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fileSharing readOnlyRecommended="1"/>
  <workbookPr filterPrivacy="1" codeName="ThisWorkbook" hidePivotFieldList="1"/>
  <xr:revisionPtr revIDLastSave="0" documentId="13_ncr:1_{57C04A8C-39B9-4947-A81D-E8A9768F31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BIS5022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MBIS5022!$C$22:$R$820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M24" i="1"/>
  <c r="M25" i="1"/>
  <c r="M26" i="1"/>
  <c r="M27" i="1"/>
  <c r="M28" i="1"/>
  <c r="N28" i="1" s="1"/>
  <c r="O28" i="1" s="1"/>
  <c r="R28" i="1" s="1"/>
  <c r="M29" i="1"/>
  <c r="M30" i="1"/>
  <c r="N30" i="1" s="1"/>
  <c r="O30" i="1" s="1"/>
  <c r="R30" i="1" s="1"/>
  <c r="T14" i="9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N26" i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N29" i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N25" i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N27" i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N23" i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<sst xmlns="http://schemas.openxmlformats.org/spreadsheetml/2006/main" count="1729" uniqueCount="715">
  <si>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</si>
  <si>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</si>
  <si>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</si>
  <si>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</si>
  <si>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</si>
  <si>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</si>
  <si>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</si>
  <si>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</si>
  <si>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</si>
  <si>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</si>
  <si>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</si>
  <si>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</si>
  <si>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</si>
  <si>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</si>
  <si>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</si>
  <si>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</si>
  <si>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</si>
  <si>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</si>
  <si>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</si>
  <si>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</si>
  <si>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</si>
  <si>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</si>
  <si>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</si>
  <si>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</si>
  <si>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</si>
  <si>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</si>
  <si>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</si>
  <si>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</si>
  <si>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</si>
  <si>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</si>
  <si>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</si>
  <si>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</si>
  <si>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</si>
  <si>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</si>
  <si>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</si>
  <si>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</si>
  <si>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</si>
  <si>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</si>
  <si>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</si>
  <si>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</si>
  <si>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</si>
  <si>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</si>
  <si>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</si>
  <si>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</si>
  <si>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</si>
  <si>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</si>
  <si>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</si>
  <si>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</si>
  <si>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</si>
  <si>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</si>
  <si>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</si>
  <si>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</si>
  <si>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</si>
  <si>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</si>
  <si>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</si>
  <si>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</si>
  <si>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</si>
  <si>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</si>
  <si>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</si>
  <si>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</si>
  <si>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</si>
  <si>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</si>
  <si>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</si>
  <si>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</si>
  <si>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</si>
  <si>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</si>
  <si>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</si>
  <si>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</si>
  <si>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</si>
  <si>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</si>
  <si>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</si>
  <si>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</si>
  <si>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</si>
  <si>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</si>
  <si>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</si>
  <si>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</si>
  <si>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</si>
  <si>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</si>
  <si>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</si>
  <si>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</si>
  <si>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</si>
  <si>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</si>
  <si>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</si>
  <si>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</si>
  <si>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</si>
  <si>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</si>
  <si>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</si>
  <si>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</si>
  <si>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</si>
  <si>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</si>
  <si>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</si>
  <si>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</si>
  <si>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</si>
  <si>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</si>
  <si>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</si>
  <si>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</si>
  <si>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</si>
  <si>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</si>
  <si>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</si>
  <si>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</si>
  <si>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</si>
  <si>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</si>
  <si>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</si>
  <si>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</si>
  <si>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</si>
  <si>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</si>
  <si>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</si>
  <si>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</si>
  <si>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</si>
  <si>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</si>
  <si>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</si>
  <si>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</si>
  <si>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</si>
  <si>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</si>
  <si>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</si>
  <si>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</si>
  <si>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</si>
  <si>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</si>
  <si>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</si>
  <si>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</si>
  <si>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</si>
  <si>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</si>
  <si>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</si>
  <si>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</si>
  <si>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</si>
  <si>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</si>
  <si>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</si>
  <si>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</si>
  <si>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</si>
  <si>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</si>
  <si>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</si>
  <si>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</si>
  <si>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</si>
  <si>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</si>
  <si>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</si>
  <si>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</si>
  <si>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</si>
  <si>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</si>
  <si>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</si>
  <si>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</si>
  <si>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</si>
  <si>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</si>
  <si>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</si>
  <si>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</si>
  <si>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</si>
  <si>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</si>
  <si>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</si>
  <si>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</si>
  <si>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</si>
  <si>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</si>
  <si>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</si>
  <si>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</si>
  <si>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</si>
  <si>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</si>
  <si>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</si>
  <si>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</si>
  <si>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</si>
  <si>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</si>
  <si>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</si>
  <si>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</si>
  <si>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</si>
  <si>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</si>
  <si>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</si>
  <si>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</si>
  <si>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</si>
  <si>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</si>
  <si>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</si>
  <si>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</si>
  <si>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</si>
  <si>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</si>
  <si>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</si>
  <si>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</si>
  <si>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</si>
  <si>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</si>
  <si>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</si>
  <si>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</si>
  <si>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</si>
  <si>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</si>
  <si>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</si>
  <si>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</si>
  <si>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</si>
  <si>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</si>
  <si>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</si>
  <si>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</si>
  <si>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</si>
  <si>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</si>
  <si>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</si>
  <si>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</si>
  <si>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</si>
  <si>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</si>
  <si>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</si>
  <si>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</si>
  <si>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</si>
  <si>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</si>
  <si>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</si>
  <si>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</si>
  <si>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</si>
  <si>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</si>
  <si>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</si>
  <si>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</si>
  <si>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</si>
  <si>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</si>
  <si>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</si>
  <si>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</si>
  <si>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</si>
  <si>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</si>
  <si>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</si>
  <si>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</si>
  <si>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</si>
  <si>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</si>
  <si>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</si>
  <si>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</si>
  <si>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</si>
  <si>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</si>
  <si>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</si>
  <si>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</si>
  <si>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</si>
  <si>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</si>
  <si>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</si>
  <si>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</si>
  <si>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</si>
  <si>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</si>
  <si>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</si>
  <si>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</si>
  <si>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</si>
  <si>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</si>
  <si>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</si>
  <si>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</si>
  <si>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</si>
  <si>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</si>
  <si>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</si>
  <si>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</si>
  <si>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</si>
  <si>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</si>
  <si>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</si>
  <si>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</si>
  <si>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</si>
  <si>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</si>
  <si>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</si>
  <si>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</si>
  <si>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</si>
  <si>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</si>
  <si>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</si>
  <si>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</si>
  <si>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</si>
  <si>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</si>
  <si>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</si>
  <si>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</si>
  <si>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</si>
  <si>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</si>
  <si>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</si>
  <si>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</si>
  <si>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</si>
  <si>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</si>
  <si>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</si>
  <si>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</si>
  <si>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</si>
  <si>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</si>
  <si>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</si>
  <si>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</si>
  <si>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</si>
  <si>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</si>
  <si>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</si>
  <si>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</si>
  <si>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</si>
  <si>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</si>
  <si>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</si>
  <si>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</si>
  <si>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</si>
  <si>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</si>
  <si>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</si>
  <si>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</si>
  <si>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</si>
  <si>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</si>
  <si>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</si>
  <si>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</si>
  <si>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</si>
  <si>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</si>
  <si>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</si>
  <si>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</si>
  <si>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</si>
  <si>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</si>
  <si>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</si>
  <si>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</si>
  <si>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</si>
  <si>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</si>
  <si>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</si>
  <si>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</si>
  <si>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</si>
  <si>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</si>
  <si>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</si>
  <si>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</si>
  <si>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</si>
  <si>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</si>
  <si>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</si>
  <si>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</si>
  <si>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</si>
  <si>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</si>
  <si>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</si>
  <si>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</si>
  <si>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</si>
  <si>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</si>
  <si>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</si>
  <si>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</si>
  <si>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</si>
  <si>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</si>
  <si>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</si>
  <si>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</si>
  <si>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</si>
  <si>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</si>
  <si>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</si>
  <si>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</si>
  <si>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</si>
  <si>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</si>
  <si>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</si>
  <si>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</si>
  <si>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</si>
  <si>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</si>
  <si>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</si>
  <si>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</si>
  <si>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</si>
  <si>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</si>
  <si>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</si>
  <si>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</si>
  <si>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</si>
  <si>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</si>
  <si>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</si>
  <si>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</si>
  <si>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</si>
  <si>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</si>
  <si>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</si>
  <si>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</si>
  <si>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</si>
  <si>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</si>
  <si>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</si>
  <si>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</si>
  <si>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</si>
  <si>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</si>
  <si>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</si>
  <si>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</si>
  <si>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</si>
  <si>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</si>
  <si>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</si>
  <si>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</si>
  <si>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</si>
  <si>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</si>
  <si>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</si>
  <si>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</si>
  <si>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</si>
  <si>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</si>
  <si>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</si>
  <si>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</si>
  <si>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</si>
  <si>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</si>
  <si>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</si>
  <si>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</si>
  <si>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</si>
  <si>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</si>
  <si>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</si>
  <si>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</si>
  <si>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</si>
  <si>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</si>
  <si>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</si>
  <si>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</si>
  <si>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</si>
  <si>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</si>
  <si>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</si>
  <si>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</si>
  <si>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</si>
  <si>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</si>
  <si>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</si>
  <si>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</si>
  <si>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</si>
  <si>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</si>
  <si>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</si>
  <si>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</si>
  <si>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</si>
  <si>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</si>
  <si>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</si>
  <si>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</si>
  <si>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</si>
  <si>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</si>
  <si>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</si>
  <si>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</si>
  <si>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</si>
  <si>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</si>
  <si>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</si>
  <si>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</si>
  <si>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</si>
  <si>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</si>
  <si>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</si>
  <si>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</si>
  <si>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</si>
  <si>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</si>
  <si>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</si>
  <si>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</si>
  <si>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</si>
  <si>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</si>
  <si>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</si>
  <si>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</si>
  <si>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</si>
  <si>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</si>
  <si>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</si>
  <si>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</si>
  <si>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</si>
  <si>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</si>
  <si>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</si>
  <si>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</si>
  <si>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</si>
  <si>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</si>
  <si>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</si>
  <si>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</si>
  <si>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</si>
  <si>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</si>
  <si>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</si>
  <si>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</si>
  <si>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</si>
  <si>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</si>
  <si>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</si>
  <si>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</si>
  <si>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</si>
  <si>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</si>
  <si>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</si>
  <si>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</si>
  <si>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</si>
  <si>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</si>
  <si>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</si>
  <si>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</si>
  <si>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</si>
  <si>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</si>
  <si>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</si>
  <si>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</si>
  <si>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</si>
  <si>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</si>
  <si>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</si>
  <si>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</si>
  <si>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</si>
  <si>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</si>
  <si>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</si>
  <si>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</si>
  <si>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</si>
  <si>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</si>
  <si>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</si>
  <si>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</si>
  <si>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</si>
  <si>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</si>
  <si>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</si>
  <si>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</si>
  <si>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</si>
  <si>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</si>
  <si>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</si>
  <si>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</si>
  <si>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</si>
  <si>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</si>
  <si>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</si>
  <si>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</si>
  <si>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</si>
  <si>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</si>
  <si>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</si>
  <si>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</si>
  <si>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</si>
  <si>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</si>
  <si>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</si>
  <si>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</si>
  <si>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</si>
  <si>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</si>
  <si>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</si>
  <si>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</si>
  <si>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</si>
  <si>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</si>
  <si>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</si>
  <si>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</si>
  <si>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</si>
  <si>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</si>
  <si>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</si>
  <si>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</si>
  <si>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</si>
  <si>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</si>
  <si>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</si>
  <si>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</si>
  <si>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</si>
  <si>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</si>
  <si>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</si>
  <si>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</si>
  <si>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</si>
  <si>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</si>
  <si>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</si>
  <si>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</si>
  <si>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</si>
  <si>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</si>
  <si>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</si>
  <si>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</si>
  <si>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</si>
  <si>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</si>
  <si>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</si>
  <si>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</si>
  <si>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</si>
  <si>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</si>
  <si>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</si>
  <si>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</si>
  <si>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</si>
  <si>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</si>
  <si>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</si>
  <si>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</si>
  <si>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</si>
  <si>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</si>
  <si>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</si>
  <si>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</si>
  <si>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</si>
  <si>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</si>
  <si>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</si>
  <si>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</si>
  <si>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</si>
  <si>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</si>
  <si>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</si>
  <si>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</si>
  <si>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</si>
  <si>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</si>
  <si>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</si>
  <si>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</si>
  <si>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</si>
  <si>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</si>
  <si>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</si>
  <si>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</si>
  <si>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</si>
  <si>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</si>
  <si>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</si>
  <si>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</si>
  <si>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</si>
  <si>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</si>
  <si>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</si>
  <si>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</si>
  <si>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</si>
  <si>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</si>
  <si>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</si>
  <si>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</si>
  <si>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</si>
  <si>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</si>
  <si>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</si>
  <si>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</si>
  <si>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</si>
  <si>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</si>
  <si>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</si>
  <si>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</si>
  <si>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</si>
  <si>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</si>
  <si>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</si>
  <si>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</si>
  <si>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</si>
  <si>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</si>
  <si>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</si>
  <si>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</si>
  <si>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</si>
  <si>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</si>
  <si>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</si>
  <si>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</si>
  <si>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</si>
  <si>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</si>
  <si>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</si>
  <si>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</si>
  <si>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</si>
  <si>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</si>
  <si>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</si>
  <si>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</si>
  <si>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</si>
  <si>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</si>
  <si>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</si>
  <si>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</si>
  <si>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</si>
  <si>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</si>
  <si>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</si>
  <si>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</si>
  <si>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</si>
  <si>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</si>
  <si>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</si>
  <si>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</si>
  <si>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</si>
  <si>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</si>
  <si>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</si>
  <si>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</si>
  <si>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</si>
  <si>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</si>
  <si>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</si>
  <si>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</si>
  <si>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</si>
  <si>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</si>
  <si>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</si>
  <si>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</si>
  <si>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</si>
  <si>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</si>
  <si>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</si>
  <si>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</si>
  <si>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</si>
  <si>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</si>
  <si>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</si>
  <si>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</si>
  <si>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</si>
  <si>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</si>
  <si>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</si>
  <si>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</si>
  <si>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</si>
  <si>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</si>
  <si>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</si>
  <si>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</si>
  <si>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</si>
  <si>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</si>
  <si>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</si>
  <si>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</si>
  <si>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</si>
  <si>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</si>
  <si>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</si>
  <si>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</si>
  <si>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</si>
  <si>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</si>
  <si>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</si>
  <si>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</si>
  <si>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</si>
  <si>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</si>
  <si>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</si>
  <si>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</si>
  <si>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</si>
  <si>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</si>
  <si>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</si>
  <si>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</si>
  <si>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</si>
  <si>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</si>
  <si>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</si>
  <si>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</si>
  <si>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</si>
  <si>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</si>
  <si>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</si>
  <si>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</si>
  <si>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</si>
  <si>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</si>
  <si>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</si>
  <si>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</si>
  <si>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</si>
  <si>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</si>
  <si>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</si>
  <si>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</si>
  <si>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</si>
  <si>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</si>
  <si>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</si>
  <si>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</si>
  <si>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</si>
  <si>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</si>
  <si>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</si>
  <si>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</si>
  <si>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</si>
  <si>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</si>
  <si>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</si>
  <si>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</si>
  <si>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</si>
  <si>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</si>
  <si>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</si>
  <si>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</si>
  <si>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</si>
  <si>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</si>
  <si>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</si>
  <si>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</si>
  <si>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</si>
  <si>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</si>
  <si>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</si>
  <si>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</si>
  <si>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</si>
  <si>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</si>
  <si>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</si>
  <si>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</si>
  <si>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</si>
  <si>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</si>
  <si>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</si>
  <si>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</si>
  <si>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</si>
  <si>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</si>
  <si>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</si>
  <si>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</si>
  <si>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</si>
  <si>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</si>
  <si>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</si>
  <si>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</si>
  <si>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</si>
  <si>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</si>
  <si>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</si>
  <si>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</si>
  <si>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</si>
  <si>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2025-S1</t>
  </si>
  <si>
    <t>M. AL-Zobbi</t>
  </si>
  <si>
    <t>M. Al-Zobbi</t>
  </si>
  <si>
    <t>A3: Group Report</t>
  </si>
  <si>
    <t xml:space="preserve">A2: Project Individual </t>
  </si>
  <si>
    <t>231942</t>
  </si>
  <si>
    <t>230752</t>
  </si>
  <si>
    <t>231328</t>
  </si>
  <si>
    <t>232389</t>
  </si>
  <si>
    <t>232393</t>
  </si>
  <si>
    <t>233020</t>
  </si>
  <si>
    <t>231620</t>
  </si>
  <si>
    <t>231664</t>
  </si>
  <si>
    <t>Lecturer1</t>
  </si>
  <si>
    <t>Fstudent1</t>
  </si>
  <si>
    <t>Sstudent1</t>
  </si>
  <si>
    <t>Fstudent2</t>
  </si>
  <si>
    <t>Sstudent2</t>
  </si>
  <si>
    <t>Fstudent3</t>
  </si>
  <si>
    <t>Sstudent3</t>
  </si>
  <si>
    <t>Fstudent4</t>
  </si>
  <si>
    <t>Sstudent4</t>
  </si>
  <si>
    <t>Fstudent5</t>
  </si>
  <si>
    <t>Sstudent5</t>
  </si>
  <si>
    <t>Fstudent6</t>
  </si>
  <si>
    <t>Sstudent6</t>
  </si>
  <si>
    <t>Fstudent7</t>
  </si>
  <si>
    <t>Sstudent7</t>
  </si>
  <si>
    <t>Fstudent8</t>
  </si>
  <si>
    <t>Sstudent8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</si>
</sst>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</cellXfs>
  <cellStyles count="2">
    <cellStyle name="Normal" xfId="0" builtinId="0"/>
    <cellStyle name="Per 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MBIS5022!$D$14:$K$14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@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52-7B4F-B738-816304AE30B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2-7B4F-B738-816304AE3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88-B245-AB4B-C038760DFA1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504D-ADBC-95913CA82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MBIS5022!$D$15:$K$15</c:f>
              <c:numCache>
                <c:formatCode>0.0%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 formatCode="@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MBIS5022!$U$3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MBIS5022!$AH$3:$AO$3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MBIS5022!$U$14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MBIS5022!$AH$14:$AO$14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MBIS5022!$U$3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MBIS5022!$AH$4:$AO$4</c:f>
              <c:numCache>
                <c:formatCode>0.0%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MBIS5022!$U$14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MBIS5022!$AH$15:$AO$15</c:f>
              <c:numCache>
                <c:formatCode>0.0%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820"/>
  <sheetViews>
    <sheetView showGridLines="0" tabSelected="1" topLeftCell="A10" zoomScale="85" zoomScaleNormal="85" workbookViewId="0">
      <selection activeCell="E23" sqref="E23:F30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588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2</v>
      </c>
      <c r="AJ3" s="9">
        <f>COUNTIFS($R:$R,AJ2,$C:$C,U3)</f>
        <v>4</v>
      </c>
      <c r="AK3" s="9">
        <f>COUNTIFS($R:$R,AK2,$C:$C,U3)</f>
        <v>2</v>
      </c>
      <c r="AL3" s="9">
        <f>COUNTIFS($R:$R,AL2,$C:$C,U3)</f>
        <v>0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0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</v>
      </c>
      <c r="AI4" s="47">
        <f>AI3/COUNTIF($C:$C,U3)</f>
        <v>0.25</v>
      </c>
      <c r="AJ4" s="47">
        <f>AJ3/COUNTIF($C:$C,U3)</f>
        <v>0.5</v>
      </c>
      <c r="AK4" s="47">
        <f>AK3/COUNTIF($C:$C,U3)</f>
        <v>0.25</v>
      </c>
      <c r="AL4" s="47">
        <f>AL3/COUNTIF($C:$C,U3)</f>
        <v>0</v>
      </c>
      <c r="AM4" s="47">
        <f>AM3/COUNTIF($C:$C,U3)</f>
        <v>0</v>
      </c>
      <c r="AN4" s="47">
        <f>AN3/COUNTIF($C:$C,U3)</f>
        <v>0</v>
      </c>
      <c r="AO4" s="47">
        <f>AO3/COUNTIF($C:$C,U3)</f>
        <v>0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B4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0</v>
      </c>
      <c r="I6" s="115">
        <f>E14</f>
        <v>2</v>
      </c>
      <c r="J6" s="115">
        <f t="shared" ref="J6:Q6" si="1">F14</f>
        <v>4</v>
      </c>
      <c r="K6" s="115">
        <f t="shared" si="1"/>
        <v>2</v>
      </c>
      <c r="L6" s="115">
        <f t="shared" si="1"/>
        <v>0</v>
      </c>
      <c r="M6" s="115">
        <f t="shared" si="1"/>
        <v>0</v>
      </c>
      <c r="N6" s="115">
        <f t="shared" si="1"/>
        <v>1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685</v>
      </c>
      <c r="F7" s="123"/>
      <c r="G7" s="124"/>
      <c r="Q7" s="130"/>
      <c r="S7" s="151"/>
      <c r="T7" s="149"/>
      <c r="AE7" s="50"/>
      <c r="AF7" s="131">
        <f>SUM(AH4:AK4)</f>
        <v>1</v>
      </c>
    </row>
    <row r="8" spans="1:42" ht="15" thickBot="1" x14ac:dyDescent="0.4">
      <c r="A8" s="9" t="s">
        <v>592</v>
      </c>
      <c r="C8" s="8" t="s">
        <v>4</v>
      </c>
      <c r="D8" s="8"/>
      <c r="E8" s="4" t="s">
        <v>395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Computer Networks and Security</v>
      </c>
      <c r="F9" s="126"/>
      <c r="G9" s="125"/>
      <c r="P9" s="116" t="s">
        <v>678</v>
      </c>
      <c r="Q9" s="117">
        <f>SUM(D15:G15)</f>
        <v>1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1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8</v>
      </c>
      <c r="F11" s="126"/>
      <c r="G11" s="125"/>
      <c r="P11" s="116" t="s">
        <v>680</v>
      </c>
      <c r="Q11" s="117">
        <f>H15</f>
        <v>0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0</v>
      </c>
      <c r="E14" s="9">
        <f t="shared" si="2"/>
        <v>2</v>
      </c>
      <c r="F14" s="9">
        <f t="shared" si="2"/>
        <v>4</v>
      </c>
      <c r="G14" s="62">
        <f t="shared" si="2"/>
        <v>2</v>
      </c>
      <c r="H14" s="9">
        <f t="shared" si="2"/>
        <v>0</v>
      </c>
      <c r="I14" s="9">
        <f t="shared" si="2"/>
        <v>0</v>
      </c>
      <c r="J14" s="9">
        <f t="shared" si="2"/>
        <v>1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588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2</v>
      </c>
      <c r="AL14" s="9">
        <f>COUNTIFS($R:$R,AL13,$C:$C,U14)</f>
        <v>0</v>
      </c>
      <c r="AM14" s="9">
        <f>COUNTIFS($R:$R,AM13,$C:$C,U14)</f>
        <v>0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0</v>
      </c>
      <c r="E15" s="47">
        <f t="shared" si="4"/>
        <v>0.25</v>
      </c>
      <c r="F15" s="47">
        <f t="shared" si="4"/>
        <v>0.5</v>
      </c>
      <c r="G15" s="63">
        <f t="shared" si="4"/>
        <v>0.25</v>
      </c>
      <c r="H15" s="47">
        <f t="shared" si="4"/>
        <v>0</v>
      </c>
      <c r="I15" s="47">
        <f t="shared" si="4"/>
        <v>0</v>
      </c>
      <c r="J15" s="47">
        <f t="shared" si="4"/>
        <v>0.125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0.25</v>
      </c>
      <c r="AJ15" s="47">
        <f>AJ14/COUNTIF($C:$C,U14)</f>
        <v>0.5</v>
      </c>
      <c r="AK15" s="47">
        <f>AK14/COUNTIF($C:$C,U14)</f>
        <v>0.25</v>
      </c>
      <c r="AL15" s="47">
        <f>AL14/COUNTIF($C:$C,U14)</f>
        <v>0</v>
      </c>
      <c r="AM15" s="47">
        <f>AM14/COUNTIF($C:$C,U14)</f>
        <v>0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B4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689</v>
      </c>
      <c r="J20" s="25" t="s">
        <v>688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1</v>
      </c>
    </row>
    <row r="23" spans="2:32" ht="15" customHeight="1" x14ac:dyDescent="0.35">
      <c r="B23" s="120" t="str">
        <f t="shared" ref="B23:B86" si="9">E$8&amp;" "&amp;G23</f>
        <v>MBIS5022 230752</v>
      </c>
      <c r="C23" s="6" t="s">
        <v>588</v>
      </c>
      <c r="D23" s="6" t="s">
        <v>698</v>
      </c>
      <c r="E23" s="23" t="s">
        <v>699</v>
      </c>
      <c r="F23" s="23" t="s">
        <v>700</v>
      </c>
      <c r="G23" s="87" t="s">
        <v>691</v>
      </c>
      <c r="H23" s="37">
        <v>27</v>
      </c>
      <c r="I23" s="37">
        <v>25.5</v>
      </c>
      <c r="J23" s="37">
        <v>26</v>
      </c>
      <c r="K23" s="132"/>
      <c r="L23" s="40"/>
      <c r="M23" s="19">
        <f t="shared" ref="M23:M86" si="10">IF(G23="","",SUM(H23:L23))</f>
        <v>78.5</v>
      </c>
      <c r="N23" s="20">
        <f t="shared" ref="N23:N86" si="11">IF(G23="","",ROUND(M23,0))</f>
        <v>79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5">
      <c r="B24" s="120" t="str">
        <f>E$8&amp;" "&amp;G24</f>
        <v>MBIS5022 231620</v>
      </c>
      <c r="C24" s="6" t="s">
        <v>588</v>
      </c>
      <c r="D24" s="6" t="s">
        <v>698</v>
      </c>
      <c r="E24" s="82" t="s">
        <v>701</v>
      </c>
      <c r="F24" s="82" t="s">
        <v>702</v>
      </c>
      <c r="G24" s="87" t="s">
        <v>696</v>
      </c>
      <c r="H24" s="138">
        <v>26</v>
      </c>
      <c r="I24" s="138">
        <v>22.5</v>
      </c>
      <c r="J24" s="138">
        <v>26</v>
      </c>
      <c r="K24" s="132"/>
      <c r="L24" s="42"/>
      <c r="M24" s="19">
        <f t="shared" si="10"/>
        <v>74.5</v>
      </c>
      <c r="N24" s="20">
        <f t="shared" si="11"/>
        <v>75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MBIS5022 232389</v>
      </c>
      <c r="C25" s="6" t="s">
        <v>588</v>
      </c>
      <c r="D25" s="6" t="s">
        <v>698</v>
      </c>
      <c r="E25" s="82" t="s">
        <v>703</v>
      </c>
      <c r="F25" s="82" t="s">
        <v>704</v>
      </c>
      <c r="G25" s="87" t="s">
        <v>693</v>
      </c>
      <c r="H25" s="132">
        <v>28</v>
      </c>
      <c r="I25" s="132">
        <v>24</v>
      </c>
      <c r="J25" s="132">
        <v>20</v>
      </c>
      <c r="K25" s="132"/>
      <c r="L25" s="44"/>
      <c r="M25" s="19">
        <f t="shared" si="10"/>
        <v>72</v>
      </c>
      <c r="N25" s="20">
        <f t="shared" si="11"/>
        <v>72</v>
      </c>
      <c r="O25" s="21" t="str">
        <f>IF(G25="","",LOOKUP(N25,{0,50,65,75,85},{"F","P","C","D","HD"}))</f>
        <v>C</v>
      </c>
      <c r="P25" s="23"/>
      <c r="Q25" s="23"/>
      <c r="R25" s="31" t="str">
        <f t="shared" si="12"/>
        <v>C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MBIS5022 232393</v>
      </c>
      <c r="C26" s="6" t="s">
        <v>588</v>
      </c>
      <c r="D26" s="6" t="s">
        <v>698</v>
      </c>
      <c r="E26" s="23" t="s">
        <v>705</v>
      </c>
      <c r="F26" s="23" t="s">
        <v>706</v>
      </c>
      <c r="G26" s="66" t="s">
        <v>694</v>
      </c>
      <c r="H26" s="132">
        <v>28</v>
      </c>
      <c r="I26" s="132">
        <v>21</v>
      </c>
      <c r="J26" s="132">
        <v>20</v>
      </c>
      <c r="K26" s="132"/>
      <c r="L26" s="44"/>
      <c r="M26" s="19">
        <f t="shared" si="10"/>
        <v>69</v>
      </c>
      <c r="N26" s="20">
        <f t="shared" si="11"/>
        <v>69</v>
      </c>
      <c r="O26" s="21" t="str">
        <f>IF(G26="","",LOOKUP(N26,{0,50,65,75,85},{"F","P","C","D","HD"}))</f>
        <v>C</v>
      </c>
      <c r="P26" s="23"/>
      <c r="Q26" s="23"/>
      <c r="R26" s="31" t="str">
        <f t="shared" si="12"/>
        <v>C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MBIS5022 231328</v>
      </c>
      <c r="C27" s="6" t="s">
        <v>588</v>
      </c>
      <c r="D27" s="6" t="s">
        <v>698</v>
      </c>
      <c r="E27" s="82" t="s">
        <v>707</v>
      </c>
      <c r="F27" s="82" t="s">
        <v>708</v>
      </c>
      <c r="G27" s="87" t="s">
        <v>692</v>
      </c>
      <c r="H27" s="37">
        <v>24</v>
      </c>
      <c r="I27" s="37">
        <v>19.5</v>
      </c>
      <c r="J27" s="37">
        <v>24</v>
      </c>
      <c r="K27" s="132"/>
      <c r="L27" s="44"/>
      <c r="M27" s="19">
        <f t="shared" si="10"/>
        <v>67.5</v>
      </c>
      <c r="N27" s="20">
        <f t="shared" si="11"/>
        <v>68</v>
      </c>
      <c r="O27" s="21" t="str">
        <f>IF(G27="","",LOOKUP(N27,{0,50,65,75,85},{"F","P","C","D","HD"}))</f>
        <v>C</v>
      </c>
      <c r="P27" s="23"/>
      <c r="Q27" s="23"/>
      <c r="R27" s="31" t="str">
        <f t="shared" si="12"/>
        <v>C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MBIS5022 233020</v>
      </c>
      <c r="C28" s="6" t="s">
        <v>588</v>
      </c>
      <c r="D28" s="6" t="s">
        <v>698</v>
      </c>
      <c r="E28" s="82" t="s">
        <v>709</v>
      </c>
      <c r="F28" s="82" t="s">
        <v>710</v>
      </c>
      <c r="G28" s="87" t="s">
        <v>695</v>
      </c>
      <c r="H28" s="135">
        <v>21.5</v>
      </c>
      <c r="I28" s="135">
        <v>19.5</v>
      </c>
      <c r="J28" s="135">
        <v>26</v>
      </c>
      <c r="K28" s="132"/>
      <c r="L28" s="39"/>
      <c r="M28" s="19">
        <f t="shared" si="10"/>
        <v>67</v>
      </c>
      <c r="N28" s="20">
        <f t="shared" si="11"/>
        <v>67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MBIS5022 231942</v>
      </c>
      <c r="C29" s="6" t="s">
        <v>588</v>
      </c>
      <c r="D29" s="6" t="s">
        <v>698</v>
      </c>
      <c r="E29" s="23" t="s">
        <v>711</v>
      </c>
      <c r="F29" s="23" t="s">
        <v>712</v>
      </c>
      <c r="G29" s="66" t="s">
        <v>690</v>
      </c>
      <c r="H29" s="141">
        <v>18</v>
      </c>
      <c r="I29" s="141">
        <v>18</v>
      </c>
      <c r="J29" s="141">
        <v>26</v>
      </c>
      <c r="K29" s="141"/>
      <c r="L29" s="44"/>
      <c r="M29" s="19">
        <f t="shared" si="10"/>
        <v>62</v>
      </c>
      <c r="N29" s="20">
        <f t="shared" si="11"/>
        <v>62</v>
      </c>
      <c r="O29" s="21" t="str">
        <f>IF(G29="","",LOOKUP(N29,{0,50,65,75,85},{"F","P","C","D","HD"}))</f>
        <v>P</v>
      </c>
      <c r="P29" s="23"/>
      <c r="Q29" s="23"/>
      <c r="R29" s="31" t="str">
        <f t="shared" si="12"/>
        <v>P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MBIS5022 231664</v>
      </c>
      <c r="C30" s="6" t="s">
        <v>588</v>
      </c>
      <c r="D30" s="6" t="s">
        <v>698</v>
      </c>
      <c r="E30" s="23" t="s">
        <v>713</v>
      </c>
      <c r="F30" s="23" t="s">
        <v>714</v>
      </c>
      <c r="G30" s="66" t="s">
        <v>697</v>
      </c>
      <c r="H30" s="132">
        <v>26</v>
      </c>
      <c r="I30" s="132">
        <v>0</v>
      </c>
      <c r="J30" s="132">
        <v>24</v>
      </c>
      <c r="K30" s="141"/>
      <c r="L30" s="44"/>
      <c r="M30" s="19">
        <f t="shared" si="10"/>
        <v>50</v>
      </c>
      <c r="N30" s="20">
        <f t="shared" si="11"/>
        <v>50</v>
      </c>
      <c r="O30" s="21" t="str">
        <f>IF(G30="","",LOOKUP(N30,{0,50,65,75,85},{"F","P","C","D","HD"}))</f>
        <v>P</v>
      </c>
      <c r="P30" s="23"/>
      <c r="Q30" s="23"/>
      <c r="R30" s="31" t="str">
        <f t="shared" si="12"/>
        <v>P</v>
      </c>
      <c r="S30" s="5"/>
      <c r="T30" s="7" t="s">
        <v>6</v>
      </c>
      <c r="U30" s="3" t="s">
        <v>687</v>
      </c>
      <c r="V30" s="3"/>
      <c r="W30" s="9" t="s">
        <v>334</v>
      </c>
      <c r="X30" s="9">
        <f t="shared" ref="X30:AE30" si="13">COUNTIFS($R:$R,X29,$D:$D,$U$30)</f>
        <v>0</v>
      </c>
      <c r="Y30" s="9">
        <f t="shared" si="13"/>
        <v>0</v>
      </c>
      <c r="Z30" s="9">
        <f t="shared" si="13"/>
        <v>0</v>
      </c>
      <c r="AA30" s="9">
        <f t="shared" si="13"/>
        <v>0</v>
      </c>
      <c r="AB30" s="9">
        <f t="shared" si="13"/>
        <v>0</v>
      </c>
      <c r="AC30" s="9">
        <f t="shared" si="13"/>
        <v>0</v>
      </c>
      <c r="AD30" s="9">
        <f t="shared" si="13"/>
        <v>0</v>
      </c>
      <c r="AE30" s="9">
        <f t="shared" si="13"/>
        <v>0</v>
      </c>
    </row>
    <row r="31" spans="2:32" ht="15" thickBot="1" x14ac:dyDescent="0.4">
      <c r="B31" s="120" t="str">
        <f t="shared" si="9"/>
        <v xml:space="preserve">MBIS5022 </v>
      </c>
      <c r="C31" s="6"/>
      <c r="D31" s="6"/>
      <c r="E31" s="82"/>
      <c r="F31" s="82"/>
      <c r="G31" s="87"/>
      <c r="H31" s="138"/>
      <c r="I31" s="138"/>
      <c r="J31" s="138"/>
      <c r="K31" s="132"/>
      <c r="L31" s="44"/>
      <c r="M31" s="19" t="str">
        <f t="shared" si="10"/>
        <v/>
      </c>
      <c r="N31" s="20" t="str">
        <f t="shared" si="11"/>
        <v/>
      </c>
      <c r="O31" s="21" t="str">
        <f>IF(G31="","",LOOKUP(N31,{0,50,65,75,85},{"F","P","C","D","HD"}))</f>
        <v/>
      </c>
      <c r="P31" s="23"/>
      <c r="Q31" s="23"/>
      <c r="R31" s="31" t="str">
        <f t="shared" si="12"/>
        <v/>
      </c>
      <c r="S31" s="5"/>
      <c r="W31" s="9" t="s">
        <v>335</v>
      </c>
      <c r="X31" s="47" t="e">
        <f t="shared" ref="X31:AE31" si="14">X30/COUNTIFS($D:$D,$U$30)</f>
        <v>#DIV/0!</v>
      </c>
      <c r="Y31" s="47" t="e">
        <f t="shared" si="14"/>
        <v>#DIV/0!</v>
      </c>
      <c r="Z31" s="47" t="e">
        <f t="shared" si="14"/>
        <v>#DIV/0!</v>
      </c>
      <c r="AA31" s="47" t="e">
        <f t="shared" si="14"/>
        <v>#DIV/0!</v>
      </c>
      <c r="AB31" s="47" t="e">
        <f t="shared" si="14"/>
        <v>#DIV/0!</v>
      </c>
      <c r="AC31" s="47" t="e">
        <f t="shared" si="14"/>
        <v>#DIV/0!</v>
      </c>
      <c r="AD31" s="47" t="e">
        <f t="shared" si="14"/>
        <v>#DIV/0!</v>
      </c>
      <c r="AE31" s="47" t="e">
        <f t="shared" si="14"/>
        <v>#DIV/0!</v>
      </c>
    </row>
    <row r="32" spans="2:32" x14ac:dyDescent="0.35">
      <c r="B32" s="120" t="str">
        <f t="shared" si="9"/>
        <v xml:space="preserve">MBIS5022 </v>
      </c>
      <c r="C32" s="6"/>
      <c r="D32" s="6"/>
      <c r="E32" s="23"/>
      <c r="F32" s="23"/>
      <c r="G32" s="66"/>
      <c r="H32" s="132"/>
      <c r="I32" s="132"/>
      <c r="J32" s="132"/>
      <c r="K32" s="132"/>
      <c r="L32" s="40"/>
      <c r="M32" s="19" t="str">
        <f t="shared" si="10"/>
        <v/>
      </c>
      <c r="N32" s="20" t="str">
        <f t="shared" si="11"/>
        <v/>
      </c>
      <c r="O32" s="21" t="str">
        <f>IF(G32="","",LOOKUP(N32,{0,50,65,75,85},{"F","P","C","D","HD"}))</f>
        <v/>
      </c>
      <c r="P32" s="23"/>
      <c r="Q32" s="23"/>
      <c r="R32" s="31" t="str">
        <f t="shared" si="12"/>
        <v/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 xml:space="preserve">MBIS5022 </v>
      </c>
      <c r="C33" s="6"/>
      <c r="D33" s="6"/>
      <c r="E33" s="23"/>
      <c r="F33" s="23"/>
      <c r="G33" s="66"/>
      <c r="H33" s="141"/>
      <c r="I33" s="141"/>
      <c r="J33" s="141"/>
      <c r="K33" s="132"/>
      <c r="L33" s="44"/>
      <c r="M33" s="19" t="str">
        <f t="shared" si="10"/>
        <v/>
      </c>
      <c r="N33" s="20" t="str">
        <f t="shared" si="11"/>
        <v/>
      </c>
      <c r="O33" s="21" t="str">
        <f>IF(G33="","",LOOKUP(N33,{0,50,65,75,85},{"F","P","C","D","HD"}))</f>
        <v/>
      </c>
      <c r="P33" s="23"/>
      <c r="Q33" s="23"/>
      <c r="R33" s="31" t="str">
        <f t="shared" si="12"/>
        <v/>
      </c>
      <c r="S33" s="5"/>
      <c r="T33" s="146"/>
      <c r="AE33" s="50"/>
    </row>
    <row r="34" spans="2:31" x14ac:dyDescent="0.35">
      <c r="B34" s="120" t="str">
        <f t="shared" si="9"/>
        <v xml:space="preserve">MBIS5022 </v>
      </c>
      <c r="C34" s="6"/>
      <c r="D34" s="6"/>
      <c r="E34" s="82"/>
      <c r="F34" s="82"/>
      <c r="G34" s="87"/>
      <c r="H34" s="37"/>
      <c r="I34" s="37"/>
      <c r="J34" s="37"/>
      <c r="K34" s="132"/>
      <c r="L34" s="44"/>
      <c r="M34" s="19" t="str">
        <f t="shared" si="10"/>
        <v/>
      </c>
      <c r="N34" s="20" t="str">
        <f t="shared" si="11"/>
        <v/>
      </c>
      <c r="O34" s="21" t="str">
        <f>IF(G34="","",LOOKUP(N34,{0,50,65,75,85},{"F","P","C","D","HD"}))</f>
        <v/>
      </c>
      <c r="P34" s="77"/>
      <c r="Q34" s="23"/>
      <c r="R34" s="31" t="str">
        <f t="shared" si="12"/>
        <v/>
      </c>
      <c r="S34" s="5"/>
      <c r="T34" s="146"/>
      <c r="AE34" s="50"/>
    </row>
    <row r="35" spans="2:31" x14ac:dyDescent="0.35">
      <c r="B35" s="120" t="str">
        <f t="shared" si="9"/>
        <v xml:space="preserve">MBIS5022 </v>
      </c>
      <c r="C35" s="6"/>
      <c r="D35" s="6"/>
      <c r="E35" s="23"/>
      <c r="F35" s="23"/>
      <c r="G35" s="66"/>
      <c r="H35" s="141"/>
      <c r="I35" s="141"/>
      <c r="J35" s="141"/>
      <c r="K35" s="132"/>
      <c r="L35" s="71"/>
      <c r="M35" s="72" t="str">
        <f t="shared" si="10"/>
        <v/>
      </c>
      <c r="N35" s="73" t="str">
        <f t="shared" si="11"/>
        <v/>
      </c>
      <c r="O35" s="74" t="str">
        <f>IF(G35="","",LOOKUP(N35,{0,50,65,75,85},{"F","P","C","D","HD"}))</f>
        <v/>
      </c>
      <c r="P35" s="77"/>
      <c r="Q35" s="77"/>
      <c r="R35" s="31" t="str">
        <f t="shared" si="12"/>
        <v/>
      </c>
      <c r="S35" s="5"/>
      <c r="T35" s="146"/>
      <c r="AE35" s="50"/>
    </row>
    <row r="36" spans="2:31" x14ac:dyDescent="0.35">
      <c r="B36" s="120" t="str">
        <f t="shared" si="9"/>
        <v xml:space="preserve">MBIS5022 </v>
      </c>
      <c r="C36" s="6"/>
      <c r="D36" s="6"/>
      <c r="E36" s="82"/>
      <c r="F36" s="82"/>
      <c r="G36" s="87"/>
      <c r="H36" s="132"/>
      <c r="I36" s="132"/>
      <c r="J36" s="132"/>
      <c r="K36" s="132"/>
      <c r="L36" s="76"/>
      <c r="M36" s="72" t="str">
        <f t="shared" si="10"/>
        <v/>
      </c>
      <c r="N36" s="73" t="str">
        <f t="shared" si="11"/>
        <v/>
      </c>
      <c r="O36" s="74" t="str">
        <f>IF(G36="","",LOOKUP(N36,{0,50,65,75,85},{"F","P","C","D","HD"}))</f>
        <v/>
      </c>
      <c r="P36" s="78"/>
      <c r="Q36" s="77"/>
      <c r="R36" s="31" t="str">
        <f t="shared" si="12"/>
        <v/>
      </c>
      <c r="S36" s="5"/>
      <c r="T36" s="146"/>
      <c r="AE36" s="50"/>
    </row>
    <row r="37" spans="2:31" x14ac:dyDescent="0.35">
      <c r="B37" s="120" t="str">
        <f t="shared" si="9"/>
        <v xml:space="preserve">MBIS5022 </v>
      </c>
      <c r="C37" s="6"/>
      <c r="D37" s="6"/>
      <c r="E37" s="82"/>
      <c r="F37" s="82"/>
      <c r="G37" s="87"/>
      <c r="H37" s="135"/>
      <c r="I37" s="135"/>
      <c r="J37" s="135"/>
      <c r="K37" s="139"/>
      <c r="L37" s="44"/>
      <c r="M37" s="19" t="str">
        <f t="shared" si="10"/>
        <v/>
      </c>
      <c r="N37" s="20" t="str">
        <f t="shared" si="11"/>
        <v/>
      </c>
      <c r="O37" s="21" t="str">
        <f>IF(G37="","",LOOKUP(N37,{0,50,65,75,85},{"F","P","C","D","HD"}))</f>
        <v/>
      </c>
      <c r="P37" s="23"/>
      <c r="Q37" s="23"/>
      <c r="R37" s="31" t="str">
        <f t="shared" si="12"/>
        <v/>
      </c>
      <c r="S37" s="5"/>
      <c r="T37" s="146"/>
      <c r="AE37" s="50"/>
    </row>
    <row r="38" spans="2:31" x14ac:dyDescent="0.35">
      <c r="B38" s="120" t="str">
        <f t="shared" si="9"/>
        <v xml:space="preserve">MBIS5022 </v>
      </c>
      <c r="C38" s="6"/>
      <c r="D38" s="6"/>
      <c r="E38" s="23"/>
      <c r="F38" s="23"/>
      <c r="G38" s="87"/>
      <c r="H38" s="37"/>
      <c r="I38" s="37"/>
      <c r="J38" s="37"/>
      <c r="K38" s="132"/>
      <c r="L38" s="44"/>
      <c r="M38" s="19" t="str">
        <f t="shared" si="10"/>
        <v/>
      </c>
      <c r="N38" s="20" t="str">
        <f t="shared" si="11"/>
        <v/>
      </c>
      <c r="O38" s="21" t="str">
        <f>IF(G38="","",LOOKUP(N38,{0,50,65,75,85},{"F","P","C","D","HD"}))</f>
        <v/>
      </c>
      <c r="P38" s="23" t="s">
        <v>304</v>
      </c>
      <c r="Q38" s="23"/>
      <c r="R38" s="31" t="str">
        <f t="shared" si="12"/>
        <v>FNE</v>
      </c>
      <c r="S38" s="5"/>
      <c r="T38" s="146"/>
      <c r="AE38" s="50"/>
    </row>
    <row r="39" spans="2:31" x14ac:dyDescent="0.35">
      <c r="B39" s="120" t="str">
        <f t="shared" si="9"/>
        <v xml:space="preserve">MBIS5022 </v>
      </c>
      <c r="C39" s="6"/>
      <c r="D39" s="6"/>
      <c r="E39" s="32"/>
      <c r="F39" s="32"/>
      <c r="G39" s="87"/>
      <c r="H39" s="37"/>
      <c r="I39" s="37"/>
      <c r="J39" s="132"/>
      <c r="K39" s="132"/>
      <c r="L39" s="43"/>
      <c r="M39" s="19" t="str">
        <f t="shared" si="10"/>
        <v/>
      </c>
      <c r="N39" s="20" t="str">
        <f t="shared" si="11"/>
        <v/>
      </c>
      <c r="O39" s="21" t="str">
        <f>IF(G39="","",LOOKUP(N39,{0,50,65,75,85},{"F","P","C","D","HD"}))</f>
        <v/>
      </c>
      <c r="P39" s="23"/>
      <c r="Q39" s="23"/>
      <c r="R39" s="31" t="str">
        <f t="shared" si="12"/>
        <v/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 xml:space="preserve">MBIS5022 </v>
      </c>
      <c r="C40" s="6"/>
      <c r="D40" s="6"/>
      <c r="E40" s="32"/>
      <c r="F40" s="32"/>
      <c r="G40" s="87"/>
      <c r="H40" s="37"/>
      <c r="I40" s="136"/>
      <c r="J40" s="136"/>
      <c r="K40" s="132"/>
      <c r="L40" s="42"/>
      <c r="M40" s="19" t="str">
        <f t="shared" si="10"/>
        <v/>
      </c>
      <c r="N40" s="20" t="str">
        <f t="shared" si="11"/>
        <v/>
      </c>
      <c r="O40" s="21" t="str">
        <f>IF(G40="","",LOOKUP(N40,{0,50,65,75,85},{"F","P","C","D","HD"}))</f>
        <v/>
      </c>
      <c r="P40" s="23"/>
      <c r="Q40" s="23"/>
      <c r="R40" s="31" t="str">
        <f t="shared" si="12"/>
        <v/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 xml:space="preserve">MBIS5022 </v>
      </c>
      <c r="C41" s="6"/>
      <c r="D41" s="6"/>
      <c r="E41" s="82"/>
      <c r="F41" s="82"/>
      <c r="G41" s="87"/>
      <c r="H41" s="37"/>
      <c r="I41" s="132"/>
      <c r="J41" s="132"/>
      <c r="K41" s="132"/>
      <c r="L41" s="42"/>
      <c r="M41" s="19" t="str">
        <f t="shared" si="10"/>
        <v/>
      </c>
      <c r="N41" s="20" t="str">
        <f t="shared" si="11"/>
        <v/>
      </c>
      <c r="O41" s="21" t="str">
        <f>IF(G41="","",LOOKUP(N41,{0,50,65,75,85},{"F","P","C","D","HD"}))</f>
        <v/>
      </c>
      <c r="P41" s="23"/>
      <c r="Q41" s="23"/>
      <c r="R41" s="31" t="str">
        <f t="shared" si="12"/>
        <v/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 xml:space="preserve">MBIS5022 </v>
      </c>
      <c r="C42" s="6"/>
      <c r="D42" s="6"/>
      <c r="E42" s="80"/>
      <c r="F42" s="80"/>
      <c r="G42" s="87"/>
      <c r="H42" s="135"/>
      <c r="I42" s="135"/>
      <c r="J42" s="135"/>
      <c r="K42" s="132"/>
      <c r="L42" s="40"/>
      <c r="M42" s="19" t="str">
        <f t="shared" si="10"/>
        <v/>
      </c>
      <c r="N42" s="20" t="str">
        <f t="shared" si="11"/>
        <v/>
      </c>
      <c r="O42" s="21" t="str">
        <f>IF(G42="","",LOOKUP(N42,{0,50,65,75,85},{"F","P","C","D","HD"}))</f>
        <v/>
      </c>
      <c r="P42" s="33"/>
      <c r="Q42" s="23"/>
      <c r="R42" s="31" t="str">
        <f t="shared" si="12"/>
        <v/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 xml:space="preserve">MBIS5022 </v>
      </c>
      <c r="C43" s="6"/>
      <c r="D43" s="6"/>
      <c r="E43" s="23"/>
      <c r="F43" s="23"/>
      <c r="G43" s="87"/>
      <c r="H43" s="132"/>
      <c r="I43" s="132"/>
      <c r="J43" s="132"/>
      <c r="K43" s="132"/>
      <c r="L43" s="44"/>
      <c r="M43" s="19" t="str">
        <f t="shared" si="10"/>
        <v/>
      </c>
      <c r="N43" s="20" t="str">
        <f t="shared" si="11"/>
        <v/>
      </c>
      <c r="O43" s="21" t="str">
        <f>IF(G43="","",LOOKUP(N43,{0,50,65,75,85},{"F","P","C","D","HD"}))</f>
        <v/>
      </c>
      <c r="P43" s="23"/>
      <c r="Q43" s="23"/>
      <c r="R43" s="31" t="str">
        <f t="shared" si="12"/>
        <v/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 xml:space="preserve">MBIS5022 </v>
      </c>
      <c r="C44" s="6"/>
      <c r="D44" s="6"/>
      <c r="E44" s="23"/>
      <c r="F44" s="23"/>
      <c r="G44" s="87"/>
      <c r="H44" s="133"/>
      <c r="I44" s="133"/>
      <c r="J44" s="133"/>
      <c r="K44" s="132"/>
      <c r="L44" s="44"/>
      <c r="M44" s="19" t="str">
        <f t="shared" si="10"/>
        <v/>
      </c>
      <c r="N44" s="20" t="str">
        <f t="shared" si="11"/>
        <v/>
      </c>
      <c r="O44" s="21" t="str">
        <f>IF(G44="","",LOOKUP(N44,{0,50,65,75,85},{"F","P","C","D","HD"}))</f>
        <v/>
      </c>
      <c r="P44" s="23"/>
      <c r="Q44" s="23"/>
      <c r="R44" s="31" t="str">
        <f t="shared" si="12"/>
        <v/>
      </c>
      <c r="S44" s="5"/>
      <c r="T44" s="28"/>
      <c r="U44" s="28"/>
    </row>
    <row r="45" spans="2:31" x14ac:dyDescent="0.35">
      <c r="B45" s="120" t="str">
        <f t="shared" si="9"/>
        <v xml:space="preserve">MBIS5022 </v>
      </c>
      <c r="C45" s="6"/>
      <c r="D45" s="6"/>
      <c r="E45" s="23"/>
      <c r="F45" s="23"/>
      <c r="G45" s="66"/>
      <c r="H45" s="132"/>
      <c r="I45" s="132"/>
      <c r="J45" s="132"/>
      <c r="K45" s="132"/>
      <c r="L45" s="44"/>
      <c r="M45" s="19" t="str">
        <f t="shared" si="10"/>
        <v/>
      </c>
      <c r="N45" s="20" t="str">
        <f t="shared" si="11"/>
        <v/>
      </c>
      <c r="O45" s="21" t="str">
        <f>IF(G45="","",LOOKUP(N45,{0,50,65,75,85},{"F","P","C","D","HD"}))</f>
        <v/>
      </c>
      <c r="P45" s="23"/>
      <c r="Q45" s="23"/>
      <c r="R45" s="31" t="str">
        <f t="shared" si="12"/>
        <v/>
      </c>
      <c r="S45" s="5"/>
    </row>
    <row r="46" spans="2:31" x14ac:dyDescent="0.35">
      <c r="B46" s="120" t="str">
        <f t="shared" si="9"/>
        <v xml:space="preserve">MBIS5022 </v>
      </c>
      <c r="C46" s="6"/>
      <c r="D46" s="6"/>
      <c r="E46" s="23"/>
      <c r="F46" s="23"/>
      <c r="G46" s="66"/>
      <c r="H46" s="132"/>
      <c r="I46" s="132"/>
      <c r="J46" s="132"/>
      <c r="K46" s="132"/>
      <c r="L46" s="44"/>
      <c r="M46" s="19" t="str">
        <f t="shared" si="10"/>
        <v/>
      </c>
      <c r="N46" s="20" t="str">
        <f t="shared" si="11"/>
        <v/>
      </c>
      <c r="O46" s="21" t="str">
        <f>IF(G46="","",LOOKUP(N46,{0,50,65,75,85},{"F","P","C","D","HD"}))</f>
        <v/>
      </c>
      <c r="P46" s="23"/>
      <c r="Q46" s="23"/>
      <c r="R46" s="31" t="str">
        <f t="shared" si="12"/>
        <v/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 xml:space="preserve">MBIS5022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 xml:space="preserve">MBIS5022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5">
      <c r="B49" s="120" t="str">
        <f t="shared" si="9"/>
        <v xml:space="preserve">MBIS5022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5">
      <c r="B50" s="120" t="str">
        <f t="shared" si="9"/>
        <v xml:space="preserve">MBIS5022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5">
      <c r="B51" s="120" t="str">
        <f t="shared" si="9"/>
        <v xml:space="preserve">MBIS5022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5">
      <c r="B52" s="120" t="str">
        <f t="shared" si="9"/>
        <v xml:space="preserve">MBIS5022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5">
      <c r="B53" s="120" t="str">
        <f t="shared" si="9"/>
        <v xml:space="preserve">MBIS5022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5">
      <c r="B54" s="120" t="str">
        <f t="shared" si="9"/>
        <v xml:space="preserve">MBIS5022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5">
      <c r="B55" s="120" t="str">
        <f t="shared" si="9"/>
        <v xml:space="preserve">MBIS5022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5">
      <c r="B56" s="120" t="str">
        <f t="shared" si="9"/>
        <v xml:space="preserve">MBIS5022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5">
      <c r="B57" s="120" t="str">
        <f t="shared" si="9"/>
        <v xml:space="preserve">MBIS5022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5">
      <c r="B58" s="120" t="str">
        <f t="shared" si="9"/>
        <v xml:space="preserve">MBIS5022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5">
      <c r="B59" s="120" t="str">
        <f t="shared" si="9"/>
        <v xml:space="preserve">MBIS5022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5">
      <c r="B60" s="120" t="str">
        <f t="shared" si="9"/>
        <v xml:space="preserve">MBIS5022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5">
      <c r="B61" s="120" t="str">
        <f t="shared" si="9"/>
        <v xml:space="preserve">MBIS5022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5">
      <c r="B62" s="120" t="str">
        <f t="shared" si="9"/>
        <v xml:space="preserve">MBIS5022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5">
      <c r="B63" s="120" t="str">
        <f t="shared" si="9"/>
        <v xml:space="preserve">MBIS5022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5">
      <c r="B64" s="120" t="str">
        <f t="shared" si="9"/>
        <v xml:space="preserve">MBIS5022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5">
      <c r="B65" s="120" t="str">
        <f t="shared" si="9"/>
        <v xml:space="preserve">MBIS5022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5">
      <c r="B66" s="120" t="str">
        <f t="shared" si="9"/>
        <v xml:space="preserve">MBIS5022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5">
      <c r="B67" s="120" t="str">
        <f t="shared" si="9"/>
        <v xml:space="preserve">MBIS5022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5">
      <c r="B68" s="120" t="str">
        <f t="shared" si="9"/>
        <v xml:space="preserve">MBIS5022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5">
      <c r="B69" s="120" t="str">
        <f t="shared" si="9"/>
        <v xml:space="preserve">MBIS5022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5">
      <c r="B70" s="120" t="str">
        <f t="shared" si="9"/>
        <v xml:space="preserve">MBIS5022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5">
      <c r="B71" s="120" t="str">
        <f t="shared" si="9"/>
        <v xml:space="preserve">MBIS5022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5">
      <c r="B72" s="120" t="str">
        <f t="shared" si="9"/>
        <v xml:space="preserve">MBIS5022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5">
      <c r="B73" s="120" t="str">
        <f t="shared" si="9"/>
        <v xml:space="preserve">MBIS5022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5">
      <c r="B74" s="120" t="str">
        <f t="shared" si="9"/>
        <v xml:space="preserve">MBIS5022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5">
      <c r="B75" s="120" t="str">
        <f t="shared" si="9"/>
        <v xml:space="preserve">MBIS5022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5">
      <c r="B76" s="120" t="str">
        <f t="shared" si="9"/>
        <v xml:space="preserve">MBIS5022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5">
      <c r="B77" s="120" t="str">
        <f t="shared" si="9"/>
        <v xml:space="preserve">MBIS5022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5">
      <c r="B78" s="120" t="str">
        <f t="shared" si="9"/>
        <v xml:space="preserve">MBIS5022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5">
      <c r="B79" s="120" t="str">
        <f t="shared" si="9"/>
        <v xml:space="preserve">MBIS5022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5">
      <c r="B80" s="120" t="str">
        <f t="shared" si="9"/>
        <v xml:space="preserve">MBIS5022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5">
      <c r="B81" s="120" t="str">
        <f t="shared" si="9"/>
        <v xml:space="preserve">MBIS5022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5">
      <c r="B82" s="120" t="str">
        <f t="shared" si="9"/>
        <v xml:space="preserve">MBIS5022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5">
      <c r="B83" s="120" t="str">
        <f t="shared" si="9"/>
        <v xml:space="preserve">MBIS5022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5">
      <c r="B84" s="120" t="str">
        <f t="shared" si="9"/>
        <v xml:space="preserve">MBIS5022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5">
      <c r="B85" s="120" t="str">
        <f t="shared" si="9"/>
        <v xml:space="preserve">MBIS5022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5">
      <c r="B86" s="120" t="str">
        <f t="shared" si="9"/>
        <v xml:space="preserve">MBIS5022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5">
      <c r="B87" s="120" t="str">
        <f t="shared" ref="B87:B150" si="15">E$8&amp;" "&amp;G87</f>
        <v xml:space="preserve">MBIS5022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6">IF(G87="","",SUM(H87:L87))</f>
        <v/>
      </c>
      <c r="N87" s="20" t="str">
        <f t="shared" ref="N87:N150" si="17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18">IF(P87="",O87,P87)</f>
        <v/>
      </c>
      <c r="S87" s="5"/>
    </row>
    <row r="88" spans="2:19" x14ac:dyDescent="0.35">
      <c r="B88" s="120" t="str">
        <f t="shared" si="15"/>
        <v xml:space="preserve">MBIS5022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6"/>
        <v/>
      </c>
      <c r="N88" s="20" t="str">
        <f t="shared" si="17"/>
        <v/>
      </c>
      <c r="O88" s="21" t="str">
        <f>IF(G88="","",LOOKUP(N88,{0,50,65,75,85},{"F","P","C","D","HD"}))</f>
        <v/>
      </c>
      <c r="P88" s="23"/>
      <c r="Q88" s="23"/>
      <c r="R88" s="31" t="str">
        <f t="shared" si="18"/>
        <v/>
      </c>
      <c r="S88" s="5"/>
    </row>
    <row r="89" spans="2:19" x14ac:dyDescent="0.35">
      <c r="B89" s="120" t="str">
        <f t="shared" si="15"/>
        <v xml:space="preserve">MBIS5022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6"/>
        <v/>
      </c>
      <c r="N89" s="20" t="str">
        <f t="shared" si="17"/>
        <v/>
      </c>
      <c r="O89" s="21" t="str">
        <f>IF(G89="","",LOOKUP(N89,{0,50,65,75,85},{"F","P","C","D","HD"}))</f>
        <v/>
      </c>
      <c r="P89" s="23"/>
      <c r="Q89" s="23"/>
      <c r="R89" s="31" t="str">
        <f t="shared" si="18"/>
        <v/>
      </c>
      <c r="S89" s="5"/>
    </row>
    <row r="90" spans="2:19" x14ac:dyDescent="0.35">
      <c r="B90" s="120" t="str">
        <f t="shared" si="15"/>
        <v xml:space="preserve">MBIS5022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6"/>
        <v/>
      </c>
      <c r="N90" s="20" t="str">
        <f t="shared" si="17"/>
        <v/>
      </c>
      <c r="O90" s="21" t="str">
        <f>IF(G90="","",LOOKUP(N90,{0,50,65,75,85},{"F","P","C","D","HD"}))</f>
        <v/>
      </c>
      <c r="P90" s="23"/>
      <c r="Q90" s="23"/>
      <c r="R90" s="31" t="str">
        <f t="shared" si="18"/>
        <v/>
      </c>
      <c r="S90" s="5"/>
    </row>
    <row r="91" spans="2:19" x14ac:dyDescent="0.35">
      <c r="B91" s="120" t="str">
        <f t="shared" si="15"/>
        <v xml:space="preserve">MBIS5022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6"/>
        <v/>
      </c>
      <c r="N91" s="20" t="str">
        <f t="shared" si="17"/>
        <v/>
      </c>
      <c r="O91" s="21" t="str">
        <f>IF(G91="","",LOOKUP(N91,{0,50,65,75,85},{"F","P","C","D","HD"}))</f>
        <v/>
      </c>
      <c r="P91" s="23"/>
      <c r="Q91" s="23"/>
      <c r="R91" s="31" t="str">
        <f t="shared" si="18"/>
        <v/>
      </c>
      <c r="S91" s="5"/>
    </row>
    <row r="92" spans="2:19" x14ac:dyDescent="0.35">
      <c r="B92" s="120" t="str">
        <f t="shared" si="15"/>
        <v xml:space="preserve">MBIS5022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6"/>
        <v/>
      </c>
      <c r="N92" s="20" t="str">
        <f t="shared" si="17"/>
        <v/>
      </c>
      <c r="O92" s="21" t="str">
        <f>IF(G92="","",LOOKUP(N92,{0,50,65,75,85},{"F","P","C","D","HD"}))</f>
        <v/>
      </c>
      <c r="P92" s="23"/>
      <c r="Q92" s="23"/>
      <c r="R92" s="31" t="str">
        <f t="shared" si="18"/>
        <v/>
      </c>
      <c r="S92" s="5"/>
    </row>
    <row r="93" spans="2:19" x14ac:dyDescent="0.35">
      <c r="B93" s="120" t="str">
        <f t="shared" si="15"/>
        <v xml:space="preserve">MBIS5022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6"/>
        <v/>
      </c>
      <c r="N93" s="20" t="str">
        <f t="shared" si="17"/>
        <v/>
      </c>
      <c r="O93" s="21" t="str">
        <f>IF(G93="","",LOOKUP(N93,{0,50,65,75,85},{"F","P","C","D","HD"}))</f>
        <v/>
      </c>
      <c r="P93" s="23"/>
      <c r="Q93" s="23"/>
      <c r="R93" s="31" t="str">
        <f t="shared" si="18"/>
        <v/>
      </c>
      <c r="S93" s="5"/>
    </row>
    <row r="94" spans="2:19" x14ac:dyDescent="0.35">
      <c r="B94" s="120" t="str">
        <f t="shared" si="15"/>
        <v xml:space="preserve">MBIS5022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6"/>
        <v/>
      </c>
      <c r="N94" s="20" t="str">
        <f t="shared" si="17"/>
        <v/>
      </c>
      <c r="O94" s="21" t="str">
        <f>IF(G94="","",LOOKUP(N94,{0,50,65,75,85},{"F","P","C","D","HD"}))</f>
        <v/>
      </c>
      <c r="P94" s="23"/>
      <c r="Q94" s="23"/>
      <c r="R94" s="31" t="str">
        <f t="shared" si="18"/>
        <v/>
      </c>
      <c r="S94" s="5"/>
    </row>
    <row r="95" spans="2:19" x14ac:dyDescent="0.35">
      <c r="B95" s="120" t="str">
        <f t="shared" si="15"/>
        <v xml:space="preserve">MBIS5022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6"/>
        <v/>
      </c>
      <c r="N95" s="20" t="str">
        <f t="shared" si="17"/>
        <v/>
      </c>
      <c r="O95" s="21" t="str">
        <f>IF(G95="","",LOOKUP(N95,{0,50,65,75,85},{"F","P","C","D","HD"}))</f>
        <v/>
      </c>
      <c r="P95" s="23"/>
      <c r="Q95" s="23"/>
      <c r="R95" s="31" t="str">
        <f t="shared" si="18"/>
        <v/>
      </c>
      <c r="S95" s="5"/>
    </row>
    <row r="96" spans="2:19" x14ac:dyDescent="0.35">
      <c r="B96" s="120" t="str">
        <f t="shared" si="15"/>
        <v xml:space="preserve">MBIS5022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6"/>
        <v/>
      </c>
      <c r="N96" s="20" t="str">
        <f t="shared" si="17"/>
        <v/>
      </c>
      <c r="O96" s="21" t="str">
        <f>IF(G96="","",LOOKUP(N96,{0,50,65,75,85},{"F","P","C","D","HD"}))</f>
        <v/>
      </c>
      <c r="P96" s="23"/>
      <c r="Q96" s="23"/>
      <c r="R96" s="31" t="str">
        <f t="shared" si="18"/>
        <v/>
      </c>
      <c r="S96" s="5"/>
    </row>
    <row r="97" spans="2:19" x14ac:dyDescent="0.35">
      <c r="B97" s="120" t="str">
        <f t="shared" si="15"/>
        <v xml:space="preserve">MBIS5022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6"/>
        <v/>
      </c>
      <c r="N97" s="20" t="str">
        <f t="shared" si="17"/>
        <v/>
      </c>
      <c r="O97" s="21" t="str">
        <f>IF(G97="","",LOOKUP(N97,{0,50,65,75,85},{"F","P","C","D","HD"}))</f>
        <v/>
      </c>
      <c r="P97" s="23"/>
      <c r="Q97" s="23"/>
      <c r="R97" s="31" t="str">
        <f t="shared" si="18"/>
        <v/>
      </c>
      <c r="S97" s="5"/>
    </row>
    <row r="98" spans="2:19" x14ac:dyDescent="0.35">
      <c r="B98" s="120" t="str">
        <f t="shared" si="15"/>
        <v xml:space="preserve">MBIS5022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6"/>
        <v/>
      </c>
      <c r="N98" s="20" t="str">
        <f t="shared" si="17"/>
        <v/>
      </c>
      <c r="O98" s="21" t="str">
        <f>IF(G98="","",LOOKUP(N98,{0,50,65,75,85},{"F","P","C","D","HD"}))</f>
        <v/>
      </c>
      <c r="P98" s="23"/>
      <c r="Q98" s="23"/>
      <c r="R98" s="31" t="str">
        <f t="shared" si="18"/>
        <v/>
      </c>
      <c r="S98" s="5"/>
    </row>
    <row r="99" spans="2:19" x14ac:dyDescent="0.35">
      <c r="B99" s="120" t="str">
        <f t="shared" si="15"/>
        <v xml:space="preserve">MBIS5022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6"/>
        <v/>
      </c>
      <c r="N99" s="20" t="str">
        <f t="shared" si="17"/>
        <v/>
      </c>
      <c r="O99" s="21" t="str">
        <f>IF(G99="","",LOOKUP(N99,{0,50,65,75,85},{"F","P","C","D","HD"}))</f>
        <v/>
      </c>
      <c r="P99" s="23"/>
      <c r="Q99" s="23"/>
      <c r="R99" s="31" t="str">
        <f t="shared" si="18"/>
        <v/>
      </c>
      <c r="S99" s="5"/>
    </row>
    <row r="100" spans="2:19" x14ac:dyDescent="0.35">
      <c r="B100" s="120" t="str">
        <f t="shared" si="15"/>
        <v xml:space="preserve">MBIS5022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6"/>
        <v/>
      </c>
      <c r="N100" s="20" t="str">
        <f t="shared" si="17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8"/>
        <v/>
      </c>
      <c r="S100" s="5"/>
    </row>
    <row r="101" spans="2:19" x14ac:dyDescent="0.35">
      <c r="B101" s="120" t="str">
        <f t="shared" si="15"/>
        <v xml:space="preserve">MBIS5022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6"/>
        <v/>
      </c>
      <c r="N101" s="20" t="str">
        <f t="shared" si="17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8"/>
        <v/>
      </c>
      <c r="S101" s="5"/>
    </row>
    <row r="102" spans="2:19" x14ac:dyDescent="0.35">
      <c r="B102" s="120" t="str">
        <f t="shared" si="15"/>
        <v xml:space="preserve">MBIS5022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6"/>
        <v/>
      </c>
      <c r="N102" s="20" t="str">
        <f t="shared" si="17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8"/>
        <v/>
      </c>
      <c r="S102" s="5"/>
    </row>
    <row r="103" spans="2:19" x14ac:dyDescent="0.35">
      <c r="B103" s="120" t="str">
        <f t="shared" si="15"/>
        <v xml:space="preserve">MBIS5022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6"/>
        <v/>
      </c>
      <c r="N103" s="20" t="str">
        <f t="shared" si="17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8"/>
        <v/>
      </c>
      <c r="S103" s="5"/>
    </row>
    <row r="104" spans="2:19" x14ac:dyDescent="0.35">
      <c r="B104" s="120" t="str">
        <f t="shared" si="15"/>
        <v xml:space="preserve">MBIS5022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6"/>
        <v/>
      </c>
      <c r="N104" s="20" t="str">
        <f t="shared" si="17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8"/>
        <v/>
      </c>
      <c r="S104" s="5"/>
    </row>
    <row r="105" spans="2:19" x14ac:dyDescent="0.35">
      <c r="B105" s="120" t="str">
        <f t="shared" si="15"/>
        <v xml:space="preserve">MBIS5022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6"/>
        <v/>
      </c>
      <c r="N105" s="20" t="str">
        <f t="shared" si="17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8"/>
        <v/>
      </c>
      <c r="S105" s="5"/>
    </row>
    <row r="106" spans="2:19" x14ac:dyDescent="0.35">
      <c r="B106" s="120" t="str">
        <f t="shared" si="15"/>
        <v xml:space="preserve">MBIS5022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6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5"/>
        <v xml:space="preserve">MBIS5022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6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5"/>
        <v xml:space="preserve">MBIS5022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6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5"/>
        <v xml:space="preserve">MBIS5022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6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5"/>
        <v xml:space="preserve">MBIS5022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6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5"/>
        <v xml:space="preserve">MBIS5022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6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5"/>
        <v xml:space="preserve">MBIS5022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6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5"/>
        <v xml:space="preserve">MBIS5022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6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5"/>
        <v xml:space="preserve">MBIS5022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6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5"/>
        <v xml:space="preserve">MBIS5022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6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5"/>
        <v xml:space="preserve">MBIS5022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6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5"/>
        <v xml:space="preserve">MBIS5022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6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5"/>
        <v xml:space="preserve">MBIS5022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6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5"/>
        <v xml:space="preserve">MBIS5022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6"/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5"/>
        <v xml:space="preserve">MBIS5022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6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5"/>
        <v xml:space="preserve">MBIS5022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6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5"/>
        <v xml:space="preserve">MBIS5022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6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5"/>
        <v xml:space="preserve">MBIS5022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6"/>
        <v/>
      </c>
      <c r="N123" s="20" t="str">
        <f t="shared" si="17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8"/>
        <v/>
      </c>
      <c r="S123" s="5"/>
    </row>
    <row r="124" spans="2:31" x14ac:dyDescent="0.35">
      <c r="B124" s="120" t="str">
        <f t="shared" si="15"/>
        <v xml:space="preserve">MBIS5022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6"/>
        <v/>
      </c>
      <c r="N124" s="20" t="str">
        <f t="shared" si="17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5"/>
        <v xml:space="preserve">MBIS5022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6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5"/>
        <v xml:space="preserve">MBIS5022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6"/>
        <v/>
      </c>
      <c r="N126" s="20" t="str">
        <f t="shared" si="17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5"/>
        <v xml:space="preserve">MBIS5022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6"/>
        <v/>
      </c>
      <c r="N127" s="20" t="str">
        <f t="shared" si="17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5"/>
        <v xml:space="preserve">MBIS5022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6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5"/>
        <v xml:space="preserve">MBIS5022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6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5"/>
        <v xml:space="preserve">MBIS5022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6"/>
        <v/>
      </c>
      <c r="N130" s="73" t="str">
        <f t="shared" si="17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5"/>
        <v xml:space="preserve">MBIS5022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6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5"/>
        <v xml:space="preserve">MBIS5022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6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5"/>
        <v xml:space="preserve">MBIS5022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6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5"/>
        <v xml:space="preserve">MBIS5022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6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5"/>
        <v xml:space="preserve">MBIS5022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6"/>
        <v/>
      </c>
      <c r="N135" s="20" t="str">
        <f t="shared" si="17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5"/>
        <v xml:space="preserve">MBIS5022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6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5"/>
        <v xml:space="preserve">MBIS5022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6"/>
        <v/>
      </c>
      <c r="N137" s="20" t="str">
        <f t="shared" si="17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5"/>
        <v xml:space="preserve">MBIS5022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6"/>
        <v/>
      </c>
      <c r="N138" s="20" t="str">
        <f t="shared" si="17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5"/>
        <v xml:space="preserve">MBIS5022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6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5"/>
        <v xml:space="preserve">MBIS5022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6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5"/>
        <v xml:space="preserve">MBIS5022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6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5"/>
        <v xml:space="preserve">MBIS5022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6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5"/>
        <v xml:space="preserve">MBIS5022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6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5"/>
        <v xml:space="preserve">MBIS5022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6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5"/>
        <v xml:space="preserve">MBIS5022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6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5"/>
        <v xml:space="preserve">MBIS5022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6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5"/>
        <v xml:space="preserve">MBIS5022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6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5"/>
        <v xml:space="preserve">MBIS5022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6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5"/>
        <v xml:space="preserve">MBIS5022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6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5"/>
        <v xml:space="preserve">MBIS5022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6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3" si="19">E$8&amp;" "&amp;G151</f>
        <v xml:space="preserve">MBIS5022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0">IF(G151="","",SUM(H151:L151))</f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19"/>
        <v xml:space="preserve">MBIS5022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0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19"/>
        <v xml:space="preserve">MBIS5022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0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19"/>
        <v xml:space="preserve">MBIS5022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0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19"/>
        <v xml:space="preserve">MBIS5022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0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19"/>
        <v xml:space="preserve">MBIS5022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0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19"/>
        <v xml:space="preserve">MBIS5022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0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19"/>
        <v xml:space="preserve">MBIS5022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0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19"/>
        <v xml:space="preserve">MBIS5022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0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19"/>
        <v xml:space="preserve">MBIS5022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0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19"/>
        <v xml:space="preserve">MBIS5022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0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19"/>
        <v xml:space="preserve">MBIS5022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0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19"/>
        <v xml:space="preserve">MBIS5022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0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19"/>
        <v xml:space="preserve">MBIS5022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19"/>
        <v xml:space="preserve">MBIS5022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19"/>
        <v xml:space="preserve">MBIS5022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19"/>
        <v xml:space="preserve">MBIS5022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19"/>
        <v xml:space="preserve">MBIS5022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19"/>
        <v xml:space="preserve">MBIS5022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19"/>
        <v xml:space="preserve">MBIS5022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19"/>
        <v xml:space="preserve">MBIS5022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19"/>
        <v xml:space="preserve">MBIS5022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19"/>
        <v xml:space="preserve">MBIS5022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19"/>
        <v xml:space="preserve">MBIS5022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19"/>
        <v xml:space="preserve">MBIS5022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19"/>
        <v xml:space="preserve">MBIS5022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19"/>
        <v xml:space="preserve">MBIS5022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19"/>
        <v xml:space="preserve">MBIS5022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19"/>
        <v xml:space="preserve">MBIS5022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19"/>
        <v xml:space="preserve">MBIS5022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19"/>
        <v xml:space="preserve">MBIS5022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19"/>
        <v xml:space="preserve">MBIS5022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19"/>
        <v xml:space="preserve">MBIS5022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19"/>
        <v xml:space="preserve">MBIS5022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19"/>
        <v xml:space="preserve">MBIS5022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19"/>
        <v xml:space="preserve">MBIS5022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19"/>
        <v xml:space="preserve">MBIS5022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19"/>
        <v xml:space="preserve">MBIS5022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19"/>
        <v xml:space="preserve">MBIS5022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19"/>
        <v xml:space="preserve">MBIS5022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19"/>
        <v xml:space="preserve">MBIS5022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19"/>
        <v xml:space="preserve">MBIS5022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19"/>
        <v xml:space="preserve">MBIS5022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19"/>
        <v xml:space="preserve">MBIS5022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19"/>
        <v xml:space="preserve">MBIS5022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19"/>
        <v xml:space="preserve">MBIS5022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19"/>
        <v xml:space="preserve">MBIS5022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19"/>
        <v xml:space="preserve">MBIS5022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19"/>
        <v xml:space="preserve">MBIS5022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19"/>
        <v xml:space="preserve">MBIS5022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19"/>
        <v xml:space="preserve">MBIS5022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19"/>
        <v xml:space="preserve">MBIS5022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19"/>
        <v xml:space="preserve">MBIS5022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19"/>
        <v xml:space="preserve">MBIS5022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19"/>
        <v xml:space="preserve">MBIS5022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19"/>
        <v xml:space="preserve">MBIS5022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19"/>
        <v xml:space="preserve">MBIS5022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19"/>
        <v xml:space="preserve">MBIS5022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19"/>
        <v xml:space="preserve">MBIS5022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19"/>
        <v xml:space="preserve">MBIS5022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19"/>
        <v xml:space="preserve">MBIS5022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19"/>
        <v xml:space="preserve">MBIS5022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19"/>
        <v xml:space="preserve">MBIS5022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ref="B214:B276" si="23">E$8&amp;" "&amp;G214</f>
        <v xml:space="preserve">MBIS5022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si="23"/>
        <v xml:space="preserve">MBIS5022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3"/>
        <v xml:space="preserve">MBIS5022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3"/>
        <v xml:space="preserve">MBIS5022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3"/>
        <v xml:space="preserve">MBIS5022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3"/>
        <v xml:space="preserve">MBIS5022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3"/>
        <v xml:space="preserve">MBIS5022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3"/>
        <v xml:space="preserve">MBIS5022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3"/>
        <v xml:space="preserve">MBIS5022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3"/>
        <v xml:space="preserve">MBIS5022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3"/>
        <v xml:space="preserve">MBIS5022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3"/>
        <v xml:space="preserve">MBIS5022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3"/>
        <v xml:space="preserve">MBIS5022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3"/>
        <v xml:space="preserve">MBIS5022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3"/>
        <v xml:space="preserve">MBIS5022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3"/>
        <v xml:space="preserve">MBIS5022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3"/>
        <v xml:space="preserve">MBIS5022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3"/>
        <v xml:space="preserve">MBIS5022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3"/>
        <v xml:space="preserve">MBIS5022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3"/>
        <v xml:space="preserve">MBIS5022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3"/>
        <v xml:space="preserve">MBIS5022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3"/>
        <v xml:space="preserve">MBIS5022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3"/>
        <v xml:space="preserve">MBIS5022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3"/>
        <v xml:space="preserve">MBIS5022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3"/>
        <v xml:space="preserve">MBIS5022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3"/>
        <v xml:space="preserve">MBIS5022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3"/>
        <v xml:space="preserve">MBIS5022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3"/>
        <v xml:space="preserve">MBIS5022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3"/>
        <v xml:space="preserve">MBIS5022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3"/>
        <v xml:space="preserve">MBIS5022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3"/>
        <v xml:space="preserve">MBIS5022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3"/>
        <v xml:space="preserve">MBIS5022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3"/>
        <v xml:space="preserve">MBIS5022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3"/>
        <v xml:space="preserve">MBIS5022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3"/>
        <v xml:space="preserve">MBIS5022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3"/>
        <v xml:space="preserve">MBIS5022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3"/>
        <v xml:space="preserve">MBIS5022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3"/>
        <v xml:space="preserve">MBIS5022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3"/>
        <v xml:space="preserve">MBIS5022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3"/>
        <v xml:space="preserve">MBIS5022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3"/>
        <v xml:space="preserve">MBIS5022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3"/>
        <v xml:space="preserve">MBIS5022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3"/>
        <v xml:space="preserve">MBIS5022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3"/>
        <v xml:space="preserve">MBIS5022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3"/>
        <v xml:space="preserve">MBIS5022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3"/>
        <v xml:space="preserve">MBIS5022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3"/>
        <v xml:space="preserve">MBIS5022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3"/>
        <v xml:space="preserve">MBIS5022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3"/>
        <v xml:space="preserve">MBIS5022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3"/>
        <v xml:space="preserve">MBIS5022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3"/>
        <v xml:space="preserve">MBIS5022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3"/>
        <v xml:space="preserve">MBIS5022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3"/>
        <v xml:space="preserve">MBIS5022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3"/>
        <v xml:space="preserve">MBIS5022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3"/>
        <v xml:space="preserve">MBIS5022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3"/>
        <v xml:space="preserve">MBIS5022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3"/>
        <v xml:space="preserve">MBIS5022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3"/>
        <v xml:space="preserve">MBIS5022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3"/>
        <v xml:space="preserve">MBIS5022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3"/>
        <v xml:space="preserve">MBIS5022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3"/>
        <v xml:space="preserve">MBIS5022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3"/>
        <v xml:space="preserve">MBIS5022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3"/>
        <v xml:space="preserve">MBIS5022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ref="B277:B340" si="30">E$8&amp;" "&amp;G277</f>
        <v xml:space="preserve">MBIS5022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30"/>
        <v xml:space="preserve">MBIS5022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si="30"/>
        <v xml:space="preserve">MBIS5022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30"/>
        <v xml:space="preserve">MBIS5022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30"/>
        <v xml:space="preserve">MBIS5022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30"/>
        <v xml:space="preserve">MBIS5022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30"/>
        <v xml:space="preserve">MBIS5022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30"/>
        <v xml:space="preserve">MBIS5022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30"/>
        <v xml:space="preserve">MBIS5022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30"/>
        <v xml:space="preserve">MBIS5022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30"/>
        <v xml:space="preserve">MBIS5022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30"/>
        <v xml:space="preserve">MBIS5022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30"/>
        <v xml:space="preserve">MBIS5022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30"/>
        <v xml:space="preserve">MBIS5022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30"/>
        <v xml:space="preserve">MBIS5022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30"/>
        <v xml:space="preserve">MBIS5022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30"/>
        <v xml:space="preserve">MBIS5022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30"/>
        <v xml:space="preserve">MBIS5022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30"/>
        <v xml:space="preserve">MBIS5022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30"/>
        <v xml:space="preserve">MBIS5022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30"/>
        <v xml:space="preserve">MBIS5022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30"/>
        <v xml:space="preserve">MBIS5022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30"/>
        <v xml:space="preserve">MBIS5022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30"/>
        <v xml:space="preserve">MBIS5022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30"/>
        <v xml:space="preserve">MBIS5022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30"/>
        <v xml:space="preserve">MBIS5022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30"/>
        <v xml:space="preserve">MBIS5022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30"/>
        <v xml:space="preserve">MBIS5022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30"/>
        <v xml:space="preserve">MBIS5022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30"/>
        <v xml:space="preserve">MBIS5022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30"/>
        <v xml:space="preserve">MBIS5022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30"/>
        <v xml:space="preserve">MBIS5022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30"/>
        <v xml:space="preserve">MBIS5022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30"/>
        <v xml:space="preserve">MBIS5022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30"/>
        <v xml:space="preserve">MBIS5022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30"/>
        <v xml:space="preserve">MBIS5022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30"/>
        <v xml:space="preserve">MBIS5022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30"/>
        <v xml:space="preserve">MBIS5022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30"/>
        <v xml:space="preserve">MBIS5022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30"/>
        <v xml:space="preserve">MBIS5022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30"/>
        <v xml:space="preserve">MBIS5022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30"/>
        <v xml:space="preserve">MBIS5022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30"/>
        <v xml:space="preserve">MBIS5022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30"/>
        <v xml:space="preserve">MBIS5022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30"/>
        <v xml:space="preserve">MBIS5022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30"/>
        <v xml:space="preserve">MBIS5022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30"/>
        <v xml:space="preserve">MBIS5022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30"/>
        <v xml:space="preserve">MBIS5022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30"/>
        <v xml:space="preserve">MBIS5022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30"/>
        <v xml:space="preserve">MBIS5022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30"/>
        <v xml:space="preserve">MBIS5022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30"/>
        <v xml:space="preserve">MBIS5022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30"/>
        <v xml:space="preserve">MBIS5022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30"/>
        <v xml:space="preserve">MBIS5022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30"/>
        <v xml:space="preserve">MBIS5022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30"/>
        <v xml:space="preserve">MBIS5022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30"/>
        <v xml:space="preserve">MBIS5022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30"/>
        <v xml:space="preserve">MBIS5022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30"/>
        <v xml:space="preserve">MBIS5022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30"/>
        <v xml:space="preserve">MBIS5022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30"/>
        <v xml:space="preserve">MBIS5022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30"/>
        <v xml:space="preserve">MBIS5022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30"/>
        <v xml:space="preserve">MBIS5022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30"/>
        <v xml:space="preserve">MBIS5022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ref="B341:B404" si="34">E$8&amp;" "&amp;G341</f>
        <v xml:space="preserve">MBIS5022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34"/>
        <v xml:space="preserve">MBIS5022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si="34"/>
        <v xml:space="preserve">MBIS5022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4"/>
        <v xml:space="preserve">MBIS5022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4"/>
        <v xml:space="preserve">MBIS5022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4"/>
        <v xml:space="preserve">MBIS5022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4"/>
        <v xml:space="preserve">MBIS5022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4"/>
        <v xml:space="preserve">MBIS5022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4"/>
        <v xml:space="preserve">MBIS5022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4"/>
        <v xml:space="preserve">MBIS5022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4"/>
        <v xml:space="preserve">MBIS5022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4"/>
        <v xml:space="preserve">MBIS5022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4"/>
        <v xml:space="preserve">MBIS5022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4"/>
        <v xml:space="preserve">MBIS5022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4"/>
        <v xml:space="preserve">MBIS5022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4"/>
        <v xml:space="preserve">MBIS5022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4"/>
        <v xml:space="preserve">MBIS5022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4"/>
        <v xml:space="preserve">MBIS5022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4"/>
        <v xml:space="preserve">MBIS5022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4"/>
        <v xml:space="preserve">MBIS5022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4"/>
        <v xml:space="preserve">MBIS5022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4"/>
        <v xml:space="preserve">MBIS5022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4"/>
        <v xml:space="preserve">MBIS5022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4"/>
        <v xml:space="preserve">MBIS5022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4"/>
        <v xml:space="preserve">MBIS5022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4"/>
        <v xml:space="preserve">MBIS5022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4"/>
        <v xml:space="preserve">MBIS5022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4"/>
        <v xml:space="preserve">MBIS5022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4"/>
        <v xml:space="preserve">MBIS5022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4"/>
        <v xml:space="preserve">MBIS5022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4"/>
        <v xml:space="preserve">MBIS5022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4"/>
        <v xml:space="preserve">MBIS5022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4"/>
        <v xml:space="preserve">MBIS5022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4"/>
        <v xml:space="preserve">MBIS5022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4"/>
        <v xml:space="preserve">MBIS5022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4"/>
        <v xml:space="preserve">MBIS5022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4"/>
        <v xml:space="preserve">MBIS5022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4"/>
        <v xml:space="preserve">MBIS5022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4"/>
        <v xml:space="preserve">MBIS5022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4"/>
        <v xml:space="preserve">MBIS5022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4"/>
        <v xml:space="preserve">MBIS5022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4"/>
        <v xml:space="preserve">MBIS5022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4"/>
        <v xml:space="preserve">MBIS5022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4"/>
        <v xml:space="preserve">MBIS5022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4"/>
        <v xml:space="preserve">MBIS5022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4"/>
        <v xml:space="preserve">MBIS5022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4"/>
        <v xml:space="preserve">MBIS5022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4"/>
        <v xml:space="preserve">MBIS5022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4"/>
        <v xml:space="preserve">MBIS5022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4"/>
        <v xml:space="preserve">MBIS5022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4"/>
        <v xml:space="preserve">MBIS5022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4"/>
        <v xml:space="preserve">MBIS5022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4"/>
        <v xml:space="preserve">MBIS5022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4"/>
        <v xml:space="preserve">MBIS5022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4"/>
        <v xml:space="preserve">MBIS5022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4"/>
        <v xml:space="preserve">MBIS5022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4"/>
        <v xml:space="preserve">MBIS5022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4"/>
        <v xml:space="preserve">MBIS5022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4"/>
        <v xml:space="preserve">MBIS5022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4"/>
        <v xml:space="preserve">MBIS5022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4"/>
        <v xml:space="preserve">MBIS5022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4"/>
        <v xml:space="preserve">MBIS5022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4"/>
        <v xml:space="preserve">MBIS5022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4"/>
        <v xml:space="preserve">MBIS5022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ref="B405:B468" si="38">E$8&amp;" "&amp;G405</f>
        <v xml:space="preserve">MBIS5022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8"/>
        <v xml:space="preserve">MBIS5022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si="38"/>
        <v xml:space="preserve">MBIS5022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8"/>
        <v xml:space="preserve">MBIS5022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8"/>
        <v xml:space="preserve">MBIS5022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8"/>
        <v xml:space="preserve">MBIS5022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8"/>
        <v xml:space="preserve">MBIS5022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8"/>
        <v xml:space="preserve">MBIS5022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8"/>
        <v xml:space="preserve">MBIS5022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8"/>
        <v xml:space="preserve">MBIS5022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8"/>
        <v xml:space="preserve">MBIS5022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8"/>
        <v xml:space="preserve">MBIS5022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8"/>
        <v xml:space="preserve">MBIS5022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8"/>
        <v xml:space="preserve">MBIS5022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8"/>
        <v xml:space="preserve">MBIS5022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8"/>
        <v xml:space="preserve">MBIS5022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8"/>
        <v xml:space="preserve">MBIS5022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8"/>
        <v xml:space="preserve">MBIS5022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8"/>
        <v xml:space="preserve">MBIS5022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8"/>
        <v xml:space="preserve">MBIS5022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8"/>
        <v xml:space="preserve">MBIS5022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8"/>
        <v xml:space="preserve">MBIS5022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8"/>
        <v xml:space="preserve">MBIS5022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8"/>
        <v xml:space="preserve">MBIS5022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8"/>
        <v xml:space="preserve">MBIS5022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8"/>
        <v xml:space="preserve">MBIS5022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8"/>
        <v xml:space="preserve">MBIS5022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8"/>
        <v xml:space="preserve">MBIS5022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8"/>
        <v xml:space="preserve">MBIS5022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8"/>
        <v xml:space="preserve">MBIS5022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8"/>
        <v xml:space="preserve">MBIS5022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8"/>
        <v xml:space="preserve">MBIS5022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8"/>
        <v xml:space="preserve">MBIS5022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8"/>
        <v xml:space="preserve">MBIS5022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8"/>
        <v xml:space="preserve">MBIS5022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8"/>
        <v xml:space="preserve">MBIS5022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8"/>
        <v xml:space="preserve">MBIS5022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8"/>
        <v xml:space="preserve">MBIS5022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8"/>
        <v xml:space="preserve">MBIS5022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8"/>
        <v xml:space="preserve">MBIS5022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8"/>
        <v xml:space="preserve">MBIS5022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8"/>
        <v xml:space="preserve">MBIS5022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8"/>
        <v xml:space="preserve">MBIS5022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8"/>
        <v xml:space="preserve">MBIS5022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8"/>
        <v xml:space="preserve">MBIS5022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8"/>
        <v xml:space="preserve">MBIS5022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8"/>
        <v xml:space="preserve">MBIS5022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8"/>
        <v xml:space="preserve">MBIS5022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8"/>
        <v xml:space="preserve">MBIS5022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8"/>
        <v xml:space="preserve">MBIS5022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8"/>
        <v xml:space="preserve">MBIS5022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8"/>
        <v xml:space="preserve">MBIS5022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8"/>
        <v xml:space="preserve">MBIS5022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8"/>
        <v xml:space="preserve">MBIS5022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8"/>
        <v xml:space="preserve">MBIS5022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8"/>
        <v xml:space="preserve">MBIS5022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8"/>
        <v xml:space="preserve">MBIS5022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8"/>
        <v xml:space="preserve">MBIS5022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8"/>
        <v xml:space="preserve">MBIS5022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8"/>
        <v xml:space="preserve">MBIS5022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8"/>
        <v xml:space="preserve">MBIS5022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8"/>
        <v xml:space="preserve">MBIS5022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8"/>
        <v xml:space="preserve">MBIS5022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8"/>
        <v xml:space="preserve">MBIS5022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ref="B469:B532" si="42">E$8&amp;" "&amp;G469</f>
        <v xml:space="preserve">MBIS5022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42"/>
        <v xml:space="preserve">MBIS5022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si="42"/>
        <v xml:space="preserve">MBIS5022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2"/>
        <v xml:space="preserve">MBIS5022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2"/>
        <v xml:space="preserve">MBIS5022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2"/>
        <v xml:space="preserve">MBIS5022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2"/>
        <v xml:space="preserve">MBIS5022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2"/>
        <v xml:space="preserve">MBIS5022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2"/>
        <v xml:space="preserve">MBIS5022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2"/>
        <v xml:space="preserve">MBIS5022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2"/>
        <v xml:space="preserve">MBIS5022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2"/>
        <v xml:space="preserve">MBIS5022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2"/>
        <v xml:space="preserve">MBIS5022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2"/>
        <v xml:space="preserve">MBIS5022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2"/>
        <v xml:space="preserve">MBIS5022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2"/>
        <v xml:space="preserve">MBIS5022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2"/>
        <v xml:space="preserve">MBIS5022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2"/>
        <v xml:space="preserve">MBIS5022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2"/>
        <v xml:space="preserve">MBIS5022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2"/>
        <v xml:space="preserve">MBIS5022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2"/>
        <v xml:space="preserve">MBIS5022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2"/>
        <v xml:space="preserve">MBIS5022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2"/>
        <v xml:space="preserve">MBIS5022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2"/>
        <v xml:space="preserve">MBIS5022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2"/>
        <v xml:space="preserve">MBIS5022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2"/>
        <v xml:space="preserve">MBIS5022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2"/>
        <v xml:space="preserve">MBIS5022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2"/>
        <v xml:space="preserve">MBIS5022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2"/>
        <v xml:space="preserve">MBIS5022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2"/>
        <v xml:space="preserve">MBIS5022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2"/>
        <v xml:space="preserve">MBIS5022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2"/>
        <v xml:space="preserve">MBIS5022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2"/>
        <v xml:space="preserve">MBIS5022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2"/>
        <v xml:space="preserve">MBIS5022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2"/>
        <v xml:space="preserve">MBIS5022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2"/>
        <v xml:space="preserve">MBIS5022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2"/>
        <v xml:space="preserve">MBIS5022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2"/>
        <v xml:space="preserve">MBIS5022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2"/>
        <v xml:space="preserve">MBIS5022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2"/>
        <v xml:space="preserve">MBIS5022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2"/>
        <v xml:space="preserve">MBIS5022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2"/>
        <v xml:space="preserve">MBIS5022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2"/>
        <v xml:space="preserve">MBIS5022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2"/>
        <v xml:space="preserve">MBIS5022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2"/>
        <v xml:space="preserve">MBIS5022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2"/>
        <v xml:space="preserve">MBIS5022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2"/>
        <v xml:space="preserve">MBIS5022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2"/>
        <v xml:space="preserve">MBIS5022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2"/>
        <v xml:space="preserve">MBIS5022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2"/>
        <v xml:space="preserve">MBIS5022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2"/>
        <v xml:space="preserve">MBIS5022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2"/>
        <v xml:space="preserve">MBIS5022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2"/>
        <v xml:space="preserve">MBIS5022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2"/>
        <v xml:space="preserve">MBIS5022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2"/>
        <v xml:space="preserve">MBIS5022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2"/>
        <v xml:space="preserve">MBIS5022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2"/>
        <v xml:space="preserve">MBIS5022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2"/>
        <v xml:space="preserve">MBIS5022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2"/>
        <v xml:space="preserve">MBIS5022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2"/>
        <v xml:space="preserve">MBIS5022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2"/>
        <v xml:space="preserve">MBIS5022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2"/>
        <v xml:space="preserve">MBIS5022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2"/>
        <v xml:space="preserve">MBIS5022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2"/>
        <v xml:space="preserve">MBIS5022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ref="B533:B596" si="46">E$8&amp;" "&amp;G533</f>
        <v xml:space="preserve">MBIS5022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6"/>
        <v xml:space="preserve">MBIS5022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si="46"/>
        <v xml:space="preserve">MBIS5022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6"/>
        <v xml:space="preserve">MBIS5022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6"/>
        <v xml:space="preserve">MBIS5022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6"/>
        <v xml:space="preserve">MBIS5022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6"/>
        <v xml:space="preserve">MBIS5022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6"/>
        <v xml:space="preserve">MBIS5022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6"/>
        <v xml:space="preserve">MBIS5022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6"/>
        <v xml:space="preserve">MBIS5022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6"/>
        <v xml:space="preserve">MBIS5022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6"/>
        <v xml:space="preserve">MBIS5022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6"/>
        <v xml:space="preserve">MBIS5022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6"/>
        <v xml:space="preserve">MBIS5022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6"/>
        <v xml:space="preserve">MBIS5022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6"/>
        <v xml:space="preserve">MBIS5022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6"/>
        <v xml:space="preserve">MBIS5022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6"/>
        <v xml:space="preserve">MBIS5022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6"/>
        <v xml:space="preserve">MBIS5022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6"/>
        <v xml:space="preserve">MBIS5022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6"/>
        <v xml:space="preserve">MBIS5022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6"/>
        <v xml:space="preserve">MBIS5022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6"/>
        <v xml:space="preserve">MBIS5022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6"/>
        <v xml:space="preserve">MBIS5022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6"/>
        <v xml:space="preserve">MBIS5022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6"/>
        <v xml:space="preserve">MBIS5022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6"/>
        <v xml:space="preserve">MBIS5022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6"/>
        <v xml:space="preserve">MBIS5022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6"/>
        <v xml:space="preserve">MBIS5022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6"/>
        <v xml:space="preserve">MBIS5022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6"/>
        <v xml:space="preserve">MBIS5022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6"/>
        <v xml:space="preserve">MBIS5022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6"/>
        <v xml:space="preserve">MBIS5022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6"/>
        <v xml:space="preserve">MBIS5022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6"/>
        <v xml:space="preserve">MBIS5022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6"/>
        <v xml:space="preserve">MBIS5022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6"/>
        <v xml:space="preserve">MBIS5022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6"/>
        <v xml:space="preserve">MBIS5022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6"/>
        <v xml:space="preserve">MBIS5022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6"/>
        <v xml:space="preserve">MBIS5022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6"/>
        <v xml:space="preserve">MBIS5022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6"/>
        <v xml:space="preserve">MBIS5022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6"/>
        <v xml:space="preserve">MBIS5022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6"/>
        <v xml:space="preserve">MBIS5022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6"/>
        <v xml:space="preserve">MBIS5022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6"/>
        <v xml:space="preserve">MBIS5022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6"/>
        <v xml:space="preserve">MBIS5022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6"/>
        <v xml:space="preserve">MBIS5022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6"/>
        <v xml:space="preserve">MBIS5022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6"/>
        <v xml:space="preserve">MBIS5022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6"/>
        <v xml:space="preserve">MBIS5022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6"/>
        <v xml:space="preserve">MBIS5022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6"/>
        <v xml:space="preserve">MBIS5022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6"/>
        <v xml:space="preserve">MBIS5022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6"/>
        <v xml:space="preserve">MBIS5022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6"/>
        <v xml:space="preserve">MBIS5022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6"/>
        <v xml:space="preserve">MBIS5022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6"/>
        <v xml:space="preserve">MBIS5022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6"/>
        <v xml:space="preserve">MBIS5022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6"/>
        <v xml:space="preserve">MBIS5022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6"/>
        <v xml:space="preserve">MBIS5022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6"/>
        <v xml:space="preserve">MBIS5022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6"/>
        <v xml:space="preserve">MBIS5022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6"/>
        <v xml:space="preserve">MBIS5022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ref="B597:B660" si="50">E$8&amp;" "&amp;G597</f>
        <v xml:space="preserve">MBIS5022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50"/>
        <v xml:space="preserve">MBIS5022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si="50"/>
        <v xml:space="preserve">MBIS5022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50"/>
        <v xml:space="preserve">MBIS5022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50"/>
        <v xml:space="preserve">MBIS5022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50"/>
        <v xml:space="preserve">MBIS5022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50"/>
        <v xml:space="preserve">MBIS5022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50"/>
        <v xml:space="preserve">MBIS5022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50"/>
        <v xml:space="preserve">MBIS5022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50"/>
        <v xml:space="preserve">MBIS5022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50"/>
        <v xml:space="preserve">MBIS5022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50"/>
        <v xml:space="preserve">MBIS5022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50"/>
        <v xml:space="preserve">MBIS5022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50"/>
        <v xml:space="preserve">MBIS5022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50"/>
        <v xml:space="preserve">MBIS5022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50"/>
        <v xml:space="preserve">MBIS5022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50"/>
        <v xml:space="preserve">MBIS5022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50"/>
        <v xml:space="preserve">MBIS5022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50"/>
        <v xml:space="preserve">MBIS5022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50"/>
        <v xml:space="preserve">MBIS5022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50"/>
        <v xml:space="preserve">MBIS5022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50"/>
        <v xml:space="preserve">MBIS5022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50"/>
        <v xml:space="preserve">MBIS5022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50"/>
        <v xml:space="preserve">MBIS5022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50"/>
        <v xml:space="preserve">MBIS5022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50"/>
        <v xml:space="preserve">MBIS5022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50"/>
        <v xml:space="preserve">MBIS5022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50"/>
        <v xml:space="preserve">MBIS5022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50"/>
        <v xml:space="preserve">MBIS5022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50"/>
        <v xml:space="preserve">MBIS5022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50"/>
        <v xml:space="preserve">MBIS5022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50"/>
        <v xml:space="preserve">MBIS5022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50"/>
        <v xml:space="preserve">MBIS5022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50"/>
        <v xml:space="preserve">MBIS5022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50"/>
        <v xml:space="preserve">MBIS5022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50"/>
        <v xml:space="preserve">MBIS5022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50"/>
        <v xml:space="preserve">MBIS5022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50"/>
        <v xml:space="preserve">MBIS5022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50"/>
        <v xml:space="preserve">MBIS5022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50"/>
        <v xml:space="preserve">MBIS5022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50"/>
        <v xml:space="preserve">MBIS5022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50"/>
        <v xml:space="preserve">MBIS5022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50"/>
        <v xml:space="preserve">MBIS5022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50"/>
        <v xml:space="preserve">MBIS5022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50"/>
        <v xml:space="preserve">MBIS5022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50"/>
        <v xml:space="preserve">MBIS5022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50"/>
        <v xml:space="preserve">MBIS5022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50"/>
        <v xml:space="preserve">MBIS5022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50"/>
        <v xml:space="preserve">MBIS5022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50"/>
        <v xml:space="preserve">MBIS5022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50"/>
        <v xml:space="preserve">MBIS5022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50"/>
        <v xml:space="preserve">MBIS5022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50"/>
        <v xml:space="preserve">MBIS5022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50"/>
        <v xml:space="preserve">MBIS5022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50"/>
        <v xml:space="preserve">MBIS5022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50"/>
        <v xml:space="preserve">MBIS5022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50"/>
        <v xml:space="preserve">MBIS5022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50"/>
        <v xml:space="preserve">MBIS5022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50"/>
        <v xml:space="preserve">MBIS5022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50"/>
        <v xml:space="preserve">MBIS5022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50"/>
        <v xml:space="preserve">MBIS5022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50"/>
        <v xml:space="preserve">MBIS5022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50"/>
        <v xml:space="preserve">MBIS5022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50"/>
        <v xml:space="preserve">MBIS5022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ref="B661:B724" si="54">E$8&amp;" "&amp;G661</f>
        <v xml:space="preserve">MBIS5022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54"/>
        <v xml:space="preserve">MBIS5022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si="54"/>
        <v xml:space="preserve">MBIS5022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4"/>
        <v xml:space="preserve">MBIS5022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4"/>
        <v xml:space="preserve">MBIS5022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4"/>
        <v xml:space="preserve">MBIS5022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4"/>
        <v xml:space="preserve">MBIS5022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4"/>
        <v xml:space="preserve">MBIS5022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4"/>
        <v xml:space="preserve">MBIS5022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4"/>
        <v xml:space="preserve">MBIS5022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4"/>
        <v xml:space="preserve">MBIS5022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4"/>
        <v xml:space="preserve">MBIS5022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4"/>
        <v xml:space="preserve">MBIS5022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4"/>
        <v xml:space="preserve">MBIS5022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4"/>
        <v xml:space="preserve">MBIS5022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4"/>
        <v xml:space="preserve">MBIS5022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4"/>
        <v xml:space="preserve">MBIS5022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4"/>
        <v xml:space="preserve">MBIS5022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4"/>
        <v xml:space="preserve">MBIS5022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4"/>
        <v xml:space="preserve">MBIS5022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4"/>
        <v xml:space="preserve">MBIS5022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4"/>
        <v xml:space="preserve">MBIS5022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4"/>
        <v xml:space="preserve">MBIS5022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4"/>
        <v xml:space="preserve">MBIS5022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4"/>
        <v xml:space="preserve">MBIS5022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4"/>
        <v xml:space="preserve">MBIS5022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4"/>
        <v xml:space="preserve">MBIS5022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4"/>
        <v xml:space="preserve">MBIS5022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4"/>
        <v xml:space="preserve">MBIS5022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4"/>
        <v xml:space="preserve">MBIS5022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4"/>
        <v xml:space="preserve">MBIS5022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4"/>
        <v xml:space="preserve">MBIS5022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4"/>
        <v xml:space="preserve">MBIS5022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4"/>
        <v xml:space="preserve">MBIS5022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4"/>
        <v xml:space="preserve">MBIS5022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4"/>
        <v xml:space="preserve">MBIS5022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4"/>
        <v xml:space="preserve">MBIS5022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4"/>
        <v xml:space="preserve">MBIS5022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4"/>
        <v xml:space="preserve">MBIS5022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4"/>
        <v xml:space="preserve">MBIS5022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4"/>
        <v xml:space="preserve">MBIS5022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4"/>
        <v xml:space="preserve">MBIS5022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4"/>
        <v xml:space="preserve">MBIS5022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4"/>
        <v xml:space="preserve">MBIS5022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4"/>
        <v xml:space="preserve">MBIS5022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4"/>
        <v xml:space="preserve">MBIS5022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4"/>
        <v xml:space="preserve">MBIS5022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4"/>
        <v xml:space="preserve">MBIS5022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4"/>
        <v xml:space="preserve">MBIS5022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4"/>
        <v xml:space="preserve">MBIS5022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4"/>
        <v xml:space="preserve">MBIS5022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4"/>
        <v xml:space="preserve">MBIS5022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4"/>
        <v xml:space="preserve">MBIS5022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4"/>
        <v xml:space="preserve">MBIS5022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4"/>
        <v xml:space="preserve">MBIS5022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4"/>
        <v xml:space="preserve">MBIS5022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4"/>
        <v xml:space="preserve">MBIS5022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4"/>
        <v xml:space="preserve">MBIS5022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4"/>
        <v xml:space="preserve">MBIS5022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4"/>
        <v xml:space="preserve">MBIS5022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4"/>
        <v xml:space="preserve">MBIS5022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4"/>
        <v xml:space="preserve">MBIS5022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4"/>
        <v xml:space="preserve">MBIS5022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4"/>
        <v xml:space="preserve">MBIS5022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ref="B725:B788" si="58">E$8&amp;" "&amp;G725</f>
        <v xml:space="preserve">MBIS5022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8"/>
        <v xml:space="preserve">MBIS5022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si="58"/>
        <v xml:space="preserve">MBIS5022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8"/>
        <v xml:space="preserve">MBIS5022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8"/>
        <v xml:space="preserve">MBIS5022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8"/>
        <v xml:space="preserve">MBIS5022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8"/>
        <v xml:space="preserve">MBIS5022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8"/>
        <v xml:space="preserve">MBIS5022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8"/>
        <v xml:space="preserve">MBIS5022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8"/>
        <v xml:space="preserve">MBIS5022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8"/>
        <v xml:space="preserve">MBIS5022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8"/>
        <v xml:space="preserve">MBIS5022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8"/>
        <v xml:space="preserve">MBIS5022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8"/>
        <v xml:space="preserve">MBIS5022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8"/>
        <v xml:space="preserve">MBIS5022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8"/>
        <v xml:space="preserve">MBIS5022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8"/>
        <v xml:space="preserve">MBIS5022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8"/>
        <v xml:space="preserve">MBIS5022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8"/>
        <v xml:space="preserve">MBIS5022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8"/>
        <v xml:space="preserve">MBIS5022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8"/>
        <v xml:space="preserve">MBIS5022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8"/>
        <v xml:space="preserve">MBIS5022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8"/>
        <v xml:space="preserve">MBIS5022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8"/>
        <v xml:space="preserve">MBIS5022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8"/>
        <v xml:space="preserve">MBIS5022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8"/>
        <v xml:space="preserve">MBIS5022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8"/>
        <v xml:space="preserve">MBIS5022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8"/>
        <v xml:space="preserve">MBIS5022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8"/>
        <v xml:space="preserve">MBIS5022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8"/>
        <v xml:space="preserve">MBIS5022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8"/>
        <v xml:space="preserve">MBIS5022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8"/>
        <v xml:space="preserve">MBIS5022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8"/>
        <v xml:space="preserve">MBIS5022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8"/>
        <v xml:space="preserve">MBIS5022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8"/>
        <v xml:space="preserve">MBIS5022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8"/>
        <v xml:space="preserve">MBIS5022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8"/>
        <v xml:space="preserve">MBIS5022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8"/>
        <v xml:space="preserve">MBIS5022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8"/>
        <v xml:space="preserve">MBIS5022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8"/>
        <v xml:space="preserve">MBIS5022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8"/>
        <v xml:space="preserve">MBIS5022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8"/>
        <v xml:space="preserve">MBIS5022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8"/>
        <v xml:space="preserve">MBIS5022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8"/>
        <v xml:space="preserve">MBIS5022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8"/>
        <v xml:space="preserve">MBIS5022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8"/>
        <v xml:space="preserve">MBIS5022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8"/>
        <v xml:space="preserve">MBIS5022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8"/>
        <v xml:space="preserve">MBIS5022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8"/>
        <v xml:space="preserve">MBIS5022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8"/>
        <v xml:space="preserve">MBIS5022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8"/>
        <v xml:space="preserve">MBIS5022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8"/>
        <v xml:space="preserve">MBIS5022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8"/>
        <v xml:space="preserve">MBIS5022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8"/>
        <v xml:space="preserve">MBIS5022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8"/>
        <v xml:space="preserve">MBIS5022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8"/>
        <v xml:space="preserve">MBIS5022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8"/>
        <v xml:space="preserve">MBIS5022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8"/>
        <v xml:space="preserve">MBIS5022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8"/>
        <v xml:space="preserve">MBIS5022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8"/>
        <v xml:space="preserve">MBIS5022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8"/>
        <v xml:space="preserve">MBIS5022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8"/>
        <v xml:space="preserve">MBIS5022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8"/>
        <v xml:space="preserve">MBIS5022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8"/>
        <v xml:space="preserve">MBIS5022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ref="B789:B820" si="61">E$8&amp;" "&amp;G789</f>
        <v xml:space="preserve">MBIS5022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61"/>
        <v xml:space="preserve">MBIS5022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si="61"/>
        <v xml:space="preserve">MBIS5022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61"/>
        <v xml:space="preserve">MBIS5022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61"/>
        <v xml:space="preserve">MBIS5022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61"/>
        <v xml:space="preserve">MBIS5022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61"/>
        <v xml:space="preserve">MBIS5022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61"/>
        <v xml:space="preserve">MBIS5022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61"/>
        <v xml:space="preserve">MBIS5022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61"/>
        <v xml:space="preserve">MBIS5022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61"/>
        <v xml:space="preserve">MBIS5022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61"/>
        <v xml:space="preserve">MBIS5022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61"/>
        <v xml:space="preserve">MBIS5022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61"/>
        <v xml:space="preserve">MBIS5022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61"/>
        <v xml:space="preserve">MBIS5022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61"/>
        <v xml:space="preserve">MBIS5022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61"/>
        <v xml:space="preserve">MBIS5022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61"/>
        <v xml:space="preserve">MBIS5022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61"/>
        <v xml:space="preserve">MBIS5022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61"/>
        <v xml:space="preserve">MBIS5022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61"/>
        <v xml:space="preserve">MBIS5022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61"/>
        <v xml:space="preserve">MBIS5022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61"/>
        <v xml:space="preserve">MBIS5022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61"/>
        <v xml:space="preserve">MBIS5022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61"/>
        <v xml:space="preserve">MBIS5022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61"/>
        <v xml:space="preserve">MBIS5022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61"/>
        <v xml:space="preserve">MBIS5022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61"/>
        <v xml:space="preserve">MBIS5022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61"/>
        <v xml:space="preserve">MBIS5022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61"/>
        <v xml:space="preserve">MBIS5022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61"/>
        <v xml:space="preserve">MBIS5022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61"/>
        <v xml:space="preserve">MBIS5022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 xr:uid="{00000000-0009-0000-0000-000000000000}">
    <sortState xmlns:xlrd2="http://schemas.microsoft.com/office/spreadsheetml/2017/richdata2" ref="C23:R820">
      <sortCondition ref="N22:N820"/>
    </sortState>
  </autoFilter>
  <sortState xmlns:xlrd2="http://schemas.microsoft.com/office/spreadsheetml/2017/richdata2"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 xr:uid="{32E56309-CF19-5642-A05D-EBF0985D3C16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00000000-0002-0000-0000-000000000000}">
          <x14:formula1>
            <xm:f>Info!$A$2:$A$203</xm:f>
          </x14:formula1>
          <xm:sqref>E8</xm:sqref>
        </x14:dataValidation>
        <x14:dataValidation type="list" allowBlank="1" showInputMessage="1" showErrorMessage="1" xr:uid="{175D52F9-47D9-4F5A-9A43-4DF8436DC9CD}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2294-A30B-BC42-9446-0DD08245C32C}">
  <sheetPr codeName="Sheet2"/>
  <dimension ref="A1:Z91"/>
  <sheetViews>
    <sheetView topLeftCell="A9" zoomScale="80" zoomScaleNormal="80" workbookViewId="0">
      <selection activeCell="L14" sqref="L14:P37"/>
    </sheetView>
  </sheetViews>
  <sheetFormatPr defaultColWidth="10.81640625" defaultRowHeight="14.5" x14ac:dyDescent="0.35"/>
  <cols>
    <col min="1" max="2" width="1.6328125" style="28" customWidth="1"/>
    <col min="3" max="3" width="13.36328125" style="28" customWidth="1"/>
    <col min="4" max="5" width="10.81640625" style="28"/>
    <col min="6" max="10" width="7.81640625" style="28" customWidth="1"/>
    <col min="11" max="11" width="3.6328125" style="28" customWidth="1"/>
    <col min="12" max="13" width="10.81640625" style="28"/>
    <col min="14" max="18" width="7.81640625" style="28" customWidth="1"/>
    <col min="19" max="19" width="3.36328125" style="28" customWidth="1"/>
    <col min="20" max="21" width="10.81640625" style="28"/>
    <col min="22" max="26" width="7.81640625" style="28" customWidth="1"/>
    <col min="27" max="16384" width="10.81640625" style="28"/>
  </cols>
  <sheetData>
    <row r="1" spans="1:26" ht="6" customHeight="1" x14ac:dyDescent="0.35">
      <c r="A1" s="9" t="s">
        <v>296</v>
      </c>
    </row>
    <row r="2" spans="1:26" ht="7" customHeight="1" x14ac:dyDescent="0.35">
      <c r="A2" s="35" t="s">
        <v>297</v>
      </c>
    </row>
    <row r="3" spans="1:26" x14ac:dyDescent="0.35">
      <c r="A3" s="35" t="s">
        <v>587</v>
      </c>
      <c r="C3" s="27" t="str">
        <f>MBIS5022!C2</f>
        <v>Purpose: Grade Book</v>
      </c>
    </row>
    <row r="4" spans="1:26" x14ac:dyDescent="0.35">
      <c r="A4" s="35" t="s">
        <v>588</v>
      </c>
      <c r="C4" s="28" t="str">
        <f>MBIS5022!C3</f>
        <v>Source: Moodle Grade Book</v>
      </c>
      <c r="O4" s="45" t="s">
        <v>336</v>
      </c>
    </row>
    <row r="5" spans="1:26" x14ac:dyDescent="0.35">
      <c r="A5" s="35" t="s">
        <v>589</v>
      </c>
      <c r="C5" s="28" t="str">
        <f>MBIS5022!C4</f>
        <v>Capacity: for 800 students</v>
      </c>
      <c r="O5" s="45" t="s">
        <v>337</v>
      </c>
    </row>
    <row r="6" spans="1:26" x14ac:dyDescent="0.35">
      <c r="A6" s="35" t="s">
        <v>590</v>
      </c>
      <c r="O6" s="45" t="s">
        <v>361</v>
      </c>
    </row>
    <row r="7" spans="1:26" ht="15" thickBot="1" x14ac:dyDescent="0.4">
      <c r="A7" s="35" t="s">
        <v>591</v>
      </c>
      <c r="C7" s="55" t="str">
        <f>MBIS5022!C7</f>
        <v>Term</v>
      </c>
      <c r="D7" s="56" t="str">
        <f>MBIS5022!E7</f>
        <v>2025-S1</v>
      </c>
      <c r="E7" s="57"/>
      <c r="F7" s="57"/>
      <c r="G7" s="57"/>
      <c r="O7" s="45"/>
    </row>
    <row r="8" spans="1:26" ht="15" customHeight="1" thickBot="1" x14ac:dyDescent="0.4">
      <c r="A8" s="35" t="s">
        <v>592</v>
      </c>
      <c r="C8" s="55" t="str">
        <f>MBIS5022!C8</f>
        <v>Unit Code</v>
      </c>
      <c r="D8" s="58" t="str">
        <f>MBIS5022!E8</f>
        <v>MBIS5022</v>
      </c>
      <c r="E8" s="59"/>
      <c r="F8" s="59"/>
      <c r="G8" s="59"/>
      <c r="T8" s="160" t="s">
        <v>338</v>
      </c>
      <c r="U8" s="161" t="s">
        <v>588</v>
      </c>
      <c r="V8" s="161"/>
    </row>
    <row r="9" spans="1:26" ht="15" customHeight="1" thickBot="1" x14ac:dyDescent="0.4">
      <c r="A9" s="35" t="s">
        <v>593</v>
      </c>
      <c r="C9" s="60" t="str">
        <f>MBIS5022!C9</f>
        <v>Unit Name</v>
      </c>
      <c r="D9" s="58" t="str">
        <f>MBIS5022!E9</f>
        <v>Computer Networks and Security</v>
      </c>
      <c r="E9" s="59"/>
      <c r="F9" s="59"/>
      <c r="G9" s="59"/>
      <c r="T9" s="160"/>
      <c r="U9" s="161"/>
      <c r="V9" s="161"/>
    </row>
    <row r="10" spans="1:26" ht="15" customHeight="1" thickBot="1" x14ac:dyDescent="0.4">
      <c r="A10" s="35" t="s">
        <v>594</v>
      </c>
      <c r="C10" s="60" t="str">
        <f>MBIS5022!C10</f>
        <v>Discipline</v>
      </c>
      <c r="D10" s="58" t="str">
        <f>MBIS5022!E10</f>
        <v>ISY</v>
      </c>
      <c r="E10" s="59"/>
      <c r="F10" s="59"/>
      <c r="G10" s="59"/>
      <c r="L10" s="167" t="s">
        <v>338</v>
      </c>
      <c r="M10" s="169" t="s">
        <v>588</v>
      </c>
      <c r="N10" s="169"/>
      <c r="T10" s="160" t="s">
        <v>339</v>
      </c>
      <c r="U10" s="161" t="s">
        <v>686</v>
      </c>
      <c r="V10" s="161"/>
    </row>
    <row r="11" spans="1:26" ht="15" customHeight="1" thickBot="1" x14ac:dyDescent="0.4">
      <c r="C11" s="60" t="str">
        <f>MBIS5022!C11</f>
        <v>No. of Students</v>
      </c>
      <c r="D11" s="58">
        <f>MBIS5022!E11</f>
        <v>8</v>
      </c>
      <c r="E11" s="59"/>
      <c r="F11" s="59"/>
      <c r="G11" s="59"/>
      <c r="L11" s="168"/>
      <c r="M11" s="170"/>
      <c r="N11" s="170"/>
      <c r="T11" s="160"/>
      <c r="U11" s="161"/>
      <c r="V11" s="161"/>
    </row>
    <row r="13" spans="1:26" ht="7" customHeight="1" thickBot="1" x14ac:dyDescent="0.4"/>
    <row r="14" spans="1:26" ht="7" customHeight="1" x14ac:dyDescent="0.35">
      <c r="D14" s="164" t="str">
        <f>CONCATENATE("Term ",$D$7)</f>
        <v>Term 2025-S1</v>
      </c>
      <c r="E14" s="152"/>
      <c r="F14" s="152"/>
      <c r="G14" s="152"/>
      <c r="H14" s="152"/>
      <c r="I14" s="152"/>
      <c r="J14" s="153"/>
      <c r="L14" s="164" t="str">
        <f>CONCATENATE("Term ",$D$7,": ",$M$10)</f>
        <v>Term 2025-S1: B4</v>
      </c>
      <c r="M14" s="152"/>
      <c r="N14" s="152"/>
      <c r="O14" s="152"/>
      <c r="P14" s="152"/>
      <c r="Q14" s="152"/>
      <c r="R14" s="153"/>
      <c r="T14" s="164" t="str">
        <f>CONCATENATE("Term ",$D$7,": ", $U$8," - ",$U$10)</f>
        <v>Term 2025-S1: B4 - M. AL-Zobbi</v>
      </c>
      <c r="U14" s="152"/>
      <c r="V14" s="152"/>
      <c r="W14" s="152"/>
      <c r="X14" s="152"/>
      <c r="Y14" s="152"/>
      <c r="Z14" s="153"/>
    </row>
    <row r="15" spans="1:26" ht="7" customHeight="1" x14ac:dyDescent="0.35">
      <c r="D15" s="165"/>
      <c r="E15" s="154"/>
      <c r="F15" s="154"/>
      <c r="G15" s="154"/>
      <c r="H15" s="154"/>
      <c r="I15" s="154"/>
      <c r="J15" s="155"/>
      <c r="L15" s="165"/>
      <c r="M15" s="154"/>
      <c r="N15" s="154"/>
      <c r="O15" s="154"/>
      <c r="P15" s="154"/>
      <c r="Q15" s="154"/>
      <c r="R15" s="155"/>
      <c r="T15" s="165"/>
      <c r="U15" s="154"/>
      <c r="V15" s="154"/>
      <c r="W15" s="154"/>
      <c r="X15" s="154"/>
      <c r="Y15" s="154"/>
      <c r="Z15" s="155"/>
    </row>
    <row r="16" spans="1:26" ht="7" customHeight="1" x14ac:dyDescent="0.35">
      <c r="D16" s="165"/>
      <c r="E16" s="154"/>
      <c r="F16" s="154"/>
      <c r="G16" s="154"/>
      <c r="H16" s="154"/>
      <c r="I16" s="154"/>
      <c r="J16" s="155"/>
      <c r="L16" s="165"/>
      <c r="M16" s="154"/>
      <c r="N16" s="154"/>
      <c r="O16" s="154"/>
      <c r="P16" s="154"/>
      <c r="Q16" s="154"/>
      <c r="R16" s="155"/>
      <c r="T16" s="165"/>
      <c r="U16" s="154"/>
      <c r="V16" s="154"/>
      <c r="W16" s="154"/>
      <c r="X16" s="154"/>
      <c r="Y16" s="154"/>
      <c r="Z16" s="155"/>
    </row>
    <row r="17" spans="4:26" ht="6" customHeight="1" thickBot="1" x14ac:dyDescent="0.4">
      <c r="D17" s="166"/>
      <c r="E17" s="156"/>
      <c r="F17" s="156"/>
      <c r="G17" s="156"/>
      <c r="H17" s="156"/>
      <c r="I17" s="156"/>
      <c r="J17" s="157"/>
      <c r="L17" s="166"/>
      <c r="M17" s="156"/>
      <c r="N17" s="156"/>
      <c r="O17" s="156"/>
      <c r="P17" s="156"/>
      <c r="Q17" s="156"/>
      <c r="R17" s="157"/>
      <c r="T17" s="166"/>
      <c r="U17" s="156"/>
      <c r="V17" s="156"/>
      <c r="W17" s="156"/>
      <c r="X17" s="156"/>
      <c r="Y17" s="156"/>
      <c r="Z17" s="157"/>
    </row>
    <row r="18" spans="4:26" ht="15" thickBot="1" x14ac:dyDescent="0.4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4">
      <c r="D19" s="107" t="s">
        <v>302</v>
      </c>
      <c r="E19" s="113">
        <f>$D$11</f>
        <v>8</v>
      </c>
      <c r="F19" s="104">
        <f>MBIS5022!$H$21</f>
        <v>0.3</v>
      </c>
      <c r="G19" s="104">
        <f>MBIS5022!$I$21</f>
        <v>0.3</v>
      </c>
      <c r="H19" s="104">
        <f>MBIS5022!$J$21</f>
        <v>0.4</v>
      </c>
      <c r="I19" s="104">
        <f>MBIS5022!$K$21</f>
        <v>0</v>
      </c>
      <c r="J19" s="104">
        <f>MBIS5022!$L$21</f>
        <v>0</v>
      </c>
      <c r="L19" s="107" t="s">
        <v>302</v>
      </c>
      <c r="M19" s="113">
        <f>COUNTIF(MBIS5022!$C$23:$C$820,$M$10)</f>
        <v>8</v>
      </c>
      <c r="N19" s="104">
        <f>MBIS5022!$H$21</f>
        <v>0.3</v>
      </c>
      <c r="O19" s="104">
        <f>MBIS5022!$I$21</f>
        <v>0.3</v>
      </c>
      <c r="P19" s="104">
        <f>MBIS5022!$J$21</f>
        <v>0.4</v>
      </c>
      <c r="Q19" s="104">
        <f>MBIS5022!$K$21</f>
        <v>0</v>
      </c>
      <c r="R19" s="104">
        <f>MBIS5022!$L$21</f>
        <v>0</v>
      </c>
      <c r="T19" s="107" t="s">
        <v>302</v>
      </c>
      <c r="U19" s="113">
        <f>COUNTIFS(MBIS5022!$C$23:$C$820,$U$8, MBIS5022!$D$23:$D$820,$U$10)</f>
        <v>0</v>
      </c>
      <c r="V19" s="104">
        <f>MBIS5022!$H$21</f>
        <v>0.3</v>
      </c>
      <c r="W19" s="104">
        <f>MBIS5022!$I$21</f>
        <v>0.3</v>
      </c>
      <c r="X19" s="104">
        <f>MBIS5022!$J$21</f>
        <v>0.4</v>
      </c>
      <c r="Y19" s="104">
        <f>MBIS5022!$K$21</f>
        <v>0</v>
      </c>
      <c r="Z19" s="104">
        <f>MBIS5022!$L$21</f>
        <v>0</v>
      </c>
    </row>
    <row r="20" spans="4:26" ht="15" thickBot="1" x14ac:dyDescent="0.4">
      <c r="D20" s="107" t="s">
        <v>288</v>
      </c>
      <c r="E20" s="107"/>
      <c r="F20" s="108">
        <f>AVERAGEA(MBIS5022!$H$23:$H$820)</f>
        <v>24.8125</v>
      </c>
      <c r="G20" s="108">
        <f>AVERAGEA(MBIS5022!$I$23:$I$820)</f>
        <v>18.75</v>
      </c>
      <c r="H20" s="108">
        <f>AVERAGEA(MBIS5022!$J$23:$J$820)</f>
        <v>24</v>
      </c>
      <c r="I20" s="108" t="e">
        <f>AVERAGEA(MBIS5022!$K$23:$K$820)</f>
        <v>#DIV/0!</v>
      </c>
      <c r="J20" s="108" t="e">
        <f>AVERAGEA(MBIS5022!$L$23:$L$820)</f>
        <v>#DIV/0!</v>
      </c>
      <c r="L20" s="107" t="s">
        <v>288</v>
      </c>
      <c r="M20" s="107"/>
      <c r="N20" s="108">
        <f>SUMIF(MBIS5022!$C$23:$C$820,$M$10,MBIS5022!$H$23:$H$820)/$M$19</f>
        <v>24.8125</v>
      </c>
      <c r="O20" s="108">
        <f>SUMIF(MBIS5022!$C$23:$C$820,$M$10,MBIS5022!$I$23:$I$820)/$M$19</f>
        <v>18.75</v>
      </c>
      <c r="P20" s="108">
        <f>SUMIF(MBIS5022!$C$23:$C$820,$M$10,MBIS5022!$J$23:$J$820)/$M$19</f>
        <v>24</v>
      </c>
      <c r="Q20" s="108">
        <f>SUMIF(MBIS5022!$C$23:$C$820,$M$10,MBIS5022!$K$23:$K$820)/$M$19</f>
        <v>0</v>
      </c>
      <c r="R20" s="108">
        <f>SUMIF(MBIS5022!$C$23:$C$820,$M$10,MBIS5022!$L$23:$L$820)/$M$19</f>
        <v>0</v>
      </c>
      <c r="T20" s="107" t="s">
        <v>288</v>
      </c>
      <c r="U20" s="107"/>
      <c r="V20" s="108" t="e">
        <f>SUMIFS(MBIS5022!$H$23:$H$820,MBIS5022!$D$23:$D$820,$U$10,MBIS5022!$C$23:$C$820,$U$8)/$U$19</f>
        <v>#DIV/0!</v>
      </c>
      <c r="W20" s="108" t="e">
        <f>SUMIFS(MBIS5022!$I$23:$I$820,MBIS5022!$D$23:$D$820,$U$10,MBIS5022!$C$23:$C$820,$U$8)/$U$19</f>
        <v>#DIV/0!</v>
      </c>
      <c r="X20" s="108" t="e">
        <f>SUMIFS(MBIS5022!$J$23:$J$820,MBIS5022!$D$23:$D$820,$U$10,MBIS5022!$C$23:$C$820,$U$8)/$U$19</f>
        <v>#DIV/0!</v>
      </c>
      <c r="Y20" s="108" t="e">
        <f>SUMIFS(MBIS5022!$K$23:$K$820,MBIS5022!$D$23:$D$820,$U$10,MBIS5022!$C$23:$C$820,$U$8)/$U$19</f>
        <v>#DIV/0!</v>
      </c>
      <c r="Z20" s="108" t="e">
        <f>SUMIFS(MBIS5022!$L$23:$L$820,MBIS5022!$D$23:$D$820,$U$10,MBIS5022!$C$23:$C$820,$U$8)/$U$19</f>
        <v>#DIV/0!</v>
      </c>
    </row>
    <row r="21" spans="4:26" ht="15" thickBot="1" x14ac:dyDescent="0.4">
      <c r="D21" s="107" t="s">
        <v>289</v>
      </c>
      <c r="E21" s="107"/>
      <c r="F21" s="109">
        <f>F20/F19/100</f>
        <v>0.82708333333333339</v>
      </c>
      <c r="G21" s="109">
        <f>G20/G19/100</f>
        <v>0.625</v>
      </c>
      <c r="H21" s="109">
        <f>H20/H19/100</f>
        <v>0.6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0.82708333333333339</v>
      </c>
      <c r="O21" s="109">
        <f>O20/O19/100</f>
        <v>0.625</v>
      </c>
      <c r="P21" s="109">
        <f>P20/P19/100</f>
        <v>0.6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8" hidden="1" customHeight="1" x14ac:dyDescent="0.35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4">
      <c r="D23" s="171" t="s">
        <v>290</v>
      </c>
      <c r="E23" s="171"/>
      <c r="F23" s="110">
        <f>COUNTIF(MBIS5022!$H$23:$H$820,"DNS")</f>
        <v>0</v>
      </c>
      <c r="G23" s="110">
        <f>COUNTIF(MBIS5022!$I$23:$I$820,"DNS")</f>
        <v>0</v>
      </c>
      <c r="H23" s="110">
        <f>COUNTIF(MBIS5022!$J$23:$J$820,"DNS")</f>
        <v>0</v>
      </c>
      <c r="I23" s="110">
        <f>COUNTIF(MBIS5022!$K$23:$K$820,"DNS")</f>
        <v>0</v>
      </c>
      <c r="J23" s="110">
        <f>COUNTIF(MBIS5022!$L$23:$L$820,"DNS")</f>
        <v>0</v>
      </c>
      <c r="L23" s="171" t="s">
        <v>290</v>
      </c>
      <c r="M23" s="171"/>
      <c r="N23" s="110">
        <f>COUNTIFS(MBIS5022!$H$23:$H$820,"DNS",MBIS5022!$C$23:$C$820,$M$10)</f>
        <v>0</v>
      </c>
      <c r="O23" s="110">
        <f>COUNTIFS(MBIS5022!$I$23:$I$820,"DNS",MBIS5022!$C$23:$C$820,$M$10)</f>
        <v>0</v>
      </c>
      <c r="P23" s="110">
        <f>COUNTIFS(MBIS5022!$J$23:$J$820,"DNS",MBIS5022!$C$23:$C$820,$M$10)</f>
        <v>0</v>
      </c>
      <c r="Q23" s="110">
        <f>COUNTIFS(MBIS5022!$K$23:$K$820,"DNS",MBIS5022!$C$23:$C$820,$M$10)</f>
        <v>0</v>
      </c>
      <c r="R23" s="110">
        <f>COUNTIFS(MBIS5022!$L$23:$L$820,"DNS",MBIS5022!$C$23:$C$820,$M$10)</f>
        <v>0</v>
      </c>
      <c r="T23" s="171" t="s">
        <v>290</v>
      </c>
      <c r="U23" s="171"/>
      <c r="V23" s="110">
        <f>COUNTIFS(MBIS5022!$H$23:$H$820,"DNS",MBIS5022!$D$23:$D$820,$U$10,MBIS5022!$C$23:$C$820,$U$8)</f>
        <v>0</v>
      </c>
      <c r="W23" s="110">
        <f>COUNTIFS(MBIS5022!$I$23:$I$820,"DNS",MBIS5022!$D$23:$D$820,$U$10,MBIS5022!$C$23:$C$820,$U$8)</f>
        <v>0</v>
      </c>
      <c r="X23" s="110">
        <f>COUNTIFS(MBIS5022!$J$23:$J$820,"DNS",MBIS5022!$D$23:$D$820,$U$10,MBIS5022!$C$23:$C$820,$U$8)</f>
        <v>0</v>
      </c>
      <c r="Y23" s="110">
        <f>COUNTIFS(MBIS5022!$K$23:$K$820,"DNS",MBIS5022!$D$23:$D$820,$U$10,MBIS5022!$C$23:$C$820,$U$8)</f>
        <v>0</v>
      </c>
      <c r="Z23" s="110">
        <f>COUNTIFS(MBIS5022!$L$23:$L$820,"DNS",MBIS5022!$D$23:$D$820,$U$10,MBIS5022!$C$23:$C$820,$U$8)</f>
        <v>0</v>
      </c>
    </row>
    <row r="24" spans="4:26" ht="15" thickBot="1" x14ac:dyDescent="0.4">
      <c r="D24" s="171" t="s">
        <v>291</v>
      </c>
      <c r="E24" s="171"/>
      <c r="F24" s="111">
        <f>F23/$D$11</f>
        <v>0</v>
      </c>
      <c r="G24" s="111">
        <f>G23/$D$11</f>
        <v>0</v>
      </c>
      <c r="H24" s="111">
        <f>H23/$D$11</f>
        <v>0</v>
      </c>
      <c r="I24" s="111">
        <f>I23/$D$11</f>
        <v>0</v>
      </c>
      <c r="J24" s="111">
        <f>J23/$D$11</f>
        <v>0</v>
      </c>
      <c r="L24" s="171" t="s">
        <v>291</v>
      </c>
      <c r="M24" s="171"/>
      <c r="N24" s="111">
        <f>N23/$M$19</f>
        <v>0</v>
      </c>
      <c r="O24" s="111">
        <f>O23/$M$19</f>
        <v>0</v>
      </c>
      <c r="P24" s="111">
        <f>P23/$M$19</f>
        <v>0</v>
      </c>
      <c r="Q24" s="111">
        <f>Q23/$M$19</f>
        <v>0</v>
      </c>
      <c r="R24" s="111">
        <f>R23/$M$19</f>
        <v>0</v>
      </c>
      <c r="T24" s="171" t="s">
        <v>291</v>
      </c>
      <c r="U24" s="171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" hidden="1" customHeight="1" x14ac:dyDescent="0.35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4">
      <c r="D26" s="171" t="s">
        <v>292</v>
      </c>
      <c r="E26" s="171"/>
      <c r="F26" s="110">
        <f>COUNTIF(MBIS5022!$H$23:$H$820,"&lt;"&amp;F25)</f>
        <v>0</v>
      </c>
      <c r="G26" s="110">
        <f>COUNTIF(MBIS5022!$I$23:$I$820,"&lt;"&amp;G25)</f>
        <v>1</v>
      </c>
      <c r="H26" s="110">
        <f>COUNTIF(MBIS5022!$J$23:$J$820,"&lt;"&amp;H25)</f>
        <v>0</v>
      </c>
      <c r="I26" s="110">
        <f>COUNTIF(MBIS5022!$K$23:$K$820,"&lt;"&amp;I25)</f>
        <v>0</v>
      </c>
      <c r="J26" s="110">
        <f>COUNTIF(MBIS5022!$L$23:$L$820,"&lt;"&amp;J25)</f>
        <v>0</v>
      </c>
      <c r="L26" s="171" t="s">
        <v>292</v>
      </c>
      <c r="M26" s="171"/>
      <c r="N26" s="110">
        <f>COUNTIFS(MBIS5022!$H$23:$H$820,"&lt;"&amp;N25,MBIS5022!$C$23:$C$820,$M$10)</f>
        <v>0</v>
      </c>
      <c r="O26" s="110">
        <f>COUNTIFS(MBIS5022!$I$23:$I$820,"&lt;"&amp;O25,MBIS5022!$C$23:$C$820,$M$10)</f>
        <v>1</v>
      </c>
      <c r="P26" s="110">
        <f>COUNTIFS(MBIS5022!$J$23:$J$820,"&lt;"&amp;P25,MBIS5022!$C$23:$C$820,$M$10)</f>
        <v>0</v>
      </c>
      <c r="Q26" s="110">
        <f>COUNTIFS(MBIS5022!$K$23:$K$820,"&lt;"&amp;Q25,MBIS5022!$C$23:$C$820,$M$10)</f>
        <v>0</v>
      </c>
      <c r="R26" s="110">
        <f>COUNTIFS(MBIS5022!$L$23:$L$820,"&lt;"&amp;R25,MBIS5022!$C$23:$C$820,$M$10)</f>
        <v>0</v>
      </c>
      <c r="T26" s="171" t="s">
        <v>292</v>
      </c>
      <c r="U26" s="171"/>
      <c r="V26" s="110">
        <f>COUNTIFS(MBIS5022!$H$23:$H$820,"&lt;"&amp;V25,MBIS5022!$D$23:$D$820,$U$10,MBIS5022!$C$23:$C$820,$U$8)</f>
        <v>0</v>
      </c>
      <c r="W26" s="110">
        <f>COUNTIFS(MBIS5022!$I$23:$I$820,"&lt;"&amp;W25,MBIS5022!$D$23:$D$820,$U$10,MBIS5022!$C$23:$C$820,$U$8)</f>
        <v>0</v>
      </c>
      <c r="X26" s="110">
        <f>COUNTIFS(MBIS5022!$J$23:$J$820,"&lt;"&amp;X25,MBIS5022!$D$23:$D$820,$U$10,MBIS5022!$C$23:$C$820,$U$8)</f>
        <v>0</v>
      </c>
      <c r="Y26" s="110">
        <f>COUNTIFS(MBIS5022!$K$23:$K$820,"&lt;"&amp;Y25,MBIS5022!$D$23:$D$820,$U$10,MBIS5022!$C$23:$C$820,$U$8)</f>
        <v>0</v>
      </c>
      <c r="Z26" s="110">
        <f>COUNTIFS(MBIS5022!$L$23:$L$820,"&lt;"&amp;Z25,MBIS5022!$D$23:$D$820,$U$10,MBIS5022!$C$23:$C$820,$U$8)</f>
        <v>0</v>
      </c>
    </row>
    <row r="27" spans="4:26" ht="15" thickBot="1" x14ac:dyDescent="0.4">
      <c r="D27" s="171" t="s">
        <v>293</v>
      </c>
      <c r="E27" s="171"/>
      <c r="F27" s="111">
        <f>F26/$D$11</f>
        <v>0</v>
      </c>
      <c r="G27" s="111">
        <f>G26/$D$11</f>
        <v>0.125</v>
      </c>
      <c r="H27" s="111">
        <f>H26/$D$11</f>
        <v>0</v>
      </c>
      <c r="I27" s="111">
        <f>I26/$D$11</f>
        <v>0</v>
      </c>
      <c r="J27" s="111">
        <f>J26/$D$11</f>
        <v>0</v>
      </c>
      <c r="L27" s="171" t="s">
        <v>293</v>
      </c>
      <c r="M27" s="171"/>
      <c r="N27" s="111">
        <f>N26/$M$19</f>
        <v>0</v>
      </c>
      <c r="O27" s="111">
        <f>O26/$M$19</f>
        <v>0.125</v>
      </c>
      <c r="P27" s="111">
        <f>P26/$M$19</f>
        <v>0</v>
      </c>
      <c r="Q27" s="111">
        <f>Q26/$M$19</f>
        <v>0</v>
      </c>
      <c r="R27" s="111">
        <f>R26/$M$19</f>
        <v>0</v>
      </c>
      <c r="T27" s="171" t="s">
        <v>293</v>
      </c>
      <c r="U27" s="171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" hidden="1" customHeight="1" thickBot="1" x14ac:dyDescent="0.4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" customHeight="1" thickBot="1" x14ac:dyDescent="0.4">
      <c r="D29" s="162" t="s">
        <v>677</v>
      </c>
      <c r="E29" s="162"/>
      <c r="F29" s="162"/>
      <c r="G29" s="162"/>
      <c r="H29" s="163"/>
      <c r="I29" s="158"/>
      <c r="J29" s="159"/>
      <c r="L29" s="162" t="s">
        <v>677</v>
      </c>
      <c r="M29" s="162"/>
      <c r="N29" s="162"/>
      <c r="O29" s="162"/>
      <c r="P29" s="163"/>
      <c r="Q29" s="158"/>
      <c r="R29" s="159"/>
      <c r="T29" s="162" t="s">
        <v>677</v>
      </c>
      <c r="U29" s="162"/>
      <c r="V29" s="162"/>
      <c r="W29" s="162"/>
      <c r="X29" s="163"/>
      <c r="Y29" s="158"/>
      <c r="Z29" s="159"/>
    </row>
    <row r="30" spans="4:26" ht="15" customHeight="1" thickBot="1" x14ac:dyDescent="0.4">
      <c r="D30" s="107" t="s">
        <v>288</v>
      </c>
      <c r="E30" s="107"/>
      <c r="F30" s="108">
        <f>SUMIF(MBIS5022!$M$23:$M$820,"&gt;=15",MBIS5022!$H$23:$H$820)/COUNTIF(MBIS5022!$M$23:$M$820,"&gt;=15")</f>
        <v>24.8125</v>
      </c>
      <c r="G30" s="108">
        <f>SUMIF(MBIS5022!$M$23:$M$820,"&gt;=15",MBIS5022!$I$23:$I$820)/COUNTIF(MBIS5022!$M$23:$M$820,"&gt;=15")</f>
        <v>18.75</v>
      </c>
      <c r="H30" s="108">
        <f>SUMIF(MBIS5022!$M$23:$M$820,"&gt;=15",MBIS5022!$J$23:$J$820)/COUNTIF(MBIS5022!$M$23:$M$820,"&gt;=15")</f>
        <v>24</v>
      </c>
      <c r="I30" s="108">
        <f>SUMIF(MBIS5022!$M$23:$M$820,"&gt;=15",MBIS5022!$K$23:$K$820)/COUNTIF(MBIS5022!$M$23:$M$820,"&gt;=15")</f>
        <v>0</v>
      </c>
      <c r="J30" s="108">
        <f>SUMIF(MBIS5022!$M$23:$M$820,"&gt;=15",MBIS5022!$L$23:$L$820)/COUNTIF(MBIS5022!$M$23:$M$820,"&gt;=15")</f>
        <v>0</v>
      </c>
      <c r="L30" s="107" t="s">
        <v>288</v>
      </c>
      <c r="M30" s="107"/>
      <c r="N30" s="108">
        <f>SUMIFS(MBIS5022!$H$23:$H$820,MBIS5022!$M$23:$M$820,"&gt;=15",MBIS5022!$C$23:$C$820,$M$10)/COUNTIFS(MBIS5022!$M$23:$M$820,"&gt;=15",MBIS5022!$C$23:$C$820,$M$10)</f>
        <v>24.8125</v>
      </c>
      <c r="O30" s="108">
        <f>SUMIFS(MBIS5022!$I$23:$I$820,MBIS5022!$M$23:$M$820,"&gt;=15",MBIS5022!$C$23:$C$820,$M$10)/COUNTIFS(MBIS5022!$M$23:$M$820,"&gt;=15",MBIS5022!$C$23:$C$820,$M$10)</f>
        <v>18.75</v>
      </c>
      <c r="P30" s="108">
        <f>SUMIFS(MBIS5022!$J$23:$J$820,MBIS5022!$M$23:$M$820,"&gt;=15",MBIS5022!$C$23:$C$820,$M$10)/COUNTIFS(MBIS5022!$M$23:$M$820,"&gt;=15",MBIS5022!$C$23:$C$820,$M$10)</f>
        <v>24</v>
      </c>
      <c r="Q30" s="108">
        <f>SUMIFS(MBIS5022!$K$23:$K$820,MBIS5022!$M$23:$M$820,"&gt;=15",MBIS5022!$C$23:$C$820,$M$10)/COUNTIFS(MBIS5022!$M$23:$M$820,"&gt;=15",MBIS5022!$C$23:$C$820,$M$10)</f>
        <v>0</v>
      </c>
      <c r="R30" s="108">
        <f>SUMIFS(MBIS5022!$L$23:$L$820,MBIS5022!$M$23:$M$820,"&gt;=15",MBIS5022!$C$23:$C$820,$M$10)/COUNTIFS(MBIS5022!$M$23:$M$820,"&gt;=15",MBIS5022!$C$23:$C$820,$M$10)</f>
        <v>0</v>
      </c>
      <c r="T30" s="107" t="s">
        <v>288</v>
      </c>
      <c r="U30" s="107"/>
      <c r="V30" s="108" t="e">
        <f>SUMIFS(MBIS5022!$H$23:$H$820,MBIS5022!$M$23:$M$820,"&gt;=15",MBIS5022!$D$23:$D$820,$U$10,MBIS5022!$C$23:$C$820,$U$8)/COUNTIFS(MBIS5022!$M$23:$M$820,"&gt;=15",MBIS5022!$D$23:$D$820,$U$10,MBIS5022!$C$23:$C$820,$U$8)</f>
        <v>#DIV/0!</v>
      </c>
      <c r="W30" s="108" t="e">
        <f>SUMIFS(MBIS5022!$I$23:$I$820,MBIS5022!$M$23:$M$820,"&gt;=15",MBIS5022!$D$23:$D$820,$U$10,MBIS5022!$C$23:$C$820,$U$8)/COUNTIFS(MBIS5022!$M$23:$M$820,"&gt;=15",MBIS5022!$D$23:$D$820,$U$10,MBIS5022!$C$23:$C$820,$U$8)</f>
        <v>#DIV/0!</v>
      </c>
      <c r="X30" s="108" t="e">
        <f>SUMIFS(MBIS5022!$J$23:$J$820,MBIS5022!$M$23:$M$820,"&gt;=15",MBIS5022!$D$23:$D$820,$U$10,MBIS5022!$C$23:$C$820,$U$8)/COUNTIFS(MBIS5022!$M$23:$M$820,"&gt;=15",MBIS5022!$D$23:$D$820,$U$10,MBIS5022!$C$23:$C$820,$U$8)</f>
        <v>#DIV/0!</v>
      </c>
      <c r="Y30" s="108" t="e">
        <f>SUMIFS(MBIS5022!$K$23:$K$820,MBIS5022!$M$23:$M$820,"&gt;=15",MBIS5022!$D$23:$D$820,$U$10,MBIS5022!$C$23:$C$820,$U$8)/COUNTIFS(MBIS5022!$M$23:$M$820,"&gt;=15",MBIS5022!$D$23:$D$820,$U$10,MBIS5022!$C$23:$C$820,$U$8)</f>
        <v>#DIV/0!</v>
      </c>
      <c r="Z30" s="108" t="e">
        <f>SUMIFS(MBIS5022!$L$23:$L$820,MBIS5022!$M$23:$M$820,"&gt;=15",MBIS5022!$D$23:$D$820,$U$10,MBIS5022!$C$23:$C$820,$U$8)/COUNTIFS(MBIS5022!$M$23:$M$820,"&gt;=15",MBIS5022!$D$23:$D$820,$U$10,MBIS5022!$C$23:$C$820,$U$8)</f>
        <v>#DIV/0!</v>
      </c>
    </row>
    <row r="31" spans="4:26" ht="15" thickBot="1" x14ac:dyDescent="0.4">
      <c r="D31" s="107" t="s">
        <v>289</v>
      </c>
      <c r="E31" s="107"/>
      <c r="F31" s="109">
        <f>F30/F19/100</f>
        <v>0.82708333333333339</v>
      </c>
      <c r="G31" s="109">
        <f>G30/G19/100</f>
        <v>0.625</v>
      </c>
      <c r="H31" s="109">
        <f>H30/H19/100</f>
        <v>0.6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0.82708333333333339</v>
      </c>
      <c r="O31" s="109">
        <f>O30/O19/100</f>
        <v>0.625</v>
      </c>
      <c r="P31" s="109">
        <f>P30/P19/100</f>
        <v>0.6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" hidden="1" customHeight="1" x14ac:dyDescent="0.35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4">
      <c r="D33" s="171" t="s">
        <v>290</v>
      </c>
      <c r="E33" s="171"/>
      <c r="F33" s="110">
        <f>COUNTIFS(MBIS5022!$H$23:$H$820,"DNS",MBIS5022!$M$23:$M$820,"&gt;=15")</f>
        <v>0</v>
      </c>
      <c r="G33" s="110">
        <f>COUNTIFS(MBIS5022!$I$23:$I$820,"DNS",MBIS5022!$M$23:$M$820,"&gt;=15")</f>
        <v>0</v>
      </c>
      <c r="H33" s="110">
        <f>COUNTIFS(MBIS5022!$J$23:$J$820,"DNS",MBIS5022!$M$23:$M$820,"&gt;=15")</f>
        <v>0</v>
      </c>
      <c r="I33" s="110">
        <f>COUNTIFS(MBIS5022!$K$23:$K$820,"DNS",MBIS5022!$M$23:$M$820,"&gt;=15")</f>
        <v>0</v>
      </c>
      <c r="J33" s="110">
        <f>COUNTIFS(MBIS5022!$L$23:$L$820,"DNS",MBIS5022!$M$23:$M$820,"&gt;=15")</f>
        <v>0</v>
      </c>
      <c r="L33" s="171" t="s">
        <v>290</v>
      </c>
      <c r="M33" s="171"/>
      <c r="N33" s="110">
        <f>COUNTIFS(MBIS5022!$H$23:$H$820,"DNS",MBIS5022!$M$23:$M$820,"&gt;=15",MBIS5022!$C$23:$C$820,$M$10)</f>
        <v>0</v>
      </c>
      <c r="O33" s="110">
        <f>COUNTIFS(MBIS5022!$I$23:$I$820,"DNS",MBIS5022!$M$23:$M$820,"&gt;=15",MBIS5022!$C$23:$C$820,$M$10)</f>
        <v>0</v>
      </c>
      <c r="P33" s="110">
        <f>COUNTIFS(MBIS5022!$J$23:$J$820,"DNS",MBIS5022!$M$23:$M$820,"&gt;=15",MBIS5022!$C$23:$C$820,$M$10)</f>
        <v>0</v>
      </c>
      <c r="Q33" s="110">
        <f>COUNTIFS(MBIS5022!$K$23:$K$820,"DNS",MBIS5022!$M$23:$M$820,"&gt;=15",MBIS5022!$C$23:$C$820,$M$10)</f>
        <v>0</v>
      </c>
      <c r="R33" s="110">
        <f>COUNTIFS(MBIS5022!$L$23:$L$820,"DNS",MBIS5022!$M$23:$M$820,"&gt;=15",MBIS5022!$C$23:$C$820,$M$10)</f>
        <v>0</v>
      </c>
      <c r="T33" s="171" t="s">
        <v>290</v>
      </c>
      <c r="U33" s="171"/>
      <c r="V33" s="110">
        <f>COUNTIFS(MBIS5022!$H$23:$H$820,"DNS",MBIS5022!$M$23:$M$820,"&gt;=15",MBIS5022!$D$23:$D$820,$U$10,MBIS5022!$C$23:$C$820,$U$8)</f>
        <v>0</v>
      </c>
      <c r="W33" s="110">
        <f>COUNTIFS(MBIS5022!$I$23:$I$820,"DNS",MBIS5022!$M$23:$M$820,"&gt;=15",MBIS5022!$D$23:$D$820,$U$10,MBIS5022!$C$23:$C$820,$U$8)</f>
        <v>0</v>
      </c>
      <c r="X33" s="110">
        <f>COUNTIFS(MBIS5022!$J$23:$J$820,"DNS",MBIS5022!$M$23:$M$820,"&gt;=15",MBIS5022!$D$23:$D$820,$U$10,MBIS5022!$C$23:$C$820,$U$8)</f>
        <v>0</v>
      </c>
      <c r="Y33" s="110">
        <f>COUNTIFS(MBIS5022!$K$23:$K$820,"DNS",MBIS5022!$M$23:$M$820,"&gt;=15",MBIS5022!$D$23:$D$820,$U$10,MBIS5022!$C$23:$C$820,$U$8)</f>
        <v>0</v>
      </c>
      <c r="Z33" s="110">
        <f>COUNTIFS(MBIS5022!$L$23:$L$820,"DNS",MBIS5022!$M$23:$M$820,"&gt;=15",MBIS5022!$D$23:$D$820,$U$10,MBIS5022!$C$23:$C$820,$U$8)</f>
        <v>0</v>
      </c>
    </row>
    <row r="34" spans="4:26" ht="15" thickBot="1" x14ac:dyDescent="0.4">
      <c r="D34" s="171" t="s">
        <v>291</v>
      </c>
      <c r="E34" s="171"/>
      <c r="F34" s="111">
        <f>F33/$D$11</f>
        <v>0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71" t="s">
        <v>291</v>
      </c>
      <c r="M34" s="171"/>
      <c r="N34" s="111">
        <f>N33/$M$19</f>
        <v>0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71" t="s">
        <v>291</v>
      </c>
      <c r="U34" s="171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" hidden="1" customHeight="1" x14ac:dyDescent="0.35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4">
      <c r="D36" s="171" t="s">
        <v>292</v>
      </c>
      <c r="E36" s="171"/>
      <c r="F36" s="110">
        <f>COUNTIFS(MBIS5022!$H$23:$H$820,"&lt;"&amp;F25,MBIS5022!$M$23:$M$820,"&gt;=15")</f>
        <v>0</v>
      </c>
      <c r="G36" s="110">
        <f>COUNTIFS(MBIS5022!$I$23:$I$820,"&lt;"&amp;G25,MBIS5022!$M$23:$M$820,"&gt;=15")</f>
        <v>1</v>
      </c>
      <c r="H36" s="110">
        <f>COUNTIFS(MBIS5022!$J$23:$J$820,"&lt;"&amp;H25,MBIS5022!$M$23:$M$820,"&gt;=15")</f>
        <v>0</v>
      </c>
      <c r="I36" s="110">
        <f>COUNTIFS(MBIS5022!$K$23:$K$820,"&lt;"&amp;I25,MBIS5022!$M$23:$M$820,"&gt;=15")</f>
        <v>0</v>
      </c>
      <c r="J36" s="110">
        <f>COUNTIFS(MBIS5022!$L$23:$L$820,"&lt;"&amp;J25,MBIS5022!$M$23:$M$820,"&gt;=15")</f>
        <v>0</v>
      </c>
      <c r="L36" s="171" t="s">
        <v>292</v>
      </c>
      <c r="M36" s="171"/>
      <c r="N36" s="110">
        <f>COUNTIFS(MBIS5022!$H$23:$H$820,"&lt;"&amp;N25,MBIS5022!$M$23:$M$820,"&gt;=15",MBIS5022!$C$23:$C$820,$M$10)</f>
        <v>0</v>
      </c>
      <c r="O36" s="110">
        <f>COUNTIFS(MBIS5022!$I$23:$I$820,"&lt;"&amp;O25,MBIS5022!$M$23:$M$820,"&gt;=15",MBIS5022!$C$23:$C$820,$M$10)</f>
        <v>1</v>
      </c>
      <c r="P36" s="110">
        <f>COUNTIFS(MBIS5022!$J$23:$J$820,"&lt;"&amp;P25,MBIS5022!$M$23:$M$820,"&gt;=15",MBIS5022!$C$23:$C$820,$M$10)</f>
        <v>0</v>
      </c>
      <c r="Q36" s="110">
        <f>COUNTIFS(MBIS5022!$K$23:$K$820,"&lt;"&amp;Q25,MBIS5022!$M$23:$M$820,"&gt;=15",MBIS5022!$C$23:$C$820,$M$10)</f>
        <v>0</v>
      </c>
      <c r="R36" s="110">
        <f>COUNTIFS(MBIS5022!$L$23:$L$820,"&lt;"&amp;R25,MBIS5022!$M$23:$M$820,"&gt;=15",MBIS5022!$C$23:$C$820,$M$10)</f>
        <v>0</v>
      </c>
      <c r="T36" s="171" t="s">
        <v>292</v>
      </c>
      <c r="U36" s="171"/>
      <c r="V36" s="110">
        <f>COUNTIFS(MBIS5022!$H$23:$H$820,"&lt;"&amp;V25,MBIS5022!$M$23:$M$820,"&gt;=15",MBIS5022!$D$23:$D$820,$U$10,MBIS5022!$C$23:$C$820,$U$8)</f>
        <v>0</v>
      </c>
      <c r="W36" s="110">
        <f>COUNTIFS(MBIS5022!$I$23:$I$820,"&lt;"&amp;W25,MBIS5022!$M$23:$M$820,"&gt;=15",MBIS5022!$D$23:$D$820,$U$10,MBIS5022!$C$23:$C$820,$U$8)</f>
        <v>0</v>
      </c>
      <c r="X36" s="110">
        <f>COUNTIFS(MBIS5022!$J$23:$J$820,"&lt;"&amp;X25,MBIS5022!$M$23:$M$820,"&gt;=15",MBIS5022!$D$23:$D$820,$U$10,MBIS5022!$C$23:$C$820,$U$8)</f>
        <v>0</v>
      </c>
      <c r="Y36" s="110">
        <f>COUNTIFS(MBIS5022!$K$23:$K$820,"&lt;"&amp;Y25,MBIS5022!$M$23:$M$820,"&gt;=15",MBIS5022!$D$23:$D$820,$U$10,MBIS5022!$C$23:$C$820,$U$8)</f>
        <v>0</v>
      </c>
      <c r="Z36" s="110">
        <f>COUNTIFS(MBIS5022!$L$23:$L$820,"&lt;"&amp;Z25,MBIS5022!$M$23:$M$820,"&gt;=15",MBIS5022!$D$23:$D$820,$U$10,MBIS5022!$C$23:$C$820,$U$8)</f>
        <v>0</v>
      </c>
    </row>
    <row r="37" spans="4:26" ht="15" thickBot="1" x14ac:dyDescent="0.4">
      <c r="D37" s="171" t="s">
        <v>293</v>
      </c>
      <c r="E37" s="171"/>
      <c r="F37" s="111">
        <f>F36/$D$11</f>
        <v>0</v>
      </c>
      <c r="G37" s="111">
        <f>G36/$D$11</f>
        <v>0.125</v>
      </c>
      <c r="H37" s="111">
        <f>H36/$D$11</f>
        <v>0</v>
      </c>
      <c r="I37" s="111">
        <f>I36/$D$11</f>
        <v>0</v>
      </c>
      <c r="J37" s="111">
        <f>J36/$D$11</f>
        <v>0</v>
      </c>
      <c r="L37" s="171" t="s">
        <v>293</v>
      </c>
      <c r="M37" s="171"/>
      <c r="N37" s="111">
        <f>N36/$M$19</f>
        <v>0</v>
      </c>
      <c r="O37" s="111">
        <f>O36/$M$19</f>
        <v>0.125</v>
      </c>
      <c r="P37" s="111">
        <f>P36/$M$19</f>
        <v>0</v>
      </c>
      <c r="Q37" s="111">
        <f>Q36/$M$19</f>
        <v>0</v>
      </c>
      <c r="R37" s="111">
        <f>R36/$M$19</f>
        <v>0</v>
      </c>
      <c r="T37" s="171" t="s">
        <v>293</v>
      </c>
      <c r="U37" s="171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8" customHeight="1" x14ac:dyDescent="0.35">
      <c r="T39" s="101"/>
      <c r="U39" s="101"/>
      <c r="V39" s="101"/>
      <c r="W39" s="101"/>
      <c r="X39" s="101"/>
      <c r="Y39" s="101"/>
      <c r="Z39" s="101"/>
    </row>
    <row r="40" spans="4:26" ht="7" customHeight="1" x14ac:dyDescent="0.35">
      <c r="T40" s="101"/>
      <c r="U40" s="101"/>
      <c r="V40" s="101"/>
      <c r="W40" s="101"/>
      <c r="X40" s="101"/>
      <c r="Y40" s="101"/>
      <c r="Z40" s="101"/>
    </row>
    <row r="41" spans="4:26" ht="7" customHeight="1" x14ac:dyDescent="0.35">
      <c r="T41" s="101"/>
      <c r="U41" s="101"/>
      <c r="V41" s="101"/>
      <c r="W41" s="101"/>
      <c r="X41" s="101"/>
      <c r="Y41" s="101"/>
      <c r="Z41" s="101"/>
    </row>
    <row r="42" spans="4:26" ht="5" customHeight="1" x14ac:dyDescent="0.35">
      <c r="T42" s="101"/>
      <c r="U42" s="101"/>
      <c r="V42" s="101"/>
      <c r="W42" s="101"/>
      <c r="X42" s="101"/>
      <c r="Y42" s="101"/>
      <c r="Z42" s="101"/>
    </row>
    <row r="43" spans="4:26" x14ac:dyDescent="0.35">
      <c r="V43" s="89"/>
      <c r="W43" s="89"/>
      <c r="X43" s="89"/>
      <c r="Y43" s="89"/>
      <c r="Z43" s="89"/>
    </row>
    <row r="44" spans="4:26" x14ac:dyDescent="0.35">
      <c r="T44" s="90"/>
      <c r="U44" s="91"/>
      <c r="V44" s="89"/>
      <c r="W44" s="89"/>
      <c r="X44" s="89"/>
      <c r="Y44" s="89"/>
      <c r="Z44" s="89"/>
    </row>
    <row r="45" spans="4:26" x14ac:dyDescent="0.35">
      <c r="V45" s="92"/>
      <c r="W45" s="92"/>
      <c r="X45" s="92"/>
      <c r="Y45" s="92"/>
      <c r="Z45" s="91"/>
    </row>
    <row r="46" spans="4:26" x14ac:dyDescent="0.35">
      <c r="T46" s="93"/>
      <c r="U46" s="93"/>
      <c r="V46" s="94"/>
      <c r="W46" s="94"/>
      <c r="X46" s="94"/>
      <c r="Y46" s="94"/>
      <c r="Z46" s="94"/>
    </row>
    <row r="47" spans="4:26" x14ac:dyDescent="0.35">
      <c r="T47" s="93"/>
      <c r="U47" s="93"/>
      <c r="V47" s="95"/>
      <c r="W47" s="95"/>
      <c r="X47" s="95"/>
      <c r="Y47" s="95"/>
      <c r="Z47" s="95"/>
    </row>
    <row r="48" spans="4:26" ht="6" customHeight="1" x14ac:dyDescent="0.35"/>
    <row r="49" spans="18:26" x14ac:dyDescent="0.35">
      <c r="T49" s="100"/>
      <c r="U49" s="100"/>
      <c r="V49" s="96"/>
      <c r="W49" s="96"/>
      <c r="X49" s="96"/>
      <c r="Y49" s="96"/>
      <c r="Z49" s="96"/>
    </row>
    <row r="50" spans="18:26" x14ac:dyDescent="0.35">
      <c r="T50" s="100"/>
      <c r="U50" s="100"/>
      <c r="V50" s="97"/>
      <c r="W50" s="97"/>
      <c r="X50" s="97"/>
      <c r="Y50" s="97"/>
      <c r="Z50" s="97"/>
    </row>
    <row r="51" spans="18:26" ht="7" customHeight="1" x14ac:dyDescent="0.35">
      <c r="V51" s="98"/>
      <c r="W51" s="98"/>
      <c r="X51" s="98"/>
      <c r="Y51" s="98"/>
      <c r="Z51" s="98"/>
    </row>
    <row r="52" spans="18:26" x14ac:dyDescent="0.35">
      <c r="T52" s="100"/>
      <c r="U52" s="100"/>
      <c r="V52" s="96"/>
      <c r="W52" s="96"/>
      <c r="X52" s="96"/>
      <c r="Y52" s="96"/>
      <c r="Z52" s="96"/>
    </row>
    <row r="53" spans="18:26" x14ac:dyDescent="0.35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5">
      <c r="R54" s="45"/>
    </row>
    <row r="55" spans="18:26" ht="6" customHeight="1" x14ac:dyDescent="0.35">
      <c r="R55" s="45"/>
    </row>
    <row r="56" spans="18:26" ht="15" customHeight="1" x14ac:dyDescent="0.35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5">
      <c r="R57" s="102"/>
      <c r="T57" s="93"/>
      <c r="U57" s="93"/>
      <c r="V57" s="95"/>
      <c r="W57" s="95"/>
      <c r="X57" s="95"/>
      <c r="Y57" s="95"/>
      <c r="Z57" s="95"/>
    </row>
    <row r="58" spans="18:26" ht="7" customHeight="1" x14ac:dyDescent="0.35">
      <c r="R58" s="102"/>
    </row>
    <row r="59" spans="18:26" x14ac:dyDescent="0.35">
      <c r="R59" s="102"/>
      <c r="T59" s="100"/>
      <c r="U59" s="100"/>
      <c r="V59" s="96"/>
      <c r="W59" s="96"/>
      <c r="X59" s="96"/>
      <c r="Y59" s="96"/>
      <c r="Z59" s="96"/>
    </row>
    <row r="60" spans="18:26" x14ac:dyDescent="0.35">
      <c r="R60" s="102"/>
      <c r="T60" s="100"/>
      <c r="U60" s="100"/>
      <c r="V60" s="97"/>
      <c r="W60" s="97"/>
      <c r="X60" s="97"/>
      <c r="Y60" s="97"/>
      <c r="Z60" s="97"/>
    </row>
    <row r="61" spans="18:26" ht="7" customHeight="1" x14ac:dyDescent="0.35">
      <c r="R61" s="102"/>
      <c r="V61" s="99"/>
      <c r="W61" s="99"/>
      <c r="X61" s="99"/>
      <c r="Y61" s="99"/>
      <c r="Z61" s="99"/>
    </row>
    <row r="62" spans="18:26" x14ac:dyDescent="0.35">
      <c r="R62" s="102"/>
      <c r="T62" s="100"/>
      <c r="U62" s="100"/>
      <c r="V62" s="96"/>
      <c r="W62" s="96"/>
      <c r="X62" s="96"/>
      <c r="Y62" s="96"/>
      <c r="Z62" s="96"/>
    </row>
    <row r="63" spans="18:26" x14ac:dyDescent="0.35">
      <c r="R63" s="102"/>
      <c r="T63" s="100"/>
      <c r="U63" s="100"/>
      <c r="V63" s="97"/>
      <c r="W63" s="97"/>
      <c r="X63" s="97"/>
      <c r="Y63" s="97"/>
      <c r="Z63" s="97"/>
    </row>
    <row r="64" spans="18:26" x14ac:dyDescent="0.35">
      <c r="R64" s="45"/>
    </row>
    <row r="65" spans="18:26" ht="15" customHeight="1" x14ac:dyDescent="0.35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5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5">
      <c r="T67" s="101"/>
      <c r="U67" s="101"/>
      <c r="V67" s="101"/>
      <c r="W67" s="101"/>
      <c r="X67" s="101"/>
      <c r="Y67" s="101"/>
      <c r="Z67" s="101"/>
    </row>
    <row r="68" spans="18:26" ht="15" customHeight="1" x14ac:dyDescent="0.35">
      <c r="T68" s="101"/>
      <c r="U68" s="101"/>
      <c r="V68" s="101"/>
      <c r="W68" s="101"/>
      <c r="X68" s="101"/>
      <c r="Y68" s="101"/>
      <c r="Z68" s="101"/>
    </row>
    <row r="69" spans="18:26" x14ac:dyDescent="0.35">
      <c r="V69" s="89"/>
      <c r="W69" s="89"/>
      <c r="X69" s="89"/>
      <c r="Y69" s="89"/>
      <c r="Z69" s="89"/>
    </row>
    <row r="70" spans="18:26" x14ac:dyDescent="0.35">
      <c r="T70" s="90"/>
      <c r="U70" s="91"/>
      <c r="V70" s="89"/>
      <c r="W70" s="89"/>
      <c r="X70" s="89"/>
      <c r="Y70" s="89"/>
      <c r="Z70" s="89"/>
    </row>
    <row r="71" spans="18:26" x14ac:dyDescent="0.35">
      <c r="V71" s="92"/>
      <c r="W71" s="92"/>
      <c r="X71" s="92"/>
      <c r="Y71" s="92"/>
      <c r="Z71" s="91"/>
    </row>
    <row r="72" spans="18:26" x14ac:dyDescent="0.35">
      <c r="T72" s="93"/>
      <c r="U72" s="93"/>
      <c r="V72" s="94"/>
      <c r="W72" s="94"/>
      <c r="X72" s="94"/>
      <c r="Y72" s="94"/>
      <c r="Z72" s="94"/>
    </row>
    <row r="73" spans="18:26" x14ac:dyDescent="0.35">
      <c r="T73" s="93"/>
      <c r="U73" s="93"/>
      <c r="V73" s="95"/>
      <c r="W73" s="95"/>
      <c r="X73" s="95"/>
      <c r="Y73" s="95"/>
      <c r="Z73" s="95"/>
    </row>
    <row r="75" spans="18:26" x14ac:dyDescent="0.35">
      <c r="T75" s="100"/>
      <c r="U75" s="100"/>
      <c r="V75" s="96"/>
      <c r="W75" s="96"/>
      <c r="X75" s="96"/>
      <c r="Y75" s="96"/>
      <c r="Z75" s="96"/>
    </row>
    <row r="76" spans="18:26" x14ac:dyDescent="0.35">
      <c r="T76" s="100"/>
      <c r="U76" s="100"/>
      <c r="V76" s="97"/>
      <c r="W76" s="97"/>
      <c r="X76" s="97"/>
      <c r="Y76" s="97"/>
      <c r="Z76" s="97"/>
    </row>
    <row r="77" spans="18:26" x14ac:dyDescent="0.35">
      <c r="V77" s="98"/>
      <c r="W77" s="98"/>
      <c r="X77" s="98"/>
      <c r="Y77" s="98"/>
      <c r="Z77" s="98"/>
    </row>
    <row r="78" spans="18:26" x14ac:dyDescent="0.35">
      <c r="T78" s="100"/>
      <c r="U78" s="100"/>
      <c r="V78" s="96"/>
      <c r="W78" s="96"/>
      <c r="X78" s="96"/>
      <c r="Y78" s="96"/>
      <c r="Z78" s="96"/>
    </row>
    <row r="79" spans="18:26" x14ac:dyDescent="0.35">
      <c r="R79" s="45"/>
      <c r="T79" s="100"/>
      <c r="U79" s="100"/>
      <c r="V79" s="97"/>
      <c r="W79" s="97"/>
      <c r="X79" s="97"/>
      <c r="Y79" s="97"/>
      <c r="Z79" s="97"/>
    </row>
    <row r="80" spans="18:26" x14ac:dyDescent="0.35">
      <c r="R80" s="45"/>
    </row>
    <row r="81" spans="18:26" x14ac:dyDescent="0.35">
      <c r="R81" s="45"/>
    </row>
    <row r="82" spans="18:26" ht="15" customHeight="1" x14ac:dyDescent="0.35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5">
      <c r="R83" s="102"/>
      <c r="T83" s="93"/>
      <c r="U83" s="93"/>
      <c r="V83" s="95"/>
      <c r="W83" s="95"/>
      <c r="X83" s="95"/>
      <c r="Y83" s="95"/>
      <c r="Z83" s="95"/>
    </row>
    <row r="84" spans="18:26" x14ac:dyDescent="0.35">
      <c r="R84" s="102"/>
    </row>
    <row r="85" spans="18:26" x14ac:dyDescent="0.35">
      <c r="R85" s="102"/>
      <c r="T85" s="100"/>
      <c r="U85" s="100"/>
      <c r="V85" s="96"/>
      <c r="W85" s="96"/>
      <c r="X85" s="96"/>
      <c r="Y85" s="96"/>
      <c r="Z85" s="96"/>
    </row>
    <row r="86" spans="18:26" x14ac:dyDescent="0.35">
      <c r="R86" s="102"/>
      <c r="T86" s="100"/>
      <c r="U86" s="100"/>
      <c r="V86" s="97"/>
      <c r="W86" s="97"/>
      <c r="X86" s="97"/>
      <c r="Y86" s="97"/>
      <c r="Z86" s="97"/>
    </row>
    <row r="87" spans="18:26" x14ac:dyDescent="0.35">
      <c r="R87" s="102"/>
      <c r="V87" s="99"/>
      <c r="W87" s="99"/>
      <c r="X87" s="99"/>
      <c r="Y87" s="99"/>
      <c r="Z87" s="99"/>
    </row>
    <row r="88" spans="18:26" x14ac:dyDescent="0.35">
      <c r="R88" s="102"/>
      <c r="T88" s="100"/>
      <c r="U88" s="100"/>
      <c r="V88" s="96"/>
      <c r="W88" s="96"/>
      <c r="X88" s="96"/>
      <c r="Y88" s="96"/>
      <c r="Z88" s="96"/>
    </row>
    <row r="89" spans="18:26" x14ac:dyDescent="0.35">
      <c r="R89" s="102"/>
      <c r="T89" s="100"/>
      <c r="U89" s="100"/>
      <c r="V89" s="97"/>
      <c r="W89" s="97"/>
      <c r="X89" s="97"/>
      <c r="Y89" s="97"/>
      <c r="Z89" s="97"/>
    </row>
    <row r="90" spans="18:26" x14ac:dyDescent="0.35">
      <c r="R90" s="45"/>
    </row>
    <row r="91" spans="18:26" x14ac:dyDescent="0.35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 xr:uid="{579CC6FD-6FB5-8343-A5F1-6C2A3A1D69BF}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B2:AI173"/>
  <sheetViews>
    <sheetView showGridLines="0" topLeftCell="AD140" zoomScale="110" zoomScaleNormal="110" workbookViewId="0">
      <selection activeCell="AF156" sqref="AF156"/>
    </sheetView>
  </sheetViews>
  <sheetFormatPr defaultColWidth="9.1796875" defaultRowHeight="18.5" x14ac:dyDescent="0.45"/>
  <cols>
    <col min="1" max="16384" width="9.1796875" style="68"/>
  </cols>
  <sheetData>
    <row r="2" spans="2:2" x14ac:dyDescent="0.45">
      <c r="B2" s="67" t="s">
        <v>34</v>
      </c>
    </row>
    <row r="4" spans="2:2" x14ac:dyDescent="0.45">
      <c r="B4" s="68" t="s">
        <v>348</v>
      </c>
    </row>
    <row r="16" spans="2:2" x14ac:dyDescent="0.45">
      <c r="B16" s="68" t="s">
        <v>352</v>
      </c>
    </row>
    <row r="21" spans="2:2" x14ac:dyDescent="0.45">
      <c r="B21" s="68" t="s">
        <v>345</v>
      </c>
    </row>
    <row r="22" spans="2:2" x14ac:dyDescent="0.45">
      <c r="B22" s="68" t="s">
        <v>357</v>
      </c>
    </row>
    <row r="28" spans="2:2" x14ac:dyDescent="0.45">
      <c r="B28" s="68" t="s">
        <v>341</v>
      </c>
    </row>
    <row r="29" spans="2:2" x14ac:dyDescent="0.45">
      <c r="B29" s="68" t="s">
        <v>358</v>
      </c>
    </row>
    <row r="45" spans="2:2" x14ac:dyDescent="0.45">
      <c r="B45" s="68" t="s">
        <v>349</v>
      </c>
    </row>
    <row r="59" spans="2:2" x14ac:dyDescent="0.45">
      <c r="B59" s="68" t="s">
        <v>359</v>
      </c>
    </row>
    <row r="60" spans="2:2" x14ac:dyDescent="0.45">
      <c r="B60" s="68" t="s">
        <v>360</v>
      </c>
    </row>
    <row r="78" spans="2:2" x14ac:dyDescent="0.45">
      <c r="B78" s="68" t="s">
        <v>353</v>
      </c>
    </row>
    <row r="79" spans="2:2" x14ac:dyDescent="0.45">
      <c r="B79" s="68" t="s">
        <v>344</v>
      </c>
    </row>
    <row r="87" spans="2:2" x14ac:dyDescent="0.45">
      <c r="B87" s="68" t="s">
        <v>287</v>
      </c>
    </row>
    <row r="99" spans="2:2" x14ac:dyDescent="0.45">
      <c r="B99" s="68" t="s">
        <v>350</v>
      </c>
    </row>
    <row r="100" spans="2:2" x14ac:dyDescent="0.45">
      <c r="B100" s="68" t="s">
        <v>351</v>
      </c>
    </row>
    <row r="118" spans="2:2" x14ac:dyDescent="0.45">
      <c r="B118" s="68" t="s">
        <v>346</v>
      </c>
    </row>
    <row r="134" spans="2:2" x14ac:dyDescent="0.45">
      <c r="B134" s="68" t="s">
        <v>347</v>
      </c>
    </row>
    <row r="152" spans="2:2" x14ac:dyDescent="0.45">
      <c r="B152" s="68" t="s">
        <v>354</v>
      </c>
    </row>
    <row r="169" spans="2:35" x14ac:dyDescent="0.45">
      <c r="B169" s="68" t="s">
        <v>355</v>
      </c>
    </row>
    <row r="171" spans="2:35" x14ac:dyDescent="0.45">
      <c r="B171" s="68" t="s">
        <v>356</v>
      </c>
    </row>
    <row r="173" spans="2:35" x14ac:dyDescent="0.4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BD0-1FD2-2341-B1D1-3D5393726781}">
  <dimension ref="A1:AP822"/>
  <sheetViews>
    <sheetView showGridLines="0" zoomScale="130" zoomScaleNormal="130" workbookViewId="0">
      <selection activeCell="E8" sqref="E8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4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5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4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5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5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5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5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5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5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5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5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5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5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5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5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5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5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5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5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5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5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5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5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5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5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5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5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5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5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5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5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5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5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5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5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5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5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5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5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5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5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5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5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5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5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5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5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5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5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5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5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5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5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5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5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5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 xr:uid="{00000000-0009-0000-0000-000000000000}">
    <sortState xmlns:xlrd2="http://schemas.microsoft.com/office/spreadsheetml/2017/richdata2"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 xr:uid="{E29FD2C4-4551-154A-8105-DACE3112599C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AD7CAC87-F889-8349-9EC1-953F934602C2}">
          <x14:formula1>
            <xm:f>Info!$A$2:$A$203</xm:f>
          </x14:formula1>
          <xm:sqref>E8</xm:sqref>
        </x14:dataValidation>
        <x14:dataValidation type="list" allowBlank="1" showInputMessage="1" showErrorMessage="1" xr:uid="{5178638E-DA40-3643-B44E-BEE37967C08E}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1796875" defaultRowHeight="14.5" x14ac:dyDescent="0.35"/>
  <cols>
    <col min="1" max="1" width="20" style="28" bestFit="1" customWidth="1"/>
    <col min="2" max="2" width="21.6328125" style="28" bestFit="1" customWidth="1"/>
    <col min="3" max="3" width="21.36328125" style="28" bestFit="1" customWidth="1"/>
    <col min="4" max="4" width="63.453125" style="28" bestFit="1" customWidth="1"/>
    <col min="5" max="5" width="57.81640625" style="28" bestFit="1" customWidth="1"/>
    <col min="6" max="6" width="28.453125" style="28" customWidth="1"/>
    <col min="7" max="7" width="9.81640625" style="28" bestFit="1" customWidth="1"/>
    <col min="8" max="8" width="5.81640625" style="28" bestFit="1" customWidth="1"/>
    <col min="9" max="10" width="9.1796875" style="28"/>
    <col min="11" max="11" width="13.453125" style="28" bestFit="1" customWidth="1"/>
    <col min="12" max="16384" width="9.1796875" style="28"/>
  </cols>
  <sheetData>
    <row r="1" spans="1:11" x14ac:dyDescent="0.35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5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5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5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5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5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5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5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5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5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5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5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5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5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5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5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5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5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5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5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5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5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5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5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5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5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5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5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5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5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5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5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5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5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5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5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5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5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5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5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5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5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5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5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5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5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5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5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5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5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5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5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5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5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5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5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5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5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5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5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5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5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5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5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5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5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5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5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5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5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5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5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5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5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5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5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5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5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5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5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5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5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5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5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5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5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5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5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5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5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5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5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5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5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5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5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5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5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5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5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5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5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5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5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5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5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5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5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5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5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5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5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5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5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5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5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5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5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5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5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5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5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5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5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5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5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5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5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5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5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5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5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5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5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5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5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5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5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5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5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5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5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5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5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5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5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5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5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5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5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5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5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5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5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5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5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5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5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5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5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5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5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5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5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5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5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5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5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5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5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5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5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5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5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5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5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5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5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5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5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5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5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5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5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5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5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5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5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5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5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5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5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5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5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5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5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5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5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5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5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5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5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5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xmlns:xlrd2="http://schemas.microsoft.com/office/spreadsheetml/2017/richdata2"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MBIS5022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2025-10-25T12:37:52Z</dcterms:modified>
  <cp:category/>
</cp:coreProperties>
</file>