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42f024e3c037c/Documents/Syracuse/MBC 638/Project/"/>
    </mc:Choice>
  </mc:AlternateContent>
  <xr:revisionPtr revIDLastSave="2480" documentId="8_{1FCDBE67-B3ED-450A-A78C-A04994EB5456}" xr6:coauthVersionLast="47" xr6:coauthVersionMax="47" xr10:uidLastSave="{1D090AC7-EB80-4EEF-B05E-2C131DDB237F}"/>
  <bookViews>
    <workbookView xWindow="-110" yWindow="-110" windowWidth="25820" windowHeight="15500" activeTab="1" xr2:uid="{8C9B405D-6ADA-4D9F-A41A-9149C573D121}"/>
  </bookViews>
  <sheets>
    <sheet name="Requirements" sheetId="8" r:id="rId1"/>
    <sheet name="Operational Definitions" sheetId="11" r:id="rId2"/>
    <sheet name="Process Flow - v1" sheetId="9" r:id="rId3"/>
    <sheet name="Process Flow - Original" sheetId="2" r:id="rId4"/>
    <sheet name="Process Flow - Improved" sheetId="10" r:id="rId5"/>
    <sheet name="Descriptive Stats, Conf Int" sheetId="12" r:id="rId6"/>
    <sheet name="Data Stratification Tree" sheetId="3" r:id="rId7"/>
    <sheet name="Fishbone" sheetId="5" r:id="rId8"/>
    <sheet name="Data" sheetId="7" r:id="rId9"/>
    <sheet name="SQL" sheetId="1" r:id="rId10"/>
    <sheet name="Hypothesis Statements" sheetId="13" r:id="rId11"/>
    <sheet name="Multilinear Regression" sheetId="15" r:id="rId12"/>
    <sheet name="Process Control - Original" sheetId="17" r:id="rId13"/>
    <sheet name="Process Control - Improved" sheetId="18" r:id="rId14"/>
  </sheets>
  <definedNames>
    <definedName name="_xlchart.v1.0" hidden="1">Data!$Q$8:$Q$31</definedName>
    <definedName name="_xlchart.v1.1" hidden="1">Data!$R$7</definedName>
    <definedName name="_xlchart.v1.2" hidden="1">Data!$R$8:$R$31</definedName>
  </definedNames>
  <calcPr calcId="191029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8" l="1"/>
  <c r="F5" i="18"/>
  <c r="F6" i="18"/>
  <c r="F7" i="18"/>
  <c r="F8" i="18"/>
  <c r="F9" i="18"/>
  <c r="F10" i="18"/>
  <c r="F11" i="18"/>
  <c r="F12" i="18"/>
  <c r="F13" i="18"/>
  <c r="F14" i="18"/>
  <c r="F15" i="18"/>
  <c r="F3" i="18"/>
  <c r="L4" i="18"/>
  <c r="L5" i="18"/>
  <c r="L6" i="18"/>
  <c r="L7" i="18"/>
  <c r="L8" i="18"/>
  <c r="L9" i="18"/>
  <c r="L10" i="18"/>
  <c r="L11" i="18"/>
  <c r="L12" i="18"/>
  <c r="L13" i="18"/>
  <c r="L14" i="18"/>
  <c r="L15" i="18"/>
  <c r="L3" i="18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9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33" i="15"/>
  <c r="F81" i="12" l="1"/>
  <c r="E85" i="12" s="1"/>
  <c r="D90" i="12" s="1"/>
  <c r="F80" i="12"/>
  <c r="D85" i="12" s="1"/>
  <c r="D89" i="12" s="1"/>
  <c r="F79" i="12"/>
  <c r="C85" i="12" s="1"/>
  <c r="D88" i="12" s="1"/>
  <c r="C81" i="12"/>
  <c r="E84" i="12" s="1"/>
  <c r="C90" i="12" s="1"/>
  <c r="C80" i="12"/>
  <c r="D84" i="12" s="1"/>
  <c r="C89" i="12" s="1"/>
  <c r="C79" i="12"/>
  <c r="C84" i="12" s="1"/>
  <c r="C88" i="12" s="1"/>
  <c r="L19" i="18" l="1"/>
  <c r="L18" i="18"/>
  <c r="K16" i="18"/>
  <c r="F19" i="18"/>
  <c r="F18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K9" i="17" l="1" a="1"/>
  <c r="K9" i="17" s="1"/>
  <c r="K34" i="17" s="1"/>
  <c r="E11" i="17"/>
  <c r="E12" i="17"/>
  <c r="E13" i="17"/>
  <c r="E14" i="17"/>
  <c r="E15" i="17"/>
  <c r="E16" i="17"/>
  <c r="E17" i="17"/>
  <c r="E18" i="17"/>
  <c r="E19" i="17"/>
  <c r="E10" i="17"/>
  <c r="B53" i="15"/>
  <c r="B50" i="15"/>
  <c r="B48" i="15"/>
  <c r="B46" i="15"/>
  <c r="B45" i="15"/>
  <c r="B44" i="15"/>
  <c r="B41" i="15"/>
  <c r="B40" i="15"/>
  <c r="B38" i="15"/>
  <c r="B37" i="15"/>
  <c r="B36" i="15"/>
  <c r="B33" i="15"/>
  <c r="E22" i="15"/>
  <c r="E23" i="15"/>
  <c r="E24" i="15"/>
  <c r="E25" i="15"/>
  <c r="D22" i="15"/>
  <c r="B22" i="15"/>
  <c r="D21" i="15"/>
  <c r="D20" i="15"/>
  <c r="D19" i="15"/>
  <c r="B19" i="15"/>
  <c r="D18" i="15"/>
  <c r="D17" i="15"/>
  <c r="B17" i="15"/>
  <c r="D16" i="15"/>
  <c r="D15" i="15"/>
  <c r="B15" i="15"/>
  <c r="D14" i="15"/>
  <c r="B14" i="15"/>
  <c r="D13" i="15"/>
  <c r="B13" i="15"/>
  <c r="B15" i="13"/>
  <c r="B13" i="13"/>
  <c r="B11" i="13"/>
  <c r="G22" i="1"/>
  <c r="I25" i="7"/>
  <c r="J25" i="7"/>
  <c r="K25" i="7"/>
  <c r="I24" i="7"/>
  <c r="J24" i="7"/>
  <c r="K24" i="7"/>
  <c r="D22" i="7"/>
  <c r="D19" i="7"/>
  <c r="D17" i="7"/>
  <c r="D15" i="7"/>
  <c r="D14" i="7"/>
  <c r="D13" i="7"/>
  <c r="D10" i="7"/>
  <c r="D9" i="7"/>
  <c r="D7" i="7"/>
  <c r="D6" i="7"/>
  <c r="D5" i="7"/>
  <c r="D2" i="7"/>
  <c r="E34" i="17" l="1"/>
  <c r="L36" i="17" s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" i="15"/>
  <c r="D12" i="15"/>
  <c r="D11" i="15"/>
  <c r="D10" i="15"/>
  <c r="B10" i="15"/>
  <c r="D9" i="15"/>
  <c r="B9" i="15"/>
  <c r="D8" i="15"/>
  <c r="D7" i="15"/>
  <c r="B7" i="15"/>
  <c r="D6" i="15"/>
  <c r="B6" i="15"/>
  <c r="D5" i="15"/>
  <c r="B5" i="15"/>
  <c r="D4" i="15"/>
  <c r="D3" i="15"/>
  <c r="D2" i="15"/>
  <c r="B2" i="15"/>
  <c r="B14" i="13"/>
  <c r="L37" i="17" l="1"/>
  <c r="F36" i="17"/>
  <c r="F37" i="17"/>
  <c r="B12" i="13"/>
  <c r="B10" i="13"/>
  <c r="B17" i="13" l="1"/>
  <c r="B18" i="13" s="1"/>
  <c r="C37" i="7"/>
  <c r="C31" i="7"/>
  <c r="C30" i="7"/>
  <c r="G23" i="1" l="1"/>
  <c r="C9" i="1"/>
  <c r="G24" i="1" l="1"/>
  <c r="G25" i="1" s="1"/>
  <c r="C23" i="1"/>
  <c r="C22" i="1"/>
  <c r="C24" i="1" s="1"/>
  <c r="C25" i="1" s="1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" i="7"/>
  <c r="C15" i="1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<sst xmlns="http://schemas.openxmlformats.org/spreadsheetml/2006/main" count="667" uniqueCount="305">
  <si>
    <t>SQL Baseline</t>
  </si>
  <si>
    <t>Actual Defects</t>
  </si>
  <si>
    <t>3 weeks of Historical Data was collected</t>
  </si>
  <si>
    <t>Unit = 1 night</t>
  </si>
  <si>
    <t>Does sleep vary by weekday?</t>
  </si>
  <si>
    <t>Is sleep time impacted by late night snack?</t>
  </si>
  <si>
    <t>Does sleep times vary by the number of time baby 
wakes up at night?</t>
  </si>
  <si>
    <t>Stratification Factors (X Variables)</t>
  </si>
  <si>
    <t>Weekday</t>
  </si>
  <si>
    <t>Late Night Snack (Y or N)</t>
  </si>
  <si>
    <t>Number of Times Baby Wakes</t>
  </si>
  <si>
    <t>Does time exercised during the day impact the time 
of sleep?</t>
  </si>
  <si>
    <t>Measurements</t>
  </si>
  <si>
    <t>Phone Time</t>
  </si>
  <si>
    <t>Number of Hours Spent on Phone after 10:00</t>
  </si>
  <si>
    <t>Avg. sleeping hours per Late Night Snack (Y/N)</t>
  </si>
  <si>
    <t>Avg. and Range of Hours Slept Per Number of Wakes</t>
  </si>
  <si>
    <t>Total, Avg. and Range of Hours Slept Per Weekday</t>
  </si>
  <si>
    <t>Exercise Duration</t>
  </si>
  <si>
    <t>Cause &amp; Effect Diagram (Fishbone)</t>
  </si>
  <si>
    <r>
      <t xml:space="preserve">Setting may help:  </t>
    </r>
    <r>
      <rPr>
        <b/>
        <sz val="12"/>
        <color rgb="FF002060"/>
        <rFont val="Calibri"/>
        <family val="2"/>
        <scheme val="minor"/>
      </rPr>
      <t>Page Layout &gt; Arrange &gt; Align &gt; Snap to Grid &amp; Snap to Shape</t>
    </r>
  </si>
  <si>
    <t>Does caffeine intake affect sleep duration?</t>
  </si>
  <si>
    <t>Caffeine mg</t>
  </si>
  <si>
    <t>Caffeine mg/day</t>
  </si>
  <si>
    <t>Exercise Minutes to Sleep Minutes Ratio</t>
  </si>
  <si>
    <t>Have I improved my sleep time?</t>
  </si>
  <si>
    <t>Ho: u1 &gt;= u2</t>
  </si>
  <si>
    <t>Ha: u1 &lt; u2</t>
  </si>
  <si>
    <t>Total</t>
  </si>
  <si>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</si>
  <si>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</si>
  <si>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</si>
  <si>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</si>
  <si>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</si>
  <si>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</si>
  <si>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</si>
  <si>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</si>
  <si>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PhoneHrsAfter10</t>
  </si>
  <si>
    <t>ExerciseHrs</t>
  </si>
  <si>
    <t>SleepHours</t>
  </si>
  <si>
    <t>LateNightSnack</t>
  </si>
  <si>
    <t>CaffeineConsumedMg</t>
  </si>
  <si>
    <t>Y</t>
  </si>
  <si>
    <t>N</t>
  </si>
  <si>
    <t>Sample 1</t>
  </si>
  <si>
    <t>Sample 2</t>
  </si>
  <si>
    <t>THIS CAN BE INCLUDED AS ONE OF THE 5 OPTIONAL TOOLS</t>
  </si>
  <si>
    <t>Define</t>
  </si>
  <si>
    <t>Measure</t>
  </si>
  <si>
    <t>REQUIRED - What is your ideal sample size using the sample size formula? What is the risk if you collected fewer samples?</t>
  </si>
  <si>
    <t>Think in terms of confidence intervals</t>
  </si>
  <si>
    <t>How was data collected?</t>
  </si>
  <si>
    <t>Phone, watch</t>
  </si>
  <si>
    <t>Where could you have measurement error?</t>
  </si>
  <si>
    <t>Will talk about in week 8 for continuous</t>
  </si>
  <si>
    <t>Example: Operational data definitions not good, bad data, faulty measurement tools, manually collecting data and easy to transcribe wrong numbers, etc.</t>
  </si>
  <si>
    <t>How much measurement error do you have? What could you do to minimize measurement error?</t>
  </si>
  <si>
    <t>Analyze</t>
  </si>
  <si>
    <t>What tools did you use to analyze? (5 optional tools)</t>
  </si>
  <si>
    <t>Can use 5 techniques in any phase, not just analyze</t>
  </si>
  <si>
    <t>What is the data telling you? What did you discover?</t>
  </si>
  <si>
    <t>Examples:</t>
  </si>
  <si>
    <t>Hypothesis testing - yes, there is a difference</t>
  </si>
  <si>
    <t>Regression - learned what critical X's are in driving response</t>
  </si>
  <si>
    <t>Chi-square test - is the relationship of frequencies among 2 categorical variables?</t>
  </si>
  <si>
    <t>SQL for old and new process?</t>
  </si>
  <si>
    <t>Need baseline SQL</t>
  </si>
  <si>
    <t>Need operational definitions for what defects are</t>
  </si>
  <si>
    <t>Repeat SQL on new process using same measurement methods</t>
  </si>
  <si>
    <t>Improve</t>
  </si>
  <si>
    <t>What solutions did you propose and/or implement?</t>
  </si>
  <si>
    <t>What changes to your process did you make?</t>
  </si>
  <si>
    <t>Maybe tie back to what root causes you had and how they tie together</t>
  </si>
  <si>
    <t>Did you successfully improve your process?</t>
  </si>
  <si>
    <t>What did you learn about your process?</t>
  </si>
  <si>
    <t>Control</t>
  </si>
  <si>
    <t>How will you use this info to "hold the gains" of your improvement or make the next round of improvements in your process?</t>
  </si>
  <si>
    <t>People typically use control charts to monitor improvements</t>
  </si>
  <si>
    <t>BACKUP SLIDES (5-15):</t>
  </si>
  <si>
    <t>Process flow - count towards optional tool</t>
  </si>
  <si>
    <t>What is your goal? How will you know if you've been successful?</t>
  </si>
  <si>
    <t>Repeating some of problem definition worksheet</t>
  </si>
  <si>
    <t>Have clear operational definitions been established for your inputs and outputs?</t>
  </si>
  <si>
    <t>Everything you're measuring, you need to define.</t>
  </si>
  <si>
    <t>Example: What is a required expense? What is a discretionary expense?</t>
  </si>
  <si>
    <t>What is the process you're trying to improve? What are the current steps of the process?</t>
  </si>
  <si>
    <t>Include Data Stratificaiton tree - required</t>
  </si>
  <si>
    <t>What type of data did you collect? (cost, cycle time, changeover time, yield, scrap, rework, defects, inventory, etc.)</t>
  </si>
  <si>
    <t>Was that data continuous or discrete?</t>
  </si>
  <si>
    <t>Did you collect your own data or use existing data?</t>
  </si>
  <si>
    <t>Collected own data</t>
  </si>
  <si>
    <t>How much data did you collect and why?</t>
  </si>
  <si>
    <t>Only 22 days due to time constraints</t>
  </si>
  <si>
    <t>High Sleep Hours</t>
  </si>
  <si>
    <t>REQUIRED TOOLS:</t>
  </si>
  <si>
    <t>SQL</t>
  </si>
  <si>
    <t>Operational Definitions</t>
  </si>
  <si>
    <t>Data stratification tree</t>
  </si>
  <si>
    <t>Sample size calculation</t>
  </si>
  <si>
    <t>U=1</t>
  </si>
  <si>
    <t>D=2</t>
  </si>
  <si>
    <t>Total possible defects per day: D x U = 2</t>
  </si>
  <si>
    <t>Total actual defects: 1</t>
  </si>
  <si>
    <t>Defect-per-opportunity rate: 1/2</t>
  </si>
  <si>
    <t>Sigma Quality Level</t>
  </si>
  <si>
    <t>Original Process</t>
  </si>
  <si>
    <t>Defect Opportunities Per Unit (D)</t>
  </si>
  <si>
    <t>Units Produced Per Timeframe (U)</t>
  </si>
  <si>
    <t>Total Actual Defects (A)</t>
  </si>
  <si>
    <t>Total Possible Defects Per Timeframe (D x U)</t>
  </si>
  <si>
    <t>Defect-Per-Opportunity Rate (A / DU) = DPO</t>
  </si>
  <si>
    <t>Defects Per Million Opportunities (DPMO)</t>
  </si>
  <si>
    <t>SQL Value</t>
  </si>
  <si>
    <t>Timeframe = 11 Days</t>
  </si>
  <si>
    <t>Units Produced Per Timeframe:</t>
  </si>
  <si>
    <t>Sample</t>
  </si>
  <si>
    <t>Original</t>
  </si>
  <si>
    <t>Improved</t>
  </si>
  <si>
    <t>Less than 5 hours of sleep</t>
  </si>
  <si>
    <t>See week 5 lectures</t>
  </si>
  <si>
    <t>Avg:</t>
  </si>
  <si>
    <t xml:space="preserve">Stdev: </t>
  </si>
  <si>
    <t>Margin of error: +/- 0.5</t>
  </si>
  <si>
    <t>I want to be 95% sure my mean is 5.303 +/- 0.5</t>
  </si>
  <si>
    <t>How many samples do I need to get to have my confidence interval look like that?</t>
  </si>
  <si>
    <t>95% confident, 2-sided, a = .05, Z a/2 = 1.96</t>
  </si>
  <si>
    <t>Q: Should I do one sided? (p=a)</t>
  </si>
  <si>
    <t>n=</t>
  </si>
  <si>
    <t>Round up:</t>
  </si>
  <si>
    <t>Interpretation: I need 13 days of data to be 95% sure my average hrs/night of sleep is within +/- 0.5 hours. I need to gather 2 more days of data</t>
  </si>
  <si>
    <t>REQUIREMENT: Sample Size Calculation</t>
  </si>
  <si>
    <t xml:space="preserve">CaffeineConsumedMg: </t>
  </si>
  <si>
    <t>SleepHours:</t>
  </si>
  <si>
    <t>PhoneHours:</t>
  </si>
  <si>
    <t>ExerciseHours:</t>
  </si>
  <si>
    <t>LateNightSnack:</t>
  </si>
  <si>
    <t>Measure:</t>
  </si>
  <si>
    <t>Operational Definition:</t>
  </si>
  <si>
    <t>Hours of sleep obtained per night</t>
  </si>
  <si>
    <t>Hours looking at phone after 10:00 p.m. before a sleep night</t>
  </si>
  <si>
    <t>Caffeine consumed during the day before sleep night</t>
  </si>
  <si>
    <t>Hours exercised (decimal) during the day before sleep night</t>
  </si>
  <si>
    <t>Was any item of food consumed after 10:00 p.m. before a sleep night? (y or n)</t>
  </si>
  <si>
    <t>Continuous</t>
  </si>
  <si>
    <t>sleep cycle time</t>
  </si>
  <si>
    <t>Improved Process</t>
  </si>
  <si>
    <t>Row Labels</t>
  </si>
  <si>
    <t>Grand Total</t>
  </si>
  <si>
    <t>Sum of SleepHours</t>
  </si>
  <si>
    <t>Average of SleepHours</t>
  </si>
  <si>
    <t>Summary stats: See week 6 lectures - can compute confidence intervals</t>
  </si>
  <si>
    <t>Two sample</t>
  </si>
  <si>
    <t>One-tail test</t>
  </si>
  <si>
    <t>xbar1</t>
  </si>
  <si>
    <t>xbar2</t>
  </si>
  <si>
    <t>n1</t>
  </si>
  <si>
    <t>n2</t>
  </si>
  <si>
    <t>Lower/left tail</t>
  </si>
  <si>
    <t>Type: Continuous</t>
  </si>
  <si>
    <t>sd1</t>
  </si>
  <si>
    <t>sd2</t>
  </si>
  <si>
    <t>df</t>
  </si>
  <si>
    <t>t-value</t>
  </si>
  <si>
    <t>p-value</t>
  </si>
  <si>
    <t>alpha</t>
  </si>
  <si>
    <t>p-value &lt; t-value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</si>
  <si>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</si>
  <si>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</si>
  <si>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</si>
  <si>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</si>
  <si>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</si>
  <si>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</si>
  <si>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</si>
  <si>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</si>
  <si>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</si>
  <si>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</si>
  <si>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</si>
  <si>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DayNumber</t>
  </si>
  <si>
    <t>Reject Ho: There is sufficient evidence that sleep time has been improved from sample 1 to sample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</si>
  <si>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</si>
  <si>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</si>
  <si>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</si>
  <si>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</si>
  <si>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</si>
  <si>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</si>
  <si>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</si>
  <si>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</si>
  <si>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</si>
  <si>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</si>
  <si>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</si>
  <si>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</si>
  <si>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</si>
  <si>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</si>
  <si>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</si>
  <si>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</si>
  <si>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</si>
  <si>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</si>
  <si>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</si>
  <si>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</si>
  <si>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</si>
  <si>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</si>
  <si>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Coefficients:</t>
  </si>
  <si>
    <t>There is sufficient evidence to support phone hours after 10:00 p.m. and mg of caffeine consumed having a negative correlation on sleep hours</t>
  </si>
  <si>
    <t>2 significant X variables: Phone Hours After 10:00 p.m. and Caffeine Consumed (mg)</t>
  </si>
  <si>
    <t>***RuN THIS WITH ONLY THE TWO SIGNIFICANT X VARIABLES, AND INCLUDE RESIDUALS</t>
  </si>
  <si>
    <t>RESIDUAL OUTPUT</t>
  </si>
  <si>
    <t>Observation</t>
  </si>
  <si>
    <t>Predicted SleepHours</t>
  </si>
  <si>
    <t>Residuals</t>
  </si>
  <si>
    <t>Standard Residuals</t>
  </si>
  <si>
    <t>***PLOT BOTH ON SCATTER PLOT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</si>
  <si>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</si>
  <si>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</si>
  <si>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</si>
  <si>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</si>
  <si>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</si>
  <si>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</si>
  <si>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</si>
  <si>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</si>
  <si>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</si>
  <si>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</si>
  <si>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</si>
  <si>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</si>
  <si>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</si>
  <si>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Sample #</t>
  </si>
  <si>
    <t>n = 1</t>
  </si>
  <si>
    <t>Moving Range Chart</t>
  </si>
  <si>
    <t>mR</t>
  </si>
  <si>
    <t>mRbar</t>
  </si>
  <si>
    <t>UCL</t>
  </si>
  <si>
    <t>LCL</t>
  </si>
  <si>
    <t>Individual Chart</t>
  </si>
  <si>
    <t>x</t>
  </si>
  <si>
    <t>x bar</t>
  </si>
  <si>
    <t>ImR</t>
  </si>
  <si>
    <t>mRbar =</t>
  </si>
  <si>
    <t>UCL = D4*mRbar</t>
  </si>
  <si>
    <t>LCL = D3*mRbar</t>
  </si>
  <si>
    <t>xbar =</t>
  </si>
  <si>
    <t>UCL = xbar+E2*mRbar</t>
  </si>
  <si>
    <t>LCL = xbar-E2*mRbar</t>
  </si>
  <si>
    <t>xrbar=</t>
  </si>
  <si>
    <t>Sleep Hours By Weekday</t>
  </si>
  <si>
    <t>Sleep Hours Per Day</t>
  </si>
  <si>
    <t>Descriptive Statistics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</si>
  <si>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</si>
  <si>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</si>
  <si>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</si>
  <si>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</si>
  <si>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</si>
  <si>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</si>
  <si>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</si>
  <si>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</si>
  <si>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</si>
  <si>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</si>
  <si>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</si>
  <si>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</si>
  <si>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</si>
  <si>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E - Margin of error (t)</t>
  </si>
  <si>
    <t>LCI</t>
  </si>
  <si>
    <t>UCI</t>
  </si>
  <si>
    <t>Process</t>
  </si>
  <si>
    <t>Slight overlap between confidence intervals - can't say with certainty that baseline and improved process is different.</t>
  </si>
  <si>
    <t>Exercise to Sleep Minutes</t>
  </si>
  <si>
    <t>Sum of PhoneHrsAfter10</t>
  </si>
  <si>
    <t>Sum of ExerciseHrs</t>
  </si>
  <si>
    <t>Questions About the Process</t>
  </si>
  <si>
    <t>3. What can we say about the process variation in this chart? (In control? Common or special cause variation?</t>
  </si>
  <si>
    <t>4. Would you investigate further? Why or why not?</t>
  </si>
  <si>
    <t>1. What type of data is measured in this chart? Continuous</t>
  </si>
  <si>
    <t>2. Why was the chart chosen? Subgroup size n=1, continuous. IMR</t>
  </si>
  <si>
    <t>Out of control - most data points fall above x bar</t>
  </si>
  <si>
    <t xml:space="preserve">Special cause - </t>
  </si>
  <si>
    <t>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</si>
  <si>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</si>
  <si>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</si>
  <si>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</si>
  <si>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</si>
  <si>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</si>
  <si>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</si>
  <si>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</si>
  <si>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</si>
  <si>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</si>
  <si>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</si>
  <si>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</si>
  <si>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</si>
  <si>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</si>
  <si>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</si>
  <si>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</si>
  <si>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</si>
  <si>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</si>
  <si>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</si>
  <si>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</si>
  <si>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</si>
  <si>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Nov</t>
  </si>
  <si>
    <t>1-Nov</t>
  </si>
  <si>
    <t>2-Nov</t>
  </si>
  <si>
    <t>7-Nov</t>
  </si>
  <si>
    <t>8-Nov</t>
  </si>
  <si>
    <t>Months</t>
  </si>
  <si>
    <t>Phone*Caffeine</t>
  </si>
  <si>
    <t>Use this if you want to measure process going forward</t>
  </si>
  <si>
    <t>Out of control - improved process is different from baseline</t>
  </si>
  <si>
    <t>moving range doesn't fluctuate a lot between baseline and improved</t>
  </si>
  <si>
    <t>Is sleep time impacted by time spent on phone at 
night?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</si>
</sst>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3" fontId="11" fillId="0" borderId="0" applyFont="0" applyFill="0" applyBorder="0" applyAlignment="0" applyProtection="0"/>
  </cellStyleXfs>
  <cellXfs count="44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2" borderId="1" xfId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43" fontId="0" fillId="0" borderId="0" xfId="2" applyFont="1"/>
    <xf numFmtId="0" fontId="0" fillId="0" borderId="0" xfId="0" pivotButton="1"/>
    <xf numFmtId="4" fontId="0" fillId="0" borderId="0" xfId="0" applyNumberFormat="1"/>
    <xf numFmtId="14" fontId="0" fillId="0" borderId="0" xfId="0" applyNumberFormat="1" applyAlignment="1">
      <alignment horizontal="left"/>
    </xf>
    <xf numFmtId="1" fontId="0" fillId="3" borderId="0" xfId="0" applyNumberFormat="1" applyFill="1"/>
    <xf numFmtId="1" fontId="0" fillId="4" borderId="0" xfId="0" applyNumberFormat="1" applyFill="1"/>
    <xf numFmtId="0" fontId="0" fillId="0" borderId="6" xfId="0" applyBorder="1"/>
    <xf numFmtId="0" fontId="1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Continuous"/>
    </xf>
    <xf numFmtId="0" fontId="13" fillId="0" borderId="0" xfId="0" applyFont="1"/>
    <xf numFmtId="0" fontId="0" fillId="5" borderId="0" xfId="0" applyFill="1"/>
    <xf numFmtId="0" fontId="0" fillId="5" borderId="6" xfId="0" applyFill="1" applyBorder="1"/>
    <xf numFmtId="0" fontId="14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4" fontId="0" fillId="0" borderId="0" xfId="0" applyNumberFormat="1"/>
    <xf numFmtId="0" fontId="0" fillId="3" borderId="6" xfId="0" applyFill="1" applyBorder="1"/>
    <xf numFmtId="0" fontId="0" fillId="6" borderId="6" xfId="0" applyFill="1" applyBorder="1"/>
  </cellXfs>
  <cellStyles count="3">
    <cellStyle name="Calculation" xfId="1" builtinId="22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[Michael Morrey - Final Project Files.xlsx]Descriptive Stats, Conf Int!PivotTable2</c:name>
    <c:fmtId val="4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'Descriptive Stats, Conf Int'!$C$3:$C$4</c:f>
              <c:strCache>
                <c:ptCount val="1"/>
                <c:pt idx="0">
                  <c:v>Improved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'Descriptive Stats, Conf Int'!$B$5:$B$12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'Descriptive Stats, Conf Int'!$C$5:$C$12</c:f>
              <c:numCache>
                <c:formatCode>#,##0.00</c:formatCode>
                <c:ptCount val="7"/>
                <c:pt idx="0">
                  <c:v>6.16</c:v>
                </c:pt>
                <c:pt idx="1">
                  <c:v>5.91</c:v>
                </c:pt>
                <c:pt idx="2">
                  <c:v>5.916666666666667</c:v>
                </c:pt>
                <c:pt idx="3">
                  <c:v>7.3650000000000002</c:v>
                </c:pt>
                <c:pt idx="4">
                  <c:v>6.55</c:v>
                </c:pt>
                <c:pt idx="5">
                  <c:v>7.05</c:v>
                </c:pt>
                <c:pt idx="6">
                  <c:v>6.07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6-4D97-9341-811798331A97}"/>
            </c:ext>
          </c:extLst>
        </c:ser>
        <c:ser>
          <c:idx val="1"/>
          <c:order val="1"/>
          <c:tx>
            <c:strRef>
              <c:f>'Descriptive Stats, Conf Int'!$D$3:$D$4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'Descriptive Stats, Conf Int'!$B$5:$B$12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'Descriptive Stats, Conf Int'!$D$5:$D$12</c:f>
              <c:numCache>
                <c:formatCode>#,##0.00</c:formatCode>
                <c:ptCount val="7"/>
                <c:pt idx="0">
                  <c:v>4.47</c:v>
                </c:pt>
                <c:pt idx="1">
                  <c:v>4.75</c:v>
                </c:pt>
                <c:pt idx="2">
                  <c:v>5.83</c:v>
                </c:pt>
                <c:pt idx="3">
                  <c:v>6.0500000000000007</c:v>
                </c:pt>
                <c:pt idx="4">
                  <c:v>5.2949999999999999</c:v>
                </c:pt>
                <c:pt idx="5">
                  <c:v>4.8249999999999993</c:v>
                </c:pt>
                <c:pt idx="6">
                  <c:v>5.4749999999999996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6-4D97-9341-811798331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812672"/>
        <c:axId val="393814336"/>
      </c:barChart>
      <c:catAx>
        <c:axId val="3938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14336"/>
        <c:crosses val="autoZero"/>
        <c:auto val="1"/>
        <c:lblAlgn val="ctr"/>
        <c:lblOffset val="100"/>
        <c:noMultiLvlLbl val="0"/>
      </c:catAx>
      <c:valAx>
        <c:axId val="3938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1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[Michael Morrey - Final Project Files.xlsx]Descriptive Stats, Conf Int!PivotTable3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'Descriptive Stats, Conf Int'!$E$24:$E$25</c:f>
              <c:strCache>
                <c:ptCount val="1"/>
                <c:pt idx="0">
                  <c:v>Improved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'Descriptive Stats, Conf Int'!$B$26:$D$50</c:f>
              <c:multiLvlStrCache>
                <c:ptCount val="24"/>
                <c:lvl>
                  <c:pt idx="0">
                    <c:v>Wednesday</c:v>
                  </c:pt>
                  <c:pt idx="1">
                    <c:v>Thursday</c:v>
                  </c:pt>
                  <c:pt idx="2">
                    <c:v>Friday</c:v>
                  </c:pt>
                  <c:pt idx="3">
                    <c:v>Saturday</c:v>
                  </c:pt>
                  <c:pt idx="4">
                    <c:v>Sunday</c:v>
                  </c:pt>
                  <c:pt idx="5">
                    <c:v>Monday</c:v>
                  </c:pt>
                  <c:pt idx="6">
                    <c:v>Tuesday</c:v>
                  </c:pt>
                  <c:pt idx="7">
                    <c:v>Wednesday</c:v>
                  </c:pt>
                  <c:pt idx="8">
                    <c:v>Thursday</c:v>
                  </c:pt>
                  <c:pt idx="9">
                    <c:v>Friday</c:v>
                  </c:pt>
                  <c:pt idx="10">
                    <c:v>Saturday</c:v>
                  </c:pt>
                  <c:pt idx="11">
                    <c:v>Sunday</c:v>
                  </c:pt>
                  <c:pt idx="12">
                    <c:v>Monday</c:v>
                  </c:pt>
                  <c:pt idx="13">
                    <c:v>Tuesday</c:v>
                  </c:pt>
                  <c:pt idx="14">
                    <c:v>Wednesday</c:v>
                  </c:pt>
                  <c:pt idx="15">
                    <c:v>Thursday</c:v>
                  </c:pt>
                  <c:pt idx="16">
                    <c:v>Friday</c:v>
                  </c:pt>
                  <c:pt idx="17">
                    <c:v>Saturday</c:v>
                  </c:pt>
                  <c:pt idx="18">
                    <c:v>Sunday</c:v>
                  </c:pt>
                  <c:pt idx="19">
                    <c:v>Monday</c:v>
                  </c:pt>
                  <c:pt idx="20">
                    <c:v>Tuesday</c:v>
                  </c:pt>
                  <c:pt idx="21">
                    <c:v>Wednesday</c:v>
                  </c:pt>
                  <c:pt idx="22">
                    <c:v>Monday</c:v>
                  </c:pt>
                  <c:pt idx="23">
                    <c:v>Tuesday</c:v>
                  </c:pt>
                </c:lvl>
                <c:lvl>
                  <c:pt idx="0">
                    <c:v>12-Oct</c:v>
                  </c:pt>
                  <c:pt idx="1">
                    <c:v>13-Oct</c:v>
                  </c:pt>
                  <c:pt idx="2">
                    <c:v>14-Oct</c:v>
                  </c:pt>
                  <c:pt idx="3">
                    <c:v>15-Oct</c:v>
                  </c:pt>
                  <c:pt idx="4">
                    <c:v>16-Oct</c:v>
                  </c:pt>
                  <c:pt idx="5">
                    <c:v>17-Oct</c:v>
                  </c:pt>
                  <c:pt idx="6">
                    <c:v>18-Oct</c:v>
                  </c:pt>
                  <c:pt idx="7">
                    <c:v>19-Oct</c:v>
                  </c:pt>
                  <c:pt idx="8">
                    <c:v>20-Oct</c:v>
                  </c:pt>
                  <c:pt idx="9">
                    <c:v>21-Oct</c:v>
                  </c:pt>
                  <c:pt idx="10">
                    <c:v>22-Oct</c:v>
                  </c:pt>
                  <c:pt idx="11">
                    <c:v>23-Oct</c:v>
                  </c:pt>
                  <c:pt idx="12">
                    <c:v>24-Oct</c:v>
                  </c:pt>
                  <c:pt idx="13">
                    <c:v>25-Oct</c:v>
                  </c:pt>
                  <c:pt idx="14">
                    <c:v>26-Oct</c:v>
                  </c:pt>
                  <c:pt idx="15">
                    <c:v>27-Oct</c:v>
                  </c:pt>
                  <c:pt idx="16">
                    <c:v>28-Oct</c:v>
                  </c:pt>
                  <c:pt idx="17">
                    <c:v>29-Oct</c:v>
                  </c:pt>
                  <c:pt idx="18">
                    <c:v>30-Oct</c:v>
                  </c:pt>
                  <c:pt idx="19">
                    <c:v>31-Oct</c:v>
                  </c:pt>
                  <c:pt idx="20">
                    <c:v>1-Nov</c:v>
                  </c:pt>
                  <c:pt idx="21">
                    <c:v>2-Nov</c:v>
                  </c:pt>
                  <c:pt idx="22">
                    <c:v>7-Nov</c:v>
                  </c:pt>
                  <c:pt idx="23">
                    <c:v>8-Nov</c:v>
                  </c:pt>
                </c:lvl>
                <c:lvl>
                  <c:pt idx="0">
                    <c:v>Oct</c:v>
                  </c:pt>
                  <c:pt idx="20">
                    <c:v>Nov</c:v>
                  </c:pt>
                </c:lvl>
              </c:multiLvlStrCache>
            </c:multiLvlStrRef>
          </c:cat>
          <c:val>
            <c:numRef>
              <c:f>'Descriptive Stats, Conf Int'!$E$26:$E$50</c:f>
              <c:numCache>
                <c:formatCode>General</c:formatCode>
                <c:ptCount val="24"/>
                <c:pt idx="11">
                  <c:v>6.02</c:v>
                </c:pt>
                <c:pt idx="12">
                  <c:v>4.79</c:v>
                </c:pt>
                <c:pt idx="13">
                  <c:v>6.6</c:v>
                </c:pt>
                <c:pt idx="14">
                  <c:v>7.23</c:v>
                </c:pt>
                <c:pt idx="15">
                  <c:v>6.55</c:v>
                </c:pt>
                <c:pt idx="16">
                  <c:v>7.05</c:v>
                </c:pt>
                <c:pt idx="17">
                  <c:v>6.07</c:v>
                </c:pt>
                <c:pt idx="18">
                  <c:v>6.3</c:v>
                </c:pt>
                <c:pt idx="19">
                  <c:v>6.87</c:v>
                </c:pt>
                <c:pt idx="20">
                  <c:v>5.2</c:v>
                </c:pt>
                <c:pt idx="21">
                  <c:v>7.5</c:v>
                </c:pt>
                <c:pt idx="22">
                  <c:v>6.07</c:v>
                </c:pt>
                <c:pt idx="23">
                  <c:v>5.95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3-4DE0-9100-37637A598E6D}"/>
            </c:ext>
          </c:extLst>
        </c:ser>
        <c:ser>
          <c:idx val="1"/>
          <c:order val="1"/>
          <c:tx>
            <c:strRef>
              <c:f>'Descriptive Stats, Conf Int'!$F$24:$F$25</c:f>
              <c:strCache>
                <c:ptCount val="1"/>
                <c:pt idx="0">
                  <c:v>Original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'Descriptive Stats, Conf Int'!$B$26:$D$50</c:f>
              <c:multiLvlStrCache>
                <c:ptCount val="24"/>
                <c:lvl>
                  <c:pt idx="0">
                    <c:v>Wednesday</c:v>
                  </c:pt>
                  <c:pt idx="1">
                    <c:v>Thursday</c:v>
                  </c:pt>
                  <c:pt idx="2">
                    <c:v>Friday</c:v>
                  </c:pt>
                  <c:pt idx="3">
                    <c:v>Saturday</c:v>
                  </c:pt>
                  <c:pt idx="4">
                    <c:v>Sunday</c:v>
                  </c:pt>
                  <c:pt idx="5">
                    <c:v>Monday</c:v>
                  </c:pt>
                  <c:pt idx="6">
                    <c:v>Tuesday</c:v>
                  </c:pt>
                  <c:pt idx="7">
                    <c:v>Wednesday</c:v>
                  </c:pt>
                  <c:pt idx="8">
                    <c:v>Thursday</c:v>
                  </c:pt>
                  <c:pt idx="9">
                    <c:v>Friday</c:v>
                  </c:pt>
                  <c:pt idx="10">
                    <c:v>Saturday</c:v>
                  </c:pt>
                  <c:pt idx="11">
                    <c:v>Sunday</c:v>
                  </c:pt>
                  <c:pt idx="12">
                    <c:v>Monday</c:v>
                  </c:pt>
                  <c:pt idx="13">
                    <c:v>Tuesday</c:v>
                  </c:pt>
                  <c:pt idx="14">
                    <c:v>Wednesday</c:v>
                  </c:pt>
                  <c:pt idx="15">
                    <c:v>Thursday</c:v>
                  </c:pt>
                  <c:pt idx="16">
                    <c:v>Friday</c:v>
                  </c:pt>
                  <c:pt idx="17">
                    <c:v>Saturday</c:v>
                  </c:pt>
                  <c:pt idx="18">
                    <c:v>Sunday</c:v>
                  </c:pt>
                  <c:pt idx="19">
                    <c:v>Monday</c:v>
                  </c:pt>
                  <c:pt idx="20">
                    <c:v>Tuesday</c:v>
                  </c:pt>
                  <c:pt idx="21">
                    <c:v>Wednesday</c:v>
                  </c:pt>
                  <c:pt idx="22">
                    <c:v>Monday</c:v>
                  </c:pt>
                  <c:pt idx="23">
                    <c:v>Tuesday</c:v>
                  </c:pt>
                </c:lvl>
                <c:lvl>
                  <c:pt idx="0">
                    <c:v>12-Oct</c:v>
                  </c:pt>
                  <c:pt idx="1">
                    <c:v>13-Oct</c:v>
                  </c:pt>
                  <c:pt idx="2">
                    <c:v>14-Oct</c:v>
                  </c:pt>
                  <c:pt idx="3">
                    <c:v>15-Oct</c:v>
                  </c:pt>
                  <c:pt idx="4">
                    <c:v>16-Oct</c:v>
                  </c:pt>
                  <c:pt idx="5">
                    <c:v>17-Oct</c:v>
                  </c:pt>
                  <c:pt idx="6">
                    <c:v>18-Oct</c:v>
                  </c:pt>
                  <c:pt idx="7">
                    <c:v>19-Oct</c:v>
                  </c:pt>
                  <c:pt idx="8">
                    <c:v>20-Oct</c:v>
                  </c:pt>
                  <c:pt idx="9">
                    <c:v>21-Oct</c:v>
                  </c:pt>
                  <c:pt idx="10">
                    <c:v>22-Oct</c:v>
                  </c:pt>
                  <c:pt idx="11">
                    <c:v>23-Oct</c:v>
                  </c:pt>
                  <c:pt idx="12">
                    <c:v>24-Oct</c:v>
                  </c:pt>
                  <c:pt idx="13">
                    <c:v>25-Oct</c:v>
                  </c:pt>
                  <c:pt idx="14">
                    <c:v>26-Oct</c:v>
                  </c:pt>
                  <c:pt idx="15">
                    <c:v>27-Oct</c:v>
                  </c:pt>
                  <c:pt idx="16">
                    <c:v>28-Oct</c:v>
                  </c:pt>
                  <c:pt idx="17">
                    <c:v>29-Oct</c:v>
                  </c:pt>
                  <c:pt idx="18">
                    <c:v>30-Oct</c:v>
                  </c:pt>
                  <c:pt idx="19">
                    <c:v>31-Oct</c:v>
                  </c:pt>
                  <c:pt idx="20">
                    <c:v>1-Nov</c:v>
                  </c:pt>
                  <c:pt idx="21">
                    <c:v>2-Nov</c:v>
                  </c:pt>
                  <c:pt idx="22">
                    <c:v>7-Nov</c:v>
                  </c:pt>
                  <c:pt idx="23">
                    <c:v>8-Nov</c:v>
                  </c:pt>
                </c:lvl>
                <c:lvl>
                  <c:pt idx="0">
                    <c:v>Oct</c:v>
                  </c:pt>
                  <c:pt idx="20">
                    <c:v>Nov</c:v>
                  </c:pt>
                </c:lvl>
              </c:multiLvlStrCache>
            </c:multiLvlStrRef>
          </c:cat>
          <c:val>
            <c:numRef>
              <c:f>'Descriptive Stats, Conf Int'!$F$26:$F$50</c:f>
              <c:numCache>
                <c:formatCode>General</c:formatCode>
                <c:ptCount val="24"/>
                <c:pt idx="0">
                  <c:v>6.4</c:v>
                </c:pt>
                <c:pt idx="1">
                  <c:v>6.72</c:v>
                </c:pt>
                <c:pt idx="2">
                  <c:v>4.3</c:v>
                </c:pt>
                <c:pt idx="3">
                  <c:v>5.0199999999999996</c:v>
                </c:pt>
                <c:pt idx="4">
                  <c:v>4.47</c:v>
                </c:pt>
                <c:pt idx="5">
                  <c:v>4.75</c:v>
                </c:pt>
                <c:pt idx="6">
                  <c:v>5.83</c:v>
                </c:pt>
                <c:pt idx="7">
                  <c:v>5.7</c:v>
                </c:pt>
                <c:pt idx="8">
                  <c:v>3.87</c:v>
                </c:pt>
                <c:pt idx="9">
                  <c:v>5.35</c:v>
                </c:pt>
                <c:pt idx="10">
                  <c:v>5.93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B3-4DE0-9100-37637A598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312384"/>
        <c:axId val="517314880"/>
      </c:lineChart>
      <c:catAx>
        <c:axId val="51731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14880"/>
        <c:crosses val="autoZero"/>
        <c:auto val="1"/>
        <c:lblAlgn val="ctr"/>
        <c:lblOffset val="100"/>
        <c:noMultiLvlLbl val="0"/>
      </c:catAx>
      <c:valAx>
        <c:axId val="5173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1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Baseline</a:t>
            </a:r>
            <a:r>
              <a:rPr lang="en-US" sz="1200" baseline="0"/>
              <a:t> vs Improved Confidence Interval on Mean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'Descriptive Stats, Conf Int'!$B$88</c:f>
              <c:strCache>
                <c:ptCount val="1"/>
                <c:pt idx="0">
                  <c:v>LCI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'Descriptive Stats, Conf Int'!$C$87:$D$87</c:f>
              <c:strCache>
                <c:ptCount val="2"/>
                <c:pt idx="0">
                  <c:v>Original</c:v>
                </c:pt>
                <c:pt idx="1">
                  <c:v>Improved</c:v>
                </c:pt>
              </c:strCache>
            </c:strRef>
          </c:cat>
          <c:val>
            <c:numRef>
              <c:f>'Descriptive Stats, Conf Int'!$C$88:$D$88</c:f>
              <c:numCache>
                <c:formatCode>General</c:formatCode>
                <c:ptCount val="2"/>
                <c:pt idx="0">
                  <c:v>4.6959830626383017</c:v>
                </c:pt>
                <c:pt idx="1">
                  <c:v>5.8571210601270574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98-4C9A-AE17-6500A2367FEC}"/>
            </c:ext>
          </c:extLst>
        </c:ser>
        <c:ser>
          <c:idx val="1"/>
          <c:order val="1"/>
          <c:tx>
            <c:strRef>
              <c:f>'Descriptive Stats, Conf Int'!$B$89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'Descriptive Stats, Conf Int'!$C$87:$D$87</c:f>
              <c:strCache>
                <c:ptCount val="2"/>
                <c:pt idx="0">
                  <c:v>Original</c:v>
                </c:pt>
                <c:pt idx="1">
                  <c:v>Improved</c:v>
                </c:pt>
              </c:strCache>
            </c:strRef>
          </c:cat>
          <c:val>
            <c:numRef>
              <c:f>'Descriptive Stats, Conf Int'!$C$89:$D$89</c:f>
              <c:numCache>
                <c:formatCode>General</c:formatCode>
                <c:ptCount val="2"/>
                <c:pt idx="0">
                  <c:v>5.3036363636363637</c:v>
                </c:pt>
                <c:pt idx="1">
                  <c:v>6.3230769230769237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98-4C9A-AE17-6500A2367FEC}"/>
            </c:ext>
          </c:extLst>
        </c:ser>
        <c:ser>
          <c:idx val="2"/>
          <c:order val="2"/>
          <c:tx>
            <c:strRef>
              <c:f>'Descriptive Stats, Conf Int'!$B$90</c:f>
              <c:strCache>
                <c:ptCount val="1"/>
                <c:pt idx="0">
                  <c:v>UCI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'Descriptive Stats, Conf Int'!$C$87:$D$87</c:f>
              <c:strCache>
                <c:ptCount val="2"/>
                <c:pt idx="0">
                  <c:v>Original</c:v>
                </c:pt>
                <c:pt idx="1">
                  <c:v>Improved</c:v>
                </c:pt>
              </c:strCache>
            </c:strRef>
          </c:cat>
          <c:val>
            <c:numRef>
              <c:f>'Descriptive Stats, Conf Int'!$C$90:$D$90</c:f>
              <c:numCache>
                <c:formatCode>General</c:formatCode>
                <c:ptCount val="2"/>
                <c:pt idx="0">
                  <c:v>5.9112896646344257</c:v>
                </c:pt>
                <c:pt idx="1">
                  <c:v>6.7890327860267901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98-4C9A-AE17-6500A236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243952"/>
        <c:axId val="618247696"/>
      </c:barChart>
      <c:catAx>
        <c:axId val="61824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47696"/>
        <c:crosses val="autoZero"/>
        <c:auto val="1"/>
        <c:lblAlgn val="ctr"/>
        <c:lblOffset val="100"/>
        <c:noMultiLvlLbl val="0"/>
      </c:catAx>
      <c:valAx>
        <c:axId val="6182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Sleep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4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PhoneHrsAfter10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'Multilinear Regression'!$B$33:$B$56</c:f>
              <c:numCache>
                <c:formatCode>0.00</c:formatCode>
                <c:ptCount val="24"/>
                <c:pt idx="0">
                  <c:v>0.5</c:v>
                </c:pt>
                <c:pt idx="1">
                  <c:v>0.25</c:v>
                </c:pt>
                <c:pt idx="2">
                  <c:v>1.33</c:v>
                </c:pt>
                <c:pt idx="3">
                  <c:v>0.55000000000000004</c:v>
                </c:pt>
                <c:pt idx="4">
                  <c:v>1.9</c:v>
                </c:pt>
                <c:pt idx="5">
                  <c:v>1.55</c:v>
                </c:pt>
                <c:pt idx="6">
                  <c:v>0.8</c:v>
                </c:pt>
                <c:pt idx="7">
                  <c:v>1.0166666666666666</c:v>
                </c:pt>
                <c:pt idx="8">
                  <c:v>0.05</c:v>
                </c:pt>
                <c:pt idx="9">
                  <c:v>0.89</c:v>
                </c:pt>
                <c:pt idx="10">
                  <c:v>1.1499999999999999</c:v>
                </c:pt>
                <c:pt idx="11">
                  <c:v>0.46666666666666667</c:v>
                </c:pt>
                <c:pt idx="12">
                  <c:v>1.5</c:v>
                </c:pt>
                <c:pt idx="13">
                  <c:v>0.6</c:v>
                </c:pt>
                <c:pt idx="14">
                  <c:v>0.13</c:v>
                </c:pt>
                <c:pt idx="15">
                  <c:v>0.23333333333333334</c:v>
                </c:pt>
                <c:pt idx="16">
                  <c:v>0.5</c:v>
                </c:pt>
                <c:pt idx="17">
                  <c:v>0.76666666666666672</c:v>
                </c:pt>
                <c:pt idx="18">
                  <c:v>0.21</c:v>
                </c:pt>
                <c:pt idx="19">
                  <c:v>0.35</c:v>
                </c:pt>
                <c:pt idx="20">
                  <c:v>1.25</c:v>
                </c:pt>
                <c:pt idx="21">
                  <c:v>0.13</c:v>
                </c:pt>
                <c:pt idx="22">
                  <c:v>0.24</c:v>
                </c:pt>
                <c:pt idx="23">
                  <c:v>0.88</c:v>
                </c:pt>
              </c:numCache>
            </c:numRef>
          </c:xVal>
          <c:yVal>
            <c:numRef>
              <c:f>'Multilinear Regression'!$K$59:$K$82</c:f>
              <c:numCache>
                <c:formatCode>General</c:formatCode>
                <c:ptCount val="24"/>
                <c:pt idx="0">
                  <c:v>-3.0418062685129144E-2</c:v>
                </c:pt>
                <c:pt idx="1">
                  <c:v>-0.31034685827998487</c:v>
                </c:pt>
                <c:pt idx="2">
                  <c:v>-0.27535561959327204</c:v>
                </c:pt>
                <c:pt idx="3">
                  <c:v>-0.52148828822393867</c:v>
                </c:pt>
                <c:pt idx="4">
                  <c:v>-0.13870483803838329</c:v>
                </c:pt>
                <c:pt idx="5">
                  <c:v>-0.10053758438278493</c:v>
                </c:pt>
                <c:pt idx="6">
                  <c:v>0.88844050737091695</c:v>
                </c:pt>
                <c:pt idx="7">
                  <c:v>5.3764253934032169E-2</c:v>
                </c:pt>
                <c:pt idx="8">
                  <c:v>-1.3761769606926642</c:v>
                </c:pt>
                <c:pt idx="9">
                  <c:v>4.343495108205353E-2</c:v>
                </c:pt>
                <c:pt idx="10">
                  <c:v>-0.13673832911529438</c:v>
                </c:pt>
                <c:pt idx="11">
                  <c:v>-0.86064087244773546</c:v>
                </c:pt>
                <c:pt idx="12">
                  <c:v>-9.5085119574842558E-2</c:v>
                </c:pt>
                <c:pt idx="13">
                  <c:v>1.0930592469681191</c:v>
                </c:pt>
                <c:pt idx="14">
                  <c:v>0.11673905725907741</c:v>
                </c:pt>
                <c:pt idx="15">
                  <c:v>-6.4671583709437819E-2</c:v>
                </c:pt>
                <c:pt idx="16">
                  <c:v>1.0467730569494371</c:v>
                </c:pt>
                <c:pt idx="17">
                  <c:v>-0.17616454166082196</c:v>
                </c:pt>
                <c:pt idx="18">
                  <c:v>9.6397352835502659E-2</c:v>
                </c:pt>
                <c:pt idx="19">
                  <c:v>0.76313045137326441</c:v>
                </c:pt>
                <c:pt idx="20">
                  <c:v>-0.28501391516969843</c:v>
                </c:pt>
                <c:pt idx="21">
                  <c:v>0.38673905725907698</c:v>
                </c:pt>
                <c:pt idx="22">
                  <c:v>-0.32646968586654523</c:v>
                </c:pt>
                <c:pt idx="23">
                  <c:v>0.20933432440907485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D6-45E5-B183-ED41E70E7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888496"/>
        <c:axId val="1482887664"/>
      </c:scatterChart>
      <c:valAx>
        <c:axId val="148288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PhoneHrsAfter10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82887664"/>
        <c:crosses val="autoZero"/>
        <c:crossBetween val="midCat"/>
      </c:valAx>
      <c:valAx>
        <c:axId val="1482887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2888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CaffeineConsumedMg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'Multilinear Regression'!$C$33:$C$56</c:f>
              <c:numCache>
                <c:formatCode>General</c:formatCode>
                <c:ptCount val="24"/>
                <c:pt idx="0">
                  <c:v>100</c:v>
                </c:pt>
                <c:pt idx="1">
                  <c:v>0</c:v>
                </c:pt>
                <c:pt idx="2">
                  <c:v>400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400</c:v>
                </c:pt>
                <c:pt idx="7">
                  <c:v>200</c:v>
                </c:pt>
                <c:pt idx="8">
                  <c:v>450</c:v>
                </c:pt>
                <c:pt idx="9">
                  <c:v>300</c:v>
                </c:pt>
                <c:pt idx="10">
                  <c:v>80</c:v>
                </c:pt>
                <c:pt idx="11">
                  <c:v>0</c:v>
                </c:pt>
                <c:pt idx="12">
                  <c:v>300</c:v>
                </c:pt>
                <c:pt idx="13">
                  <c:v>300</c:v>
                </c:pt>
                <c:pt idx="14">
                  <c:v>0</c:v>
                </c:pt>
                <c:pt idx="15">
                  <c:v>100</c:v>
                </c:pt>
                <c:pt idx="16">
                  <c:v>200</c:v>
                </c:pt>
                <c:pt idx="17">
                  <c:v>100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0</c:v>
                </c:pt>
                <c:pt idx="22">
                  <c:v>150</c:v>
                </c:pt>
                <c:pt idx="23">
                  <c:v>200</c:v>
                </c:pt>
              </c:numCache>
            </c:numRef>
          </c:xVal>
          <c:yVal>
            <c:numRef>
              <c:f>'Multilinear Regression'!$K$59:$K$82</c:f>
              <c:numCache>
                <c:formatCode>General</c:formatCode>
                <c:ptCount val="24"/>
                <c:pt idx="0">
                  <c:v>-3.0418062685129144E-2</c:v>
                </c:pt>
                <c:pt idx="1">
                  <c:v>-0.31034685827998487</c:v>
                </c:pt>
                <c:pt idx="2">
                  <c:v>-0.27535561959327204</c:v>
                </c:pt>
                <c:pt idx="3">
                  <c:v>-0.52148828822393867</c:v>
                </c:pt>
                <c:pt idx="4">
                  <c:v>-0.13870483803838329</c:v>
                </c:pt>
                <c:pt idx="5">
                  <c:v>-0.10053758438278493</c:v>
                </c:pt>
                <c:pt idx="6">
                  <c:v>0.88844050737091695</c:v>
                </c:pt>
                <c:pt idx="7">
                  <c:v>5.3764253934032169E-2</c:v>
                </c:pt>
                <c:pt idx="8">
                  <c:v>-1.3761769606926642</c:v>
                </c:pt>
                <c:pt idx="9">
                  <c:v>4.343495108205353E-2</c:v>
                </c:pt>
                <c:pt idx="10">
                  <c:v>-0.13673832911529438</c:v>
                </c:pt>
                <c:pt idx="11">
                  <c:v>-0.86064087244773546</c:v>
                </c:pt>
                <c:pt idx="12">
                  <c:v>-9.5085119574842558E-2</c:v>
                </c:pt>
                <c:pt idx="13">
                  <c:v>1.0930592469681191</c:v>
                </c:pt>
                <c:pt idx="14">
                  <c:v>0.11673905725907741</c:v>
                </c:pt>
                <c:pt idx="15">
                  <c:v>-6.4671583709437819E-2</c:v>
                </c:pt>
                <c:pt idx="16">
                  <c:v>1.0467730569494371</c:v>
                </c:pt>
                <c:pt idx="17">
                  <c:v>-0.17616454166082196</c:v>
                </c:pt>
                <c:pt idx="18">
                  <c:v>9.6397352835502659E-2</c:v>
                </c:pt>
                <c:pt idx="19">
                  <c:v>0.76313045137326441</c:v>
                </c:pt>
                <c:pt idx="20">
                  <c:v>-0.28501391516969843</c:v>
                </c:pt>
                <c:pt idx="21">
                  <c:v>0.38673905725907698</c:v>
                </c:pt>
                <c:pt idx="22">
                  <c:v>-0.32646968586654523</c:v>
                </c:pt>
                <c:pt idx="23">
                  <c:v>0.20933432440907485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00-4D36-9E62-70AE24D47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599408"/>
        <c:axId val="1380599824"/>
      </c:scatterChart>
      <c:valAx>
        <c:axId val="138059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CaffeineConsumedMg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0599824"/>
        <c:crosses val="autoZero"/>
        <c:crossBetween val="midCat"/>
      </c:valAx>
      <c:valAx>
        <c:axId val="1380599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05994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'Multilinear Regression'!$B$1</c:f>
              <c:strCache>
                <c:ptCount val="1"/>
                <c:pt idx="0">
                  <c:v>PhoneHrsAfter10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5141137503342227E-4"/>
                  <c:y val="-0.413326293750853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'Multilinear Regression'!$B$2:$B$25</c:f>
              <c:numCache>
                <c:formatCode>0.00</c:formatCode>
                <c:ptCount val="24"/>
                <c:pt idx="0">
                  <c:v>0.5</c:v>
                </c:pt>
                <c:pt idx="1">
                  <c:v>0.25</c:v>
                </c:pt>
                <c:pt idx="2">
                  <c:v>1.33</c:v>
                </c:pt>
                <c:pt idx="3">
                  <c:v>0.55000000000000004</c:v>
                </c:pt>
                <c:pt idx="4">
                  <c:v>1.9</c:v>
                </c:pt>
                <c:pt idx="5">
                  <c:v>1.55</c:v>
                </c:pt>
                <c:pt idx="6">
                  <c:v>0.8</c:v>
                </c:pt>
                <c:pt idx="7">
                  <c:v>1.0166666666666666</c:v>
                </c:pt>
                <c:pt idx="8">
                  <c:v>0.05</c:v>
                </c:pt>
                <c:pt idx="9">
                  <c:v>0.89</c:v>
                </c:pt>
                <c:pt idx="10">
                  <c:v>1.1499999999999999</c:v>
                </c:pt>
                <c:pt idx="11">
                  <c:v>0.46666666666666667</c:v>
                </c:pt>
                <c:pt idx="12">
                  <c:v>1.5</c:v>
                </c:pt>
                <c:pt idx="13">
                  <c:v>0.6</c:v>
                </c:pt>
                <c:pt idx="14">
                  <c:v>0.13</c:v>
                </c:pt>
                <c:pt idx="15">
                  <c:v>0.23333333333333334</c:v>
                </c:pt>
                <c:pt idx="16">
                  <c:v>0.5</c:v>
                </c:pt>
                <c:pt idx="17">
                  <c:v>0.76666666666666672</c:v>
                </c:pt>
                <c:pt idx="18">
                  <c:v>0.21</c:v>
                </c:pt>
                <c:pt idx="19">
                  <c:v>0.35</c:v>
                </c:pt>
                <c:pt idx="20">
                  <c:v>1.25</c:v>
                </c:pt>
                <c:pt idx="21">
                  <c:v>0.13</c:v>
                </c:pt>
                <c:pt idx="22">
                  <c:v>0.24</c:v>
                </c:pt>
                <c:pt idx="23">
                  <c:v>0.88</c:v>
                </c:pt>
              </c:numCache>
            </c:numRef>
          </c:xVal>
          <c:yVal>
            <c:numRef>
              <c:f>'Multilinear Regression'!$A$2:$A$25</c:f>
              <c:numCache>
                <c:formatCode>General</c:formatCode>
                <c:ptCount val="24"/>
                <c:pt idx="0">
                  <c:v>6.4</c:v>
                </c:pt>
                <c:pt idx="1">
                  <c:v>6.72</c:v>
                </c:pt>
                <c:pt idx="2">
                  <c:v>4.3</c:v>
                </c:pt>
                <c:pt idx="3">
                  <c:v>5.0199999999999996</c:v>
                </c:pt>
                <c:pt idx="4">
                  <c:v>4.47</c:v>
                </c:pt>
                <c:pt idx="5">
                  <c:v>4.75</c:v>
                </c:pt>
                <c:pt idx="6">
                  <c:v>5.83</c:v>
                </c:pt>
                <c:pt idx="7">
                  <c:v>5.7</c:v>
                </c:pt>
                <c:pt idx="8">
                  <c:v>3.87</c:v>
                </c:pt>
                <c:pt idx="9">
                  <c:v>5.35</c:v>
                </c:pt>
                <c:pt idx="10">
                  <c:v>5.93</c:v>
                </c:pt>
                <c:pt idx="11">
                  <c:v>6.02</c:v>
                </c:pt>
                <c:pt idx="12">
                  <c:v>4.79</c:v>
                </c:pt>
                <c:pt idx="13">
                  <c:v>6.6</c:v>
                </c:pt>
                <c:pt idx="14">
                  <c:v>7.23</c:v>
                </c:pt>
                <c:pt idx="15">
                  <c:v>6.55</c:v>
                </c:pt>
                <c:pt idx="16">
                  <c:v>7.05</c:v>
                </c:pt>
                <c:pt idx="17">
                  <c:v>6.07</c:v>
                </c:pt>
                <c:pt idx="18">
                  <c:v>6.3</c:v>
                </c:pt>
                <c:pt idx="19">
                  <c:v>6.87</c:v>
                </c:pt>
                <c:pt idx="20">
                  <c:v>5.2</c:v>
                </c:pt>
                <c:pt idx="21">
                  <c:v>7.5</c:v>
                </c:pt>
                <c:pt idx="22">
                  <c:v>6.07</c:v>
                </c:pt>
                <c:pt idx="23">
                  <c:v>5.95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BA-452E-B5E4-B0A26E052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19760"/>
        <c:axId val="841927664"/>
      </c:scatterChart>
      <c:valAx>
        <c:axId val="84191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27664"/>
        <c:crosses val="autoZero"/>
        <c:crossBetween val="midCat"/>
      </c:valAx>
      <c:valAx>
        <c:axId val="8419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1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'Multilinear Regression'!$C$1</c:f>
              <c:strCache>
                <c:ptCount val="1"/>
                <c:pt idx="0">
                  <c:v>CaffeineConsumedMg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5141137503342227E-4"/>
                  <c:y val="-0.413326293750853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'Multilinear Regression'!$C$2:$C$25</c:f>
              <c:numCache>
                <c:formatCode>General</c:formatCode>
                <c:ptCount val="24"/>
                <c:pt idx="0">
                  <c:v>100</c:v>
                </c:pt>
                <c:pt idx="1">
                  <c:v>0</c:v>
                </c:pt>
                <c:pt idx="2">
                  <c:v>400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400</c:v>
                </c:pt>
                <c:pt idx="7">
                  <c:v>200</c:v>
                </c:pt>
                <c:pt idx="8">
                  <c:v>450</c:v>
                </c:pt>
                <c:pt idx="9">
                  <c:v>300</c:v>
                </c:pt>
                <c:pt idx="10">
                  <c:v>80</c:v>
                </c:pt>
                <c:pt idx="11">
                  <c:v>0</c:v>
                </c:pt>
                <c:pt idx="12">
                  <c:v>300</c:v>
                </c:pt>
                <c:pt idx="13">
                  <c:v>300</c:v>
                </c:pt>
                <c:pt idx="14">
                  <c:v>0</c:v>
                </c:pt>
                <c:pt idx="15">
                  <c:v>100</c:v>
                </c:pt>
                <c:pt idx="16">
                  <c:v>200</c:v>
                </c:pt>
                <c:pt idx="17">
                  <c:v>100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0</c:v>
                </c:pt>
                <c:pt idx="22">
                  <c:v>150</c:v>
                </c:pt>
                <c:pt idx="23">
                  <c:v>200</c:v>
                </c:pt>
              </c:numCache>
            </c:numRef>
          </c:xVal>
          <c:yVal>
            <c:numRef>
              <c:f>'Multilinear Regression'!$A$2:$A$25</c:f>
              <c:numCache>
                <c:formatCode>General</c:formatCode>
                <c:ptCount val="24"/>
                <c:pt idx="0">
                  <c:v>6.4</c:v>
                </c:pt>
                <c:pt idx="1">
                  <c:v>6.72</c:v>
                </c:pt>
                <c:pt idx="2">
                  <c:v>4.3</c:v>
                </c:pt>
                <c:pt idx="3">
                  <c:v>5.0199999999999996</c:v>
                </c:pt>
                <c:pt idx="4">
                  <c:v>4.47</c:v>
                </c:pt>
                <c:pt idx="5">
                  <c:v>4.75</c:v>
                </c:pt>
                <c:pt idx="6">
                  <c:v>5.83</c:v>
                </c:pt>
                <c:pt idx="7">
                  <c:v>5.7</c:v>
                </c:pt>
                <c:pt idx="8">
                  <c:v>3.87</c:v>
                </c:pt>
                <c:pt idx="9">
                  <c:v>5.35</c:v>
                </c:pt>
                <c:pt idx="10">
                  <c:v>5.93</c:v>
                </c:pt>
                <c:pt idx="11">
                  <c:v>6.02</c:v>
                </c:pt>
                <c:pt idx="12">
                  <c:v>4.79</c:v>
                </c:pt>
                <c:pt idx="13">
                  <c:v>6.6</c:v>
                </c:pt>
                <c:pt idx="14">
                  <c:v>7.23</c:v>
                </c:pt>
                <c:pt idx="15">
                  <c:v>6.55</c:v>
                </c:pt>
                <c:pt idx="16">
                  <c:v>7.05</c:v>
                </c:pt>
                <c:pt idx="17">
                  <c:v>6.07</c:v>
                </c:pt>
                <c:pt idx="18">
                  <c:v>6.3</c:v>
                </c:pt>
                <c:pt idx="19">
                  <c:v>6.87</c:v>
                </c:pt>
                <c:pt idx="20">
                  <c:v>5.2</c:v>
                </c:pt>
                <c:pt idx="21">
                  <c:v>7.5</c:v>
                </c:pt>
                <c:pt idx="22">
                  <c:v>6.07</c:v>
                </c:pt>
                <c:pt idx="23">
                  <c:v>5.95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F5-4EB6-8A41-C3F2A0180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19760"/>
        <c:axId val="841927664"/>
      </c:scatterChart>
      <c:valAx>
        <c:axId val="84191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27664"/>
        <c:crosses val="autoZero"/>
        <c:crossBetween val="midCat"/>
      </c:valAx>
      <c:valAx>
        <c:axId val="8419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1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PhoneHrsAfter10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'Multilinear Regression'!$B$33:$B$56</c:f>
              <c:numCache>
                <c:formatCode>0.00</c:formatCode>
                <c:ptCount val="24"/>
                <c:pt idx="0">
                  <c:v>0.5</c:v>
                </c:pt>
                <c:pt idx="1">
                  <c:v>0.25</c:v>
                </c:pt>
                <c:pt idx="2">
                  <c:v>1.33</c:v>
                </c:pt>
                <c:pt idx="3">
                  <c:v>0.55000000000000004</c:v>
                </c:pt>
                <c:pt idx="4">
                  <c:v>1.9</c:v>
                </c:pt>
                <c:pt idx="5">
                  <c:v>1.55</c:v>
                </c:pt>
                <c:pt idx="6">
                  <c:v>0.8</c:v>
                </c:pt>
                <c:pt idx="7">
                  <c:v>1.0166666666666666</c:v>
                </c:pt>
                <c:pt idx="8">
                  <c:v>0.05</c:v>
                </c:pt>
                <c:pt idx="9">
                  <c:v>0.89</c:v>
                </c:pt>
                <c:pt idx="10">
                  <c:v>1.1499999999999999</c:v>
                </c:pt>
                <c:pt idx="11">
                  <c:v>0.46666666666666667</c:v>
                </c:pt>
                <c:pt idx="12">
                  <c:v>1.5</c:v>
                </c:pt>
                <c:pt idx="13">
                  <c:v>0.6</c:v>
                </c:pt>
                <c:pt idx="14">
                  <c:v>0.13</c:v>
                </c:pt>
                <c:pt idx="15">
                  <c:v>0.23333333333333334</c:v>
                </c:pt>
                <c:pt idx="16">
                  <c:v>0.5</c:v>
                </c:pt>
                <c:pt idx="17">
                  <c:v>0.76666666666666672</c:v>
                </c:pt>
                <c:pt idx="18">
                  <c:v>0.21</c:v>
                </c:pt>
                <c:pt idx="19">
                  <c:v>0.35</c:v>
                </c:pt>
                <c:pt idx="20">
                  <c:v>1.25</c:v>
                </c:pt>
                <c:pt idx="21">
                  <c:v>0.13</c:v>
                </c:pt>
                <c:pt idx="22">
                  <c:v>0.24</c:v>
                </c:pt>
                <c:pt idx="23">
                  <c:v>0.88</c:v>
                </c:pt>
              </c:numCache>
            </c:numRef>
          </c:xVal>
          <c:yVal>
            <c:numRef>
              <c:f>'Multilinear Regression'!$K$113:$K$136</c:f>
              <c:numCache>
                <c:formatCode>General</c:formatCode>
                <c:ptCount val="24"/>
                <c:pt idx="0">
                  <c:v>9.5493697596893412E-3</c:v>
                </c:pt>
                <c:pt idx="1">
                  <c:v>-0.41203066065281124</c:v>
                </c:pt>
                <c:pt idx="2">
                  <c:v>-0.52494100223969831</c:v>
                </c:pt>
                <c:pt idx="3">
                  <c:v>-0.50275145367318785</c:v>
                </c:pt>
                <c:pt idx="4">
                  <c:v>-0.23990638814227605</c:v>
                </c:pt>
                <c:pt idx="5">
                  <c:v>-0.17064399772436367</c:v>
                </c:pt>
                <c:pt idx="6">
                  <c:v>0.8076698063826786</c:v>
                </c:pt>
                <c:pt idx="7">
                  <c:v>0.15810055056817873</c:v>
                </c:pt>
                <c:pt idx="8">
                  <c:v>-1.1705791907339309</c:v>
                </c:pt>
                <c:pt idx="9">
                  <c:v>3.1965081349411228E-2</c:v>
                </c:pt>
                <c:pt idx="10">
                  <c:v>0.17559511347325074</c:v>
                </c:pt>
                <c:pt idx="11">
                  <c:v>-0.8322852825955076</c:v>
                </c:pt>
                <c:pt idx="12">
                  <c:v>-0.16074937052180527</c:v>
                </c:pt>
                <c:pt idx="13">
                  <c:v>1.107353919124253</c:v>
                </c:pt>
                <c:pt idx="14">
                  <c:v>-5.6966562346086214E-2</c:v>
                </c:pt>
                <c:pt idx="15">
                  <c:v>-0.12350596216654175</c:v>
                </c:pt>
                <c:pt idx="16">
                  <c:v>1.0783462716445289</c:v>
                </c:pt>
                <c:pt idx="17">
                  <c:v>-3.739529831408106E-2</c:v>
                </c:pt>
                <c:pt idx="18">
                  <c:v>8.712935379706277E-2</c:v>
                </c:pt>
                <c:pt idx="19">
                  <c:v>0.77357890034411625</c:v>
                </c:pt>
                <c:pt idx="20">
                  <c:v>-0.14781687185339987</c:v>
                </c:pt>
                <c:pt idx="21">
                  <c:v>0.21303343765391336</c:v>
                </c:pt>
                <c:pt idx="22">
                  <c:v>-0.35717337540561989</c:v>
                </c:pt>
                <c:pt idx="23">
                  <c:v>0.29442361227224545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2-46A1-9B60-781714544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32896"/>
        <c:axId val="329328320"/>
      </c:scatterChart>
      <c:valAx>
        <c:axId val="32933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PhoneHrsAfter10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29328320"/>
        <c:crosses val="autoZero"/>
        <c:crossBetween val="midCat"/>
      </c:valAx>
      <c:valAx>
        <c:axId val="329328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9332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CaffeineConsumedMg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'Multilinear Regression'!$C$33:$C$56</c:f>
              <c:numCache>
                <c:formatCode>General</c:formatCode>
                <c:ptCount val="24"/>
                <c:pt idx="0">
                  <c:v>100</c:v>
                </c:pt>
                <c:pt idx="1">
                  <c:v>0</c:v>
                </c:pt>
                <c:pt idx="2">
                  <c:v>400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400</c:v>
                </c:pt>
                <c:pt idx="7">
                  <c:v>200</c:v>
                </c:pt>
                <c:pt idx="8">
                  <c:v>450</c:v>
                </c:pt>
                <c:pt idx="9">
                  <c:v>300</c:v>
                </c:pt>
                <c:pt idx="10">
                  <c:v>80</c:v>
                </c:pt>
                <c:pt idx="11">
                  <c:v>0</c:v>
                </c:pt>
                <c:pt idx="12">
                  <c:v>300</c:v>
                </c:pt>
                <c:pt idx="13">
                  <c:v>300</c:v>
                </c:pt>
                <c:pt idx="14">
                  <c:v>0</c:v>
                </c:pt>
                <c:pt idx="15">
                  <c:v>100</c:v>
                </c:pt>
                <c:pt idx="16">
                  <c:v>200</c:v>
                </c:pt>
                <c:pt idx="17">
                  <c:v>100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0</c:v>
                </c:pt>
                <c:pt idx="22">
                  <c:v>150</c:v>
                </c:pt>
                <c:pt idx="23">
                  <c:v>200</c:v>
                </c:pt>
              </c:numCache>
            </c:numRef>
          </c:xVal>
          <c:yVal>
            <c:numRef>
              <c:f>'Multilinear Regression'!$K$113:$K$136</c:f>
              <c:numCache>
                <c:formatCode>General</c:formatCode>
                <c:ptCount val="24"/>
                <c:pt idx="0">
                  <c:v>9.5493697596893412E-3</c:v>
                </c:pt>
                <c:pt idx="1">
                  <c:v>-0.41203066065281124</c:v>
                </c:pt>
                <c:pt idx="2">
                  <c:v>-0.52494100223969831</c:v>
                </c:pt>
                <c:pt idx="3">
                  <c:v>-0.50275145367318785</c:v>
                </c:pt>
                <c:pt idx="4">
                  <c:v>-0.23990638814227605</c:v>
                </c:pt>
                <c:pt idx="5">
                  <c:v>-0.17064399772436367</c:v>
                </c:pt>
                <c:pt idx="6">
                  <c:v>0.8076698063826786</c:v>
                </c:pt>
                <c:pt idx="7">
                  <c:v>0.15810055056817873</c:v>
                </c:pt>
                <c:pt idx="8">
                  <c:v>-1.1705791907339309</c:v>
                </c:pt>
                <c:pt idx="9">
                  <c:v>3.1965081349411228E-2</c:v>
                </c:pt>
                <c:pt idx="10">
                  <c:v>0.17559511347325074</c:v>
                </c:pt>
                <c:pt idx="11">
                  <c:v>-0.8322852825955076</c:v>
                </c:pt>
                <c:pt idx="12">
                  <c:v>-0.16074937052180527</c:v>
                </c:pt>
                <c:pt idx="13">
                  <c:v>1.107353919124253</c:v>
                </c:pt>
                <c:pt idx="14">
                  <c:v>-5.6966562346086214E-2</c:v>
                </c:pt>
                <c:pt idx="15">
                  <c:v>-0.12350596216654175</c:v>
                </c:pt>
                <c:pt idx="16">
                  <c:v>1.0783462716445289</c:v>
                </c:pt>
                <c:pt idx="17">
                  <c:v>-3.739529831408106E-2</c:v>
                </c:pt>
                <c:pt idx="18">
                  <c:v>8.712935379706277E-2</c:v>
                </c:pt>
                <c:pt idx="19">
                  <c:v>0.77357890034411625</c:v>
                </c:pt>
                <c:pt idx="20">
                  <c:v>-0.14781687185339987</c:v>
                </c:pt>
                <c:pt idx="21">
                  <c:v>0.21303343765391336</c:v>
                </c:pt>
                <c:pt idx="22">
                  <c:v>-0.35717337540561989</c:v>
                </c:pt>
                <c:pt idx="23">
                  <c:v>0.29442361227224545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73-4907-9562-6D1225E20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29568"/>
        <c:axId val="329331232"/>
      </c:scatterChart>
      <c:valAx>
        <c:axId val="32932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CaffeineConsumedMg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9331232"/>
        <c:crosses val="autoZero"/>
        <c:crossBetween val="midCat"/>
      </c:valAx>
      <c:valAx>
        <c:axId val="329331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93295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Phone*Caffeine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'Multilinear Regression'!$D$33:$D$56</c:f>
              <c:numCache>
                <c:formatCode>General</c:formatCode>
                <c:ptCount val="24"/>
                <c:pt idx="0">
                  <c:v>50</c:v>
                </c:pt>
                <c:pt idx="1">
                  <c:v>0</c:v>
                </c:pt>
                <c:pt idx="2">
                  <c:v>532</c:v>
                </c:pt>
                <c:pt idx="3">
                  <c:v>165</c:v>
                </c:pt>
                <c:pt idx="4">
                  <c:v>570</c:v>
                </c:pt>
                <c:pt idx="5">
                  <c:v>465</c:v>
                </c:pt>
                <c:pt idx="6">
                  <c:v>320</c:v>
                </c:pt>
                <c:pt idx="7">
                  <c:v>203.33333333333331</c:v>
                </c:pt>
                <c:pt idx="8">
                  <c:v>22.5</c:v>
                </c:pt>
                <c:pt idx="9">
                  <c:v>267</c:v>
                </c:pt>
                <c:pt idx="10">
                  <c:v>92</c:v>
                </c:pt>
                <c:pt idx="11">
                  <c:v>0</c:v>
                </c:pt>
                <c:pt idx="12">
                  <c:v>450</c:v>
                </c:pt>
                <c:pt idx="13">
                  <c:v>180</c:v>
                </c:pt>
                <c:pt idx="14">
                  <c:v>0</c:v>
                </c:pt>
                <c:pt idx="15">
                  <c:v>23.333333333333332</c:v>
                </c:pt>
                <c:pt idx="16">
                  <c:v>100</c:v>
                </c:pt>
                <c:pt idx="17">
                  <c:v>76.666666666666671</c:v>
                </c:pt>
                <c:pt idx="18">
                  <c:v>42</c:v>
                </c:pt>
                <c:pt idx="19">
                  <c:v>70</c:v>
                </c:pt>
                <c:pt idx="20">
                  <c:v>250</c:v>
                </c:pt>
                <c:pt idx="21">
                  <c:v>0</c:v>
                </c:pt>
                <c:pt idx="22">
                  <c:v>36</c:v>
                </c:pt>
                <c:pt idx="23">
                  <c:v>176</c:v>
                </c:pt>
              </c:numCache>
            </c:numRef>
          </c:xVal>
          <c:yVal>
            <c:numRef>
              <c:f>'Multilinear Regression'!$K$113:$K$136</c:f>
              <c:numCache>
                <c:formatCode>General</c:formatCode>
                <c:ptCount val="24"/>
                <c:pt idx="0">
                  <c:v>9.5493697596893412E-3</c:v>
                </c:pt>
                <c:pt idx="1">
                  <c:v>-0.41203066065281124</c:v>
                </c:pt>
                <c:pt idx="2">
                  <c:v>-0.52494100223969831</c:v>
                </c:pt>
                <c:pt idx="3">
                  <c:v>-0.50275145367318785</c:v>
                </c:pt>
                <c:pt idx="4">
                  <c:v>-0.23990638814227605</c:v>
                </c:pt>
                <c:pt idx="5">
                  <c:v>-0.17064399772436367</c:v>
                </c:pt>
                <c:pt idx="6">
                  <c:v>0.8076698063826786</c:v>
                </c:pt>
                <c:pt idx="7">
                  <c:v>0.15810055056817873</c:v>
                </c:pt>
                <c:pt idx="8">
                  <c:v>-1.1705791907339309</c:v>
                </c:pt>
                <c:pt idx="9">
                  <c:v>3.1965081349411228E-2</c:v>
                </c:pt>
                <c:pt idx="10">
                  <c:v>0.17559511347325074</c:v>
                </c:pt>
                <c:pt idx="11">
                  <c:v>-0.8322852825955076</c:v>
                </c:pt>
                <c:pt idx="12">
                  <c:v>-0.16074937052180527</c:v>
                </c:pt>
                <c:pt idx="13">
                  <c:v>1.107353919124253</c:v>
                </c:pt>
                <c:pt idx="14">
                  <c:v>-5.6966562346086214E-2</c:v>
                </c:pt>
                <c:pt idx="15">
                  <c:v>-0.12350596216654175</c:v>
                </c:pt>
                <c:pt idx="16">
                  <c:v>1.0783462716445289</c:v>
                </c:pt>
                <c:pt idx="17">
                  <c:v>-3.739529831408106E-2</c:v>
                </c:pt>
                <c:pt idx="18">
                  <c:v>8.712935379706277E-2</c:v>
                </c:pt>
                <c:pt idx="19">
                  <c:v>0.77357890034411625</c:v>
                </c:pt>
                <c:pt idx="20">
                  <c:v>-0.14781687185339987</c:v>
                </c:pt>
                <c:pt idx="21">
                  <c:v>0.21303343765391336</c:v>
                </c:pt>
                <c:pt idx="22">
                  <c:v>-0.35717337540561989</c:v>
                </c:pt>
                <c:pt idx="23">
                  <c:v>0.29442361227224545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D1-4869-9A93-2E035CBF6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931408"/>
        <c:axId val="257925168"/>
      </c:scatterChart>
      <c:valAx>
        <c:axId val="25793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Phone*Caffeine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7925168"/>
        <c:crosses val="autoZero"/>
        <c:crossBetween val="midCat"/>
      </c:valAx>
      <c:valAx>
        <c:axId val="257925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79314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Range Chart - 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'Process Control - Original'!$E$8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Original'!$E$9:$E$19</c:f>
              <c:numCache>
                <c:formatCode>General</c:formatCode>
                <c:ptCount val="11"/>
                <c:pt idx="1">
                  <c:v>0.3199999999999994</c:v>
                </c:pt>
                <c:pt idx="2">
                  <c:v>2.42</c:v>
                </c:pt>
                <c:pt idx="3">
                  <c:v>0.71999999999999975</c:v>
                </c:pt>
                <c:pt idx="4">
                  <c:v>0.54999999999999982</c:v>
                </c:pt>
                <c:pt idx="5">
                  <c:v>0.28000000000000025</c:v>
                </c:pt>
                <c:pt idx="6">
                  <c:v>1.08</c:v>
                </c:pt>
                <c:pt idx="7">
                  <c:v>0.12999999999999989</c:v>
                </c:pt>
                <c:pt idx="8">
                  <c:v>1.83</c:v>
                </c:pt>
                <c:pt idx="9">
                  <c:v>1.4799999999999995</c:v>
                </c:pt>
                <c:pt idx="10">
                  <c:v>0.58000000000000007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1-44BF-B675-B1950603E65C}"/>
            </c:ext>
          </c:extLst>
        </c:ser>
        <c:ser>
          <c:idx val="1"/>
          <c:order val="1"/>
          <c:tx>
            <c:strRef>
              <c:f>'Process Control - Original'!$F$8</c:f>
              <c:strCache>
                <c:ptCount val="1"/>
                <c:pt idx="0">
                  <c:v>mRbar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Original'!$F$9:$F$19</c:f>
              <c:numCache>
                <c:formatCode>General</c:formatCode>
                <c:ptCount val="11"/>
                <c:pt idx="0">
                  <c:v>0.93899999999999983</c:v>
                </c:pt>
                <c:pt idx="1">
                  <c:v>0.93899999999999983</c:v>
                </c:pt>
                <c:pt idx="2">
                  <c:v>0.93899999999999983</c:v>
                </c:pt>
                <c:pt idx="3">
                  <c:v>0.93899999999999983</c:v>
                </c:pt>
                <c:pt idx="4">
                  <c:v>0.93899999999999983</c:v>
                </c:pt>
                <c:pt idx="5">
                  <c:v>0.93899999999999983</c:v>
                </c:pt>
                <c:pt idx="6">
                  <c:v>0.93899999999999983</c:v>
                </c:pt>
                <c:pt idx="7">
                  <c:v>0.93899999999999983</c:v>
                </c:pt>
                <c:pt idx="8">
                  <c:v>0.93899999999999983</c:v>
                </c:pt>
                <c:pt idx="9">
                  <c:v>0.93899999999999983</c:v>
                </c:pt>
                <c:pt idx="10">
                  <c:v>0.93899999999999983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1-44BF-B675-B1950603E65C}"/>
            </c:ext>
          </c:extLst>
        </c:ser>
        <c:ser>
          <c:idx val="2"/>
          <c:order val="2"/>
          <c:tx>
            <c:strRef>
              <c:f>'Process Control - Original'!$G$8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Original'!$G$9:$G$19</c:f>
              <c:numCache>
                <c:formatCode>General</c:formatCode>
                <c:ptCount val="11"/>
                <c:pt idx="0">
                  <c:v>3.0752217391304351</c:v>
                </c:pt>
                <c:pt idx="1">
                  <c:v>3.0752217391304351</c:v>
                </c:pt>
                <c:pt idx="2">
                  <c:v>3.0752217391304351</c:v>
                </c:pt>
                <c:pt idx="3">
                  <c:v>3.0752217391304351</c:v>
                </c:pt>
                <c:pt idx="4">
                  <c:v>3.0752217391304351</c:v>
                </c:pt>
                <c:pt idx="5">
                  <c:v>3.0752217391304351</c:v>
                </c:pt>
                <c:pt idx="6">
                  <c:v>3.0752217391304351</c:v>
                </c:pt>
                <c:pt idx="7">
                  <c:v>3.0752217391304351</c:v>
                </c:pt>
                <c:pt idx="8">
                  <c:v>3.0752217391304351</c:v>
                </c:pt>
                <c:pt idx="9">
                  <c:v>3.0752217391304351</c:v>
                </c:pt>
                <c:pt idx="10">
                  <c:v>3.0752217391304351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1-44BF-B675-B1950603E65C}"/>
            </c:ext>
          </c:extLst>
        </c:ser>
        <c:ser>
          <c:idx val="3"/>
          <c:order val="3"/>
          <c:tx>
            <c:strRef>
              <c:f>'Process Control - Original'!$H$8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Original'!$H$9:$H$19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01-44BF-B675-B1950603E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138480"/>
        <c:axId val="331136400"/>
      </c:lineChart>
      <c:catAx>
        <c:axId val="33113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36400"/>
        <c:crosses val="autoZero"/>
        <c:auto val="1"/>
        <c:lblAlgn val="ctr"/>
        <c:lblOffset val="100"/>
        <c:noMultiLvlLbl val="0"/>
      </c:catAx>
      <c:valAx>
        <c:axId val="3311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3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 Chart -  Original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'Process Control - Original'!$K$8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val>
            <c:numRef>
              <c:f>'Process Control - Original'!$K$9:$K$19</c:f>
              <c:numCache>
                <c:formatCode>General</c:formatCode>
                <c:ptCount val="11"/>
                <c:pt idx="0">
                  <c:v>6.4</c:v>
                </c:pt>
                <c:pt idx="1">
                  <c:v>6.72</c:v>
                </c:pt>
                <c:pt idx="2">
                  <c:v>4.3</c:v>
                </c:pt>
                <c:pt idx="3">
                  <c:v>5.0199999999999996</c:v>
                </c:pt>
                <c:pt idx="4">
                  <c:v>4.47</c:v>
                </c:pt>
                <c:pt idx="5">
                  <c:v>4.75</c:v>
                </c:pt>
                <c:pt idx="6">
                  <c:v>5.83</c:v>
                </c:pt>
                <c:pt idx="7">
                  <c:v>5.7</c:v>
                </c:pt>
                <c:pt idx="8">
                  <c:v>3.87</c:v>
                </c:pt>
                <c:pt idx="9">
                  <c:v>5.35</c:v>
                </c:pt>
                <c:pt idx="10">
                  <c:v>5.93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E8F-4352-A911-0B2FF9344984}"/>
            </c:ext>
          </c:extLst>
        </c:ser>
        <c:ser>
          <c:idx val="9"/>
          <c:order val="1"/>
          <c:tx>
            <c:strRef>
              <c:f>'Process Control - Original'!$L$8</c:f>
              <c:strCache>
                <c:ptCount val="1"/>
                <c:pt idx="0">
                  <c:v>x bar</c:v>
                </c:pt>
              </c:strCache>
            </c:strRef>
          </c:tx>
          <c:marker>
            <c:symbol val="none"/>
          </c:marker>
          <c:val>
            <c:numRef>
              <c:f>'Process Control - Original'!$L$9:$L$19</c:f>
              <c:numCache>
                <c:formatCode>General</c:formatCode>
                <c:ptCount val="11"/>
                <c:pt idx="0">
                  <c:v>5.3036363636363637</c:v>
                </c:pt>
                <c:pt idx="1">
                  <c:v>5.3036363636363637</c:v>
                </c:pt>
                <c:pt idx="2">
                  <c:v>5.3036363636363637</c:v>
                </c:pt>
                <c:pt idx="3">
                  <c:v>5.3036363636363637</c:v>
                </c:pt>
                <c:pt idx="4">
                  <c:v>5.3036363636363637</c:v>
                </c:pt>
                <c:pt idx="5">
                  <c:v>5.3036363636363637</c:v>
                </c:pt>
                <c:pt idx="6">
                  <c:v>5.3036363636363637</c:v>
                </c:pt>
                <c:pt idx="7">
                  <c:v>5.3036363636363637</c:v>
                </c:pt>
                <c:pt idx="8">
                  <c:v>5.3036363636363637</c:v>
                </c:pt>
                <c:pt idx="9">
                  <c:v>5.3036363636363637</c:v>
                </c:pt>
                <c:pt idx="10">
                  <c:v>5.3036363636363637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E8F-4352-A911-0B2FF9344984}"/>
            </c:ext>
          </c:extLst>
        </c:ser>
        <c:ser>
          <c:idx val="10"/>
          <c:order val="2"/>
          <c:tx>
            <c:strRef>
              <c:f>'Process Control - Original'!$M$8</c:f>
              <c:strCache>
                <c:ptCount val="1"/>
                <c:pt idx="0">
                  <c:v>UCL</c:v>
                </c:pt>
              </c:strCache>
            </c:strRef>
          </c:tx>
          <c:marker>
            <c:symbol val="none"/>
          </c:marker>
          <c:val>
            <c:numRef>
              <c:f>'Process Control - Original'!$M$9:$M$19</c:f>
              <c:numCache>
                <c:formatCode>General</c:formatCode>
                <c:ptCount val="11"/>
                <c:pt idx="0">
                  <c:v>7.8013763636363631</c:v>
                </c:pt>
                <c:pt idx="1">
                  <c:v>7.8013763636363631</c:v>
                </c:pt>
                <c:pt idx="2">
                  <c:v>7.8013763636363631</c:v>
                </c:pt>
                <c:pt idx="3">
                  <c:v>7.8013763636363631</c:v>
                </c:pt>
                <c:pt idx="4">
                  <c:v>7.8013763636363631</c:v>
                </c:pt>
                <c:pt idx="5">
                  <c:v>7.8013763636363631</c:v>
                </c:pt>
                <c:pt idx="6">
                  <c:v>7.8013763636363631</c:v>
                </c:pt>
                <c:pt idx="7">
                  <c:v>7.8013763636363631</c:v>
                </c:pt>
                <c:pt idx="8">
                  <c:v>7.8013763636363631</c:v>
                </c:pt>
                <c:pt idx="9">
                  <c:v>7.8013763636363631</c:v>
                </c:pt>
                <c:pt idx="10">
                  <c:v>7.8013763636363631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E8F-4352-A911-0B2FF9344984}"/>
            </c:ext>
          </c:extLst>
        </c:ser>
        <c:ser>
          <c:idx val="11"/>
          <c:order val="3"/>
          <c:tx>
            <c:strRef>
              <c:f>'Process Control - Original'!$N$8</c:f>
              <c:strCache>
                <c:ptCount val="1"/>
                <c:pt idx="0">
                  <c:v>LCL</c:v>
                </c:pt>
              </c:strCache>
            </c:strRef>
          </c:tx>
          <c:marker>
            <c:symbol val="none"/>
          </c:marker>
          <c:val>
            <c:numRef>
              <c:f>'Process Control - Original'!$N$9:$N$19</c:f>
              <c:numCache>
                <c:formatCode>General</c:formatCode>
                <c:ptCount val="11"/>
                <c:pt idx="0">
                  <c:v>2.8058963636363639</c:v>
                </c:pt>
                <c:pt idx="1">
                  <c:v>2.8058963636363639</c:v>
                </c:pt>
                <c:pt idx="2">
                  <c:v>2.8058963636363639</c:v>
                </c:pt>
                <c:pt idx="3">
                  <c:v>2.8058963636363639</c:v>
                </c:pt>
                <c:pt idx="4">
                  <c:v>2.8058963636363639</c:v>
                </c:pt>
                <c:pt idx="5">
                  <c:v>2.8058963636363639</c:v>
                </c:pt>
                <c:pt idx="6">
                  <c:v>2.8058963636363639</c:v>
                </c:pt>
                <c:pt idx="7">
                  <c:v>2.8058963636363639</c:v>
                </c:pt>
                <c:pt idx="8">
                  <c:v>2.8058963636363639</c:v>
                </c:pt>
                <c:pt idx="9">
                  <c:v>2.8058963636363639</c:v>
                </c:pt>
                <c:pt idx="10">
                  <c:v>2.8058963636363639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E8F-4352-A911-0B2FF9344984}"/>
            </c:ext>
          </c:extLst>
        </c:ser>
        <c:ser>
          <c:idx val="12"/>
          <c:order val="4"/>
          <c:tx>
            <c:strRef>
              <c:f>'Process Control - Original'!$K$8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Original'!$K$9:$K$19</c:f>
              <c:numCache>
                <c:formatCode>General</c:formatCode>
                <c:ptCount val="11"/>
                <c:pt idx="0">
                  <c:v>6.4</c:v>
                </c:pt>
                <c:pt idx="1">
                  <c:v>6.72</c:v>
                </c:pt>
                <c:pt idx="2">
                  <c:v>4.3</c:v>
                </c:pt>
                <c:pt idx="3">
                  <c:v>5.0199999999999996</c:v>
                </c:pt>
                <c:pt idx="4">
                  <c:v>4.47</c:v>
                </c:pt>
                <c:pt idx="5">
                  <c:v>4.75</c:v>
                </c:pt>
                <c:pt idx="6">
                  <c:v>5.83</c:v>
                </c:pt>
                <c:pt idx="7">
                  <c:v>5.7</c:v>
                </c:pt>
                <c:pt idx="8">
                  <c:v>3.87</c:v>
                </c:pt>
                <c:pt idx="9">
                  <c:v>5.35</c:v>
                </c:pt>
                <c:pt idx="10">
                  <c:v>5.93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E8F-4352-A911-0B2FF9344984}"/>
            </c:ext>
          </c:extLst>
        </c:ser>
        <c:ser>
          <c:idx val="13"/>
          <c:order val="5"/>
          <c:tx>
            <c:strRef>
              <c:f>'Process Control - Original'!$L$8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Original'!$L$9:$L$19</c:f>
              <c:numCache>
                <c:formatCode>General</c:formatCode>
                <c:ptCount val="11"/>
                <c:pt idx="0">
                  <c:v>5.3036363636363637</c:v>
                </c:pt>
                <c:pt idx="1">
                  <c:v>5.3036363636363637</c:v>
                </c:pt>
                <c:pt idx="2">
                  <c:v>5.3036363636363637</c:v>
                </c:pt>
                <c:pt idx="3">
                  <c:v>5.3036363636363637</c:v>
                </c:pt>
                <c:pt idx="4">
                  <c:v>5.3036363636363637</c:v>
                </c:pt>
                <c:pt idx="5">
                  <c:v>5.3036363636363637</c:v>
                </c:pt>
                <c:pt idx="6">
                  <c:v>5.3036363636363637</c:v>
                </c:pt>
                <c:pt idx="7">
                  <c:v>5.3036363636363637</c:v>
                </c:pt>
                <c:pt idx="8">
                  <c:v>5.3036363636363637</c:v>
                </c:pt>
                <c:pt idx="9">
                  <c:v>5.3036363636363637</c:v>
                </c:pt>
                <c:pt idx="10">
                  <c:v>5.3036363636363637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E8F-4352-A911-0B2FF9344984}"/>
            </c:ext>
          </c:extLst>
        </c:ser>
        <c:ser>
          <c:idx val="14"/>
          <c:order val="6"/>
          <c:tx>
            <c:strRef>
              <c:f>'Process Control - Original'!$M$8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Original'!$M$9:$M$19</c:f>
              <c:numCache>
                <c:formatCode>General</c:formatCode>
                <c:ptCount val="11"/>
                <c:pt idx="0">
                  <c:v>7.8013763636363631</c:v>
                </c:pt>
                <c:pt idx="1">
                  <c:v>7.8013763636363631</c:v>
                </c:pt>
                <c:pt idx="2">
                  <c:v>7.8013763636363631</c:v>
                </c:pt>
                <c:pt idx="3">
                  <c:v>7.8013763636363631</c:v>
                </c:pt>
                <c:pt idx="4">
                  <c:v>7.8013763636363631</c:v>
                </c:pt>
                <c:pt idx="5">
                  <c:v>7.8013763636363631</c:v>
                </c:pt>
                <c:pt idx="6">
                  <c:v>7.8013763636363631</c:v>
                </c:pt>
                <c:pt idx="7">
                  <c:v>7.8013763636363631</c:v>
                </c:pt>
                <c:pt idx="8">
                  <c:v>7.8013763636363631</c:v>
                </c:pt>
                <c:pt idx="9">
                  <c:v>7.8013763636363631</c:v>
                </c:pt>
                <c:pt idx="10">
                  <c:v>7.8013763636363631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E8F-4352-A911-0B2FF9344984}"/>
            </c:ext>
          </c:extLst>
        </c:ser>
        <c:ser>
          <c:idx val="15"/>
          <c:order val="7"/>
          <c:tx>
            <c:strRef>
              <c:f>'Process Control - Original'!$N$8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Original'!$N$9:$N$19</c:f>
              <c:numCache>
                <c:formatCode>General</c:formatCode>
                <c:ptCount val="11"/>
                <c:pt idx="0">
                  <c:v>2.8058963636363639</c:v>
                </c:pt>
                <c:pt idx="1">
                  <c:v>2.8058963636363639</c:v>
                </c:pt>
                <c:pt idx="2">
                  <c:v>2.8058963636363639</c:v>
                </c:pt>
                <c:pt idx="3">
                  <c:v>2.8058963636363639</c:v>
                </c:pt>
                <c:pt idx="4">
                  <c:v>2.8058963636363639</c:v>
                </c:pt>
                <c:pt idx="5">
                  <c:v>2.8058963636363639</c:v>
                </c:pt>
                <c:pt idx="6">
                  <c:v>2.8058963636363639</c:v>
                </c:pt>
                <c:pt idx="7">
                  <c:v>2.8058963636363639</c:v>
                </c:pt>
                <c:pt idx="8">
                  <c:v>2.8058963636363639</c:v>
                </c:pt>
                <c:pt idx="9">
                  <c:v>2.8058963636363639</c:v>
                </c:pt>
                <c:pt idx="10">
                  <c:v>2.8058963636363639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E8F-4352-A911-0B2FF9344984}"/>
            </c:ext>
          </c:extLst>
        </c:ser>
        <c:ser>
          <c:idx val="4"/>
          <c:order val="8"/>
          <c:tx>
            <c:strRef>
              <c:f>'Process Control - Original'!$K$8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val>
            <c:numRef>
              <c:f>'Process Control - Original'!$K$9:$K$19</c:f>
              <c:numCache>
                <c:formatCode>General</c:formatCode>
                <c:ptCount val="11"/>
                <c:pt idx="0">
                  <c:v>6.4</c:v>
                </c:pt>
                <c:pt idx="1">
                  <c:v>6.72</c:v>
                </c:pt>
                <c:pt idx="2">
                  <c:v>4.3</c:v>
                </c:pt>
                <c:pt idx="3">
                  <c:v>5.0199999999999996</c:v>
                </c:pt>
                <c:pt idx="4">
                  <c:v>4.47</c:v>
                </c:pt>
                <c:pt idx="5">
                  <c:v>4.75</c:v>
                </c:pt>
                <c:pt idx="6">
                  <c:v>5.83</c:v>
                </c:pt>
                <c:pt idx="7">
                  <c:v>5.7</c:v>
                </c:pt>
                <c:pt idx="8">
                  <c:v>3.87</c:v>
                </c:pt>
                <c:pt idx="9">
                  <c:v>5.35</c:v>
                </c:pt>
                <c:pt idx="10">
                  <c:v>5.93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E8F-4352-A911-0B2FF9344984}"/>
            </c:ext>
          </c:extLst>
        </c:ser>
        <c:ser>
          <c:idx val="5"/>
          <c:order val="9"/>
          <c:tx>
            <c:strRef>
              <c:f>'Process Control - Original'!$L$8</c:f>
              <c:strCache>
                <c:ptCount val="1"/>
                <c:pt idx="0">
                  <c:v>x bar</c:v>
                </c:pt>
              </c:strCache>
            </c:strRef>
          </c:tx>
          <c:marker>
            <c:symbol val="none"/>
          </c:marker>
          <c:val>
            <c:numRef>
              <c:f>'Process Control - Original'!$L$9:$L$19</c:f>
              <c:numCache>
                <c:formatCode>General</c:formatCode>
                <c:ptCount val="11"/>
                <c:pt idx="0">
                  <c:v>5.3036363636363637</c:v>
                </c:pt>
                <c:pt idx="1">
                  <c:v>5.3036363636363637</c:v>
                </c:pt>
                <c:pt idx="2">
                  <c:v>5.3036363636363637</c:v>
                </c:pt>
                <c:pt idx="3">
                  <c:v>5.3036363636363637</c:v>
                </c:pt>
                <c:pt idx="4">
                  <c:v>5.3036363636363637</c:v>
                </c:pt>
                <c:pt idx="5">
                  <c:v>5.3036363636363637</c:v>
                </c:pt>
                <c:pt idx="6">
                  <c:v>5.3036363636363637</c:v>
                </c:pt>
                <c:pt idx="7">
                  <c:v>5.3036363636363637</c:v>
                </c:pt>
                <c:pt idx="8">
                  <c:v>5.3036363636363637</c:v>
                </c:pt>
                <c:pt idx="9">
                  <c:v>5.3036363636363637</c:v>
                </c:pt>
                <c:pt idx="10">
                  <c:v>5.3036363636363637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E8F-4352-A911-0B2FF9344984}"/>
            </c:ext>
          </c:extLst>
        </c:ser>
        <c:ser>
          <c:idx val="6"/>
          <c:order val="10"/>
          <c:tx>
            <c:strRef>
              <c:f>'Process Control - Original'!$M$8</c:f>
              <c:strCache>
                <c:ptCount val="1"/>
                <c:pt idx="0">
                  <c:v>UCL</c:v>
                </c:pt>
              </c:strCache>
            </c:strRef>
          </c:tx>
          <c:marker>
            <c:symbol val="none"/>
          </c:marker>
          <c:val>
            <c:numRef>
              <c:f>'Process Control - Original'!$M$9:$M$19</c:f>
              <c:numCache>
                <c:formatCode>General</c:formatCode>
                <c:ptCount val="11"/>
                <c:pt idx="0">
                  <c:v>7.8013763636363631</c:v>
                </c:pt>
                <c:pt idx="1">
                  <c:v>7.8013763636363631</c:v>
                </c:pt>
                <c:pt idx="2">
                  <c:v>7.8013763636363631</c:v>
                </c:pt>
                <c:pt idx="3">
                  <c:v>7.8013763636363631</c:v>
                </c:pt>
                <c:pt idx="4">
                  <c:v>7.8013763636363631</c:v>
                </c:pt>
                <c:pt idx="5">
                  <c:v>7.8013763636363631</c:v>
                </c:pt>
                <c:pt idx="6">
                  <c:v>7.8013763636363631</c:v>
                </c:pt>
                <c:pt idx="7">
                  <c:v>7.8013763636363631</c:v>
                </c:pt>
                <c:pt idx="8">
                  <c:v>7.8013763636363631</c:v>
                </c:pt>
                <c:pt idx="9">
                  <c:v>7.8013763636363631</c:v>
                </c:pt>
                <c:pt idx="10">
                  <c:v>7.8013763636363631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E8F-4352-A911-0B2FF9344984}"/>
            </c:ext>
          </c:extLst>
        </c:ser>
        <c:ser>
          <c:idx val="7"/>
          <c:order val="11"/>
          <c:tx>
            <c:strRef>
              <c:f>'Process Control - Original'!$N$8</c:f>
              <c:strCache>
                <c:ptCount val="1"/>
                <c:pt idx="0">
                  <c:v>LCL</c:v>
                </c:pt>
              </c:strCache>
            </c:strRef>
          </c:tx>
          <c:marker>
            <c:symbol val="none"/>
          </c:marker>
          <c:val>
            <c:numRef>
              <c:f>'Process Control - Original'!$N$9:$N$19</c:f>
              <c:numCache>
                <c:formatCode>General</c:formatCode>
                <c:ptCount val="11"/>
                <c:pt idx="0">
                  <c:v>2.8058963636363639</c:v>
                </c:pt>
                <c:pt idx="1">
                  <c:v>2.8058963636363639</c:v>
                </c:pt>
                <c:pt idx="2">
                  <c:v>2.8058963636363639</c:v>
                </c:pt>
                <c:pt idx="3">
                  <c:v>2.8058963636363639</c:v>
                </c:pt>
                <c:pt idx="4">
                  <c:v>2.8058963636363639</c:v>
                </c:pt>
                <c:pt idx="5">
                  <c:v>2.8058963636363639</c:v>
                </c:pt>
                <c:pt idx="6">
                  <c:v>2.8058963636363639</c:v>
                </c:pt>
                <c:pt idx="7">
                  <c:v>2.8058963636363639</c:v>
                </c:pt>
                <c:pt idx="8">
                  <c:v>2.8058963636363639</c:v>
                </c:pt>
                <c:pt idx="9">
                  <c:v>2.8058963636363639</c:v>
                </c:pt>
                <c:pt idx="10">
                  <c:v>2.8058963636363639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E8F-4352-A911-0B2FF9344984}"/>
            </c:ext>
          </c:extLst>
        </c:ser>
        <c:ser>
          <c:idx val="0"/>
          <c:order val="12"/>
          <c:tx>
            <c:strRef>
              <c:f>'Process Control - Original'!$K$8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Original'!$K$9:$K$19</c:f>
              <c:numCache>
                <c:formatCode>General</c:formatCode>
                <c:ptCount val="11"/>
                <c:pt idx="0">
                  <c:v>6.4</c:v>
                </c:pt>
                <c:pt idx="1">
                  <c:v>6.72</c:v>
                </c:pt>
                <c:pt idx="2">
                  <c:v>4.3</c:v>
                </c:pt>
                <c:pt idx="3">
                  <c:v>5.0199999999999996</c:v>
                </c:pt>
                <c:pt idx="4">
                  <c:v>4.47</c:v>
                </c:pt>
                <c:pt idx="5">
                  <c:v>4.75</c:v>
                </c:pt>
                <c:pt idx="6">
                  <c:v>5.83</c:v>
                </c:pt>
                <c:pt idx="7">
                  <c:v>5.7</c:v>
                </c:pt>
                <c:pt idx="8">
                  <c:v>3.87</c:v>
                </c:pt>
                <c:pt idx="9">
                  <c:v>5.35</c:v>
                </c:pt>
                <c:pt idx="10">
                  <c:v>5.93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E8F-4352-A911-0B2FF9344984}"/>
            </c:ext>
          </c:extLst>
        </c:ser>
        <c:ser>
          <c:idx val="1"/>
          <c:order val="13"/>
          <c:tx>
            <c:strRef>
              <c:f>'Process Control - Original'!$L$8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Original'!$L$9:$L$19</c:f>
              <c:numCache>
                <c:formatCode>General</c:formatCode>
                <c:ptCount val="11"/>
                <c:pt idx="0">
                  <c:v>5.3036363636363637</c:v>
                </c:pt>
                <c:pt idx="1">
                  <c:v>5.3036363636363637</c:v>
                </c:pt>
                <c:pt idx="2">
                  <c:v>5.3036363636363637</c:v>
                </c:pt>
                <c:pt idx="3">
                  <c:v>5.3036363636363637</c:v>
                </c:pt>
                <c:pt idx="4">
                  <c:v>5.3036363636363637</c:v>
                </c:pt>
                <c:pt idx="5">
                  <c:v>5.3036363636363637</c:v>
                </c:pt>
                <c:pt idx="6">
                  <c:v>5.3036363636363637</c:v>
                </c:pt>
                <c:pt idx="7">
                  <c:v>5.3036363636363637</c:v>
                </c:pt>
                <c:pt idx="8">
                  <c:v>5.3036363636363637</c:v>
                </c:pt>
                <c:pt idx="9">
                  <c:v>5.3036363636363637</c:v>
                </c:pt>
                <c:pt idx="10">
                  <c:v>5.3036363636363637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E8F-4352-A911-0B2FF9344984}"/>
            </c:ext>
          </c:extLst>
        </c:ser>
        <c:ser>
          <c:idx val="2"/>
          <c:order val="14"/>
          <c:tx>
            <c:strRef>
              <c:f>'Process Control - Original'!$M$8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Original'!$M$9:$M$19</c:f>
              <c:numCache>
                <c:formatCode>General</c:formatCode>
                <c:ptCount val="11"/>
                <c:pt idx="0">
                  <c:v>7.8013763636363631</c:v>
                </c:pt>
                <c:pt idx="1">
                  <c:v>7.8013763636363631</c:v>
                </c:pt>
                <c:pt idx="2">
                  <c:v>7.8013763636363631</c:v>
                </c:pt>
                <c:pt idx="3">
                  <c:v>7.8013763636363631</c:v>
                </c:pt>
                <c:pt idx="4">
                  <c:v>7.8013763636363631</c:v>
                </c:pt>
                <c:pt idx="5">
                  <c:v>7.8013763636363631</c:v>
                </c:pt>
                <c:pt idx="6">
                  <c:v>7.8013763636363631</c:v>
                </c:pt>
                <c:pt idx="7">
                  <c:v>7.8013763636363631</c:v>
                </c:pt>
                <c:pt idx="8">
                  <c:v>7.8013763636363631</c:v>
                </c:pt>
                <c:pt idx="9">
                  <c:v>7.8013763636363631</c:v>
                </c:pt>
                <c:pt idx="10">
                  <c:v>7.8013763636363631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E8F-4352-A911-0B2FF9344984}"/>
            </c:ext>
          </c:extLst>
        </c:ser>
        <c:ser>
          <c:idx val="3"/>
          <c:order val="15"/>
          <c:tx>
            <c:strRef>
              <c:f>'Process Control - Original'!$N$8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Original'!$N$9:$N$19</c:f>
              <c:numCache>
                <c:formatCode>General</c:formatCode>
                <c:ptCount val="11"/>
                <c:pt idx="0">
                  <c:v>2.8058963636363639</c:v>
                </c:pt>
                <c:pt idx="1">
                  <c:v>2.8058963636363639</c:v>
                </c:pt>
                <c:pt idx="2">
                  <c:v>2.8058963636363639</c:v>
                </c:pt>
                <c:pt idx="3">
                  <c:v>2.8058963636363639</c:v>
                </c:pt>
                <c:pt idx="4">
                  <c:v>2.8058963636363639</c:v>
                </c:pt>
                <c:pt idx="5">
                  <c:v>2.8058963636363639</c:v>
                </c:pt>
                <c:pt idx="6">
                  <c:v>2.8058963636363639</c:v>
                </c:pt>
                <c:pt idx="7">
                  <c:v>2.8058963636363639</c:v>
                </c:pt>
                <c:pt idx="8">
                  <c:v>2.8058963636363639</c:v>
                </c:pt>
                <c:pt idx="9">
                  <c:v>2.8058963636363639</c:v>
                </c:pt>
                <c:pt idx="10">
                  <c:v>2.8058963636363639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E8F-4352-A911-0B2FF9344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62896"/>
        <c:axId val="125363728"/>
      </c:lineChart>
      <c:catAx>
        <c:axId val="12536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63728"/>
        <c:crosses val="autoZero"/>
        <c:auto val="1"/>
        <c:lblAlgn val="ctr"/>
        <c:lblOffset val="100"/>
        <c:noMultiLvlLbl val="0"/>
      </c:catAx>
      <c:valAx>
        <c:axId val="1253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6289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Range Chart - Original vs Improved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'Process Control - Original'!$E$8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Original'!$E$9:$E$33</c:f>
              <c:numCache>
                <c:formatCode>General</c:formatCode>
                <c:ptCount val="25"/>
                <c:pt idx="1">
                  <c:v>0.3199999999999994</c:v>
                </c:pt>
                <c:pt idx="2">
                  <c:v>2.42</c:v>
                </c:pt>
                <c:pt idx="3">
                  <c:v>0.71999999999999975</c:v>
                </c:pt>
                <c:pt idx="4">
                  <c:v>0.54999999999999982</c:v>
                </c:pt>
                <c:pt idx="5">
                  <c:v>0.28000000000000025</c:v>
                </c:pt>
                <c:pt idx="6">
                  <c:v>1.08</c:v>
                </c:pt>
                <c:pt idx="7">
                  <c:v>0.12999999999999989</c:v>
                </c:pt>
                <c:pt idx="8">
                  <c:v>1.83</c:v>
                </c:pt>
                <c:pt idx="9">
                  <c:v>1.4799999999999995</c:v>
                </c:pt>
                <c:pt idx="10">
                  <c:v>0.58000000000000007</c:v>
                </c:pt>
                <c:pt idx="13">
                  <c:v>1.2299999999999995</c:v>
                </c:pt>
                <c:pt idx="14">
                  <c:v>1.8099999999999996</c:v>
                </c:pt>
                <c:pt idx="15">
                  <c:v>0.63000000000000078</c:v>
                </c:pt>
                <c:pt idx="16">
                  <c:v>0.6800000000000006</c:v>
                </c:pt>
                <c:pt idx="17">
                  <c:v>0.5</c:v>
                </c:pt>
                <c:pt idx="18">
                  <c:v>0.97999999999999954</c:v>
                </c:pt>
                <c:pt idx="19">
                  <c:v>0.22999999999999954</c:v>
                </c:pt>
                <c:pt idx="20">
                  <c:v>0.57000000000000028</c:v>
                </c:pt>
                <c:pt idx="21">
                  <c:v>1.67</c:v>
                </c:pt>
                <c:pt idx="22">
                  <c:v>2.2999999999999998</c:v>
                </c:pt>
                <c:pt idx="23">
                  <c:v>1.4299999999999997</c:v>
                </c:pt>
                <c:pt idx="24">
                  <c:v>0.12000000000000011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8-4066-8EE4-16D329EADE5B}"/>
            </c:ext>
          </c:extLst>
        </c:ser>
        <c:ser>
          <c:idx val="1"/>
          <c:order val="1"/>
          <c:tx>
            <c:strRef>
              <c:f>'Process Control - Original'!$F$8</c:f>
              <c:strCache>
                <c:ptCount val="1"/>
                <c:pt idx="0">
                  <c:v>mRbar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Original'!$F$9:$F$33</c:f>
              <c:numCache>
                <c:formatCode>General</c:formatCode>
                <c:ptCount val="25"/>
                <c:pt idx="0">
                  <c:v>0.93899999999999983</c:v>
                </c:pt>
                <c:pt idx="1">
                  <c:v>0.93899999999999983</c:v>
                </c:pt>
                <c:pt idx="2">
                  <c:v>0.93899999999999983</c:v>
                </c:pt>
                <c:pt idx="3">
                  <c:v>0.93899999999999983</c:v>
                </c:pt>
                <c:pt idx="4">
                  <c:v>0.93899999999999983</c:v>
                </c:pt>
                <c:pt idx="5">
                  <c:v>0.93899999999999983</c:v>
                </c:pt>
                <c:pt idx="6">
                  <c:v>0.93899999999999983</c:v>
                </c:pt>
                <c:pt idx="7">
                  <c:v>0.93899999999999983</c:v>
                </c:pt>
                <c:pt idx="8">
                  <c:v>0.93899999999999983</c:v>
                </c:pt>
                <c:pt idx="9">
                  <c:v>0.93899999999999983</c:v>
                </c:pt>
                <c:pt idx="10">
                  <c:v>0.93899999999999983</c:v>
                </c:pt>
                <c:pt idx="11">
                  <c:v>0.93899999999999983</c:v>
                </c:pt>
                <c:pt idx="12">
                  <c:v>0.93899999999999983</c:v>
                </c:pt>
                <c:pt idx="13">
                  <c:v>0.93899999999999983</c:v>
                </c:pt>
                <c:pt idx="14">
                  <c:v>0.93899999999999983</c:v>
                </c:pt>
                <c:pt idx="15">
                  <c:v>0.93899999999999983</c:v>
                </c:pt>
                <c:pt idx="16">
                  <c:v>0.93899999999999983</c:v>
                </c:pt>
                <c:pt idx="17">
                  <c:v>0.93899999999999983</c:v>
                </c:pt>
                <c:pt idx="18">
                  <c:v>0.93899999999999983</c:v>
                </c:pt>
                <c:pt idx="19">
                  <c:v>0.93899999999999983</c:v>
                </c:pt>
                <c:pt idx="20">
                  <c:v>0.93899999999999983</c:v>
                </c:pt>
                <c:pt idx="21">
                  <c:v>0.93899999999999983</c:v>
                </c:pt>
                <c:pt idx="22">
                  <c:v>0.93899999999999983</c:v>
                </c:pt>
                <c:pt idx="23">
                  <c:v>0.93899999999999983</c:v>
                </c:pt>
                <c:pt idx="24">
                  <c:v>0.93899999999999983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8-4066-8EE4-16D329EADE5B}"/>
            </c:ext>
          </c:extLst>
        </c:ser>
        <c:ser>
          <c:idx val="2"/>
          <c:order val="2"/>
          <c:tx>
            <c:strRef>
              <c:f>'Process Control - Original'!$G$8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Original'!$G$9:$G$33</c:f>
              <c:numCache>
                <c:formatCode>General</c:formatCode>
                <c:ptCount val="25"/>
                <c:pt idx="0">
                  <c:v>3.0752217391304351</c:v>
                </c:pt>
                <c:pt idx="1">
                  <c:v>3.0752217391304351</c:v>
                </c:pt>
                <c:pt idx="2">
                  <c:v>3.0752217391304351</c:v>
                </c:pt>
                <c:pt idx="3">
                  <c:v>3.0752217391304351</c:v>
                </c:pt>
                <c:pt idx="4">
                  <c:v>3.0752217391304351</c:v>
                </c:pt>
                <c:pt idx="5">
                  <c:v>3.0752217391304351</c:v>
                </c:pt>
                <c:pt idx="6">
                  <c:v>3.0752217391304351</c:v>
                </c:pt>
                <c:pt idx="7">
                  <c:v>3.0752217391304351</c:v>
                </c:pt>
                <c:pt idx="8">
                  <c:v>3.0752217391304351</c:v>
                </c:pt>
                <c:pt idx="9">
                  <c:v>3.0752217391304351</c:v>
                </c:pt>
                <c:pt idx="10">
                  <c:v>3.0752217391304351</c:v>
                </c:pt>
                <c:pt idx="11">
                  <c:v>3.0752217391304351</c:v>
                </c:pt>
                <c:pt idx="12">
                  <c:v>3.0752217391304351</c:v>
                </c:pt>
                <c:pt idx="13">
                  <c:v>3.0752217391304351</c:v>
                </c:pt>
                <c:pt idx="14">
                  <c:v>3.0752217391304351</c:v>
                </c:pt>
                <c:pt idx="15">
                  <c:v>3.0752217391304351</c:v>
                </c:pt>
                <c:pt idx="16">
                  <c:v>3.0752217391304351</c:v>
                </c:pt>
                <c:pt idx="17">
                  <c:v>3.0752217391304351</c:v>
                </c:pt>
                <c:pt idx="18">
                  <c:v>3.0752217391304351</c:v>
                </c:pt>
                <c:pt idx="19">
                  <c:v>3.0752217391304351</c:v>
                </c:pt>
                <c:pt idx="20">
                  <c:v>3.0752217391304351</c:v>
                </c:pt>
                <c:pt idx="21">
                  <c:v>3.0752217391304351</c:v>
                </c:pt>
                <c:pt idx="22">
                  <c:v>3.0752217391304351</c:v>
                </c:pt>
                <c:pt idx="23">
                  <c:v>3.0752217391304351</c:v>
                </c:pt>
                <c:pt idx="24">
                  <c:v>3.0752217391304351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8-4066-8EE4-16D329EADE5B}"/>
            </c:ext>
          </c:extLst>
        </c:ser>
        <c:ser>
          <c:idx val="3"/>
          <c:order val="3"/>
          <c:tx>
            <c:strRef>
              <c:f>'Process Control - Original'!$H$8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Original'!$H$9:$H$33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8-4066-8EE4-16D329EAD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138480"/>
        <c:axId val="331136400"/>
      </c:lineChart>
      <c:catAx>
        <c:axId val="33113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36400"/>
        <c:crosses val="autoZero"/>
        <c:auto val="1"/>
        <c:lblAlgn val="ctr"/>
        <c:lblOffset val="100"/>
        <c:noMultiLvlLbl val="0"/>
      </c:catAx>
      <c:valAx>
        <c:axId val="3311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3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 Chart -  Original vs.</a:t>
            </a:r>
            <a:r>
              <a:rPr lang="en-US" baseline="0"/>
              <a:t> Improved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'Process Control - Original'!$K$8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val>
            <c:numRef>
              <c:f>'Process Control - Original'!$K$9:$K$19</c:f>
              <c:numCache>
                <c:formatCode>General</c:formatCode>
                <c:ptCount val="11"/>
                <c:pt idx="0">
                  <c:v>6.4</c:v>
                </c:pt>
                <c:pt idx="1">
                  <c:v>6.72</c:v>
                </c:pt>
                <c:pt idx="2">
                  <c:v>4.3</c:v>
                </c:pt>
                <c:pt idx="3">
                  <c:v>5.0199999999999996</c:v>
                </c:pt>
                <c:pt idx="4">
                  <c:v>4.47</c:v>
                </c:pt>
                <c:pt idx="5">
                  <c:v>4.75</c:v>
                </c:pt>
                <c:pt idx="6">
                  <c:v>5.83</c:v>
                </c:pt>
                <c:pt idx="7">
                  <c:v>5.7</c:v>
                </c:pt>
                <c:pt idx="8">
                  <c:v>3.87</c:v>
                </c:pt>
                <c:pt idx="9">
                  <c:v>5.35</c:v>
                </c:pt>
                <c:pt idx="10">
                  <c:v>5.93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5-4F72-B37F-6B5B415DDA96}"/>
            </c:ext>
          </c:extLst>
        </c:ser>
        <c:ser>
          <c:idx val="5"/>
          <c:order val="1"/>
          <c:tx>
            <c:strRef>
              <c:f>'Process Control - Original'!$L$8</c:f>
              <c:strCache>
                <c:ptCount val="1"/>
                <c:pt idx="0">
                  <c:v>x bar</c:v>
                </c:pt>
              </c:strCache>
            </c:strRef>
          </c:tx>
          <c:marker>
            <c:symbol val="none"/>
          </c:marker>
          <c:val>
            <c:numRef>
              <c:f>'Process Control - Original'!$L$9:$L$19</c:f>
              <c:numCache>
                <c:formatCode>General</c:formatCode>
                <c:ptCount val="11"/>
                <c:pt idx="0">
                  <c:v>5.3036363636363637</c:v>
                </c:pt>
                <c:pt idx="1">
                  <c:v>5.3036363636363637</c:v>
                </c:pt>
                <c:pt idx="2">
                  <c:v>5.3036363636363637</c:v>
                </c:pt>
                <c:pt idx="3">
                  <c:v>5.3036363636363637</c:v>
                </c:pt>
                <c:pt idx="4">
                  <c:v>5.3036363636363637</c:v>
                </c:pt>
                <c:pt idx="5">
                  <c:v>5.3036363636363637</c:v>
                </c:pt>
                <c:pt idx="6">
                  <c:v>5.3036363636363637</c:v>
                </c:pt>
                <c:pt idx="7">
                  <c:v>5.3036363636363637</c:v>
                </c:pt>
                <c:pt idx="8">
                  <c:v>5.3036363636363637</c:v>
                </c:pt>
                <c:pt idx="9">
                  <c:v>5.3036363636363637</c:v>
                </c:pt>
                <c:pt idx="10">
                  <c:v>5.3036363636363637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5-4F72-B37F-6B5B415DDA96}"/>
            </c:ext>
          </c:extLst>
        </c:ser>
        <c:ser>
          <c:idx val="6"/>
          <c:order val="2"/>
          <c:tx>
            <c:strRef>
              <c:f>'Process Control - Original'!$M$8</c:f>
              <c:strCache>
                <c:ptCount val="1"/>
                <c:pt idx="0">
                  <c:v>UCL</c:v>
                </c:pt>
              </c:strCache>
            </c:strRef>
          </c:tx>
          <c:marker>
            <c:symbol val="none"/>
          </c:marker>
          <c:val>
            <c:numRef>
              <c:f>'Process Control - Original'!$M$9:$M$19</c:f>
              <c:numCache>
                <c:formatCode>General</c:formatCode>
                <c:ptCount val="11"/>
                <c:pt idx="0">
                  <c:v>7.8013763636363631</c:v>
                </c:pt>
                <c:pt idx="1">
                  <c:v>7.8013763636363631</c:v>
                </c:pt>
                <c:pt idx="2">
                  <c:v>7.8013763636363631</c:v>
                </c:pt>
                <c:pt idx="3">
                  <c:v>7.8013763636363631</c:v>
                </c:pt>
                <c:pt idx="4">
                  <c:v>7.8013763636363631</c:v>
                </c:pt>
                <c:pt idx="5">
                  <c:v>7.8013763636363631</c:v>
                </c:pt>
                <c:pt idx="6">
                  <c:v>7.8013763636363631</c:v>
                </c:pt>
                <c:pt idx="7">
                  <c:v>7.8013763636363631</c:v>
                </c:pt>
                <c:pt idx="8">
                  <c:v>7.8013763636363631</c:v>
                </c:pt>
                <c:pt idx="9">
                  <c:v>7.8013763636363631</c:v>
                </c:pt>
                <c:pt idx="10">
                  <c:v>7.8013763636363631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5-4F72-B37F-6B5B415DDA96}"/>
            </c:ext>
          </c:extLst>
        </c:ser>
        <c:ser>
          <c:idx val="7"/>
          <c:order val="3"/>
          <c:tx>
            <c:strRef>
              <c:f>'Process Control - Original'!$N$8</c:f>
              <c:strCache>
                <c:ptCount val="1"/>
                <c:pt idx="0">
                  <c:v>LCL</c:v>
                </c:pt>
              </c:strCache>
            </c:strRef>
          </c:tx>
          <c:marker>
            <c:symbol val="none"/>
          </c:marker>
          <c:val>
            <c:numRef>
              <c:f>'Process Control - Original'!$N$9:$N$19</c:f>
              <c:numCache>
                <c:formatCode>General</c:formatCode>
                <c:ptCount val="11"/>
                <c:pt idx="0">
                  <c:v>2.8058963636363639</c:v>
                </c:pt>
                <c:pt idx="1">
                  <c:v>2.8058963636363639</c:v>
                </c:pt>
                <c:pt idx="2">
                  <c:v>2.8058963636363639</c:v>
                </c:pt>
                <c:pt idx="3">
                  <c:v>2.8058963636363639</c:v>
                </c:pt>
                <c:pt idx="4">
                  <c:v>2.8058963636363639</c:v>
                </c:pt>
                <c:pt idx="5">
                  <c:v>2.8058963636363639</c:v>
                </c:pt>
                <c:pt idx="6">
                  <c:v>2.8058963636363639</c:v>
                </c:pt>
                <c:pt idx="7">
                  <c:v>2.8058963636363639</c:v>
                </c:pt>
                <c:pt idx="8">
                  <c:v>2.8058963636363639</c:v>
                </c:pt>
                <c:pt idx="9">
                  <c:v>2.8058963636363639</c:v>
                </c:pt>
                <c:pt idx="10">
                  <c:v>2.8058963636363639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75-4F72-B37F-6B5B415DDA96}"/>
            </c:ext>
          </c:extLst>
        </c:ser>
        <c:ser>
          <c:idx val="0"/>
          <c:order val="4"/>
          <c:tx>
            <c:strRef>
              <c:f>'Process Control - Original'!$K$8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Original'!$K$9:$K$33</c:f>
              <c:numCache>
                <c:formatCode>General</c:formatCode>
                <c:ptCount val="25"/>
                <c:pt idx="0">
                  <c:v>6.4</c:v>
                </c:pt>
                <c:pt idx="1">
                  <c:v>6.72</c:v>
                </c:pt>
                <c:pt idx="2">
                  <c:v>4.3</c:v>
                </c:pt>
                <c:pt idx="3">
                  <c:v>5.0199999999999996</c:v>
                </c:pt>
                <c:pt idx="4">
                  <c:v>4.47</c:v>
                </c:pt>
                <c:pt idx="5">
                  <c:v>4.75</c:v>
                </c:pt>
                <c:pt idx="6">
                  <c:v>5.83</c:v>
                </c:pt>
                <c:pt idx="7">
                  <c:v>5.7</c:v>
                </c:pt>
                <c:pt idx="8">
                  <c:v>3.87</c:v>
                </c:pt>
                <c:pt idx="9">
                  <c:v>5.35</c:v>
                </c:pt>
                <c:pt idx="10">
                  <c:v>5.93</c:v>
                </c:pt>
                <c:pt idx="12">
                  <c:v>6.02</c:v>
                </c:pt>
                <c:pt idx="13">
                  <c:v>4.79</c:v>
                </c:pt>
                <c:pt idx="14">
                  <c:v>6.6</c:v>
                </c:pt>
                <c:pt idx="15">
                  <c:v>7.23</c:v>
                </c:pt>
                <c:pt idx="16">
                  <c:v>6.55</c:v>
                </c:pt>
                <c:pt idx="17">
                  <c:v>7.05</c:v>
                </c:pt>
                <c:pt idx="18">
                  <c:v>6.07</c:v>
                </c:pt>
                <c:pt idx="19">
                  <c:v>6.3</c:v>
                </c:pt>
                <c:pt idx="20">
                  <c:v>6.87</c:v>
                </c:pt>
                <c:pt idx="21">
                  <c:v>5.2</c:v>
                </c:pt>
                <c:pt idx="22">
                  <c:v>7.5</c:v>
                </c:pt>
                <c:pt idx="23">
                  <c:v>6.07</c:v>
                </c:pt>
                <c:pt idx="24">
                  <c:v>5.95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75-4F72-B37F-6B5B415DDA96}"/>
            </c:ext>
          </c:extLst>
        </c:ser>
        <c:ser>
          <c:idx val="1"/>
          <c:order val="5"/>
          <c:tx>
            <c:strRef>
              <c:f>'Process Control - Original'!$L$8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Original'!$L$9:$L$33</c:f>
              <c:numCache>
                <c:formatCode>General</c:formatCode>
                <c:ptCount val="25"/>
                <c:pt idx="0">
                  <c:v>5.3036363636363637</c:v>
                </c:pt>
                <c:pt idx="1">
                  <c:v>5.3036363636363637</c:v>
                </c:pt>
                <c:pt idx="2">
                  <c:v>5.3036363636363637</c:v>
                </c:pt>
                <c:pt idx="3">
                  <c:v>5.3036363636363637</c:v>
                </c:pt>
                <c:pt idx="4">
                  <c:v>5.3036363636363637</c:v>
                </c:pt>
                <c:pt idx="5">
                  <c:v>5.3036363636363637</c:v>
                </c:pt>
                <c:pt idx="6">
                  <c:v>5.3036363636363637</c:v>
                </c:pt>
                <c:pt idx="7">
                  <c:v>5.3036363636363637</c:v>
                </c:pt>
                <c:pt idx="8">
                  <c:v>5.3036363636363637</c:v>
                </c:pt>
                <c:pt idx="9">
                  <c:v>5.3036363636363637</c:v>
                </c:pt>
                <c:pt idx="10">
                  <c:v>5.3036363636363637</c:v>
                </c:pt>
                <c:pt idx="11">
                  <c:v>5.3036363636363637</c:v>
                </c:pt>
                <c:pt idx="12">
                  <c:v>5.3036363636363637</c:v>
                </c:pt>
                <c:pt idx="13">
                  <c:v>5.3036363636363637</c:v>
                </c:pt>
                <c:pt idx="14">
                  <c:v>5.3036363636363637</c:v>
                </c:pt>
                <c:pt idx="15">
                  <c:v>5.3036363636363637</c:v>
                </c:pt>
                <c:pt idx="16">
                  <c:v>5.3036363636363637</c:v>
                </c:pt>
                <c:pt idx="17">
                  <c:v>5.3036363636363637</c:v>
                </c:pt>
                <c:pt idx="18">
                  <c:v>5.3036363636363637</c:v>
                </c:pt>
                <c:pt idx="19">
                  <c:v>5.3036363636363637</c:v>
                </c:pt>
                <c:pt idx="20">
                  <c:v>5.3036363636363637</c:v>
                </c:pt>
                <c:pt idx="21">
                  <c:v>5.3036363636363637</c:v>
                </c:pt>
                <c:pt idx="22">
                  <c:v>5.3036363636363637</c:v>
                </c:pt>
                <c:pt idx="23">
                  <c:v>5.3036363636363637</c:v>
                </c:pt>
                <c:pt idx="24">
                  <c:v>5.3036363636363637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75-4F72-B37F-6B5B415DDA96}"/>
            </c:ext>
          </c:extLst>
        </c:ser>
        <c:ser>
          <c:idx val="2"/>
          <c:order val="6"/>
          <c:tx>
            <c:strRef>
              <c:f>'Process Control - Original'!$M$8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Original'!$M$9:$M$33</c:f>
              <c:numCache>
                <c:formatCode>General</c:formatCode>
                <c:ptCount val="25"/>
                <c:pt idx="0">
                  <c:v>7.8013763636363631</c:v>
                </c:pt>
                <c:pt idx="1">
                  <c:v>7.8013763636363631</c:v>
                </c:pt>
                <c:pt idx="2">
                  <c:v>7.8013763636363631</c:v>
                </c:pt>
                <c:pt idx="3">
                  <c:v>7.8013763636363631</c:v>
                </c:pt>
                <c:pt idx="4">
                  <c:v>7.8013763636363631</c:v>
                </c:pt>
                <c:pt idx="5">
                  <c:v>7.8013763636363631</c:v>
                </c:pt>
                <c:pt idx="6">
                  <c:v>7.8013763636363631</c:v>
                </c:pt>
                <c:pt idx="7">
                  <c:v>7.8013763636363631</c:v>
                </c:pt>
                <c:pt idx="8">
                  <c:v>7.8013763636363631</c:v>
                </c:pt>
                <c:pt idx="9">
                  <c:v>7.8013763636363631</c:v>
                </c:pt>
                <c:pt idx="10">
                  <c:v>7.8013763636363631</c:v>
                </c:pt>
                <c:pt idx="11">
                  <c:v>7.8013763636363631</c:v>
                </c:pt>
                <c:pt idx="12">
                  <c:v>7.8013763636363631</c:v>
                </c:pt>
                <c:pt idx="13">
                  <c:v>7.8013763636363631</c:v>
                </c:pt>
                <c:pt idx="14">
                  <c:v>7.8013763636363631</c:v>
                </c:pt>
                <c:pt idx="15">
                  <c:v>7.8013763636363631</c:v>
                </c:pt>
                <c:pt idx="16">
                  <c:v>7.8013763636363631</c:v>
                </c:pt>
                <c:pt idx="17">
                  <c:v>7.8013763636363631</c:v>
                </c:pt>
                <c:pt idx="18">
                  <c:v>7.8013763636363631</c:v>
                </c:pt>
                <c:pt idx="19">
                  <c:v>7.8013763636363631</c:v>
                </c:pt>
                <c:pt idx="20">
                  <c:v>7.8013763636363631</c:v>
                </c:pt>
                <c:pt idx="21">
                  <c:v>7.8013763636363631</c:v>
                </c:pt>
                <c:pt idx="22">
                  <c:v>7.8013763636363631</c:v>
                </c:pt>
                <c:pt idx="23">
                  <c:v>7.8013763636363631</c:v>
                </c:pt>
                <c:pt idx="24">
                  <c:v>7.8013763636363631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75-4F72-B37F-6B5B415DDA96}"/>
            </c:ext>
          </c:extLst>
        </c:ser>
        <c:ser>
          <c:idx val="3"/>
          <c:order val="7"/>
          <c:tx>
            <c:strRef>
              <c:f>'Process Control - Original'!$N$8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Original'!$N$9:$N$33</c:f>
              <c:numCache>
                <c:formatCode>General</c:formatCode>
                <c:ptCount val="25"/>
                <c:pt idx="0">
                  <c:v>2.8058963636363639</c:v>
                </c:pt>
                <c:pt idx="1">
                  <c:v>2.8058963636363639</c:v>
                </c:pt>
                <c:pt idx="2">
                  <c:v>2.8058963636363639</c:v>
                </c:pt>
                <c:pt idx="3">
                  <c:v>2.8058963636363639</c:v>
                </c:pt>
                <c:pt idx="4">
                  <c:v>2.8058963636363639</c:v>
                </c:pt>
                <c:pt idx="5">
                  <c:v>2.8058963636363639</c:v>
                </c:pt>
                <c:pt idx="6">
                  <c:v>2.8058963636363639</c:v>
                </c:pt>
                <c:pt idx="7">
                  <c:v>2.8058963636363639</c:v>
                </c:pt>
                <c:pt idx="8">
                  <c:v>2.8058963636363639</c:v>
                </c:pt>
                <c:pt idx="9">
                  <c:v>2.8058963636363639</c:v>
                </c:pt>
                <c:pt idx="10">
                  <c:v>2.8058963636363639</c:v>
                </c:pt>
                <c:pt idx="11">
                  <c:v>2.8058963636363639</c:v>
                </c:pt>
                <c:pt idx="12">
                  <c:v>2.8058963636363639</c:v>
                </c:pt>
                <c:pt idx="13">
                  <c:v>2.8058963636363639</c:v>
                </c:pt>
                <c:pt idx="14">
                  <c:v>2.8058963636363639</c:v>
                </c:pt>
                <c:pt idx="15">
                  <c:v>2.8058963636363639</c:v>
                </c:pt>
                <c:pt idx="16">
                  <c:v>2.8058963636363639</c:v>
                </c:pt>
                <c:pt idx="17">
                  <c:v>2.8058963636363639</c:v>
                </c:pt>
                <c:pt idx="18">
                  <c:v>2.8058963636363639</c:v>
                </c:pt>
                <c:pt idx="19">
                  <c:v>2.8058963636363639</c:v>
                </c:pt>
                <c:pt idx="20">
                  <c:v>2.8058963636363639</c:v>
                </c:pt>
                <c:pt idx="21">
                  <c:v>2.8058963636363639</c:v>
                </c:pt>
                <c:pt idx="22">
                  <c:v>2.8058963636363639</c:v>
                </c:pt>
                <c:pt idx="23">
                  <c:v>2.8058963636363639</c:v>
                </c:pt>
                <c:pt idx="24">
                  <c:v>2.8058963636363639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75-4F72-B37F-6B5B415DD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62896"/>
        <c:axId val="125363728"/>
      </c:lineChart>
      <c:catAx>
        <c:axId val="12536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63728"/>
        <c:crosses val="autoZero"/>
        <c:auto val="1"/>
        <c:lblAlgn val="ctr"/>
        <c:lblOffset val="100"/>
        <c:noMultiLvlLbl val="0"/>
      </c:catAx>
      <c:valAx>
        <c:axId val="1253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6289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Range Chart -</a:t>
            </a:r>
            <a:r>
              <a:rPr lang="en-US" baseline="0"/>
              <a:t> Improved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'Process Control - Improved'!$E$2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Improved'!$E$3:$E$15</c:f>
              <c:numCache>
                <c:formatCode>General</c:formatCode>
                <c:ptCount val="13"/>
                <c:pt idx="1">
                  <c:v>1.2299999999999995</c:v>
                </c:pt>
                <c:pt idx="2">
                  <c:v>1.8099999999999996</c:v>
                </c:pt>
                <c:pt idx="3">
                  <c:v>0.63000000000000078</c:v>
                </c:pt>
                <c:pt idx="4">
                  <c:v>0.6800000000000006</c:v>
                </c:pt>
                <c:pt idx="5">
                  <c:v>0.5</c:v>
                </c:pt>
                <c:pt idx="6">
                  <c:v>0.97999999999999954</c:v>
                </c:pt>
                <c:pt idx="7">
                  <c:v>0.22999999999999954</c:v>
                </c:pt>
                <c:pt idx="8">
                  <c:v>0.57000000000000028</c:v>
                </c:pt>
                <c:pt idx="9">
                  <c:v>1.67</c:v>
                </c:pt>
                <c:pt idx="10">
                  <c:v>2.2999999999999998</c:v>
                </c:pt>
                <c:pt idx="11">
                  <c:v>1.4299999999999997</c:v>
                </c:pt>
                <c:pt idx="12">
                  <c:v>0.12000000000000011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C0-40AA-9323-A92489F75B4C}"/>
            </c:ext>
          </c:extLst>
        </c:ser>
        <c:ser>
          <c:idx val="1"/>
          <c:order val="1"/>
          <c:tx>
            <c:strRef>
              <c:f>'Process Control - Improved'!$F$2</c:f>
              <c:strCache>
                <c:ptCount val="1"/>
                <c:pt idx="0">
                  <c:v>mRbar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Improved'!$F$3:$F$15</c:f>
              <c:numCache>
                <c:formatCode>0.00</c:formatCode>
                <c:ptCount val="13"/>
                <c:pt idx="0">
                  <c:v>1.0125000000000002</c:v>
                </c:pt>
                <c:pt idx="1">
                  <c:v>1.0125000000000002</c:v>
                </c:pt>
                <c:pt idx="2">
                  <c:v>1.0125000000000002</c:v>
                </c:pt>
                <c:pt idx="3">
                  <c:v>1.0125000000000002</c:v>
                </c:pt>
                <c:pt idx="4">
                  <c:v>1.0125000000000002</c:v>
                </c:pt>
                <c:pt idx="5">
                  <c:v>1.0125000000000002</c:v>
                </c:pt>
                <c:pt idx="6">
                  <c:v>1.0125000000000002</c:v>
                </c:pt>
                <c:pt idx="7">
                  <c:v>1.0125000000000002</c:v>
                </c:pt>
                <c:pt idx="8">
                  <c:v>1.0125000000000002</c:v>
                </c:pt>
                <c:pt idx="9">
                  <c:v>1.0125000000000002</c:v>
                </c:pt>
                <c:pt idx="10">
                  <c:v>1.0125000000000002</c:v>
                </c:pt>
                <c:pt idx="11">
                  <c:v>1.0125000000000002</c:v>
                </c:pt>
                <c:pt idx="12">
                  <c:v>1.0125000000000002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C0-40AA-9323-A92489F75B4C}"/>
            </c:ext>
          </c:extLst>
        </c:ser>
        <c:ser>
          <c:idx val="2"/>
          <c:order val="2"/>
          <c:tx>
            <c:strRef>
              <c:f>'Process Control - Improved'!$G$2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Improved'!$G$3:$G$15</c:f>
              <c:numCache>
                <c:formatCode>General</c:formatCode>
                <c:ptCount val="13"/>
                <c:pt idx="0">
                  <c:v>3.3108750000000007</c:v>
                </c:pt>
                <c:pt idx="1">
                  <c:v>3.3108750000000007</c:v>
                </c:pt>
                <c:pt idx="2">
                  <c:v>3.3108750000000007</c:v>
                </c:pt>
                <c:pt idx="3">
                  <c:v>3.3108750000000007</c:v>
                </c:pt>
                <c:pt idx="4">
                  <c:v>3.3108750000000007</c:v>
                </c:pt>
                <c:pt idx="5">
                  <c:v>3.3108750000000007</c:v>
                </c:pt>
                <c:pt idx="6">
                  <c:v>3.3108750000000007</c:v>
                </c:pt>
                <c:pt idx="7">
                  <c:v>3.3108750000000007</c:v>
                </c:pt>
                <c:pt idx="8">
                  <c:v>3.3108750000000007</c:v>
                </c:pt>
                <c:pt idx="9">
                  <c:v>3.3108750000000007</c:v>
                </c:pt>
                <c:pt idx="10">
                  <c:v>3.3108750000000007</c:v>
                </c:pt>
                <c:pt idx="11">
                  <c:v>3.3108750000000007</c:v>
                </c:pt>
                <c:pt idx="12">
                  <c:v>3.3108750000000007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C0-40AA-9323-A92489F75B4C}"/>
            </c:ext>
          </c:extLst>
        </c:ser>
        <c:ser>
          <c:idx val="3"/>
          <c:order val="3"/>
          <c:tx>
            <c:strRef>
              <c:f>'Process Control - Improved'!$H$2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Improved'!$H$3:$H$15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C0-40AA-9323-A92489F7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353472"/>
        <c:axId val="853358880"/>
      </c:lineChart>
      <c:catAx>
        <c:axId val="853353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58880"/>
        <c:crosses val="autoZero"/>
        <c:auto val="1"/>
        <c:lblAlgn val="ctr"/>
        <c:lblOffset val="100"/>
        <c:noMultiLvlLbl val="0"/>
      </c:catAx>
      <c:valAx>
        <c:axId val="85335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5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 Chart</a:t>
            </a:r>
            <a:r>
              <a:rPr lang="en-US" baseline="0"/>
              <a:t> - Improved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'Process Control - Improved'!$K$2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Improved'!$K$3:$K$15</c:f>
              <c:numCache>
                <c:formatCode>General</c:formatCode>
                <c:ptCount val="13"/>
                <c:pt idx="0">
                  <c:v>6.02</c:v>
                </c:pt>
                <c:pt idx="1">
                  <c:v>4.79</c:v>
                </c:pt>
                <c:pt idx="2">
                  <c:v>6.6</c:v>
                </c:pt>
                <c:pt idx="3">
                  <c:v>7.23</c:v>
                </c:pt>
                <c:pt idx="4">
                  <c:v>6.55</c:v>
                </c:pt>
                <c:pt idx="5">
                  <c:v>7.05</c:v>
                </c:pt>
                <c:pt idx="6">
                  <c:v>6.07</c:v>
                </c:pt>
                <c:pt idx="7">
                  <c:v>6.3</c:v>
                </c:pt>
                <c:pt idx="8">
                  <c:v>6.87</c:v>
                </c:pt>
                <c:pt idx="9">
                  <c:v>5.2</c:v>
                </c:pt>
                <c:pt idx="10">
                  <c:v>7.5</c:v>
                </c:pt>
                <c:pt idx="11">
                  <c:v>6.07</c:v>
                </c:pt>
                <c:pt idx="12">
                  <c:v>5.95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1-400E-80B3-8B6DF6560461}"/>
            </c:ext>
          </c:extLst>
        </c:ser>
        <c:ser>
          <c:idx val="1"/>
          <c:order val="1"/>
          <c:tx>
            <c:strRef>
              <c:f>'Process Control - Improved'!$L$2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Improved'!$L$3:$L$15</c:f>
              <c:numCache>
                <c:formatCode>0.00</c:formatCode>
                <c:ptCount val="13"/>
                <c:pt idx="0">
                  <c:v>6.3230769230769237</c:v>
                </c:pt>
                <c:pt idx="1">
                  <c:v>6.3230769230769237</c:v>
                </c:pt>
                <c:pt idx="2">
                  <c:v>6.3230769230769237</c:v>
                </c:pt>
                <c:pt idx="3">
                  <c:v>6.3230769230769237</c:v>
                </c:pt>
                <c:pt idx="4">
                  <c:v>6.3230769230769237</c:v>
                </c:pt>
                <c:pt idx="5">
                  <c:v>6.3230769230769237</c:v>
                </c:pt>
                <c:pt idx="6">
                  <c:v>6.3230769230769237</c:v>
                </c:pt>
                <c:pt idx="7">
                  <c:v>6.3230769230769237</c:v>
                </c:pt>
                <c:pt idx="8">
                  <c:v>6.3230769230769237</c:v>
                </c:pt>
                <c:pt idx="9">
                  <c:v>6.3230769230769237</c:v>
                </c:pt>
                <c:pt idx="10">
                  <c:v>6.3230769230769237</c:v>
                </c:pt>
                <c:pt idx="11">
                  <c:v>6.3230769230769237</c:v>
                </c:pt>
                <c:pt idx="12">
                  <c:v>6.3230769230769237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C1-400E-80B3-8B6DF6560461}"/>
            </c:ext>
          </c:extLst>
        </c:ser>
        <c:ser>
          <c:idx val="2"/>
          <c:order val="2"/>
          <c:tx>
            <c:strRef>
              <c:f>'Process Control - Improved'!$M$2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Improved'!$M$3:$M$15</c:f>
              <c:numCache>
                <c:formatCode>General</c:formatCode>
                <c:ptCount val="13"/>
                <c:pt idx="0">
                  <c:v>9.0163269230769245</c:v>
                </c:pt>
                <c:pt idx="1">
                  <c:v>9.0163269230769245</c:v>
                </c:pt>
                <c:pt idx="2">
                  <c:v>9.0163269230769245</c:v>
                </c:pt>
                <c:pt idx="3">
                  <c:v>9.0163269230769245</c:v>
                </c:pt>
                <c:pt idx="4">
                  <c:v>9.0163269230769245</c:v>
                </c:pt>
                <c:pt idx="5">
                  <c:v>9.0163269230769245</c:v>
                </c:pt>
                <c:pt idx="6">
                  <c:v>9.0163269230769245</c:v>
                </c:pt>
                <c:pt idx="7">
                  <c:v>9.0163269230769245</c:v>
                </c:pt>
                <c:pt idx="8">
                  <c:v>9.0163269230769245</c:v>
                </c:pt>
                <c:pt idx="9">
                  <c:v>9.0163269230769245</c:v>
                </c:pt>
                <c:pt idx="10">
                  <c:v>9.0163269230769245</c:v>
                </c:pt>
                <c:pt idx="11">
                  <c:v>9.0163269230769245</c:v>
                </c:pt>
                <c:pt idx="12">
                  <c:v>9.0163269230769245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C1-400E-80B3-8B6DF6560461}"/>
            </c:ext>
          </c:extLst>
        </c:ser>
        <c:ser>
          <c:idx val="3"/>
          <c:order val="3"/>
          <c:tx>
            <c:strRef>
              <c:f>'Process Control - Improved'!$N$2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'Process Control - Improved'!$N$3:$N$15</c:f>
              <c:numCache>
                <c:formatCode>General</c:formatCode>
                <c:ptCount val="13"/>
                <c:pt idx="0">
                  <c:v>3.6298269230769229</c:v>
                </c:pt>
                <c:pt idx="1">
                  <c:v>3.6298269230769229</c:v>
                </c:pt>
                <c:pt idx="2">
                  <c:v>3.6298269230769229</c:v>
                </c:pt>
                <c:pt idx="3">
                  <c:v>3.6298269230769229</c:v>
                </c:pt>
                <c:pt idx="4">
                  <c:v>3.6298269230769229</c:v>
                </c:pt>
                <c:pt idx="5">
                  <c:v>3.6298269230769229</c:v>
                </c:pt>
                <c:pt idx="6">
                  <c:v>3.6298269230769229</c:v>
                </c:pt>
                <c:pt idx="7">
                  <c:v>3.6298269230769229</c:v>
                </c:pt>
                <c:pt idx="8">
                  <c:v>3.6298269230769229</c:v>
                </c:pt>
                <c:pt idx="9">
                  <c:v>3.6298269230769229</c:v>
                </c:pt>
                <c:pt idx="10">
                  <c:v>3.6298269230769229</c:v>
                </c:pt>
                <c:pt idx="11">
                  <c:v>3.6298269230769229</c:v>
                </c:pt>
                <c:pt idx="12">
                  <c:v>3.6298269230769229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C1-400E-80B3-8B6DF6560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542160"/>
        <c:axId val="608545904"/>
      </c:lineChart>
      <c:catAx>
        <c:axId val="60854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45904"/>
        <c:crosses val="autoZero"/>
        <c:auto val="1"/>
        <c:lblAlgn val="ctr"/>
        <c:lblOffset val="100"/>
        <c:noMultiLvlLbl val="0"/>
      </c:catAx>
      <c:valAx>
        <c:axId val="6085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Measures of Spread (Sleep Hours)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Measures of Spread (Sleep Hours)</a:t>
          </a:r>
        </a:p>
      </cx:txPr>
    </cx:title>
    <cx:plotArea>
      <cx:plotAreaRegion>
        <cx:series layoutId="boxWhisker" uniqueId="{9110168A-BAFA-43D8-AC85-DB1B8A726C82}">
          <cx:tx>
            <cx:txData>
              <cx:f>_xlchart.v1.1</cx:f>
              <cx:v>SleepHours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0</xdr:row>
      <xdr:rowOff>19050</xdr:rowOff>
    </xdr:from>
    <xdr:to>
      <xdr:col>3</xdr:col>
      <xdr:colOff>133350</xdr:colOff>
      <xdr:row>3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6BF41EC-E584-4F23-A68E-A56EC00FAA88}"/>
            </a:ext>
          </a:extLst>
        </xdr:cNvPr>
        <xdr:cNvSpPr/>
      </xdr:nvSpPr>
      <xdr:spPr>
        <a:xfrm>
          <a:off x="1019175" y="19050"/>
          <a:ext cx="9429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241300</xdr:colOff>
      <xdr:row>2</xdr:row>
      <xdr:rowOff>177800</xdr:rowOff>
    </xdr:from>
    <xdr:to>
      <xdr:col>2</xdr:col>
      <xdr:colOff>244475</xdr:colOff>
      <xdr:row>4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3C7698-F26C-4DE4-9D35-EDB7C5EEA905}"/>
            </a:ext>
          </a:extLst>
        </xdr:cNvPr>
        <xdr:cNvCxnSpPr/>
      </xdr:nvCxnSpPr>
      <xdr:spPr>
        <a:xfrm flipH="1">
          <a:off x="1457325" y="542925"/>
          <a:ext cx="63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</xdr:row>
      <xdr:rowOff>101600</xdr:rowOff>
    </xdr:from>
    <xdr:to>
      <xdr:col>3</xdr:col>
      <xdr:colOff>361950</xdr:colOff>
      <xdr:row>8</xdr:row>
      <xdr:rowOff>50800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FC635CA-5B49-48BD-8135-3D34E925EBC4}"/>
            </a:ext>
          </a:extLst>
        </xdr:cNvPr>
        <xdr:cNvSpPr/>
      </xdr:nvSpPr>
      <xdr:spPr>
        <a:xfrm>
          <a:off x="895350" y="828675"/>
          <a:ext cx="12954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After</a:t>
          </a:r>
          <a:r>
            <a:rPr lang="en-US" sz="1100" baseline="0"/>
            <a:t> kids go to sleep at night, do school/homework</a:t>
          </a:r>
          <a:endParaRPr lang="en-US" sz="1100"/>
        </a:p>
      </xdr:txBody>
    </xdr:sp>
    <xdr:clientData/>
  </xdr:twoCellAnchor>
  <xdr:twoCellAnchor>
    <xdr:from>
      <xdr:col>2</xdr:col>
      <xdr:colOff>254000</xdr:colOff>
      <xdr:row>8</xdr:row>
      <xdr:rowOff>38100</xdr:rowOff>
    </xdr:from>
    <xdr:to>
      <xdr:col>2</xdr:col>
      <xdr:colOff>257175</xdr:colOff>
      <xdr:row>9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7342CC4-A6B9-46D4-8721-835B3336449D}"/>
            </a:ext>
          </a:extLst>
        </xdr:cNvPr>
        <xdr:cNvCxnSpPr/>
      </xdr:nvCxnSpPr>
      <xdr:spPr>
        <a:xfrm flipH="1">
          <a:off x="1476375" y="1485900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381000</xdr:colOff>
      <xdr:row>14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1DC8BFD-9C08-4C60-BEE5-8B9B4D5E7ADF}"/>
            </a:ext>
          </a:extLst>
        </xdr:cNvPr>
        <xdr:cNvSpPr/>
      </xdr:nvSpPr>
      <xdr:spPr>
        <a:xfrm>
          <a:off x="2743200" y="1990725"/>
          <a:ext cx="1295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Late night snack</a:t>
          </a:r>
        </a:p>
      </xdr:txBody>
    </xdr:sp>
    <xdr:clientData/>
  </xdr:twoCellAnchor>
  <xdr:twoCellAnchor>
    <xdr:from>
      <xdr:col>3</xdr:col>
      <xdr:colOff>355600</xdr:colOff>
      <xdr:row>12</xdr:row>
      <xdr:rowOff>85725</xdr:rowOff>
    </xdr:from>
    <xdr:to>
      <xdr:col>4</xdr:col>
      <xdr:colOff>298450</xdr:colOff>
      <xdr:row>12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A7BD793-4521-4771-B89F-C0172F7FED12}"/>
            </a:ext>
          </a:extLst>
        </xdr:cNvPr>
        <xdr:cNvCxnSpPr>
          <a:stCxn id="8" idx="3"/>
        </xdr:cNvCxnSpPr>
      </xdr:nvCxnSpPr>
      <xdr:spPr>
        <a:xfrm>
          <a:off x="2181225" y="2254250"/>
          <a:ext cx="5524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158750</xdr:colOff>
      <xdr:row>9</xdr:row>
      <xdr:rowOff>146050</xdr:rowOff>
    </xdr:from>
    <xdr:to>
      <xdr:col>3</xdr:col>
      <xdr:colOff>355600</xdr:colOff>
      <xdr:row>15</xdr:row>
      <xdr:rowOff>25400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BD6B52DF-1A5F-4581-9934-F2029B423A3B}"/>
            </a:ext>
          </a:extLst>
        </xdr:cNvPr>
        <xdr:cNvSpPr/>
      </xdr:nvSpPr>
      <xdr:spPr>
        <a:xfrm>
          <a:off x="771525" y="1771650"/>
          <a:ext cx="1409700" cy="971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Hungry?</a:t>
          </a:r>
        </a:p>
      </xdr:txBody>
    </xdr:sp>
    <xdr:clientData/>
  </xdr:twoCellAnchor>
  <xdr:twoCellAnchor>
    <xdr:from>
      <xdr:col>3</xdr:col>
      <xdr:colOff>381000</xdr:colOff>
      <xdr:row>10</xdr:row>
      <xdr:rowOff>101600</xdr:rowOff>
    </xdr:from>
    <xdr:to>
      <xdr:col>4</xdr:col>
      <xdr:colOff>177800</xdr:colOff>
      <xdr:row>11</xdr:row>
      <xdr:rowOff>139700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EF25E5DD-F34F-4B84-803F-AA0C64415A93}"/>
            </a:ext>
          </a:extLst>
        </xdr:cNvPr>
        <xdr:cNvSpPr/>
      </xdr:nvSpPr>
      <xdr:spPr>
        <a:xfrm>
          <a:off x="2209800" y="1914525"/>
          <a:ext cx="409575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298450</xdr:colOff>
      <xdr:row>14</xdr:row>
      <xdr:rowOff>133350</xdr:rowOff>
    </xdr:from>
    <xdr:to>
      <xdr:col>5</xdr:col>
      <xdr:colOff>342900</xdr:colOff>
      <xdr:row>19</xdr:row>
      <xdr:rowOff>146050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0DD26BB7-342D-4BC9-A299-14056F7FCB56}"/>
            </a:ext>
          </a:extLst>
        </xdr:cNvPr>
        <xdr:cNvCxnSpPr>
          <a:stCxn id="6" idx="2"/>
          <a:endCxn id="11" idx="3"/>
        </xdr:cNvCxnSpPr>
      </xdr:nvCxnSpPr>
      <xdr:spPr>
        <a:xfrm rot="5400000">
          <a:off x="2300288" y="2490787"/>
          <a:ext cx="914400" cy="12668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222250</xdr:colOff>
      <xdr:row>17</xdr:row>
      <xdr:rowOff>171450</xdr:rowOff>
    </xdr:from>
    <xdr:to>
      <xdr:col>3</xdr:col>
      <xdr:colOff>298450</xdr:colOff>
      <xdr:row>21</xdr:row>
      <xdr:rowOff>120650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BEE6D24-91EB-4523-B508-811CED889D23}"/>
            </a:ext>
          </a:extLst>
        </xdr:cNvPr>
        <xdr:cNvSpPr/>
      </xdr:nvSpPr>
      <xdr:spPr>
        <a:xfrm>
          <a:off x="828675" y="3248025"/>
          <a:ext cx="1295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Brush teeth</a:t>
          </a:r>
        </a:p>
      </xdr:txBody>
    </xdr:sp>
    <xdr:clientData/>
  </xdr:twoCellAnchor>
  <xdr:twoCellAnchor>
    <xdr:from>
      <xdr:col>2</xdr:col>
      <xdr:colOff>257175</xdr:colOff>
      <xdr:row>15</xdr:row>
      <xdr:rowOff>25400</xdr:rowOff>
    </xdr:from>
    <xdr:to>
      <xdr:col>2</xdr:col>
      <xdr:colOff>260350</xdr:colOff>
      <xdr:row>17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CD39940-CAD4-451E-9FE6-B99EEC5949FE}"/>
            </a:ext>
          </a:extLst>
        </xdr:cNvPr>
        <xdr:cNvCxnSpPr>
          <a:stCxn id="8" idx="2"/>
          <a:endCxn id="11" idx="0"/>
        </xdr:cNvCxnSpPr>
      </xdr:nvCxnSpPr>
      <xdr:spPr>
        <a:xfrm>
          <a:off x="1473200" y="2743200"/>
          <a:ext cx="31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15</xdr:row>
      <xdr:rowOff>133350</xdr:rowOff>
    </xdr:from>
    <xdr:to>
      <xdr:col>3</xdr:col>
      <xdr:colOff>139700</xdr:colOff>
      <xdr:row>16</xdr:row>
      <xdr:rowOff>171450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2D747F79-79F2-478A-BCED-85470467AF79}"/>
            </a:ext>
          </a:extLst>
        </xdr:cNvPr>
        <xdr:cNvSpPr/>
      </xdr:nvSpPr>
      <xdr:spPr>
        <a:xfrm>
          <a:off x="1562100" y="2847975"/>
          <a:ext cx="409575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203200</xdr:colOff>
      <xdr:row>28</xdr:row>
      <xdr:rowOff>57150</xdr:rowOff>
    </xdr:from>
    <xdr:to>
      <xdr:col>3</xdr:col>
      <xdr:colOff>279400</xdr:colOff>
      <xdr:row>32</xdr:row>
      <xdr:rowOff>177800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2E9A590-FB83-4D69-BA30-EA782E54EC20}"/>
            </a:ext>
          </a:extLst>
        </xdr:cNvPr>
        <xdr:cNvSpPr/>
      </xdr:nvSpPr>
      <xdr:spPr>
        <a:xfrm>
          <a:off x="809625" y="5124450"/>
          <a:ext cx="129540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Watch show/browse social media on phone</a:t>
          </a:r>
        </a:p>
      </xdr:txBody>
    </xdr:sp>
    <xdr:clientData/>
  </xdr:twoCellAnchor>
  <xdr:twoCellAnchor>
    <xdr:from>
      <xdr:col>2</xdr:col>
      <xdr:colOff>234950</xdr:colOff>
      <xdr:row>21</xdr:row>
      <xdr:rowOff>120650</xdr:rowOff>
    </xdr:from>
    <xdr:to>
      <xdr:col>2</xdr:col>
      <xdr:colOff>234950</xdr:colOff>
      <xdr:row>23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819E402-BB1A-4620-80F3-D2F8E8E710C0}"/>
            </a:ext>
          </a:extLst>
        </xdr:cNvPr>
        <xdr:cNvCxnSpPr/>
      </xdr:nvCxnSpPr>
      <xdr:spPr>
        <a:xfrm>
          <a:off x="1457325" y="39243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32</xdr:row>
      <xdr:rowOff>177800</xdr:rowOff>
    </xdr:from>
    <xdr:to>
      <xdr:col>2</xdr:col>
      <xdr:colOff>212725</xdr:colOff>
      <xdr:row>34</xdr:row>
      <xdr:rowOff>146050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9E6FAAF-8754-439A-A86E-757C9A3CE33D}"/>
            </a:ext>
          </a:extLst>
        </xdr:cNvPr>
        <xdr:cNvCxnSpPr/>
      </xdr:nvCxnSpPr>
      <xdr:spPr>
        <a:xfrm flipH="1">
          <a:off x="1428750" y="5972175"/>
          <a:ext cx="63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34</xdr:row>
      <xdr:rowOff>158750</xdr:rowOff>
    </xdr:from>
    <xdr:to>
      <xdr:col>3</xdr:col>
      <xdr:colOff>304800</xdr:colOff>
      <xdr:row>38</xdr:row>
      <xdr:rowOff>107950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03081CE-9F6C-4F90-83D2-A2E6EF04B765}"/>
            </a:ext>
          </a:extLst>
        </xdr:cNvPr>
        <xdr:cNvSpPr/>
      </xdr:nvSpPr>
      <xdr:spPr>
        <a:xfrm>
          <a:off x="838200" y="6315075"/>
          <a:ext cx="12954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</a:t>
          </a:r>
          <a:r>
            <a:rPr lang="en-US" sz="1100" baseline="0"/>
            <a:t> to sleep</a:t>
          </a:r>
          <a:endParaRPr lang="en-US" sz="1100"/>
        </a:p>
      </xdr:txBody>
    </xdr:sp>
    <xdr:clientData/>
  </xdr:twoCellAnchor>
  <xdr:twoCellAnchor>
    <xdr:from>
      <xdr:col>0</xdr:col>
      <xdr:colOff>508000</xdr:colOff>
      <xdr:row>40</xdr:row>
      <xdr:rowOff>88900</xdr:rowOff>
    </xdr:from>
    <xdr:to>
      <xdr:col>3</xdr:col>
      <xdr:colOff>565150</xdr:colOff>
      <xdr:row>47</xdr:row>
      <xdr:rowOff>0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id="{8B0F5896-59DB-4726-8864-F6542631814C}"/>
            </a:ext>
          </a:extLst>
        </xdr:cNvPr>
        <xdr:cNvSpPr/>
      </xdr:nvSpPr>
      <xdr:spPr>
        <a:xfrm>
          <a:off x="504825" y="7324725"/>
          <a:ext cx="1885950" cy="1181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Baby wake up at night?</a:t>
          </a:r>
        </a:p>
      </xdr:txBody>
    </xdr:sp>
    <xdr:clientData/>
  </xdr:twoCellAnchor>
  <xdr:twoCellAnchor>
    <xdr:from>
      <xdr:col>2</xdr:col>
      <xdr:colOff>234950</xdr:colOff>
      <xdr:row>38</xdr:row>
      <xdr:rowOff>95250</xdr:rowOff>
    </xdr:from>
    <xdr:to>
      <xdr:col>2</xdr:col>
      <xdr:colOff>241300</xdr:colOff>
      <xdr:row>40</xdr:row>
      <xdr:rowOff>88900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7EB2013-9660-470B-98B4-614BBFCEE0F7}"/>
            </a:ext>
          </a:extLst>
        </xdr:cNvPr>
        <xdr:cNvCxnSpPr/>
      </xdr:nvCxnSpPr>
      <xdr:spPr>
        <a:xfrm flipH="1">
          <a:off x="1457325" y="69723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42</xdr:row>
      <xdr:rowOff>50800</xdr:rowOff>
    </xdr:from>
    <xdr:to>
      <xdr:col>6</xdr:col>
      <xdr:colOff>596900</xdr:colOff>
      <xdr:row>46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59EE2B5-ACF4-4DEA-A0AF-94635EE15199}"/>
            </a:ext>
          </a:extLst>
        </xdr:cNvPr>
        <xdr:cNvSpPr/>
      </xdr:nvSpPr>
      <xdr:spPr>
        <a:xfrm>
          <a:off x="2962275" y="7648575"/>
          <a:ext cx="1295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Soothe baby back to sleep</a:t>
          </a:r>
        </a:p>
      </xdr:txBody>
    </xdr:sp>
    <xdr:clientData/>
  </xdr:twoCellAnchor>
  <xdr:twoCellAnchor>
    <xdr:from>
      <xdr:col>3</xdr:col>
      <xdr:colOff>571500</xdr:colOff>
      <xdr:row>43</xdr:row>
      <xdr:rowOff>136525</xdr:rowOff>
    </xdr:from>
    <xdr:to>
      <xdr:col>4</xdr:col>
      <xdr:colOff>514350</xdr:colOff>
      <xdr:row>43</xdr:row>
      <xdr:rowOff>146050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04D9149-2286-494C-944F-565DB147C847}"/>
            </a:ext>
          </a:extLst>
        </xdr:cNvPr>
        <xdr:cNvCxnSpPr/>
      </xdr:nvCxnSpPr>
      <xdr:spPr>
        <a:xfrm>
          <a:off x="2400300" y="7921625"/>
          <a:ext cx="5524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42</xdr:row>
      <xdr:rowOff>25400</xdr:rowOff>
    </xdr:from>
    <xdr:to>
      <xdr:col>4</xdr:col>
      <xdr:colOff>412750</xdr:colOff>
      <xdr:row>43</xdr:row>
      <xdr:rowOff>63500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0A0EB559-DBEC-4036-BF71-36A75D8A4EFF}"/>
            </a:ext>
          </a:extLst>
        </xdr:cNvPr>
        <xdr:cNvSpPr/>
      </xdr:nvSpPr>
      <xdr:spPr>
        <a:xfrm>
          <a:off x="2447925" y="7629525"/>
          <a:ext cx="400050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304800</xdr:colOff>
      <xdr:row>36</xdr:row>
      <xdr:rowOff>133350</xdr:rowOff>
    </xdr:from>
    <xdr:to>
      <xdr:col>5</xdr:col>
      <xdr:colOff>558800</xdr:colOff>
      <xdr:row>42</xdr:row>
      <xdr:rowOff>50800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1AAEF13F-38B6-4CFB-91C6-2FEFCDB0F0A1}"/>
            </a:ext>
          </a:extLst>
        </xdr:cNvPr>
        <xdr:cNvCxnSpPr>
          <a:stCxn id="20" idx="0"/>
          <a:endCxn id="17" idx="3"/>
        </xdr:cNvCxnSpPr>
      </xdr:nvCxnSpPr>
      <xdr:spPr>
        <a:xfrm rot="16200000" flipV="1">
          <a:off x="2371725" y="6410325"/>
          <a:ext cx="1000125" cy="14763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47</xdr:row>
      <xdr:rowOff>0</xdr:rowOff>
    </xdr:from>
    <xdr:to>
      <xdr:col>2</xdr:col>
      <xdr:colOff>238125</xdr:colOff>
      <xdr:row>49</xdr:row>
      <xdr:rowOff>146050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8CE058D-3D9D-4886-A615-04CEA93B5EF5}"/>
            </a:ext>
          </a:extLst>
        </xdr:cNvPr>
        <xdr:cNvCxnSpPr/>
      </xdr:nvCxnSpPr>
      <xdr:spPr>
        <a:xfrm>
          <a:off x="1457325" y="850582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327025</xdr:colOff>
      <xdr:row>47</xdr:row>
      <xdr:rowOff>57150</xdr:rowOff>
    </xdr:from>
    <xdr:to>
      <xdr:col>3</xdr:col>
      <xdr:colOff>123825</xdr:colOff>
      <xdr:row>48</xdr:row>
      <xdr:rowOff>95250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25BC5733-1C0A-4987-9017-22C89118E866}"/>
            </a:ext>
          </a:extLst>
        </xdr:cNvPr>
        <xdr:cNvSpPr/>
      </xdr:nvSpPr>
      <xdr:spPr>
        <a:xfrm>
          <a:off x="1549400" y="8562975"/>
          <a:ext cx="400050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241300</xdr:colOff>
      <xdr:row>49</xdr:row>
      <xdr:rowOff>165100</xdr:rowOff>
    </xdr:from>
    <xdr:to>
      <xdr:col>3</xdr:col>
      <xdr:colOff>317500</xdr:colOff>
      <xdr:row>53</xdr:row>
      <xdr:rowOff>114300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4A5DE79-5C3C-4BD1-AA5C-0F4F0B8DEC11}"/>
            </a:ext>
          </a:extLst>
        </xdr:cNvPr>
        <xdr:cNvSpPr/>
      </xdr:nvSpPr>
      <xdr:spPr>
        <a:xfrm>
          <a:off x="847725" y="9029700"/>
          <a:ext cx="1295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Wake up in morning</a:t>
          </a:r>
        </a:p>
      </xdr:txBody>
    </xdr:sp>
    <xdr:clientData/>
  </xdr:twoCellAnchor>
  <xdr:twoCellAnchor>
    <xdr:from>
      <xdr:col>1</xdr:col>
      <xdr:colOff>215900</xdr:colOff>
      <xdr:row>23</xdr:row>
      <xdr:rowOff>6350</xdr:rowOff>
    </xdr:from>
    <xdr:to>
      <xdr:col>3</xdr:col>
      <xdr:colOff>292100</xdr:colOff>
      <xdr:row>26</xdr:row>
      <xdr:rowOff>139700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607C894-214D-4A61-B4CF-23060A492BDB}"/>
            </a:ext>
          </a:extLst>
        </xdr:cNvPr>
        <xdr:cNvSpPr/>
      </xdr:nvSpPr>
      <xdr:spPr>
        <a:xfrm>
          <a:off x="828675" y="4171950"/>
          <a:ext cx="1295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in</a:t>
          </a:r>
          <a:r>
            <a:rPr lang="en-US" sz="1100" baseline="0"/>
            <a:t> bed</a:t>
          </a:r>
          <a:endParaRPr lang="en-US" sz="1100"/>
        </a:p>
      </xdr:txBody>
    </xdr:sp>
    <xdr:clientData/>
  </xdr:twoCellAnchor>
  <xdr:twoCellAnchor>
    <xdr:from>
      <xdr:col>2</xdr:col>
      <xdr:colOff>234950</xdr:colOff>
      <xdr:row>26</xdr:row>
      <xdr:rowOff>139700</xdr:rowOff>
    </xdr:from>
    <xdr:to>
      <xdr:col>2</xdr:col>
      <xdr:colOff>241300</xdr:colOff>
      <xdr:row>28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CC5A090-065D-4182-9580-098BDB46EEF9}"/>
            </a:ext>
          </a:extLst>
        </xdr:cNvPr>
        <xdr:cNvCxnSpPr>
          <a:endCxn id="14" idx="0"/>
        </xdr:cNvCxnSpPr>
      </xdr:nvCxnSpPr>
      <xdr:spPr>
        <a:xfrm>
          <a:off x="1457325" y="484822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0</xdr:row>
      <xdr:rowOff>19050</xdr:rowOff>
    </xdr:from>
    <xdr:to>
      <xdr:col>3</xdr:col>
      <xdr:colOff>133350</xdr:colOff>
      <xdr:row>3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0BB93DA-693B-4A83-AF9A-5FC1FD58B71F}"/>
            </a:ext>
          </a:extLst>
        </xdr:cNvPr>
        <xdr:cNvSpPr/>
      </xdr:nvSpPr>
      <xdr:spPr>
        <a:xfrm>
          <a:off x="1016000" y="19050"/>
          <a:ext cx="9461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241300</xdr:colOff>
      <xdr:row>2</xdr:row>
      <xdr:rowOff>177800</xdr:rowOff>
    </xdr:from>
    <xdr:to>
      <xdr:col>2</xdr:col>
      <xdr:colOff>244475</xdr:colOff>
      <xdr:row>4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8C42F4-3C71-4DBA-B0BF-0598728B8252}"/>
            </a:ext>
          </a:extLst>
        </xdr:cNvPr>
        <xdr:cNvCxnSpPr/>
      </xdr:nvCxnSpPr>
      <xdr:spPr>
        <a:xfrm flipH="1">
          <a:off x="1460500" y="546100"/>
          <a:ext cx="3175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4</xdr:row>
      <xdr:rowOff>82550</xdr:rowOff>
    </xdr:from>
    <xdr:to>
      <xdr:col>3</xdr:col>
      <xdr:colOff>323850</xdr:colOff>
      <xdr:row>7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2D7101B-BD47-4F58-A35B-24D53FACCA18}"/>
            </a:ext>
          </a:extLst>
        </xdr:cNvPr>
        <xdr:cNvSpPr/>
      </xdr:nvSpPr>
      <xdr:spPr>
        <a:xfrm>
          <a:off x="857250" y="806450"/>
          <a:ext cx="1295400" cy="527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Put</a:t>
          </a:r>
          <a:r>
            <a:rPr lang="en-US" sz="1100" baseline="0"/>
            <a:t> kids to sleep in evening</a:t>
          </a:r>
          <a:endParaRPr lang="en-US" sz="1100"/>
        </a:p>
      </xdr:txBody>
    </xdr:sp>
    <xdr:clientData/>
  </xdr:twoCellAnchor>
  <xdr:twoCellAnchor>
    <xdr:from>
      <xdr:col>2</xdr:col>
      <xdr:colOff>254000</xdr:colOff>
      <xdr:row>7</xdr:row>
      <xdr:rowOff>44450</xdr:rowOff>
    </xdr:from>
    <xdr:to>
      <xdr:col>2</xdr:col>
      <xdr:colOff>257175</xdr:colOff>
      <xdr:row>8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AE4E37F-8F34-425C-B90F-BD7BD58C0641}"/>
            </a:ext>
          </a:extLst>
        </xdr:cNvPr>
        <xdr:cNvCxnSpPr/>
      </xdr:nvCxnSpPr>
      <xdr:spPr>
        <a:xfrm>
          <a:off x="1473200" y="1311275"/>
          <a:ext cx="3175" cy="21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</xdr:row>
      <xdr:rowOff>9525</xdr:rowOff>
    </xdr:from>
    <xdr:to>
      <xdr:col>9</xdr:col>
      <xdr:colOff>419100</xdr:colOff>
      <xdr:row>3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23A0922-F98F-4413-9F67-59E35B158D85}"/>
            </a:ext>
          </a:extLst>
        </xdr:cNvPr>
        <xdr:cNvSpPr/>
      </xdr:nvSpPr>
      <xdr:spPr>
        <a:xfrm>
          <a:off x="4610100" y="190500"/>
          <a:ext cx="12954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Late night snack</a:t>
          </a:r>
        </a:p>
      </xdr:txBody>
    </xdr:sp>
    <xdr:clientData/>
  </xdr:twoCellAnchor>
  <xdr:twoCellAnchor>
    <xdr:from>
      <xdr:col>9</xdr:col>
      <xdr:colOff>419100</xdr:colOff>
      <xdr:row>8</xdr:row>
      <xdr:rowOff>74613</xdr:rowOff>
    </xdr:from>
    <xdr:to>
      <xdr:col>10</xdr:col>
      <xdr:colOff>419100</xdr:colOff>
      <xdr:row>8</xdr:row>
      <xdr:rowOff>82550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1348C19-0D77-47F4-AEB8-F8E12B1C50DB}"/>
            </a:ext>
          </a:extLst>
        </xdr:cNvPr>
        <xdr:cNvCxnSpPr>
          <a:stCxn id="8" idx="3"/>
        </xdr:cNvCxnSpPr>
      </xdr:nvCxnSpPr>
      <xdr:spPr>
        <a:xfrm>
          <a:off x="5905500" y="1522413"/>
          <a:ext cx="609600" cy="7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5</xdr:row>
      <xdr:rowOff>133350</xdr:rowOff>
    </xdr:from>
    <xdr:to>
      <xdr:col>9</xdr:col>
      <xdr:colOff>419100</xdr:colOff>
      <xdr:row>11</xdr:row>
      <xdr:rowOff>15875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1772CF6F-3F1A-41FE-8E9A-4FE4C2C47871}"/>
            </a:ext>
          </a:extLst>
        </xdr:cNvPr>
        <xdr:cNvSpPr/>
      </xdr:nvSpPr>
      <xdr:spPr>
        <a:xfrm>
          <a:off x="4552950" y="1038225"/>
          <a:ext cx="1352550" cy="968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Hungry?</a:t>
          </a:r>
        </a:p>
      </xdr:txBody>
    </xdr:sp>
    <xdr:clientData/>
  </xdr:twoCellAnchor>
  <xdr:twoCellAnchor>
    <xdr:from>
      <xdr:col>8</xdr:col>
      <xdr:colOff>428625</xdr:colOff>
      <xdr:row>4</xdr:row>
      <xdr:rowOff>73025</xdr:rowOff>
    </xdr:from>
    <xdr:to>
      <xdr:col>9</xdr:col>
      <xdr:colOff>228600</xdr:colOff>
      <xdr:row>5</xdr:row>
      <xdr:rowOff>111125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482E2DA8-3F20-4568-8880-A2CC9942AA52}"/>
            </a:ext>
          </a:extLst>
        </xdr:cNvPr>
        <xdr:cNvSpPr/>
      </xdr:nvSpPr>
      <xdr:spPr>
        <a:xfrm>
          <a:off x="5305425" y="796925"/>
          <a:ext cx="409575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9</xdr:col>
      <xdr:colOff>419100</xdr:colOff>
      <xdr:row>2</xdr:row>
      <xdr:rowOff>73025</xdr:rowOff>
    </xdr:from>
    <xdr:to>
      <xdr:col>11</xdr:col>
      <xdr:colOff>438150</xdr:colOff>
      <xdr:row>6</xdr:row>
      <xdr:rowOff>158750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E6B9633-D9F2-4610-B3C2-A4489C65845E}"/>
            </a:ext>
          </a:extLst>
        </xdr:cNvPr>
        <xdr:cNvCxnSpPr>
          <a:stCxn id="6" idx="3"/>
          <a:endCxn id="11" idx="0"/>
        </xdr:cNvCxnSpPr>
      </xdr:nvCxnSpPr>
      <xdr:spPr>
        <a:xfrm>
          <a:off x="5905500" y="434975"/>
          <a:ext cx="1238250" cy="8096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6</xdr:row>
      <xdr:rowOff>161925</xdr:rowOff>
    </xdr:from>
    <xdr:to>
      <xdr:col>12</xdr:col>
      <xdr:colOff>476250</xdr:colOff>
      <xdr:row>10</xdr:row>
      <xdr:rowOff>111125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1E60FB4-8E04-4F56-975A-A9E692DA1AD0}"/>
            </a:ext>
          </a:extLst>
        </xdr:cNvPr>
        <xdr:cNvSpPr/>
      </xdr:nvSpPr>
      <xdr:spPr>
        <a:xfrm>
          <a:off x="6496050" y="1247775"/>
          <a:ext cx="129540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Brush teeth</a:t>
          </a:r>
        </a:p>
      </xdr:txBody>
    </xdr:sp>
    <xdr:clientData/>
  </xdr:twoCellAnchor>
  <xdr:twoCellAnchor>
    <xdr:from>
      <xdr:col>11</xdr:col>
      <xdr:colOff>447675</xdr:colOff>
      <xdr:row>10</xdr:row>
      <xdr:rowOff>111125</xdr:rowOff>
    </xdr:from>
    <xdr:to>
      <xdr:col>11</xdr:col>
      <xdr:colOff>447675</xdr:colOff>
      <xdr:row>11</xdr:row>
      <xdr:rowOff>123825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ECBA04B-3AE5-4D63-8D4E-2B67BE956AD8}"/>
            </a:ext>
          </a:extLst>
        </xdr:cNvPr>
        <xdr:cNvCxnSpPr/>
      </xdr:nvCxnSpPr>
      <xdr:spPr>
        <a:xfrm>
          <a:off x="7153275" y="1920875"/>
          <a:ext cx="0" cy="193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8</xdr:row>
      <xdr:rowOff>149225</xdr:rowOff>
    </xdr:from>
    <xdr:to>
      <xdr:col>10</xdr:col>
      <xdr:colOff>247650</xdr:colOff>
      <xdr:row>10</xdr:row>
      <xdr:rowOff>9525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B0EDDB07-E4DF-4F9F-A9EA-9FEC55FE2BE0}"/>
            </a:ext>
          </a:extLst>
        </xdr:cNvPr>
        <xdr:cNvSpPr/>
      </xdr:nvSpPr>
      <xdr:spPr>
        <a:xfrm>
          <a:off x="5934075" y="1597025"/>
          <a:ext cx="409575" cy="222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10</xdr:col>
      <xdr:colOff>415925</xdr:colOff>
      <xdr:row>16</xdr:row>
      <xdr:rowOff>101600</xdr:rowOff>
    </xdr:from>
    <xdr:to>
      <xdr:col>12</xdr:col>
      <xdr:colOff>492125</xdr:colOff>
      <xdr:row>21</xdr:row>
      <xdr:rowOff>44450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9BDFF23-B03D-4DD4-A4F6-00F3BD6A9546}"/>
            </a:ext>
          </a:extLst>
        </xdr:cNvPr>
        <xdr:cNvSpPr/>
      </xdr:nvSpPr>
      <xdr:spPr>
        <a:xfrm>
          <a:off x="6511925" y="2997200"/>
          <a:ext cx="129540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Watch show/browse social media on phone</a:t>
          </a:r>
        </a:p>
      </xdr:txBody>
    </xdr:sp>
    <xdr:clientData/>
  </xdr:twoCellAnchor>
  <xdr:twoCellAnchor>
    <xdr:from>
      <xdr:col>11</xdr:col>
      <xdr:colOff>466725</xdr:colOff>
      <xdr:row>20</xdr:row>
      <xdr:rowOff>149225</xdr:rowOff>
    </xdr:from>
    <xdr:to>
      <xdr:col>11</xdr:col>
      <xdr:colOff>466725</xdr:colOff>
      <xdr:row>22</xdr:row>
      <xdr:rowOff>82550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14A5BDB-F58D-43F4-9946-A481EE925A59}"/>
            </a:ext>
          </a:extLst>
        </xdr:cNvPr>
        <xdr:cNvCxnSpPr/>
      </xdr:nvCxnSpPr>
      <xdr:spPr>
        <a:xfrm>
          <a:off x="7172325" y="37687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425450</xdr:colOff>
      <xdr:row>22</xdr:row>
      <xdr:rowOff>82550</xdr:rowOff>
    </xdr:from>
    <xdr:to>
      <xdr:col>12</xdr:col>
      <xdr:colOff>501650</xdr:colOff>
      <xdr:row>26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A368042-3CB0-41AF-B3E7-EC6577B22D26}"/>
            </a:ext>
          </a:extLst>
        </xdr:cNvPr>
        <xdr:cNvSpPr/>
      </xdr:nvSpPr>
      <xdr:spPr>
        <a:xfrm>
          <a:off x="6521450" y="4064000"/>
          <a:ext cx="1295400" cy="669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</a:t>
          </a:r>
          <a:r>
            <a:rPr lang="en-US" sz="1100" baseline="0"/>
            <a:t> to sleep</a:t>
          </a:r>
          <a:endParaRPr lang="en-US" sz="1100"/>
        </a:p>
      </xdr:txBody>
    </xdr:sp>
    <xdr:clientData/>
  </xdr:twoCellAnchor>
  <xdr:twoCellAnchor>
    <xdr:from>
      <xdr:col>13</xdr:col>
      <xdr:colOff>190500</xdr:colOff>
      <xdr:row>21</xdr:row>
      <xdr:rowOff>28575</xdr:rowOff>
    </xdr:from>
    <xdr:to>
      <xdr:col>16</xdr:col>
      <xdr:colOff>247650</xdr:colOff>
      <xdr:row>27</xdr:row>
      <xdr:rowOff>123825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id="{4E8E000E-966E-487B-9D85-9D340CFA0DD7}"/>
            </a:ext>
          </a:extLst>
        </xdr:cNvPr>
        <xdr:cNvSpPr/>
      </xdr:nvSpPr>
      <xdr:spPr>
        <a:xfrm>
          <a:off x="8115300" y="3829050"/>
          <a:ext cx="1885950" cy="1181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Baby wake up at night?</a:t>
          </a:r>
        </a:p>
      </xdr:txBody>
    </xdr:sp>
    <xdr:clientData/>
  </xdr:twoCellAnchor>
  <xdr:twoCellAnchor>
    <xdr:from>
      <xdr:col>14</xdr:col>
      <xdr:colOff>523875</xdr:colOff>
      <xdr:row>27</xdr:row>
      <xdr:rowOff>111125</xdr:rowOff>
    </xdr:from>
    <xdr:to>
      <xdr:col>14</xdr:col>
      <xdr:colOff>523875</xdr:colOff>
      <xdr:row>29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B45D61D-A85D-469B-9EAC-CEDCDEA73B38}"/>
            </a:ext>
          </a:extLst>
        </xdr:cNvPr>
        <xdr:cNvCxnSpPr/>
      </xdr:nvCxnSpPr>
      <xdr:spPr>
        <a:xfrm flipH="1">
          <a:off x="9058275" y="4997450"/>
          <a:ext cx="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29</xdr:row>
      <xdr:rowOff>111125</xdr:rowOff>
    </xdr:from>
    <xdr:to>
      <xdr:col>15</xdr:col>
      <xdr:colOff>561975</xdr:colOff>
      <xdr:row>33</xdr:row>
      <xdr:rowOff>66675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1659BCF-7870-4B28-97CB-CC0738406B8D}"/>
            </a:ext>
          </a:extLst>
        </xdr:cNvPr>
        <xdr:cNvSpPr/>
      </xdr:nvSpPr>
      <xdr:spPr>
        <a:xfrm>
          <a:off x="8410575" y="5359400"/>
          <a:ext cx="1295400" cy="679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Soothe baby back to sleep</a:t>
          </a:r>
        </a:p>
      </xdr:txBody>
    </xdr:sp>
    <xdr:clientData/>
  </xdr:twoCellAnchor>
  <xdr:twoCellAnchor>
    <xdr:from>
      <xdr:col>14</xdr:col>
      <xdr:colOff>530225</xdr:colOff>
      <xdr:row>19</xdr:row>
      <xdr:rowOff>63500</xdr:rowOff>
    </xdr:from>
    <xdr:to>
      <xdr:col>14</xdr:col>
      <xdr:colOff>530225</xdr:colOff>
      <xdr:row>21</xdr:row>
      <xdr:rowOff>25400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55B1C28-4B9D-4E0B-A229-3521126FEE85}"/>
            </a:ext>
          </a:extLst>
        </xdr:cNvPr>
        <xdr:cNvCxnSpPr/>
      </xdr:nvCxnSpPr>
      <xdr:spPr>
        <a:xfrm flipV="1">
          <a:off x="9064625" y="35020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27</xdr:row>
      <xdr:rowOff>149225</xdr:rowOff>
    </xdr:from>
    <xdr:to>
      <xdr:col>15</xdr:col>
      <xdr:colOff>371475</xdr:colOff>
      <xdr:row>29</xdr:row>
      <xdr:rowOff>6350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69F6447C-1507-48D9-9679-11E7112C7606}"/>
            </a:ext>
          </a:extLst>
        </xdr:cNvPr>
        <xdr:cNvSpPr/>
      </xdr:nvSpPr>
      <xdr:spPr>
        <a:xfrm>
          <a:off x="9115425" y="5035550"/>
          <a:ext cx="400050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11</xdr:col>
      <xdr:colOff>466726</xdr:colOff>
      <xdr:row>26</xdr:row>
      <xdr:rowOff>25400</xdr:rowOff>
    </xdr:from>
    <xdr:to>
      <xdr:col>13</xdr:col>
      <xdr:colOff>482601</xdr:colOff>
      <xdr:row>31</xdr:row>
      <xdr:rowOff>87313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11FEC4BD-6A38-46AA-8860-C364CFCCF209}"/>
            </a:ext>
          </a:extLst>
        </xdr:cNvPr>
        <xdr:cNvCxnSpPr>
          <a:stCxn id="20" idx="1"/>
          <a:endCxn id="17" idx="2"/>
        </xdr:cNvCxnSpPr>
      </xdr:nvCxnSpPr>
      <xdr:spPr>
        <a:xfrm rot="10800000">
          <a:off x="7172326" y="4730750"/>
          <a:ext cx="1235075" cy="9667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34925</xdr:colOff>
      <xdr:row>19</xdr:row>
      <xdr:rowOff>168275</xdr:rowOff>
    </xdr:from>
    <xdr:to>
      <xdr:col>15</xdr:col>
      <xdr:colOff>434975</xdr:colOff>
      <xdr:row>21</xdr:row>
      <xdr:rowOff>25400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7DA503C3-C9C0-4898-B2F2-F3FB09EABFC9}"/>
            </a:ext>
          </a:extLst>
        </xdr:cNvPr>
        <xdr:cNvSpPr/>
      </xdr:nvSpPr>
      <xdr:spPr>
        <a:xfrm>
          <a:off x="9178925" y="3606800"/>
          <a:ext cx="400050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13</xdr:col>
      <xdr:colOff>523875</xdr:colOff>
      <xdr:row>15</xdr:row>
      <xdr:rowOff>123825</xdr:rowOff>
    </xdr:from>
    <xdr:to>
      <xdr:col>15</xdr:col>
      <xdr:colOff>600075</xdr:colOff>
      <xdr:row>19</xdr:row>
      <xdr:rowOff>76200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BAEDB22-FF20-4193-A194-EE1428C9CC92}"/>
            </a:ext>
          </a:extLst>
        </xdr:cNvPr>
        <xdr:cNvSpPr/>
      </xdr:nvSpPr>
      <xdr:spPr>
        <a:xfrm>
          <a:off x="8448675" y="2838450"/>
          <a:ext cx="1295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Wake up in morning</a:t>
          </a:r>
        </a:p>
      </xdr:txBody>
    </xdr:sp>
    <xdr:clientData/>
  </xdr:twoCellAnchor>
  <xdr:twoCellAnchor>
    <xdr:from>
      <xdr:col>10</xdr:col>
      <xdr:colOff>396875</xdr:colOff>
      <xdr:row>11</xdr:row>
      <xdr:rowOff>123825</xdr:rowOff>
    </xdr:from>
    <xdr:to>
      <xdr:col>12</xdr:col>
      <xdr:colOff>473075</xdr:colOff>
      <xdr:row>15</xdr:row>
      <xdr:rowOff>76200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74F27BB-B131-44BF-83F0-2C64E65D976D}"/>
            </a:ext>
          </a:extLst>
        </xdr:cNvPr>
        <xdr:cNvSpPr/>
      </xdr:nvSpPr>
      <xdr:spPr>
        <a:xfrm>
          <a:off x="6492875" y="2114550"/>
          <a:ext cx="1295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in</a:t>
          </a:r>
          <a:r>
            <a:rPr lang="en-US" sz="1100" baseline="0"/>
            <a:t> bed</a:t>
          </a:r>
          <a:endParaRPr lang="en-US" sz="1100"/>
        </a:p>
      </xdr:txBody>
    </xdr:sp>
    <xdr:clientData/>
  </xdr:twoCellAnchor>
  <xdr:twoCellAnchor>
    <xdr:from>
      <xdr:col>11</xdr:col>
      <xdr:colOff>447675</xdr:colOff>
      <xdr:row>15</xdr:row>
      <xdr:rowOff>82550</xdr:rowOff>
    </xdr:from>
    <xdr:to>
      <xdr:col>11</xdr:col>
      <xdr:colOff>447675</xdr:colOff>
      <xdr:row>16</xdr:row>
      <xdr:rowOff>104775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C588478-8652-470F-B6EE-679D63662D64}"/>
            </a:ext>
          </a:extLst>
        </xdr:cNvPr>
        <xdr:cNvCxnSpPr/>
      </xdr:nvCxnSpPr>
      <xdr:spPr>
        <a:xfrm>
          <a:off x="7153275" y="2797175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206375</xdr:colOff>
      <xdr:row>12</xdr:row>
      <xdr:rowOff>28573</xdr:rowOff>
    </xdr:from>
    <xdr:to>
      <xdr:col>3</xdr:col>
      <xdr:colOff>314325</xdr:colOff>
      <xdr:row>17</xdr:row>
      <xdr:rowOff>19050</xdr:rowOff>
    </xdr:to>
    <xdr:sp macro="" textlink="">
      <xdr:nvSpPr>
        <xdr:cNvPr id="29" name="Flowchart: Decision 28">
          <a:extLst>
            <a:ext uri="{FF2B5EF4-FFF2-40B4-BE49-F238E27FC236}">
              <a16:creationId xmlns:a16="http://schemas.microsoft.com/office/drawing/2014/main" id="{F863A70E-6395-4DA1-B590-6F69E62285B1}"/>
            </a:ext>
          </a:extLst>
        </xdr:cNvPr>
        <xdr:cNvSpPr/>
      </xdr:nvSpPr>
      <xdr:spPr>
        <a:xfrm>
          <a:off x="815975" y="2200273"/>
          <a:ext cx="1327150" cy="89535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Eaten dinner?</a:t>
          </a:r>
        </a:p>
      </xdr:txBody>
    </xdr:sp>
    <xdr:clientData/>
  </xdr:twoCellAnchor>
  <xdr:twoCellAnchor>
    <xdr:from>
      <xdr:col>2</xdr:col>
      <xdr:colOff>254000</xdr:colOff>
      <xdr:row>17</xdr:row>
      <xdr:rowOff>19050</xdr:rowOff>
    </xdr:from>
    <xdr:to>
      <xdr:col>2</xdr:col>
      <xdr:colOff>254000</xdr:colOff>
      <xdr:row>19</xdr:row>
      <xdr:rowOff>158750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04943CD-054B-4927-827F-3F8E5C97771B}"/>
            </a:ext>
          </a:extLst>
        </xdr:cNvPr>
        <xdr:cNvCxnSpPr/>
      </xdr:nvCxnSpPr>
      <xdr:spPr>
        <a:xfrm>
          <a:off x="1476375" y="309562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17</xdr:row>
      <xdr:rowOff>123825</xdr:rowOff>
    </xdr:from>
    <xdr:to>
      <xdr:col>3</xdr:col>
      <xdr:colOff>114300</xdr:colOff>
      <xdr:row>18</xdr:row>
      <xdr:rowOff>158750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E77C6FF6-9DC8-49C8-871F-71E66AD51802}"/>
            </a:ext>
          </a:extLst>
        </xdr:cNvPr>
        <xdr:cNvSpPr/>
      </xdr:nvSpPr>
      <xdr:spPr>
        <a:xfrm>
          <a:off x="1533525" y="3200400"/>
          <a:ext cx="409575" cy="215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</xdr:col>
      <xdr:colOff>301625</xdr:colOff>
      <xdr:row>14</xdr:row>
      <xdr:rowOff>120650</xdr:rowOff>
    </xdr:from>
    <xdr:to>
      <xdr:col>4</xdr:col>
      <xdr:colOff>244475</xdr:colOff>
      <xdr:row>14</xdr:row>
      <xdr:rowOff>133350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F43E4A9-91EC-478D-9EC3-40F01388C763}"/>
            </a:ext>
          </a:extLst>
        </xdr:cNvPr>
        <xdr:cNvCxnSpPr/>
      </xdr:nvCxnSpPr>
      <xdr:spPr>
        <a:xfrm>
          <a:off x="2130425" y="2654300"/>
          <a:ext cx="5524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339725</xdr:colOff>
      <xdr:row>13</xdr:row>
      <xdr:rowOff>6350</xdr:rowOff>
    </xdr:from>
    <xdr:to>
      <xdr:col>4</xdr:col>
      <xdr:colOff>139700</xdr:colOff>
      <xdr:row>14</xdr:row>
      <xdr:rowOff>47625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567B0948-8051-42EE-81B8-7F63D1299FCE}"/>
            </a:ext>
          </a:extLst>
        </xdr:cNvPr>
        <xdr:cNvSpPr/>
      </xdr:nvSpPr>
      <xdr:spPr>
        <a:xfrm>
          <a:off x="2168525" y="2359025"/>
          <a:ext cx="409575" cy="222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</xdr:col>
      <xdr:colOff>396875</xdr:colOff>
      <xdr:row>19</xdr:row>
      <xdr:rowOff>82551</xdr:rowOff>
    </xdr:from>
    <xdr:to>
      <xdr:col>3</xdr:col>
      <xdr:colOff>358775</xdr:colOff>
      <xdr:row>22</xdr:row>
      <xdr:rowOff>63501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303C2D5-A09D-44C4-B820-25F28D7BCD5C}"/>
            </a:ext>
          </a:extLst>
        </xdr:cNvPr>
        <xdr:cNvSpPr/>
      </xdr:nvSpPr>
      <xdr:spPr>
        <a:xfrm>
          <a:off x="1006475" y="3521076"/>
          <a:ext cx="11811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Make/buy dinner and eat it</a:t>
          </a:r>
        </a:p>
      </xdr:txBody>
    </xdr:sp>
    <xdr:clientData/>
  </xdr:twoCellAnchor>
  <xdr:twoCellAnchor>
    <xdr:from>
      <xdr:col>4</xdr:col>
      <xdr:colOff>234950</xdr:colOff>
      <xdr:row>12</xdr:row>
      <xdr:rowOff>60323</xdr:rowOff>
    </xdr:from>
    <xdr:to>
      <xdr:col>6</xdr:col>
      <xdr:colOff>342900</xdr:colOff>
      <xdr:row>17</xdr:row>
      <xdr:rowOff>47624</xdr:rowOff>
    </xdr:to>
    <xdr:sp macro="" textlink="">
      <xdr:nvSpPr>
        <xdr:cNvPr id="40" name="Flowchart: Decision 39">
          <a:extLst>
            <a:ext uri="{FF2B5EF4-FFF2-40B4-BE49-F238E27FC236}">
              <a16:creationId xmlns:a16="http://schemas.microsoft.com/office/drawing/2014/main" id="{7910FB80-6B1C-4AFE-BAED-6AE43DDA6865}"/>
            </a:ext>
          </a:extLst>
        </xdr:cNvPr>
        <xdr:cNvSpPr/>
      </xdr:nvSpPr>
      <xdr:spPr>
        <a:xfrm>
          <a:off x="2673350" y="2232023"/>
          <a:ext cx="1327150" cy="8921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Week night?</a:t>
          </a:r>
        </a:p>
      </xdr:txBody>
    </xdr:sp>
    <xdr:clientData/>
  </xdr:twoCellAnchor>
  <xdr:twoCellAnchor>
    <xdr:from>
      <xdr:col>6</xdr:col>
      <xdr:colOff>349250</xdr:colOff>
      <xdr:row>14</xdr:row>
      <xdr:rowOff>142877</xdr:rowOff>
    </xdr:from>
    <xdr:to>
      <xdr:col>7</xdr:col>
      <xdr:colOff>311150</xdr:colOff>
      <xdr:row>14</xdr:row>
      <xdr:rowOff>152400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B595B11-217D-437F-B931-0D6067F4205F}"/>
            </a:ext>
          </a:extLst>
        </xdr:cNvPr>
        <xdr:cNvCxnSpPr/>
      </xdr:nvCxnSpPr>
      <xdr:spPr>
        <a:xfrm>
          <a:off x="4006850" y="2676527"/>
          <a:ext cx="571500" cy="9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17</xdr:row>
      <xdr:rowOff>50799</xdr:rowOff>
    </xdr:from>
    <xdr:to>
      <xdr:col>5</xdr:col>
      <xdr:colOff>296863</xdr:colOff>
      <xdr:row>21</xdr:row>
      <xdr:rowOff>95251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189BD070-B286-47D8-AFC4-B917E4A17F64}"/>
            </a:ext>
          </a:extLst>
        </xdr:cNvPr>
        <xdr:cNvCxnSpPr>
          <a:endCxn id="40" idx="2"/>
        </xdr:cNvCxnSpPr>
      </xdr:nvCxnSpPr>
      <xdr:spPr>
        <a:xfrm flipV="1">
          <a:off x="2133600" y="3127374"/>
          <a:ext cx="1211263" cy="76835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282575</xdr:colOff>
      <xdr:row>9</xdr:row>
      <xdr:rowOff>142875</xdr:rowOff>
    </xdr:from>
    <xdr:to>
      <xdr:col>5</xdr:col>
      <xdr:colOff>295275</xdr:colOff>
      <xdr:row>12</xdr:row>
      <xdr:rowOff>53977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8D28170-F0B3-4601-B243-10E4CF3642E9}"/>
            </a:ext>
          </a:extLst>
        </xdr:cNvPr>
        <xdr:cNvCxnSpPr/>
      </xdr:nvCxnSpPr>
      <xdr:spPr>
        <a:xfrm flipV="1">
          <a:off x="3330575" y="1771650"/>
          <a:ext cx="12700" cy="4540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13</xdr:row>
      <xdr:rowOff>25400</xdr:rowOff>
    </xdr:from>
    <xdr:to>
      <xdr:col>9</xdr:col>
      <xdr:colOff>387350</xdr:colOff>
      <xdr:row>16</xdr:row>
      <xdr:rowOff>161925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709CD34-82CF-49C3-8C3D-55884B4738E4}"/>
            </a:ext>
          </a:extLst>
        </xdr:cNvPr>
        <xdr:cNvSpPr/>
      </xdr:nvSpPr>
      <xdr:spPr>
        <a:xfrm>
          <a:off x="4578350" y="2378075"/>
          <a:ext cx="1295400" cy="679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</a:t>
          </a:r>
          <a:r>
            <a:rPr lang="en-US" sz="1100" baseline="0"/>
            <a:t> school work</a:t>
          </a:r>
          <a:endParaRPr lang="en-US" sz="1100"/>
        </a:p>
      </xdr:txBody>
    </xdr:sp>
    <xdr:clientData/>
  </xdr:twoCellAnchor>
  <xdr:twoCellAnchor>
    <xdr:from>
      <xdr:col>6</xdr:col>
      <xdr:colOff>381000</xdr:colOff>
      <xdr:row>13</xdr:row>
      <xdr:rowOff>47625</xdr:rowOff>
    </xdr:from>
    <xdr:to>
      <xdr:col>7</xdr:col>
      <xdr:colOff>177800</xdr:colOff>
      <xdr:row>14</xdr:row>
      <xdr:rowOff>85725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7A5823BB-9FF7-48B8-B471-262842C7F3CC}"/>
            </a:ext>
          </a:extLst>
        </xdr:cNvPr>
        <xdr:cNvSpPr/>
      </xdr:nvSpPr>
      <xdr:spPr>
        <a:xfrm>
          <a:off x="4038600" y="2400300"/>
          <a:ext cx="406400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352425</xdr:colOff>
      <xdr:row>10</xdr:row>
      <xdr:rowOff>152400</xdr:rowOff>
    </xdr:from>
    <xdr:to>
      <xdr:col>6</xdr:col>
      <xdr:colOff>149225</xdr:colOff>
      <xdr:row>12</xdr:row>
      <xdr:rowOff>9525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E2E60468-74F7-449A-AA8E-76521A31B277}"/>
            </a:ext>
          </a:extLst>
        </xdr:cNvPr>
        <xdr:cNvSpPr/>
      </xdr:nvSpPr>
      <xdr:spPr>
        <a:xfrm>
          <a:off x="3400425" y="1962150"/>
          <a:ext cx="406400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</xdr:col>
      <xdr:colOff>333375</xdr:colOff>
      <xdr:row>6</xdr:row>
      <xdr:rowOff>142875</xdr:rowOff>
    </xdr:from>
    <xdr:to>
      <xdr:col>6</xdr:col>
      <xdr:colOff>304800</xdr:colOff>
      <xdr:row>9</xdr:row>
      <xdr:rowOff>142875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6193EEDD-D7B9-422C-8FF7-3FF2FC61742C}"/>
            </a:ext>
          </a:extLst>
        </xdr:cNvPr>
        <xdr:cNvSpPr/>
      </xdr:nvSpPr>
      <xdr:spPr>
        <a:xfrm>
          <a:off x="2771775" y="1228725"/>
          <a:ext cx="11906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Watch</a:t>
          </a:r>
          <a:r>
            <a:rPr lang="en-US" sz="1100" baseline="0"/>
            <a:t> movie/show</a:t>
          </a:r>
          <a:endParaRPr lang="en-US" sz="1100"/>
        </a:p>
      </xdr:txBody>
    </xdr:sp>
    <xdr:clientData/>
  </xdr:twoCellAnchor>
  <xdr:twoCellAnchor>
    <xdr:from>
      <xdr:col>6</xdr:col>
      <xdr:colOff>311150</xdr:colOff>
      <xdr:row>8</xdr:row>
      <xdr:rowOff>73025</xdr:rowOff>
    </xdr:from>
    <xdr:to>
      <xdr:col>7</xdr:col>
      <xdr:colOff>273050</xdr:colOff>
      <xdr:row>8</xdr:row>
      <xdr:rowOff>73027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AC2FED4-BD83-4A10-88CB-941146FBEB4C}"/>
            </a:ext>
          </a:extLst>
        </xdr:cNvPr>
        <xdr:cNvCxnSpPr>
          <a:cxnSpLocks/>
        </xdr:cNvCxnSpPr>
      </xdr:nvCxnSpPr>
      <xdr:spPr>
        <a:xfrm flipV="1">
          <a:off x="3968750" y="1520825"/>
          <a:ext cx="5715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8</xdr:row>
      <xdr:rowOff>76200</xdr:rowOff>
    </xdr:from>
    <xdr:to>
      <xdr:col>3</xdr:col>
      <xdr:colOff>276225</xdr:colOff>
      <xdr:row>10</xdr:row>
      <xdr:rowOff>161925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38CC47BB-F75C-42FB-A685-8FAE6C36D788}"/>
            </a:ext>
          </a:extLst>
        </xdr:cNvPr>
        <xdr:cNvSpPr/>
      </xdr:nvSpPr>
      <xdr:spPr>
        <a:xfrm>
          <a:off x="914400" y="1524000"/>
          <a:ext cx="11906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Tidy up house</a:t>
          </a:r>
        </a:p>
      </xdr:txBody>
    </xdr:sp>
    <xdr:clientData/>
  </xdr:twoCellAnchor>
  <xdr:twoCellAnchor>
    <xdr:from>
      <xdr:col>2</xdr:col>
      <xdr:colOff>257175</xdr:colOff>
      <xdr:row>10</xdr:row>
      <xdr:rowOff>171450</xdr:rowOff>
    </xdr:from>
    <xdr:to>
      <xdr:col>2</xdr:col>
      <xdr:colOff>257175</xdr:colOff>
      <xdr:row>12</xdr:row>
      <xdr:rowOff>31748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23AA6E8-C205-4C14-8CE0-F2039FAB4D28}"/>
            </a:ext>
          </a:extLst>
        </xdr:cNvPr>
        <xdr:cNvCxnSpPr>
          <a:endCxn id="29" idx="0"/>
        </xdr:cNvCxnSpPr>
      </xdr:nvCxnSpPr>
      <xdr:spPr>
        <a:xfrm>
          <a:off x="1476375" y="1981200"/>
          <a:ext cx="0" cy="2222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11</xdr:row>
      <xdr:rowOff>15875</xdr:rowOff>
    </xdr:from>
    <xdr:to>
      <xdr:col>8</xdr:col>
      <xdr:colOff>352425</xdr:colOff>
      <xdr:row>13</xdr:row>
      <xdr:rowOff>28575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2C92AC1-EB4E-4F72-A47C-4D657FEEFE33}"/>
            </a:ext>
          </a:extLst>
        </xdr:cNvPr>
        <xdr:cNvCxnSpPr>
          <a:stCxn id="48" idx="0"/>
          <a:endCxn id="8" idx="2"/>
        </xdr:cNvCxnSpPr>
      </xdr:nvCxnSpPr>
      <xdr:spPr>
        <a:xfrm flipV="1">
          <a:off x="5229225" y="2006600"/>
          <a:ext cx="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3</xdr:row>
      <xdr:rowOff>142875</xdr:rowOff>
    </xdr:from>
    <xdr:to>
      <xdr:col>8</xdr:col>
      <xdr:colOff>352425</xdr:colOff>
      <xdr:row>5</xdr:row>
      <xdr:rowOff>149225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FB7B995-453A-4CEA-979E-B04396F5A711}"/>
            </a:ext>
          </a:extLst>
        </xdr:cNvPr>
        <xdr:cNvCxnSpPr/>
      </xdr:nvCxnSpPr>
      <xdr:spPr>
        <a:xfrm flipV="1">
          <a:off x="5229225" y="6858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24</xdr:row>
      <xdr:rowOff>73025</xdr:rowOff>
    </xdr:from>
    <xdr:to>
      <xdr:col>13</xdr:col>
      <xdr:colOff>200025</xdr:colOff>
      <xdr:row>24</xdr:row>
      <xdr:rowOff>73025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B4771A32-A3DD-488A-A9DA-9FB648E8EE6C}"/>
            </a:ext>
          </a:extLst>
        </xdr:cNvPr>
        <xdr:cNvCxnSpPr/>
      </xdr:nvCxnSpPr>
      <xdr:spPr>
        <a:xfrm>
          <a:off x="7800975" y="44164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0</xdr:row>
      <xdr:rowOff>142875</xdr:rowOff>
    </xdr:from>
    <xdr:to>
      <xdr:col>3</xdr:col>
      <xdr:colOff>161925</xdr:colOff>
      <xdr:row>3</xdr:row>
      <xdr:rowOff>123825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4C0FBAF-BA9D-4156-A0CA-931F0D498E48}"/>
            </a:ext>
          </a:extLst>
        </xdr:cNvPr>
        <xdr:cNvSpPr/>
      </xdr:nvSpPr>
      <xdr:spPr>
        <a:xfrm>
          <a:off x="1047750" y="142875"/>
          <a:ext cx="9429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288925</xdr:colOff>
      <xdr:row>3</xdr:row>
      <xdr:rowOff>120650</xdr:rowOff>
    </xdr:from>
    <xdr:to>
      <xdr:col>2</xdr:col>
      <xdr:colOff>298450</xdr:colOff>
      <xdr:row>5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0DFF697-80B5-4C12-B3B1-3070C19E8793}"/>
            </a:ext>
          </a:extLst>
        </xdr:cNvPr>
        <xdr:cNvCxnSpPr>
          <a:stCxn id="2" idx="4"/>
          <a:endCxn id="48" idx="0"/>
        </xdr:cNvCxnSpPr>
      </xdr:nvCxnSpPr>
      <xdr:spPr>
        <a:xfrm flipH="1">
          <a:off x="1508125" y="663575"/>
          <a:ext cx="9525" cy="26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273050</xdr:colOff>
      <xdr:row>8</xdr:row>
      <xdr:rowOff>104775</xdr:rowOff>
    </xdr:from>
    <xdr:to>
      <xdr:col>3</xdr:col>
      <xdr:colOff>349250</xdr:colOff>
      <xdr:row>11</xdr:row>
      <xdr:rowOff>82550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B821251-8468-46CB-8EA5-5A58FF16C414}"/>
            </a:ext>
          </a:extLst>
        </xdr:cNvPr>
        <xdr:cNvSpPr/>
      </xdr:nvSpPr>
      <xdr:spPr>
        <a:xfrm>
          <a:off x="882650" y="1552575"/>
          <a:ext cx="12954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Put kids to sleep in evening</a:t>
          </a:r>
        </a:p>
      </xdr:txBody>
    </xdr:sp>
    <xdr:clientData/>
  </xdr:twoCellAnchor>
  <xdr:twoCellAnchor>
    <xdr:from>
      <xdr:col>2</xdr:col>
      <xdr:colOff>285750</xdr:colOff>
      <xdr:row>11</xdr:row>
      <xdr:rowOff>66675</xdr:rowOff>
    </xdr:from>
    <xdr:to>
      <xdr:col>2</xdr:col>
      <xdr:colOff>285750</xdr:colOff>
      <xdr:row>12</xdr:row>
      <xdr:rowOff>92075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19A4055-D9D0-4922-B91C-6F19B2E209DD}"/>
            </a:ext>
          </a:extLst>
        </xdr:cNvPr>
        <xdr:cNvCxnSpPr/>
      </xdr:nvCxnSpPr>
      <xdr:spPr>
        <a:xfrm>
          <a:off x="1504950" y="2057400"/>
          <a:ext cx="0" cy="20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7</xdr:row>
      <xdr:rowOff>96838</xdr:rowOff>
    </xdr:from>
    <xdr:to>
      <xdr:col>10</xdr:col>
      <xdr:colOff>19050</xdr:colOff>
      <xdr:row>7</xdr:row>
      <xdr:rowOff>96838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61FE127-BD07-4F02-B3EA-9DDE252690FF}"/>
            </a:ext>
          </a:extLst>
        </xdr:cNvPr>
        <xdr:cNvCxnSpPr>
          <a:cxnSpLocks/>
        </xdr:cNvCxnSpPr>
      </xdr:nvCxnSpPr>
      <xdr:spPr>
        <a:xfrm>
          <a:off x="5778500" y="1363663"/>
          <a:ext cx="336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206375</xdr:colOff>
      <xdr:row>6</xdr:row>
      <xdr:rowOff>6350</xdr:rowOff>
    </xdr:from>
    <xdr:to>
      <xdr:col>9</xdr:col>
      <xdr:colOff>282575</xdr:colOff>
      <xdr:row>8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A8AD1F9-99B2-4829-8F0E-5F81C61CD110}"/>
            </a:ext>
          </a:extLst>
        </xdr:cNvPr>
        <xdr:cNvSpPr/>
      </xdr:nvSpPr>
      <xdr:spPr>
        <a:xfrm>
          <a:off x="4473575" y="1092200"/>
          <a:ext cx="1295400" cy="527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Brush teeth</a:t>
          </a:r>
        </a:p>
      </xdr:txBody>
    </xdr:sp>
    <xdr:clientData/>
  </xdr:twoCellAnchor>
  <xdr:twoCellAnchor>
    <xdr:from>
      <xdr:col>17</xdr:col>
      <xdr:colOff>133350</xdr:colOff>
      <xdr:row>5</xdr:row>
      <xdr:rowOff>57149</xdr:rowOff>
    </xdr:from>
    <xdr:to>
      <xdr:col>19</xdr:col>
      <xdr:colOff>209550</xdr:colOff>
      <xdr:row>10</xdr:row>
      <xdr:rowOff>38099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1B1E954-E878-4AA7-8F98-D978C0FB0853}"/>
            </a:ext>
          </a:extLst>
        </xdr:cNvPr>
        <xdr:cNvSpPr/>
      </xdr:nvSpPr>
      <xdr:spPr>
        <a:xfrm>
          <a:off x="10496550" y="962024"/>
          <a:ext cx="129540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Browse</a:t>
          </a:r>
          <a:r>
            <a:rPr lang="en-US" sz="1100" baseline="0"/>
            <a:t> </a:t>
          </a:r>
          <a:r>
            <a:rPr lang="en-US" sz="1100"/>
            <a:t>social media/watch show on phone (30</a:t>
          </a:r>
          <a:r>
            <a:rPr lang="en-US" sz="1100" baseline="0"/>
            <a:t> min. max)</a:t>
          </a:r>
          <a:endParaRPr lang="en-US" sz="1100"/>
        </a:p>
      </xdr:txBody>
    </xdr:sp>
    <xdr:clientData/>
  </xdr:twoCellAnchor>
  <xdr:twoCellAnchor>
    <xdr:from>
      <xdr:col>14</xdr:col>
      <xdr:colOff>215900</xdr:colOff>
      <xdr:row>11</xdr:row>
      <xdr:rowOff>19050</xdr:rowOff>
    </xdr:from>
    <xdr:to>
      <xdr:col>14</xdr:col>
      <xdr:colOff>215900</xdr:colOff>
      <xdr:row>12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98A6155-C716-4786-8D98-81FB46D0585D}"/>
            </a:ext>
          </a:extLst>
        </xdr:cNvPr>
        <xdr:cNvCxnSpPr/>
      </xdr:nvCxnSpPr>
      <xdr:spPr>
        <a:xfrm>
          <a:off x="8750300" y="20097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12</xdr:row>
      <xdr:rowOff>142875</xdr:rowOff>
    </xdr:from>
    <xdr:to>
      <xdr:col>15</xdr:col>
      <xdr:colOff>276225</xdr:colOff>
      <xdr:row>16</xdr:row>
      <xdr:rowOff>85725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53C413D-D81F-4636-9E89-6EF36E82D6A9}"/>
            </a:ext>
          </a:extLst>
        </xdr:cNvPr>
        <xdr:cNvSpPr/>
      </xdr:nvSpPr>
      <xdr:spPr>
        <a:xfrm>
          <a:off x="8124825" y="2314575"/>
          <a:ext cx="12954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</a:t>
          </a:r>
          <a:r>
            <a:rPr lang="en-US" sz="1100" baseline="0"/>
            <a:t> to sleep</a:t>
          </a:r>
          <a:endParaRPr lang="en-US" sz="1100"/>
        </a:p>
      </xdr:txBody>
    </xdr:sp>
    <xdr:clientData/>
  </xdr:twoCellAnchor>
  <xdr:twoCellAnchor>
    <xdr:from>
      <xdr:col>12</xdr:col>
      <xdr:colOff>533400</xdr:colOff>
      <xdr:row>18</xdr:row>
      <xdr:rowOff>15875</xdr:rowOff>
    </xdr:from>
    <xdr:to>
      <xdr:col>15</xdr:col>
      <xdr:colOff>590550</xdr:colOff>
      <xdr:row>24</xdr:row>
      <xdr:rowOff>114300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B25FEC39-13BD-4E92-B44B-44E9D4E6552A}"/>
            </a:ext>
          </a:extLst>
        </xdr:cNvPr>
        <xdr:cNvSpPr/>
      </xdr:nvSpPr>
      <xdr:spPr>
        <a:xfrm>
          <a:off x="7848600" y="3273425"/>
          <a:ext cx="1885950" cy="11842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Baby wake up at night?</a:t>
          </a:r>
        </a:p>
      </xdr:txBody>
    </xdr:sp>
    <xdr:clientData/>
  </xdr:twoCellAnchor>
  <xdr:twoCellAnchor>
    <xdr:from>
      <xdr:col>15</xdr:col>
      <xdr:colOff>590550</xdr:colOff>
      <xdr:row>21</xdr:row>
      <xdr:rowOff>60325</xdr:rowOff>
    </xdr:from>
    <xdr:to>
      <xdr:col>16</xdr:col>
      <xdr:colOff>473075</xdr:colOff>
      <xdr:row>21</xdr:row>
      <xdr:rowOff>65088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50C95AB-46D7-48E2-B2A3-944702884067}"/>
            </a:ext>
          </a:extLst>
        </xdr:cNvPr>
        <xdr:cNvCxnSpPr>
          <a:stCxn id="17" idx="3"/>
          <a:endCxn id="19" idx="1"/>
        </xdr:cNvCxnSpPr>
      </xdr:nvCxnSpPr>
      <xdr:spPr>
        <a:xfrm flipV="1">
          <a:off x="9734550" y="3860800"/>
          <a:ext cx="4921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473075</xdr:colOff>
      <xdr:row>19</xdr:row>
      <xdr:rowOff>82550</xdr:rowOff>
    </xdr:from>
    <xdr:to>
      <xdr:col>18</xdr:col>
      <xdr:colOff>549275</xdr:colOff>
      <xdr:row>23</xdr:row>
      <xdr:rowOff>34925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569C9AE-9268-42F0-9D29-C30B2DA9DD5C}"/>
            </a:ext>
          </a:extLst>
        </xdr:cNvPr>
        <xdr:cNvSpPr/>
      </xdr:nvSpPr>
      <xdr:spPr>
        <a:xfrm>
          <a:off x="10226675" y="3521075"/>
          <a:ext cx="1295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Soothe baby back to sleep</a:t>
          </a:r>
        </a:p>
      </xdr:txBody>
    </xdr:sp>
    <xdr:clientData/>
  </xdr:twoCellAnchor>
  <xdr:twoCellAnchor>
    <xdr:from>
      <xdr:col>18</xdr:col>
      <xdr:colOff>114300</xdr:colOff>
      <xdr:row>21</xdr:row>
      <xdr:rowOff>6350</xdr:rowOff>
    </xdr:from>
    <xdr:to>
      <xdr:col>18</xdr:col>
      <xdr:colOff>114300</xdr:colOff>
      <xdr:row>22</xdr:row>
      <xdr:rowOff>149225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45A0720-8E9D-4A0B-A707-6E812EE3D9DE}"/>
            </a:ext>
          </a:extLst>
        </xdr:cNvPr>
        <xdr:cNvCxnSpPr/>
      </xdr:nvCxnSpPr>
      <xdr:spPr>
        <a:xfrm flipV="1">
          <a:off x="11087100" y="38068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19</xdr:row>
      <xdr:rowOff>142875</xdr:rowOff>
    </xdr:from>
    <xdr:to>
      <xdr:col>16</xdr:col>
      <xdr:colOff>371475</xdr:colOff>
      <xdr:row>20</xdr:row>
      <xdr:rowOff>177800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C9BC9879-CAED-4BBB-9FAC-9400AECDC7A2}"/>
            </a:ext>
          </a:extLst>
        </xdr:cNvPr>
        <xdr:cNvSpPr/>
      </xdr:nvSpPr>
      <xdr:spPr>
        <a:xfrm>
          <a:off x="9725025" y="3581400"/>
          <a:ext cx="400050" cy="215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15</xdr:col>
      <xdr:colOff>273051</xdr:colOff>
      <xdr:row>14</xdr:row>
      <xdr:rowOff>111125</xdr:rowOff>
    </xdr:from>
    <xdr:to>
      <xdr:col>17</xdr:col>
      <xdr:colOff>511176</xdr:colOff>
      <xdr:row>19</xdr:row>
      <xdr:rowOff>85725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2737F3CE-0C7C-429C-8BC1-A26DC9915295}"/>
            </a:ext>
          </a:extLst>
        </xdr:cNvPr>
        <xdr:cNvCxnSpPr>
          <a:stCxn id="19" idx="0"/>
          <a:endCxn id="16" idx="3"/>
        </xdr:cNvCxnSpPr>
      </xdr:nvCxnSpPr>
      <xdr:spPr>
        <a:xfrm rot="16200000" flipV="1">
          <a:off x="9705976" y="2355850"/>
          <a:ext cx="879475" cy="14573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149225</xdr:colOff>
      <xdr:row>19</xdr:row>
      <xdr:rowOff>142875</xdr:rowOff>
    </xdr:from>
    <xdr:to>
      <xdr:col>12</xdr:col>
      <xdr:colOff>549275</xdr:colOff>
      <xdr:row>21</xdr:row>
      <xdr:rowOff>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1BFECD72-0941-4B89-9279-8616373409B9}"/>
            </a:ext>
          </a:extLst>
        </xdr:cNvPr>
        <xdr:cNvSpPr/>
      </xdr:nvSpPr>
      <xdr:spPr>
        <a:xfrm>
          <a:off x="7464425" y="3581400"/>
          <a:ext cx="400050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590550</xdr:colOff>
      <xdr:row>19</xdr:row>
      <xdr:rowOff>85725</xdr:rowOff>
    </xdr:from>
    <xdr:to>
      <xdr:col>12</xdr:col>
      <xdr:colOff>57150</xdr:colOff>
      <xdr:row>23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5E97E68-50EB-4E5B-99CB-8976F62CCF24}"/>
            </a:ext>
          </a:extLst>
        </xdr:cNvPr>
        <xdr:cNvSpPr/>
      </xdr:nvSpPr>
      <xdr:spPr>
        <a:xfrm>
          <a:off x="6076950" y="3524250"/>
          <a:ext cx="1295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Wake up in morning</a:t>
          </a:r>
        </a:p>
      </xdr:txBody>
    </xdr:sp>
    <xdr:clientData/>
  </xdr:twoCellAnchor>
  <xdr:twoCellAnchor>
    <xdr:from>
      <xdr:col>10</xdr:col>
      <xdr:colOff>19050</xdr:colOff>
      <xdr:row>5</xdr:row>
      <xdr:rowOff>158750</xdr:rowOff>
    </xdr:from>
    <xdr:to>
      <xdr:col>11</xdr:col>
      <xdr:colOff>530225</xdr:colOff>
      <xdr:row>9</xdr:row>
      <xdr:rowOff>6350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C1AFE10-3927-453C-A454-D1727776DFD5}"/>
            </a:ext>
          </a:extLst>
        </xdr:cNvPr>
        <xdr:cNvSpPr/>
      </xdr:nvSpPr>
      <xdr:spPr>
        <a:xfrm>
          <a:off x="6115050" y="1063625"/>
          <a:ext cx="11207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in</a:t>
          </a:r>
          <a:r>
            <a:rPr lang="en-US" sz="1100" baseline="0"/>
            <a:t> bed</a:t>
          </a:r>
          <a:endParaRPr lang="en-US" sz="1100"/>
        </a:p>
      </xdr:txBody>
    </xdr:sp>
    <xdr:clientData/>
  </xdr:twoCellAnchor>
  <xdr:twoCellAnchor>
    <xdr:from>
      <xdr:col>4</xdr:col>
      <xdr:colOff>133350</xdr:colOff>
      <xdr:row>11</xdr:row>
      <xdr:rowOff>69848</xdr:rowOff>
    </xdr:from>
    <xdr:to>
      <xdr:col>6</xdr:col>
      <xdr:colOff>238125</xdr:colOff>
      <xdr:row>16</xdr:row>
      <xdr:rowOff>60324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B108AA98-D54F-4123-9254-431F413937B7}"/>
            </a:ext>
          </a:extLst>
        </xdr:cNvPr>
        <xdr:cNvSpPr/>
      </xdr:nvSpPr>
      <xdr:spPr>
        <a:xfrm>
          <a:off x="2571750" y="2060573"/>
          <a:ext cx="1323975" cy="8953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Week night?</a:t>
          </a:r>
        </a:p>
      </xdr:txBody>
    </xdr:sp>
    <xdr:clientData/>
  </xdr:twoCellAnchor>
  <xdr:twoCellAnchor>
    <xdr:from>
      <xdr:col>6</xdr:col>
      <xdr:colOff>247650</xdr:colOff>
      <xdr:row>13</xdr:row>
      <xdr:rowOff>149227</xdr:rowOff>
    </xdr:from>
    <xdr:to>
      <xdr:col>7</xdr:col>
      <xdr:colOff>209550</xdr:colOff>
      <xdr:row>13</xdr:row>
      <xdr:rowOff>161925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BA41007-3B79-43BF-9E6E-DEB92BA90406}"/>
            </a:ext>
          </a:extLst>
        </xdr:cNvPr>
        <xdr:cNvCxnSpPr/>
      </xdr:nvCxnSpPr>
      <xdr:spPr>
        <a:xfrm>
          <a:off x="3905250" y="2501902"/>
          <a:ext cx="571500" cy="12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8</xdr:row>
      <xdr:rowOff>149225</xdr:rowOff>
    </xdr:from>
    <xdr:to>
      <xdr:col>5</xdr:col>
      <xdr:colOff>187325</xdr:colOff>
      <xdr:row>11</xdr:row>
      <xdr:rowOff>63502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1D62C74-1B2C-4521-AB29-90386B965E78}"/>
            </a:ext>
          </a:extLst>
        </xdr:cNvPr>
        <xdr:cNvCxnSpPr/>
      </xdr:nvCxnSpPr>
      <xdr:spPr>
        <a:xfrm flipV="1">
          <a:off x="3225800" y="1597025"/>
          <a:ext cx="9525" cy="457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12</xdr:row>
      <xdr:rowOff>38100</xdr:rowOff>
    </xdr:from>
    <xdr:to>
      <xdr:col>9</xdr:col>
      <xdr:colOff>285750</xdr:colOff>
      <xdr:row>15</xdr:row>
      <xdr:rowOff>168275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9EF3940-5D36-4B81-88A1-6A01B2DC7FC8}"/>
            </a:ext>
          </a:extLst>
        </xdr:cNvPr>
        <xdr:cNvSpPr/>
      </xdr:nvSpPr>
      <xdr:spPr>
        <a:xfrm>
          <a:off x="4476750" y="2209800"/>
          <a:ext cx="129540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</a:t>
          </a:r>
          <a:r>
            <a:rPr lang="en-US" sz="1100" baseline="0"/>
            <a:t> school work</a:t>
          </a:r>
          <a:endParaRPr lang="en-US" sz="1100"/>
        </a:p>
      </xdr:txBody>
    </xdr:sp>
    <xdr:clientData/>
  </xdr:twoCellAnchor>
  <xdr:twoCellAnchor>
    <xdr:from>
      <xdr:col>6</xdr:col>
      <xdr:colOff>276225</xdr:colOff>
      <xdr:row>12</xdr:row>
      <xdr:rowOff>53975</xdr:rowOff>
    </xdr:from>
    <xdr:to>
      <xdr:col>7</xdr:col>
      <xdr:colOff>76200</xdr:colOff>
      <xdr:row>13</xdr:row>
      <xdr:rowOff>92075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85345DD7-8092-41DF-8575-B06AE87EB0AF}"/>
            </a:ext>
          </a:extLst>
        </xdr:cNvPr>
        <xdr:cNvSpPr/>
      </xdr:nvSpPr>
      <xdr:spPr>
        <a:xfrm>
          <a:off x="3933825" y="2225675"/>
          <a:ext cx="409575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244475</xdr:colOff>
      <xdr:row>9</xdr:row>
      <xdr:rowOff>161925</xdr:rowOff>
    </xdr:from>
    <xdr:to>
      <xdr:col>6</xdr:col>
      <xdr:colOff>44450</xdr:colOff>
      <xdr:row>11</xdr:row>
      <xdr:rowOff>15875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4C3FDCA4-2E07-44F7-B596-0F01C015494E}"/>
            </a:ext>
          </a:extLst>
        </xdr:cNvPr>
        <xdr:cNvSpPr/>
      </xdr:nvSpPr>
      <xdr:spPr>
        <a:xfrm>
          <a:off x="3292475" y="1790700"/>
          <a:ext cx="409575" cy="215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</xdr:col>
      <xdr:colOff>225425</xdr:colOff>
      <xdr:row>5</xdr:row>
      <xdr:rowOff>38100</xdr:rowOff>
    </xdr:from>
    <xdr:to>
      <xdr:col>6</xdr:col>
      <xdr:colOff>200025</xdr:colOff>
      <xdr:row>8</xdr:row>
      <xdr:rowOff>149225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EF605B0-7BFA-4509-8923-8E4BB3786FFB}"/>
            </a:ext>
          </a:extLst>
        </xdr:cNvPr>
        <xdr:cNvSpPr/>
      </xdr:nvSpPr>
      <xdr:spPr>
        <a:xfrm>
          <a:off x="2663825" y="942975"/>
          <a:ext cx="1193800" cy="65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Watch</a:t>
          </a:r>
          <a:r>
            <a:rPr lang="en-US" sz="1100" baseline="0"/>
            <a:t> movie/show with late night snack</a:t>
          </a:r>
          <a:endParaRPr lang="en-US" sz="1100"/>
        </a:p>
      </xdr:txBody>
    </xdr:sp>
    <xdr:clientData/>
  </xdr:twoCellAnchor>
  <xdr:twoCellAnchor>
    <xdr:from>
      <xdr:col>6</xdr:col>
      <xdr:colOff>209550</xdr:colOff>
      <xdr:row>7</xdr:row>
      <xdr:rowOff>82552</xdr:rowOff>
    </xdr:from>
    <xdr:to>
      <xdr:col>7</xdr:col>
      <xdr:colOff>206375</xdr:colOff>
      <xdr:row>7</xdr:row>
      <xdr:rowOff>90488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ECEE4C2-B426-477F-A332-14688C649486}"/>
            </a:ext>
          </a:extLst>
        </xdr:cNvPr>
        <xdr:cNvCxnSpPr>
          <a:cxnSpLocks/>
          <a:endCxn id="11" idx="1"/>
        </xdr:cNvCxnSpPr>
      </xdr:nvCxnSpPr>
      <xdr:spPr>
        <a:xfrm>
          <a:off x="3867150" y="1349377"/>
          <a:ext cx="606425" cy="7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330200</xdr:colOff>
      <xdr:row>12</xdr:row>
      <xdr:rowOff>95250</xdr:rowOff>
    </xdr:from>
    <xdr:to>
      <xdr:col>3</xdr:col>
      <xdr:colOff>304800</xdr:colOff>
      <xdr:row>14</xdr:row>
      <xdr:rowOff>177800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1D5513F-FAEE-47ED-8ED4-85119C4E58F5}"/>
            </a:ext>
          </a:extLst>
        </xdr:cNvPr>
        <xdr:cNvSpPr/>
      </xdr:nvSpPr>
      <xdr:spPr>
        <a:xfrm>
          <a:off x="939800" y="2266950"/>
          <a:ext cx="119380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Tidy up house</a:t>
          </a:r>
        </a:p>
      </xdr:txBody>
    </xdr:sp>
    <xdr:clientData/>
  </xdr:twoCellAnchor>
  <xdr:twoCellAnchor>
    <xdr:from>
      <xdr:col>3</xdr:col>
      <xdr:colOff>292100</xdr:colOff>
      <xdr:row>13</xdr:row>
      <xdr:rowOff>149225</xdr:rowOff>
    </xdr:from>
    <xdr:to>
      <xdr:col>4</xdr:col>
      <xdr:colOff>130175</xdr:colOff>
      <xdr:row>13</xdr:row>
      <xdr:rowOff>149225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E00C268-E2A5-444C-8882-F5E430AAA2CD}"/>
            </a:ext>
          </a:extLst>
        </xdr:cNvPr>
        <xdr:cNvCxnSpPr>
          <a:cxnSpLocks/>
        </xdr:cNvCxnSpPr>
      </xdr:nvCxnSpPr>
      <xdr:spPr>
        <a:xfrm>
          <a:off x="2120900" y="250190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244475</xdr:colOff>
      <xdr:row>8</xdr:row>
      <xdr:rowOff>171450</xdr:rowOff>
    </xdr:from>
    <xdr:to>
      <xdr:col>8</xdr:col>
      <xdr:colOff>247650</xdr:colOff>
      <xdr:row>12</xdr:row>
      <xdr:rowOff>38100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5068E57-C424-468F-963B-9E8D551DE5D1}"/>
            </a:ext>
          </a:extLst>
        </xdr:cNvPr>
        <xdr:cNvCxnSpPr>
          <a:cxnSpLocks/>
          <a:stCxn id="37" idx="0"/>
          <a:endCxn id="11" idx="2"/>
        </xdr:cNvCxnSpPr>
      </xdr:nvCxnSpPr>
      <xdr:spPr>
        <a:xfrm flipH="1" flipV="1">
          <a:off x="5121275" y="1619250"/>
          <a:ext cx="317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5</xdr:row>
      <xdr:rowOff>25400</xdr:rowOff>
    </xdr:from>
    <xdr:to>
      <xdr:col>3</xdr:col>
      <xdr:colOff>276225</xdr:colOff>
      <xdr:row>7</xdr:row>
      <xdr:rowOff>114300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1C04710D-24F7-40B1-B834-887DF67A6EF1}"/>
            </a:ext>
          </a:extLst>
        </xdr:cNvPr>
        <xdr:cNvSpPr/>
      </xdr:nvSpPr>
      <xdr:spPr>
        <a:xfrm>
          <a:off x="914400" y="930275"/>
          <a:ext cx="1190625" cy="450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Eat Dinner</a:t>
          </a:r>
        </a:p>
      </xdr:txBody>
    </xdr:sp>
    <xdr:clientData/>
  </xdr:twoCellAnchor>
  <xdr:twoCellAnchor>
    <xdr:from>
      <xdr:col>2</xdr:col>
      <xdr:colOff>304800</xdr:colOff>
      <xdr:row>7</xdr:row>
      <xdr:rowOff>92075</xdr:rowOff>
    </xdr:from>
    <xdr:to>
      <xdr:col>2</xdr:col>
      <xdr:colOff>304800</xdr:colOff>
      <xdr:row>8</xdr:row>
      <xdr:rowOff>123825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FDC2FF9-613E-48FA-AD76-0EFF742C9941}"/>
            </a:ext>
          </a:extLst>
        </xdr:cNvPr>
        <xdr:cNvCxnSpPr/>
      </xdr:nvCxnSpPr>
      <xdr:spPr>
        <a:xfrm>
          <a:off x="1524000" y="1358900"/>
          <a:ext cx="0" cy="21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4</xdr:row>
      <xdr:rowOff>0</xdr:rowOff>
    </xdr:from>
    <xdr:to>
      <xdr:col>16</xdr:col>
      <xdr:colOff>200025</xdr:colOff>
      <xdr:row>11</xdr:row>
      <xdr:rowOff>12699</xdr:rowOff>
    </xdr:to>
    <xdr:sp macro="" textlink="">
      <xdr:nvSpPr>
        <xdr:cNvPr id="70" name="Flowchart: Decision 69">
          <a:extLst>
            <a:ext uri="{FF2B5EF4-FFF2-40B4-BE49-F238E27FC236}">
              <a16:creationId xmlns:a16="http://schemas.microsoft.com/office/drawing/2014/main" id="{A4976AA1-5314-4340-83EE-B2CF56C44981}"/>
            </a:ext>
          </a:extLst>
        </xdr:cNvPr>
        <xdr:cNvSpPr/>
      </xdr:nvSpPr>
      <xdr:spPr>
        <a:xfrm>
          <a:off x="7553325" y="723900"/>
          <a:ext cx="2400300" cy="12795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 hour daily</a:t>
          </a:r>
          <a:r>
            <a:rPr lang="en-US" sz="1100" baseline="0"/>
            <a:t> </a:t>
          </a:r>
          <a:r>
            <a:rPr lang="en-US" sz="1100"/>
            <a:t>social media</a:t>
          </a:r>
          <a:r>
            <a:rPr lang="en-US" sz="1100" baseline="0"/>
            <a:t> time limit exceeded</a:t>
          </a:r>
          <a:r>
            <a:rPr lang="en-US" sz="1100"/>
            <a:t>?</a:t>
          </a:r>
        </a:p>
      </xdr:txBody>
    </xdr:sp>
    <xdr:clientData/>
  </xdr:twoCellAnchor>
  <xdr:twoCellAnchor>
    <xdr:from>
      <xdr:col>11</xdr:col>
      <xdr:colOff>523875</xdr:colOff>
      <xdr:row>7</xdr:row>
      <xdr:rowOff>96838</xdr:rowOff>
    </xdr:from>
    <xdr:to>
      <xdr:col>12</xdr:col>
      <xdr:colOff>244475</xdr:colOff>
      <xdr:row>7</xdr:row>
      <xdr:rowOff>96838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78D1058D-4064-417C-AB23-B97D8964D97E}"/>
            </a:ext>
          </a:extLst>
        </xdr:cNvPr>
        <xdr:cNvCxnSpPr>
          <a:cxnSpLocks/>
        </xdr:cNvCxnSpPr>
      </xdr:nvCxnSpPr>
      <xdr:spPr>
        <a:xfrm>
          <a:off x="7229475" y="1363663"/>
          <a:ext cx="33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7</xdr:row>
      <xdr:rowOff>92075</xdr:rowOff>
    </xdr:from>
    <xdr:to>
      <xdr:col>17</xdr:col>
      <xdr:colOff>142875</xdr:colOff>
      <xdr:row>7</xdr:row>
      <xdr:rowOff>92075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67F167D5-5545-4239-B8CC-BC94B68F8827}"/>
            </a:ext>
          </a:extLst>
        </xdr:cNvPr>
        <xdr:cNvCxnSpPr/>
      </xdr:nvCxnSpPr>
      <xdr:spPr>
        <a:xfrm>
          <a:off x="9944100" y="1358900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11</xdr:row>
      <xdr:rowOff>34925</xdr:rowOff>
    </xdr:from>
    <xdr:to>
      <xdr:col>15</xdr:col>
      <xdr:colOff>73025</xdr:colOff>
      <xdr:row>12</xdr:row>
      <xdr:rowOff>73025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328F3E4A-FEE3-4617-8CE8-6A504B99A64C}"/>
            </a:ext>
          </a:extLst>
        </xdr:cNvPr>
        <xdr:cNvSpPr/>
      </xdr:nvSpPr>
      <xdr:spPr>
        <a:xfrm>
          <a:off x="8810625" y="2025650"/>
          <a:ext cx="406400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15</xdr:col>
      <xdr:colOff>273050</xdr:colOff>
      <xdr:row>10</xdr:row>
      <xdr:rowOff>38099</xdr:rowOff>
    </xdr:from>
    <xdr:to>
      <xdr:col>18</xdr:col>
      <xdr:colOff>171450</xdr:colOff>
      <xdr:row>14</xdr:row>
      <xdr:rowOff>111125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4AB9854C-3CFC-4431-B61B-681DC2B56BE7}"/>
            </a:ext>
          </a:extLst>
        </xdr:cNvPr>
        <xdr:cNvCxnSpPr>
          <a:stCxn id="14" idx="2"/>
          <a:endCxn id="16" idx="3"/>
        </xdr:cNvCxnSpPr>
      </xdr:nvCxnSpPr>
      <xdr:spPr>
        <a:xfrm rot="5400000">
          <a:off x="9882187" y="1382712"/>
          <a:ext cx="796926" cy="1727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6</xdr:row>
      <xdr:rowOff>6350</xdr:rowOff>
    </xdr:from>
    <xdr:to>
      <xdr:col>17</xdr:col>
      <xdr:colOff>9525</xdr:colOff>
      <xdr:row>7</xdr:row>
      <xdr:rowOff>44450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0630C065-1721-4E5C-8215-D9F475633780}"/>
            </a:ext>
          </a:extLst>
        </xdr:cNvPr>
        <xdr:cNvSpPr/>
      </xdr:nvSpPr>
      <xdr:spPr>
        <a:xfrm>
          <a:off x="9972675" y="1092200"/>
          <a:ext cx="400050" cy="219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14</xdr:col>
      <xdr:colOff>257175</xdr:colOff>
      <xdr:row>16</xdr:row>
      <xdr:rowOff>85725</xdr:rowOff>
    </xdr:from>
    <xdr:to>
      <xdr:col>14</xdr:col>
      <xdr:colOff>257175</xdr:colOff>
      <xdr:row>18</xdr:row>
      <xdr:rowOff>19050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75CF59A-067C-424A-A54F-A363525955DD}"/>
            </a:ext>
          </a:extLst>
        </xdr:cNvPr>
        <xdr:cNvCxnSpPr/>
      </xdr:nvCxnSpPr>
      <xdr:spPr>
        <a:xfrm>
          <a:off x="8791575" y="29813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21</xdr:row>
      <xdr:rowOff>60325</xdr:rowOff>
    </xdr:from>
    <xdr:to>
      <xdr:col>12</xdr:col>
      <xdr:colOff>533400</xdr:colOff>
      <xdr:row>21</xdr:row>
      <xdr:rowOff>65088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6D7E0552-8413-4367-AD40-853026B6CC9D}"/>
            </a:ext>
          </a:extLst>
        </xdr:cNvPr>
        <xdr:cNvCxnSpPr>
          <a:stCxn id="17" idx="1"/>
          <a:endCxn id="24" idx="3"/>
        </xdr:cNvCxnSpPr>
      </xdr:nvCxnSpPr>
      <xdr:spPr>
        <a:xfrm flipH="1" flipV="1">
          <a:off x="7372350" y="3860800"/>
          <a:ext cx="4762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577850</xdr:colOff>
      <xdr:row>2</xdr:row>
      <xdr:rowOff>44450</xdr:rowOff>
    </xdr:from>
    <xdr:to>
      <xdr:col>13</xdr:col>
      <xdr:colOff>273050</xdr:colOff>
      <xdr:row>17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55F95F-3306-91CA-2397-060E9BB39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406399</xdr:colOff>
      <xdr:row>27</xdr:row>
      <xdr:rowOff>57149</xdr:rowOff>
    </xdr:from>
    <xdr:to>
      <xdr:col>20</xdr:col>
      <xdr:colOff>523874</xdr:colOff>
      <xdr:row>49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1C2E9D-4DA5-7578-A4F6-C054FFDC3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66</xdr:row>
      <xdr:rowOff>152400</xdr:rowOff>
    </xdr:from>
    <xdr:to>
      <xdr:col>16</xdr:col>
      <xdr:colOff>577849</xdr:colOff>
      <xdr:row>86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1BCFAC-AF6A-C30D-D099-638A9D71E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171450</xdr:colOff>
      <xdr:row>93</xdr:row>
      <xdr:rowOff>34925</xdr:rowOff>
    </xdr:from>
    <xdr:to>
      <xdr:col>16</xdr:col>
      <xdr:colOff>295275</xdr:colOff>
      <xdr:row>114</xdr:row>
      <xdr:rowOff>11113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05D8BC6-9EC9-4B35-9B14-2DFCB08814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9375" y="17046575"/>
              <a:ext cx="5607050" cy="37734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0.24685</cdr:x>
      <cdr:y>0.4193</cdr:y>
    </cdr:from>
    <cdr:to>
      <cdr:x>0.61029</cdr:x>
      <cdr:y>0.4193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66CBEF19-1BA2-7667-A8E5-6EE663F87B29}"/>
            </a:ext>
          </a:extLst>
        </cdr:cNvPr>
        <cdr:cNvCxnSpPr/>
      </cdr:nvCxnSpPr>
      <cdr:spPr>
        <a:xfrm xmlns:a="http://schemas.openxmlformats.org/drawingml/2006/main">
          <a:off x="1492250" y="1517650"/>
          <a:ext cx="2197100" cy="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0.44328</cdr:x>
      <cdr:y>0.31053</cdr:y>
    </cdr:from>
    <cdr:to>
      <cdr:x>0.61765</cdr:x>
      <cdr:y>0.31053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8614831D-D36B-06CE-1880-DFCB848418A7}"/>
            </a:ext>
          </a:extLst>
        </cdr:cNvPr>
        <cdr:cNvCxnSpPr/>
      </cdr:nvCxnSpPr>
      <cdr:spPr>
        <a:xfrm xmlns:a="http://schemas.openxmlformats.org/drawingml/2006/main">
          <a:off x="2679700" y="1123950"/>
          <a:ext cx="1054100" cy="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0.44958</cdr:x>
      <cdr:y>0.31579</cdr:y>
    </cdr:from>
    <cdr:to>
      <cdr:x>0.61765</cdr:x>
      <cdr:y>0.31579</cdr:y>
    </cdr:to>
    <cdr:cxnSp macro="">
      <cdr:nvCxnSpPr>
        <cdr:cNvPr id="24" name="Straight Connector 23">
          <a:extLst xmlns:a="http://schemas.openxmlformats.org/drawingml/2006/main">
            <a:ext uri="{FF2B5EF4-FFF2-40B4-BE49-F238E27FC236}">
              <a16:creationId xmlns:a16="http://schemas.microsoft.com/office/drawing/2014/main" id="{4C4C1055-BD23-071C-6398-9BF24978B995}"/>
            </a:ext>
          </a:extLst>
        </cdr:cNvPr>
        <cdr:cNvCxnSpPr/>
      </cdr:nvCxnSpPr>
      <cdr:spPr>
        <a:xfrm xmlns:a="http://schemas.openxmlformats.org/drawingml/2006/main" flipH="1">
          <a:off x="2717800" y="1143000"/>
          <a:ext cx="1016000" cy="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0.45273</cdr:x>
      <cdr:y>0.23333</cdr:y>
    </cdr:from>
    <cdr:to>
      <cdr:x>0.81408</cdr:x>
      <cdr:y>0.23333</cdr:y>
    </cdr:to>
    <cdr:cxnSp macro="">
      <cdr:nvCxnSpPr>
        <cdr:cNvPr id="26" name="Straight Connector 25">
          <a:extLst xmlns:a="http://schemas.openxmlformats.org/drawingml/2006/main">
            <a:ext uri="{FF2B5EF4-FFF2-40B4-BE49-F238E27FC236}">
              <a16:creationId xmlns:a16="http://schemas.microsoft.com/office/drawing/2014/main" id="{33FC2CB5-A5B9-8A0F-5910-D1E18DA125E7}"/>
            </a:ext>
          </a:extLst>
        </cdr:cNvPr>
        <cdr:cNvCxnSpPr/>
      </cdr:nvCxnSpPr>
      <cdr:spPr>
        <a:xfrm xmlns:a="http://schemas.openxmlformats.org/drawingml/2006/main" flipH="1">
          <a:off x="2736850" y="844550"/>
          <a:ext cx="2184400" cy="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0.43606</cdr:x>
      <cdr:y>0.33539</cdr:y>
    </cdr:from>
    <cdr:to>
      <cdr:x>0.62276</cdr:x>
      <cdr:y>0.40632</cdr:y>
    </cdr:to>
    <cdr:sp macro="" textlink="">
      <cdr:nvSpPr>
        <cdr:cNvPr id="30" name="Rectangle 29">
          <a:extLst xmlns:a="http://schemas.openxmlformats.org/drawingml/2006/main">
            <a:ext uri="{FF2B5EF4-FFF2-40B4-BE49-F238E27FC236}">
              <a16:creationId xmlns:a16="http://schemas.microsoft.com/office/drawing/2014/main" id="{99E6EDE3-3161-EE6E-EFDC-64448AA8D86A}"/>
            </a:ext>
          </a:extLst>
        </cdr:cNvPr>
        <cdr:cNvSpPr/>
      </cdr:nvSpPr>
      <cdr:spPr>
        <a:xfrm xmlns:a="http://schemas.openxmlformats.org/drawingml/2006/main">
          <a:off x="2636083" y="1213935"/>
          <a:ext cx="1128642" cy="25673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 xmlns:a="http://schemas.openxmlformats.org/drawingml/2006/main"/>
        <a:p xmlns:a="http://schemas.openxmlformats.org/drawingml/2006/main">
          <a:pPr algn="ctr"/>
          <a:r>
            <a:rPr lang="en-US" sz="1050" b="1" cap="none" spc="0">
              <a:ln/>
              <a:solidFill>
                <a:schemeClr val="accent4"/>
              </a:solidFill>
              <a:effectLst/>
            </a:rPr>
            <a:t>Baseline</a:t>
          </a:r>
          <a:r>
            <a:rPr lang="en-US" sz="1050" b="1" cap="none" spc="0" baseline="0">
              <a:ln/>
              <a:solidFill>
                <a:schemeClr val="accent4"/>
              </a:solidFill>
              <a:effectLst/>
            </a:rPr>
            <a:t> Conf Int</a:t>
          </a:r>
          <a:endParaRPr lang="en-US" sz="1050" b="1" cap="none" spc="0">
            <a:ln/>
            <a:solidFill>
              <a:schemeClr val="accent4"/>
            </a:solidFill>
            <a:effectLst/>
          </a:endParaRPr>
        </a:p>
      </cdr:txBody>
    </cdr:sp>
  </cdr:relSizeAnchor>
  <cdr:relSizeAnchor xmlns:cdr="http://schemas.openxmlformats.org/drawingml/2006/chartDrawing">
    <cdr:from>
      <cdr:x>0.44376</cdr:x>
      <cdr:y>0.23363</cdr:y>
    </cdr:from>
    <cdr:to>
      <cdr:x>0.64237</cdr:x>
      <cdr:y>0.30456</cdr:y>
    </cdr:to>
    <cdr:sp macro="" textlink="">
      <cdr:nvSpPr>
        <cdr:cNvPr id="31" name="Rectangle 30">
          <a:extLst xmlns:a="http://schemas.openxmlformats.org/drawingml/2006/main">
            <a:ext uri="{FF2B5EF4-FFF2-40B4-BE49-F238E27FC236}">
              <a16:creationId xmlns:a16="http://schemas.microsoft.com/office/drawing/2014/main" id="{C23E15D1-49AC-38CD-84F1-4DD0656C060C}"/>
            </a:ext>
          </a:extLst>
        </cdr:cNvPr>
        <cdr:cNvSpPr/>
      </cdr:nvSpPr>
      <cdr:spPr>
        <a:xfrm xmlns:a="http://schemas.openxmlformats.org/drawingml/2006/main">
          <a:off x="2682627" y="845635"/>
          <a:ext cx="1200649" cy="25673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 xmlns:a="http://schemas.openxmlformats.org/drawingml/2006/main"/>
        <a:p xmlns:a="http://schemas.openxmlformats.org/drawingml/2006/main">
          <a:pPr algn="ctr"/>
          <a:r>
            <a:rPr lang="en-US" sz="1050" b="1" cap="none" spc="0">
              <a:ln/>
              <a:solidFill>
                <a:schemeClr val="accent6"/>
              </a:solidFill>
              <a:effectLst/>
            </a:rPr>
            <a:t>Improved</a:t>
          </a:r>
          <a:r>
            <a:rPr lang="en-US" sz="1050" b="1" cap="none" spc="0" baseline="0">
              <a:ln/>
              <a:solidFill>
                <a:schemeClr val="accent6"/>
              </a:solidFill>
              <a:effectLst/>
            </a:rPr>
            <a:t> Conf Int</a:t>
          </a:r>
          <a:endParaRPr lang="en-US" sz="1050" b="1" cap="none" spc="0">
            <a:ln/>
            <a:solidFill>
              <a:schemeClr val="accent6"/>
            </a:solidFill>
            <a:effectLst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173894</xdr:colOff>
      <xdr:row>20</xdr:row>
      <xdr:rowOff>7055</xdr:rowOff>
    </xdr:from>
    <xdr:to>
      <xdr:col>59</xdr:col>
      <xdr:colOff>173894</xdr:colOff>
      <xdr:row>23</xdr:row>
      <xdr:rowOff>7055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5BDBA05-511D-4493-A2CC-11B56560B045}"/>
            </a:ext>
          </a:extLst>
        </xdr:cNvPr>
        <xdr:cNvSpPr/>
      </xdr:nvSpPr>
      <xdr:spPr>
        <a:xfrm>
          <a:off x="10079894" y="4014611"/>
          <a:ext cx="1333500" cy="5503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Not Enough Sleep</a:t>
          </a:r>
        </a:p>
      </xdr:txBody>
    </xdr:sp>
    <xdr:clientData/>
  </xdr:twoCellAnchor>
  <xdr:twoCellAnchor>
    <xdr:from>
      <xdr:col>48</xdr:col>
      <xdr:colOff>183172</xdr:colOff>
      <xdr:row>21</xdr:row>
      <xdr:rowOff>92074</xdr:rowOff>
    </xdr:from>
    <xdr:to>
      <xdr:col>52</xdr:col>
      <xdr:colOff>173894</xdr:colOff>
      <xdr:row>21</xdr:row>
      <xdr:rowOff>98778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914657A-DF3F-4452-88AF-47F3D5D31AC2}"/>
            </a:ext>
          </a:extLst>
        </xdr:cNvPr>
        <xdr:cNvCxnSpPr>
          <a:stCxn id="2" idx="1"/>
          <a:endCxn id="15" idx="6"/>
        </xdr:cNvCxnSpPr>
      </xdr:nvCxnSpPr>
      <xdr:spPr>
        <a:xfrm flipH="1" flipV="1">
          <a:off x="9327172" y="4283074"/>
          <a:ext cx="752722" cy="6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177800</xdr:colOff>
      <xdr:row>2</xdr:row>
      <xdr:rowOff>12700</xdr:rowOff>
    </xdr:from>
    <xdr:to>
      <xdr:col>29</xdr:col>
      <xdr:colOff>177800</xdr:colOff>
      <xdr:row>4</xdr:row>
      <xdr:rowOff>141111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7818F6-D9F9-4BF4-B051-775DBDCF6F4C}"/>
            </a:ext>
          </a:extLst>
        </xdr:cNvPr>
        <xdr:cNvSpPr txBox="1"/>
      </xdr:nvSpPr>
      <xdr:spPr>
        <a:xfrm>
          <a:off x="4178300" y="548922"/>
          <a:ext cx="1524000" cy="5235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t>Kids Wake Up Early</a:t>
          </a:r>
          <a:r>
            <a:rPr lang="en-US" sz="12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/ Frequently</a:t>
          </a:r>
          <a:endParaRPr lang="en-US" sz="12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183172</xdr:colOff>
      <xdr:row>2</xdr:row>
      <xdr:rowOff>0</xdr:rowOff>
    </xdr:from>
    <xdr:to>
      <xdr:col>44</xdr:col>
      <xdr:colOff>0</xdr:colOff>
      <xdr:row>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7BAC576-3532-4DFB-8E63-5464C7119CB0}"/>
            </a:ext>
          </a:extLst>
        </xdr:cNvPr>
        <xdr:cNvSpPr txBox="1"/>
      </xdr:nvSpPr>
      <xdr:spPr>
        <a:xfrm>
          <a:off x="6850672" y="533400"/>
          <a:ext cx="1531328" cy="3937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t>Procrastinate</a:t>
          </a:r>
          <a:r>
            <a:rPr lang="en-US" sz="12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Sleep</a:t>
          </a:r>
          <a:endParaRPr lang="en-US" sz="12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25</xdr:col>
      <xdr:colOff>0</xdr:colOff>
      <xdr:row>42</xdr:row>
      <xdr:rowOff>10583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62A9F8D-96FC-4A95-BE88-F7E842E64FBE}"/>
            </a:ext>
          </a:extLst>
        </xdr:cNvPr>
        <xdr:cNvSpPr txBox="1"/>
      </xdr:nvSpPr>
      <xdr:spPr>
        <a:xfrm>
          <a:off x="3238501" y="7696200"/>
          <a:ext cx="1523999" cy="37888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t>Unable to fall sleep</a:t>
          </a:r>
        </a:p>
      </xdr:txBody>
    </xdr:sp>
    <xdr:clientData/>
  </xdr:twoCellAnchor>
  <xdr:twoCellAnchor>
    <xdr:from>
      <xdr:col>29</xdr:col>
      <xdr:colOff>177800</xdr:colOff>
      <xdr:row>3</xdr:row>
      <xdr:rowOff>76905</xdr:rowOff>
    </xdr:from>
    <xdr:to>
      <xdr:col>35</xdr:col>
      <xdr:colOff>86520</xdr:colOff>
      <xdr:row>21</xdr:row>
      <xdr:rowOff>704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6666EC0-656F-4683-80B8-42FD35855972}"/>
            </a:ext>
          </a:extLst>
        </xdr:cNvPr>
        <xdr:cNvCxnSpPr>
          <a:stCxn id="16" idx="0"/>
          <a:endCxn id="4" idx="3"/>
        </xdr:cNvCxnSpPr>
      </xdr:nvCxnSpPr>
      <xdr:spPr>
        <a:xfrm flipH="1" flipV="1">
          <a:off x="5702300" y="810683"/>
          <a:ext cx="1051720" cy="33810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0</xdr:rowOff>
    </xdr:from>
    <xdr:to>
      <xdr:col>48</xdr:col>
      <xdr:colOff>89146</xdr:colOff>
      <xdr:row>21</xdr:row>
      <xdr:rowOff>4643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F2C8AB2-EAA3-4A0A-8236-D96C89D9FE20}"/>
            </a:ext>
          </a:extLst>
        </xdr:cNvPr>
        <xdr:cNvCxnSpPr>
          <a:stCxn id="15" idx="0"/>
          <a:endCxn id="5" idx="3"/>
        </xdr:cNvCxnSpPr>
      </xdr:nvCxnSpPr>
      <xdr:spPr>
        <a:xfrm flipH="1" flipV="1">
          <a:off x="8382000" y="730250"/>
          <a:ext cx="851146" cy="34590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22</xdr:row>
      <xdr:rowOff>0</xdr:rowOff>
    </xdr:from>
    <xdr:to>
      <xdr:col>35</xdr:col>
      <xdr:colOff>86520</xdr:colOff>
      <xdr:row>41</xdr:row>
      <xdr:rowOff>5291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47838D3-EFFA-4CCD-8318-A9D551D36272}"/>
            </a:ext>
          </a:extLst>
        </xdr:cNvPr>
        <xdr:cNvCxnSpPr>
          <a:stCxn id="6" idx="3"/>
          <a:endCxn id="16" idx="4"/>
        </xdr:cNvCxnSpPr>
      </xdr:nvCxnSpPr>
      <xdr:spPr>
        <a:xfrm flipV="1">
          <a:off x="4762500" y="4368800"/>
          <a:ext cx="1991520" cy="3516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82550</xdr:colOff>
      <xdr:row>22</xdr:row>
      <xdr:rowOff>0</xdr:rowOff>
    </xdr:from>
    <xdr:to>
      <xdr:col>48</xdr:col>
      <xdr:colOff>86823</xdr:colOff>
      <xdr:row>41</xdr:row>
      <xdr:rowOff>56444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9AD4838-9752-4F64-9BFE-F313300B67FB}"/>
            </a:ext>
          </a:extLst>
        </xdr:cNvPr>
        <xdr:cNvCxnSpPr>
          <a:stCxn id="11" idx="3"/>
          <a:endCxn id="15" idx="4"/>
        </xdr:cNvCxnSpPr>
      </xdr:nvCxnSpPr>
      <xdr:spPr>
        <a:xfrm flipV="1">
          <a:off x="7131050" y="4374444"/>
          <a:ext cx="2099773" cy="355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82551</xdr:colOff>
      <xdr:row>40</xdr:row>
      <xdr:rowOff>-1</xdr:rowOff>
    </xdr:from>
    <xdr:to>
      <xdr:col>37</xdr:col>
      <xdr:colOff>82550</xdr:colOff>
      <xdr:row>42</xdr:row>
      <xdr:rowOff>112888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ED3D53F-CBBA-4DB9-BC93-E1AB4C8DA639}"/>
            </a:ext>
          </a:extLst>
        </xdr:cNvPr>
        <xdr:cNvSpPr txBox="1"/>
      </xdr:nvSpPr>
      <xdr:spPr>
        <a:xfrm>
          <a:off x="5607051" y="7690555"/>
          <a:ext cx="1523999" cy="47977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t>Late night schoolwork</a:t>
          </a:r>
        </a:p>
      </xdr:txBody>
    </xdr:sp>
    <xdr:clientData/>
  </xdr:twoCellAnchor>
  <xdr:twoCellAnchor>
    <xdr:from>
      <xdr:col>39</xdr:col>
      <xdr:colOff>85423</xdr:colOff>
      <xdr:row>16</xdr:row>
      <xdr:rowOff>181098</xdr:rowOff>
    </xdr:from>
    <xdr:to>
      <xdr:col>46</xdr:col>
      <xdr:colOff>118624</xdr:colOff>
      <xdr:row>18</xdr:row>
      <xdr:rowOff>57452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A7D51C1-CE11-4FD6-B595-79ABA9CA9B39}"/>
            </a:ext>
          </a:extLst>
        </xdr:cNvPr>
        <xdr:cNvSpPr/>
      </xdr:nvSpPr>
      <xdr:spPr>
        <a:xfrm>
          <a:off x="7514923" y="3444998"/>
          <a:ext cx="1366701" cy="244654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Enjoying</a:t>
          </a:r>
          <a:r>
            <a:rPr lang="en-US" sz="105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hobbies</a:t>
          </a:r>
          <a:endParaRPr lang="en-US" sz="105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158750</xdr:colOff>
      <xdr:row>13</xdr:row>
      <xdr:rowOff>117448</xdr:rowOff>
    </xdr:from>
    <xdr:to>
      <xdr:col>44</xdr:col>
      <xdr:colOff>158750</xdr:colOff>
      <xdr:row>14</xdr:row>
      <xdr:rowOff>116416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8222E55-D85B-49FD-B827-1B8D66C75594}"/>
            </a:ext>
          </a:extLst>
        </xdr:cNvPr>
        <xdr:cNvSpPr/>
      </xdr:nvSpPr>
      <xdr:spPr>
        <a:xfrm>
          <a:off x="7397750" y="2816198"/>
          <a:ext cx="1143000" cy="195818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Not tired</a:t>
          </a:r>
        </a:p>
      </xdr:txBody>
    </xdr:sp>
    <xdr:clientData/>
  </xdr:twoCellAnchor>
  <xdr:twoCellAnchor>
    <xdr:from>
      <xdr:col>36</xdr:col>
      <xdr:colOff>0</xdr:colOff>
      <xdr:row>21</xdr:row>
      <xdr:rowOff>95249</xdr:rowOff>
    </xdr:from>
    <xdr:to>
      <xdr:col>47</xdr:col>
      <xdr:colOff>180974</xdr:colOff>
      <xdr:row>21</xdr:row>
      <xdr:rowOff>95249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7AA98D2-3D54-4BDF-B6B1-27A9449144D7}"/>
            </a:ext>
          </a:extLst>
        </xdr:cNvPr>
        <xdr:cNvCxnSpPr>
          <a:stCxn id="15" idx="2"/>
          <a:endCxn id="16" idx="6"/>
        </xdr:cNvCxnSpPr>
      </xdr:nvCxnSpPr>
      <xdr:spPr>
        <a:xfrm flipH="1">
          <a:off x="6858000" y="4279899"/>
          <a:ext cx="22764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180974</xdr:colOff>
      <xdr:row>20</xdr:row>
      <xdr:rowOff>190497</xdr:rowOff>
    </xdr:from>
    <xdr:to>
      <xdr:col>48</xdr:col>
      <xdr:colOff>183172</xdr:colOff>
      <xdr:row>22</xdr:row>
      <xdr:rowOff>0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257D37AB-1068-47A1-9C21-8032228704FE}"/>
            </a:ext>
          </a:extLst>
        </xdr:cNvPr>
        <xdr:cNvSpPr/>
      </xdr:nvSpPr>
      <xdr:spPr>
        <a:xfrm>
          <a:off x="9134474" y="4184647"/>
          <a:ext cx="192698" cy="184153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173039</xdr:colOff>
      <xdr:row>20</xdr:row>
      <xdr:rowOff>190498</xdr:rowOff>
    </xdr:from>
    <xdr:to>
      <xdr:col>36</xdr:col>
      <xdr:colOff>0</xdr:colOff>
      <xdr:row>22</xdr:row>
      <xdr:rowOff>0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51102CA1-EB56-4C80-A907-8BF0BBBB1C51}"/>
            </a:ext>
          </a:extLst>
        </xdr:cNvPr>
        <xdr:cNvSpPr/>
      </xdr:nvSpPr>
      <xdr:spPr>
        <a:xfrm>
          <a:off x="6650039" y="4184648"/>
          <a:ext cx="207961" cy="184152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137399</xdr:colOff>
      <xdr:row>18</xdr:row>
      <xdr:rowOff>180630</xdr:rowOff>
    </xdr:from>
    <xdr:to>
      <xdr:col>46</xdr:col>
      <xdr:colOff>137399</xdr:colOff>
      <xdr:row>20</xdr:row>
      <xdr:rowOff>10378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69EFACA-BED8-4E4C-9E2B-6ED2C888D356}"/>
            </a:ext>
          </a:extLst>
        </xdr:cNvPr>
        <xdr:cNvSpPr/>
      </xdr:nvSpPr>
      <xdr:spPr>
        <a:xfrm>
          <a:off x="6995399" y="3812830"/>
          <a:ext cx="1905000" cy="198048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Talking</a:t>
          </a:r>
          <a:r>
            <a:rPr lang="en-US" sz="105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to wife</a:t>
          </a:r>
          <a:endParaRPr lang="en-US" sz="105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74083</xdr:colOff>
      <xdr:row>12</xdr:row>
      <xdr:rowOff>55008</xdr:rowOff>
    </xdr:from>
    <xdr:to>
      <xdr:col>44</xdr:col>
      <xdr:colOff>74084</xdr:colOff>
      <xdr:row>13</xdr:row>
      <xdr:rowOff>42334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869E238-D16C-49CA-8A3A-9A63562BAEE8}"/>
            </a:ext>
          </a:extLst>
        </xdr:cNvPr>
        <xdr:cNvSpPr/>
      </xdr:nvSpPr>
      <xdr:spPr>
        <a:xfrm>
          <a:off x="6551083" y="2556908"/>
          <a:ext cx="1905001" cy="184176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Eating late night snack</a:t>
          </a:r>
        </a:p>
      </xdr:txBody>
    </xdr:sp>
    <xdr:clientData/>
  </xdr:twoCellAnchor>
  <xdr:twoCellAnchor>
    <xdr:from>
      <xdr:col>31</xdr:col>
      <xdr:colOff>102478</xdr:colOff>
      <xdr:row>5</xdr:row>
      <xdr:rowOff>95249</xdr:rowOff>
    </xdr:from>
    <xdr:to>
      <xdr:col>41</xdr:col>
      <xdr:colOff>102479</xdr:colOff>
      <xdr:row>6</xdr:row>
      <xdr:rowOff>118483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88441AB-1FBD-4C82-876E-FBDCC028B5D5}"/>
            </a:ext>
          </a:extLst>
        </xdr:cNvPr>
        <xdr:cNvSpPr/>
      </xdr:nvSpPr>
      <xdr:spPr>
        <a:xfrm>
          <a:off x="6007978" y="1219199"/>
          <a:ext cx="1905001" cy="220084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On phone too late</a:t>
          </a:r>
        </a:p>
      </xdr:txBody>
    </xdr:sp>
    <xdr:clientData/>
  </xdr:twoCellAnchor>
  <xdr:twoCellAnchor>
    <xdr:from>
      <xdr:col>34</xdr:col>
      <xdr:colOff>133817</xdr:colOff>
      <xdr:row>8</xdr:row>
      <xdr:rowOff>81595</xdr:rowOff>
    </xdr:from>
    <xdr:to>
      <xdr:col>41</xdr:col>
      <xdr:colOff>111178</xdr:colOff>
      <xdr:row>10</xdr:row>
      <xdr:rowOff>62507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FBF22C9-DA50-4BA9-A006-3FC8D3D6DE1E}"/>
            </a:ext>
          </a:extLst>
        </xdr:cNvPr>
        <xdr:cNvSpPr/>
      </xdr:nvSpPr>
      <xdr:spPr>
        <a:xfrm rot="19129340">
          <a:off x="6610817" y="1803151"/>
          <a:ext cx="1310861" cy="37602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900" b="0">
              <a:solidFill>
                <a:schemeClr val="tx1"/>
              </a:solidFill>
              <a:latin typeface="+mn-lt"/>
              <a:ea typeface="+mn-ea"/>
              <a:cs typeface="+mn-cs"/>
            </a:rPr>
            <a:t>Watching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shows/movies</a:t>
          </a:r>
          <a:endParaRPr lang="en-US" sz="9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155221</xdr:colOff>
      <xdr:row>14</xdr:row>
      <xdr:rowOff>112887</xdr:rowOff>
    </xdr:from>
    <xdr:to>
      <xdr:col>30</xdr:col>
      <xdr:colOff>148166</xdr:colOff>
      <xdr:row>15</xdr:row>
      <xdr:rowOff>105832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4BA98CD-3718-474A-8A34-F1DF5F4BB640}"/>
            </a:ext>
          </a:extLst>
        </xdr:cNvPr>
        <xdr:cNvSpPr/>
      </xdr:nvSpPr>
      <xdr:spPr>
        <a:xfrm>
          <a:off x="4727221" y="3019776"/>
          <a:ext cx="1135945" cy="176389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Feeling</a:t>
          </a:r>
          <a:r>
            <a:rPr lang="en-US" sz="105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sick</a:t>
          </a:r>
          <a:endParaRPr lang="en-US" sz="105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177722</xdr:colOff>
      <xdr:row>11</xdr:row>
      <xdr:rowOff>13607</xdr:rowOff>
    </xdr:from>
    <xdr:to>
      <xdr:col>30</xdr:col>
      <xdr:colOff>100917</xdr:colOff>
      <xdr:row>12</xdr:row>
      <xdr:rowOff>13608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17136F8-6CAA-4E74-8C28-B015A4F2D057}"/>
            </a:ext>
          </a:extLst>
        </xdr:cNvPr>
        <xdr:cNvSpPr/>
      </xdr:nvSpPr>
      <xdr:spPr>
        <a:xfrm>
          <a:off x="3797222" y="2318657"/>
          <a:ext cx="2018695" cy="196851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Off</a:t>
          </a:r>
          <a:r>
            <a:rPr lang="en-US" sz="105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regular sleep schedule</a:t>
          </a:r>
          <a:endParaRPr lang="en-US" sz="105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136072</xdr:colOff>
      <xdr:row>6</xdr:row>
      <xdr:rowOff>170089</xdr:rowOff>
    </xdr:from>
    <xdr:to>
      <xdr:col>29</xdr:col>
      <xdr:colOff>170090</xdr:colOff>
      <xdr:row>9</xdr:row>
      <xdr:rowOff>100560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93C1E57-F551-4567-A18A-105DD38C5B99}"/>
            </a:ext>
          </a:extLst>
        </xdr:cNvPr>
        <xdr:cNvSpPr/>
      </xdr:nvSpPr>
      <xdr:spPr>
        <a:xfrm>
          <a:off x="4327072" y="1490889"/>
          <a:ext cx="1367518" cy="521021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Put them to sleep too late</a:t>
          </a:r>
        </a:p>
      </xdr:txBody>
    </xdr:sp>
    <xdr:clientData/>
  </xdr:twoCellAnchor>
  <xdr:twoCellAnchor>
    <xdr:from>
      <xdr:col>36</xdr:col>
      <xdr:colOff>112889</xdr:colOff>
      <xdr:row>21</xdr:row>
      <xdr:rowOff>162278</xdr:rowOff>
    </xdr:from>
    <xdr:to>
      <xdr:col>46</xdr:col>
      <xdr:colOff>24296</xdr:colOff>
      <xdr:row>23</xdr:row>
      <xdr:rowOff>84667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267F83E-9684-4451-8782-50CA0E585BE5}"/>
            </a:ext>
          </a:extLst>
        </xdr:cNvPr>
        <xdr:cNvSpPr/>
      </xdr:nvSpPr>
      <xdr:spPr>
        <a:xfrm>
          <a:off x="6970889" y="4353278"/>
          <a:ext cx="1816407" cy="289278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Avoiding weekend homework</a:t>
          </a:r>
        </a:p>
      </xdr:txBody>
    </xdr:sp>
    <xdr:clientData/>
  </xdr:twoCellAnchor>
  <xdr:twoCellAnchor>
    <xdr:from>
      <xdr:col>35</xdr:col>
      <xdr:colOff>6804</xdr:colOff>
      <xdr:row>24</xdr:row>
      <xdr:rowOff>7450</xdr:rowOff>
    </xdr:from>
    <xdr:to>
      <xdr:col>45</xdr:col>
      <xdr:colOff>6804</xdr:colOff>
      <xdr:row>25</xdr:row>
      <xdr:rowOff>6804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C9A93F-B300-41E7-B351-369D29232610}"/>
            </a:ext>
          </a:extLst>
        </xdr:cNvPr>
        <xdr:cNvSpPr/>
      </xdr:nvSpPr>
      <xdr:spPr>
        <a:xfrm>
          <a:off x="6674304" y="4744550"/>
          <a:ext cx="1905000" cy="183504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Lots of homework</a:t>
          </a:r>
        </a:p>
      </xdr:txBody>
    </xdr:sp>
    <xdr:clientData/>
  </xdr:twoCellAnchor>
  <xdr:twoCellAnchor>
    <xdr:from>
      <xdr:col>32</xdr:col>
      <xdr:colOff>91722</xdr:colOff>
      <xdr:row>34</xdr:row>
      <xdr:rowOff>89958</xdr:rowOff>
    </xdr:from>
    <xdr:to>
      <xdr:col>38</xdr:col>
      <xdr:colOff>124228</xdr:colOff>
      <xdr:row>37</xdr:row>
      <xdr:rowOff>21460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5206E0F-0A1E-4540-BE75-C81EFD84E1C1}"/>
            </a:ext>
          </a:extLst>
        </xdr:cNvPr>
        <xdr:cNvSpPr/>
      </xdr:nvSpPr>
      <xdr:spPr>
        <a:xfrm>
          <a:off x="6187722" y="6679847"/>
          <a:ext cx="1175506" cy="481835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Lost track of time</a:t>
          </a:r>
        </a:p>
      </xdr:txBody>
    </xdr:sp>
    <xdr:clientData/>
  </xdr:twoCellAnchor>
  <xdr:twoCellAnchor>
    <xdr:from>
      <xdr:col>36</xdr:col>
      <xdr:colOff>35756</xdr:colOff>
      <xdr:row>15</xdr:row>
      <xdr:rowOff>33532</xdr:rowOff>
    </xdr:from>
    <xdr:to>
      <xdr:col>46</xdr:col>
      <xdr:colOff>35755</xdr:colOff>
      <xdr:row>16</xdr:row>
      <xdr:rowOff>44255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7F0B81A2-1DBE-4ED1-AAD8-86B6CCA67023}"/>
            </a:ext>
          </a:extLst>
        </xdr:cNvPr>
        <xdr:cNvSpPr/>
      </xdr:nvSpPr>
      <xdr:spPr>
        <a:xfrm>
          <a:off x="6893756" y="3113282"/>
          <a:ext cx="1904999" cy="194873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Household</a:t>
          </a:r>
          <a:r>
            <a:rPr lang="en-US" sz="105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projects</a:t>
          </a:r>
          <a:endParaRPr lang="en-US" sz="105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102479</xdr:colOff>
      <xdr:row>6</xdr:row>
      <xdr:rowOff>0</xdr:rowOff>
    </xdr:from>
    <xdr:to>
      <xdr:col>44</xdr:col>
      <xdr:colOff>158750</xdr:colOff>
      <xdr:row>6</xdr:row>
      <xdr:rowOff>6325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C50DBF78-ED6C-4ABD-9C92-3A2431BD34EE}"/>
            </a:ext>
          </a:extLst>
        </xdr:cNvPr>
        <xdr:cNvCxnSpPr>
          <a:stCxn id="21" idx="3"/>
        </xdr:cNvCxnSpPr>
      </xdr:nvCxnSpPr>
      <xdr:spPr>
        <a:xfrm flipV="1">
          <a:off x="7912979" y="1320800"/>
          <a:ext cx="627771" cy="6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139572</xdr:colOff>
      <xdr:row>6</xdr:row>
      <xdr:rowOff>8089</xdr:rowOff>
    </xdr:from>
    <xdr:to>
      <xdr:col>41</xdr:col>
      <xdr:colOff>102479</xdr:colOff>
      <xdr:row>7</xdr:row>
      <xdr:rowOff>35630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E090C096-3DF6-4766-8362-D4F80C814B29}"/>
            </a:ext>
          </a:extLst>
        </xdr:cNvPr>
        <xdr:cNvCxnSpPr>
          <a:stCxn id="21" idx="3"/>
          <a:endCxn id="22" idx="3"/>
        </xdr:cNvCxnSpPr>
      </xdr:nvCxnSpPr>
      <xdr:spPr>
        <a:xfrm flipH="1">
          <a:off x="7759572" y="1334533"/>
          <a:ext cx="153407" cy="2250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6804</xdr:colOff>
      <xdr:row>24</xdr:row>
      <xdr:rowOff>102054</xdr:rowOff>
    </xdr:from>
    <xdr:to>
      <xdr:col>46</xdr:col>
      <xdr:colOff>176893</xdr:colOff>
      <xdr:row>24</xdr:row>
      <xdr:rowOff>102377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0874F1E-0A62-4832-B37A-D36B931469AB}"/>
            </a:ext>
          </a:extLst>
        </xdr:cNvPr>
        <xdr:cNvCxnSpPr>
          <a:endCxn id="27" idx="3"/>
        </xdr:cNvCxnSpPr>
      </xdr:nvCxnSpPr>
      <xdr:spPr>
        <a:xfrm flipH="1">
          <a:off x="8579304" y="4839154"/>
          <a:ext cx="360589" cy="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84527</xdr:colOff>
      <xdr:row>8</xdr:row>
      <xdr:rowOff>130564</xdr:rowOff>
    </xdr:from>
    <xdr:to>
      <xdr:col>44</xdr:col>
      <xdr:colOff>86482</xdr:colOff>
      <xdr:row>10</xdr:row>
      <xdr:rowOff>137167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628DEAB4-5D27-44E9-A044-88B62F7853CF}"/>
            </a:ext>
          </a:extLst>
        </xdr:cNvPr>
        <xdr:cNvSpPr/>
      </xdr:nvSpPr>
      <xdr:spPr>
        <a:xfrm rot="19129340">
          <a:off x="7323527" y="1852120"/>
          <a:ext cx="1144955" cy="40171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900" b="0">
              <a:solidFill>
                <a:schemeClr val="tx1"/>
              </a:solidFill>
              <a:latin typeface="+mn-lt"/>
              <a:ea typeface="+mn-ea"/>
              <a:cs typeface="+mn-cs"/>
            </a:rPr>
            <a:t>Browsing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social media</a:t>
          </a:r>
          <a:endParaRPr lang="en-US" sz="9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114226</xdr:colOff>
      <xdr:row>6</xdr:row>
      <xdr:rowOff>6324</xdr:rowOff>
    </xdr:from>
    <xdr:to>
      <xdr:col>43</xdr:col>
      <xdr:colOff>155399</xdr:colOff>
      <xdr:row>7</xdr:row>
      <xdr:rowOff>152060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9D0D35B-EB81-47F1-B7D4-31DDB2F0FC76}"/>
            </a:ext>
          </a:extLst>
        </xdr:cNvPr>
        <xdr:cNvCxnSpPr/>
      </xdr:nvCxnSpPr>
      <xdr:spPr>
        <a:xfrm flipH="1">
          <a:off x="8305726" y="1332768"/>
          <a:ext cx="41173" cy="3432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74084</xdr:colOff>
      <xdr:row>12</xdr:row>
      <xdr:rowOff>148167</xdr:rowOff>
    </xdr:from>
    <xdr:to>
      <xdr:col>46</xdr:col>
      <xdr:colOff>63500</xdr:colOff>
      <xdr:row>12</xdr:row>
      <xdr:rowOff>149213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4AA87FE2-609E-4666-900E-35AE23B8A109}"/>
            </a:ext>
          </a:extLst>
        </xdr:cNvPr>
        <xdr:cNvCxnSpPr>
          <a:stCxn id="20" idx="3"/>
        </xdr:cNvCxnSpPr>
      </xdr:nvCxnSpPr>
      <xdr:spPr>
        <a:xfrm flipV="1">
          <a:off x="8456084" y="2650067"/>
          <a:ext cx="370416" cy="10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158750</xdr:colOff>
      <xdr:row>14</xdr:row>
      <xdr:rowOff>18281</xdr:rowOff>
    </xdr:from>
    <xdr:to>
      <xdr:col>46</xdr:col>
      <xdr:colOff>149678</xdr:colOff>
      <xdr:row>14</xdr:row>
      <xdr:rowOff>27215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C6AFADC-C3FA-402D-88AF-3B5A11A6BC18}"/>
            </a:ext>
          </a:extLst>
        </xdr:cNvPr>
        <xdr:cNvCxnSpPr>
          <a:stCxn id="13" idx="3"/>
        </xdr:cNvCxnSpPr>
      </xdr:nvCxnSpPr>
      <xdr:spPr>
        <a:xfrm>
          <a:off x="8540750" y="2913881"/>
          <a:ext cx="371928" cy="89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35755</xdr:colOff>
      <xdr:row>15</xdr:row>
      <xdr:rowOff>134144</xdr:rowOff>
    </xdr:from>
    <xdr:to>
      <xdr:col>47</xdr:col>
      <xdr:colOff>34018</xdr:colOff>
      <xdr:row>15</xdr:row>
      <xdr:rowOff>136072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A0AA336E-15BC-4309-BF6C-CCF62AD6CC4B}"/>
            </a:ext>
          </a:extLst>
        </xdr:cNvPr>
        <xdr:cNvCxnSpPr>
          <a:stCxn id="34" idx="3"/>
        </xdr:cNvCxnSpPr>
      </xdr:nvCxnSpPr>
      <xdr:spPr>
        <a:xfrm>
          <a:off x="8798755" y="3213894"/>
          <a:ext cx="188763" cy="1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118624</xdr:colOff>
      <xdr:row>17</xdr:row>
      <xdr:rowOff>115661</xdr:rowOff>
    </xdr:from>
    <xdr:to>
      <xdr:col>47</xdr:col>
      <xdr:colOff>122464</xdr:colOff>
      <xdr:row>17</xdr:row>
      <xdr:rowOff>119275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89F6557-F50C-4BB0-A367-4827C0E80A38}"/>
            </a:ext>
          </a:extLst>
        </xdr:cNvPr>
        <xdr:cNvCxnSpPr>
          <a:stCxn id="12" idx="3"/>
        </xdr:cNvCxnSpPr>
      </xdr:nvCxnSpPr>
      <xdr:spPr>
        <a:xfrm flipV="1">
          <a:off x="8881624" y="3563711"/>
          <a:ext cx="194340" cy="36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137399</xdr:colOff>
      <xdr:row>19</xdr:row>
      <xdr:rowOff>95250</xdr:rowOff>
    </xdr:from>
    <xdr:to>
      <xdr:col>48</xdr:col>
      <xdr:colOff>34017</xdr:colOff>
      <xdr:row>19</xdr:row>
      <xdr:rowOff>95504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36D5B6B1-5BBE-41C4-A9D0-F5D3812B5AF0}"/>
            </a:ext>
          </a:extLst>
        </xdr:cNvPr>
        <xdr:cNvCxnSpPr>
          <a:stCxn id="19" idx="3"/>
        </xdr:cNvCxnSpPr>
      </xdr:nvCxnSpPr>
      <xdr:spPr>
        <a:xfrm flipV="1">
          <a:off x="8900399" y="3911600"/>
          <a:ext cx="277618" cy="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162278</xdr:colOff>
      <xdr:row>26</xdr:row>
      <xdr:rowOff>98778</xdr:rowOff>
    </xdr:from>
    <xdr:to>
      <xdr:col>45</xdr:col>
      <xdr:colOff>162278</xdr:colOff>
      <xdr:row>27</xdr:row>
      <xdr:rowOff>49389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CEBA24B7-C380-452E-A162-7B0C50872A84}"/>
            </a:ext>
          </a:extLst>
        </xdr:cNvPr>
        <xdr:cNvCxnSpPr/>
      </xdr:nvCxnSpPr>
      <xdr:spPr>
        <a:xfrm flipH="1">
          <a:off x="7210778" y="5221111"/>
          <a:ext cx="1524000" cy="1340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98778</xdr:colOff>
      <xdr:row>25</xdr:row>
      <xdr:rowOff>181904</xdr:rowOff>
    </xdr:from>
    <xdr:to>
      <xdr:col>37</xdr:col>
      <xdr:colOff>176389</xdr:colOff>
      <xdr:row>29</xdr:row>
      <xdr:rowOff>42333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BBCA6356-14BD-4FB3-9527-AD98790B525E}"/>
            </a:ext>
          </a:extLst>
        </xdr:cNvPr>
        <xdr:cNvSpPr/>
      </xdr:nvSpPr>
      <xdr:spPr>
        <a:xfrm>
          <a:off x="6385278" y="5106682"/>
          <a:ext cx="839611" cy="608318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Started</a:t>
          </a:r>
          <a:r>
            <a:rPr lang="en-US" sz="105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schoolwork too late</a:t>
          </a:r>
        </a:p>
      </xdr:txBody>
    </xdr:sp>
    <xdr:clientData/>
  </xdr:twoCellAnchor>
  <xdr:twoCellAnchor>
    <xdr:from>
      <xdr:col>38</xdr:col>
      <xdr:colOff>88952</xdr:colOff>
      <xdr:row>35</xdr:row>
      <xdr:rowOff>179916</xdr:rowOff>
    </xdr:from>
    <xdr:to>
      <xdr:col>40</xdr:col>
      <xdr:colOff>88951</xdr:colOff>
      <xdr:row>36</xdr:row>
      <xdr:rowOff>6319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EA14447-40B1-4FD0-96AA-F1E80C01F8BC}"/>
            </a:ext>
          </a:extLst>
        </xdr:cNvPr>
        <xdr:cNvCxnSpPr/>
      </xdr:nvCxnSpPr>
      <xdr:spPr>
        <a:xfrm flipH="1">
          <a:off x="7327952" y="6953249"/>
          <a:ext cx="380999" cy="9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170090</xdr:colOff>
      <xdr:row>8</xdr:row>
      <xdr:rowOff>34018</xdr:rowOff>
    </xdr:from>
    <xdr:to>
      <xdr:col>31</xdr:col>
      <xdr:colOff>122465</xdr:colOff>
      <xdr:row>8</xdr:row>
      <xdr:rowOff>36673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839FCA7-F3FF-4F35-A146-DC835A46AB6D}"/>
            </a:ext>
          </a:extLst>
        </xdr:cNvPr>
        <xdr:cNvCxnSpPr>
          <a:stCxn id="25" idx="3"/>
        </xdr:cNvCxnSpPr>
      </xdr:nvCxnSpPr>
      <xdr:spPr>
        <a:xfrm flipV="1">
          <a:off x="5694590" y="1748518"/>
          <a:ext cx="333375" cy="2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100917</xdr:colOff>
      <xdr:row>11</xdr:row>
      <xdr:rowOff>108857</xdr:rowOff>
    </xdr:from>
    <xdr:to>
      <xdr:col>32</xdr:col>
      <xdr:colOff>122464</xdr:colOff>
      <xdr:row>11</xdr:row>
      <xdr:rowOff>112259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7BDB1C15-1791-47DC-ADEE-DED5DF707FCB}"/>
            </a:ext>
          </a:extLst>
        </xdr:cNvPr>
        <xdr:cNvCxnSpPr>
          <a:stCxn id="24" idx="3"/>
        </xdr:cNvCxnSpPr>
      </xdr:nvCxnSpPr>
      <xdr:spPr>
        <a:xfrm flipV="1">
          <a:off x="5815917" y="2413907"/>
          <a:ext cx="402547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77611</xdr:colOff>
      <xdr:row>15</xdr:row>
      <xdr:rowOff>0</xdr:rowOff>
    </xdr:from>
    <xdr:to>
      <xdr:col>33</xdr:col>
      <xdr:colOff>127000</xdr:colOff>
      <xdr:row>15</xdr:row>
      <xdr:rowOff>6047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A09BBFFD-C138-412E-B47E-F49784677A69}"/>
            </a:ext>
          </a:extLst>
        </xdr:cNvPr>
        <xdr:cNvCxnSpPr/>
      </xdr:nvCxnSpPr>
      <xdr:spPr>
        <a:xfrm flipV="1">
          <a:off x="5792611" y="3090333"/>
          <a:ext cx="620889" cy="60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148167</xdr:colOff>
      <xdr:row>22</xdr:row>
      <xdr:rowOff>161108</xdr:rowOff>
    </xdr:from>
    <xdr:to>
      <xdr:col>26</xdr:col>
      <xdr:colOff>12064</xdr:colOff>
      <xdr:row>25</xdr:row>
      <xdr:rowOff>22114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717CD8EE-6C15-489E-9170-82A6FEEEA202}"/>
            </a:ext>
          </a:extLst>
        </xdr:cNvPr>
        <xdr:cNvSpPr/>
      </xdr:nvSpPr>
      <xdr:spPr>
        <a:xfrm>
          <a:off x="4148667" y="4535552"/>
          <a:ext cx="816397" cy="411340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Not tired</a:t>
          </a:r>
        </a:p>
      </xdr:txBody>
    </xdr:sp>
    <xdr:clientData/>
  </xdr:twoCellAnchor>
  <xdr:twoCellAnchor>
    <xdr:from>
      <xdr:col>25</xdr:col>
      <xdr:colOff>181397</xdr:colOff>
      <xdr:row>23</xdr:row>
      <xdr:rowOff>183333</xdr:rowOff>
    </xdr:from>
    <xdr:to>
      <xdr:col>34</xdr:col>
      <xdr:colOff>77611</xdr:colOff>
      <xdr:row>23</xdr:row>
      <xdr:rowOff>183333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39F2D0C-49FE-4918-8144-3DD24E571527}"/>
            </a:ext>
          </a:extLst>
        </xdr:cNvPr>
        <xdr:cNvCxnSpPr/>
      </xdr:nvCxnSpPr>
      <xdr:spPr>
        <a:xfrm>
          <a:off x="4943897" y="4741222"/>
          <a:ext cx="1610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14112</xdr:colOff>
      <xdr:row>30</xdr:row>
      <xdr:rowOff>25949</xdr:rowOff>
    </xdr:from>
    <xdr:to>
      <xdr:col>23</xdr:col>
      <xdr:colOff>190217</xdr:colOff>
      <xdr:row>32</xdr:row>
      <xdr:rowOff>70400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A5B8E169-0A7B-45CC-A9A3-CAD17E167D80}"/>
            </a:ext>
          </a:extLst>
        </xdr:cNvPr>
        <xdr:cNvSpPr/>
      </xdr:nvSpPr>
      <xdr:spPr>
        <a:xfrm>
          <a:off x="3443112" y="5882060"/>
          <a:ext cx="1128605" cy="411340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1050" b="0">
              <a:solidFill>
                <a:schemeClr val="tx1"/>
              </a:solidFill>
              <a:latin typeface="+mn-lt"/>
              <a:ea typeface="+mn-ea"/>
              <a:cs typeface="+mn-cs"/>
            </a:rPr>
            <a:t>A lot on my mind</a:t>
          </a:r>
        </a:p>
      </xdr:txBody>
    </xdr:sp>
    <xdr:clientData/>
  </xdr:twoCellAnchor>
  <xdr:twoCellAnchor>
    <xdr:from>
      <xdr:col>23</xdr:col>
      <xdr:colOff>190217</xdr:colOff>
      <xdr:row>30</xdr:row>
      <xdr:rowOff>169334</xdr:rowOff>
    </xdr:from>
    <xdr:to>
      <xdr:col>30</xdr:col>
      <xdr:colOff>94369</xdr:colOff>
      <xdr:row>31</xdr:row>
      <xdr:rowOff>48174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4A0D76B9-3A77-4604-A9C9-BFF82C136EA4}"/>
            </a:ext>
          </a:extLst>
        </xdr:cNvPr>
        <xdr:cNvCxnSpPr>
          <a:stCxn id="76" idx="3"/>
        </xdr:cNvCxnSpPr>
      </xdr:nvCxnSpPr>
      <xdr:spPr>
        <a:xfrm flipV="1">
          <a:off x="4571717" y="6025445"/>
          <a:ext cx="1237652" cy="6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83342</xdr:colOff>
      <xdr:row>35</xdr:row>
      <xdr:rowOff>161107</xdr:rowOff>
    </xdr:from>
    <xdr:to>
      <xdr:col>24</xdr:col>
      <xdr:colOff>81075</xdr:colOff>
      <xdr:row>38</xdr:row>
      <xdr:rowOff>22113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62312472-6DDB-4264-BA19-5B15F3DAAED1}"/>
            </a:ext>
          </a:extLst>
        </xdr:cNvPr>
        <xdr:cNvSpPr/>
      </xdr:nvSpPr>
      <xdr:spPr>
        <a:xfrm>
          <a:off x="3131342" y="6936557"/>
          <a:ext cx="1521733" cy="413456"/>
        </a:xfrm>
        <a:prstGeom prst="rect">
          <a:avLst/>
        </a:prstGeom>
        <a:solidFill>
          <a:sysClr val="window" lastClr="FFFFFF"/>
        </a:solidFill>
        <a:ln cmpd="dbl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endParaRPr lang="en-US" sz="105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24296</xdr:colOff>
      <xdr:row>22</xdr:row>
      <xdr:rowOff>91471</xdr:rowOff>
    </xdr:from>
    <xdr:to>
      <xdr:col>48</xdr:col>
      <xdr:colOff>39310</xdr:colOff>
      <xdr:row>22</xdr:row>
      <xdr:rowOff>123473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80F60150-174B-489B-A8CD-AC695A884DE3}"/>
            </a:ext>
          </a:extLst>
        </xdr:cNvPr>
        <xdr:cNvCxnSpPr>
          <a:cxnSpLocks/>
          <a:endCxn id="26" idx="3"/>
        </xdr:cNvCxnSpPr>
      </xdr:nvCxnSpPr>
      <xdr:spPr>
        <a:xfrm flipH="1">
          <a:off x="8787296" y="4465915"/>
          <a:ext cx="396014" cy="32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119944</xdr:colOff>
      <xdr:row>27</xdr:row>
      <xdr:rowOff>0</xdr:rowOff>
    </xdr:from>
    <xdr:to>
      <xdr:col>41</xdr:col>
      <xdr:colOff>141111</xdr:colOff>
      <xdr:row>29</xdr:row>
      <xdr:rowOff>35277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48DBEDBD-56C1-4E0F-8CF5-BDDEB60CA8C2}"/>
            </a:ext>
          </a:extLst>
        </xdr:cNvPr>
        <xdr:cNvCxnSpPr/>
      </xdr:nvCxnSpPr>
      <xdr:spPr>
        <a:xfrm flipH="1">
          <a:off x="7739944" y="5305778"/>
          <a:ext cx="211667" cy="402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118415</xdr:colOff>
      <xdr:row>31</xdr:row>
      <xdr:rowOff>3273</xdr:rowOff>
    </xdr:from>
    <xdr:to>
      <xdr:col>41</xdr:col>
      <xdr:colOff>166493</xdr:colOff>
      <xdr:row>33</xdr:row>
      <xdr:rowOff>12408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D5602718-C4BF-48B0-A419-9A9AE8600B8C}"/>
            </a:ext>
          </a:extLst>
        </xdr:cNvPr>
        <xdr:cNvSpPr/>
      </xdr:nvSpPr>
      <xdr:spPr>
        <a:xfrm rot="19129340">
          <a:off x="6595415" y="6042829"/>
          <a:ext cx="1381578" cy="37602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900" b="0">
              <a:solidFill>
                <a:schemeClr val="tx1"/>
              </a:solidFill>
              <a:latin typeface="+mn-lt"/>
              <a:ea typeface="+mn-ea"/>
              <a:cs typeface="+mn-cs"/>
            </a:rPr>
            <a:t>Put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kids to bed too late</a:t>
          </a:r>
          <a:endParaRPr lang="en-US" sz="9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99292</xdr:colOff>
      <xdr:row>30</xdr:row>
      <xdr:rowOff>127856</xdr:rowOff>
    </xdr:from>
    <xdr:to>
      <xdr:col>39</xdr:col>
      <xdr:colOff>25032</xdr:colOff>
      <xdr:row>32</xdr:row>
      <xdr:rowOff>136990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3DA8712-9244-41E8-8FE3-303BB5A35DE6}"/>
            </a:ext>
          </a:extLst>
        </xdr:cNvPr>
        <xdr:cNvSpPr/>
      </xdr:nvSpPr>
      <xdr:spPr>
        <a:xfrm rot="19129340">
          <a:off x="6385792" y="5983967"/>
          <a:ext cx="1068740" cy="37602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household chores</a:t>
          </a:r>
          <a:endParaRPr lang="en-US" sz="9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42333</xdr:colOff>
      <xdr:row>27</xdr:row>
      <xdr:rowOff>21166</xdr:rowOff>
    </xdr:from>
    <xdr:to>
      <xdr:col>39</xdr:col>
      <xdr:colOff>145051</xdr:colOff>
      <xdr:row>29</xdr:row>
      <xdr:rowOff>84666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6FF5575-2BF4-4690-B617-CAE1F4670975}"/>
            </a:ext>
          </a:extLst>
        </xdr:cNvPr>
        <xdr:cNvCxnSpPr/>
      </xdr:nvCxnSpPr>
      <xdr:spPr>
        <a:xfrm flipH="1">
          <a:off x="7281333" y="5326944"/>
          <a:ext cx="293218" cy="4303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32455</xdr:colOff>
      <xdr:row>31</xdr:row>
      <xdr:rowOff>679</xdr:rowOff>
    </xdr:from>
    <xdr:to>
      <xdr:col>29</xdr:col>
      <xdr:colOff>43921</xdr:colOff>
      <xdr:row>33</xdr:row>
      <xdr:rowOff>11290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5E485041-FA44-4D8B-84C1-52103C8A6210}"/>
            </a:ext>
          </a:extLst>
        </xdr:cNvPr>
        <xdr:cNvCxnSpPr/>
      </xdr:nvCxnSpPr>
      <xdr:spPr>
        <a:xfrm flipH="1">
          <a:off x="5366455" y="6040235"/>
          <a:ext cx="201966" cy="377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59789</xdr:colOff>
      <xdr:row>33</xdr:row>
      <xdr:rowOff>112807</xdr:rowOff>
    </xdr:from>
    <xdr:to>
      <xdr:col>28</xdr:col>
      <xdr:colOff>163356</xdr:colOff>
      <xdr:row>35</xdr:row>
      <xdr:rowOff>121941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446DD7B3-943F-440E-B08C-D47925C1524E}"/>
            </a:ext>
          </a:extLst>
        </xdr:cNvPr>
        <xdr:cNvSpPr/>
      </xdr:nvSpPr>
      <xdr:spPr>
        <a:xfrm rot="19129340">
          <a:off x="4631789" y="6519251"/>
          <a:ext cx="865567" cy="37602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900" b="0">
              <a:solidFill>
                <a:schemeClr val="tx1"/>
              </a:solidFill>
              <a:latin typeface="+mn-lt"/>
              <a:ea typeface="+mn-ea"/>
              <a:cs typeface="+mn-cs"/>
            </a:rPr>
            <a:t>Family issues</a:t>
          </a:r>
        </a:p>
      </xdr:txBody>
    </xdr:sp>
    <xdr:clientData/>
  </xdr:twoCellAnchor>
  <xdr:twoCellAnchor>
    <xdr:from>
      <xdr:col>20</xdr:col>
      <xdr:colOff>145858</xdr:colOff>
      <xdr:row>33</xdr:row>
      <xdr:rowOff>153257</xdr:rowOff>
    </xdr:from>
    <xdr:to>
      <xdr:col>26</xdr:col>
      <xdr:colOff>71598</xdr:colOff>
      <xdr:row>35</xdr:row>
      <xdr:rowOff>162391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8267FD8C-256F-4694-97D3-C6757970E9B4}"/>
            </a:ext>
          </a:extLst>
        </xdr:cNvPr>
        <xdr:cNvSpPr/>
      </xdr:nvSpPr>
      <xdr:spPr>
        <a:xfrm rot="19129340">
          <a:off x="3955858" y="6559701"/>
          <a:ext cx="1068740" cy="37602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900" b="0">
              <a:solidFill>
                <a:schemeClr val="tx1"/>
              </a:solidFill>
              <a:latin typeface="+mn-lt"/>
              <a:ea typeface="+mn-ea"/>
              <a:cs typeface="+mn-cs"/>
            </a:rPr>
            <a:t>School/work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problems</a:t>
          </a:r>
          <a:endParaRPr lang="en-US" sz="9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80544</xdr:colOff>
      <xdr:row>31</xdr:row>
      <xdr:rowOff>28222</xdr:rowOff>
    </xdr:from>
    <xdr:to>
      <xdr:col>26</xdr:col>
      <xdr:colOff>84667</xdr:colOff>
      <xdr:row>32</xdr:row>
      <xdr:rowOff>130553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6BB18C6C-9126-40BF-8BFA-65BFE5A145A9}"/>
            </a:ext>
          </a:extLst>
        </xdr:cNvPr>
        <xdr:cNvCxnSpPr/>
      </xdr:nvCxnSpPr>
      <xdr:spPr>
        <a:xfrm flipH="1">
          <a:off x="4843044" y="6067778"/>
          <a:ext cx="194623" cy="2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163100</xdr:colOff>
      <xdr:row>26</xdr:row>
      <xdr:rowOff>50199</xdr:rowOff>
    </xdr:from>
    <xdr:to>
      <xdr:col>26</xdr:col>
      <xdr:colOff>146811</xdr:colOff>
      <xdr:row>28</xdr:row>
      <xdr:rowOff>52983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DB21FB35-0E89-40EA-B3DB-39F803E48F35}"/>
            </a:ext>
          </a:extLst>
        </xdr:cNvPr>
        <xdr:cNvSpPr/>
      </xdr:nvSpPr>
      <xdr:spPr>
        <a:xfrm rot="19129340">
          <a:off x="3782600" y="5172532"/>
          <a:ext cx="1317211" cy="36261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900" b="0">
              <a:solidFill>
                <a:schemeClr val="tx1"/>
              </a:solidFill>
              <a:latin typeface="+mn-lt"/>
              <a:ea typeface="+mn-ea"/>
              <a:cs typeface="+mn-cs"/>
            </a:rPr>
            <a:t>Took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long nap during day</a:t>
          </a:r>
          <a:endParaRPr lang="en-US" sz="9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168855</xdr:colOff>
      <xdr:row>23</xdr:row>
      <xdr:rowOff>136147</xdr:rowOff>
    </xdr:from>
    <xdr:to>
      <xdr:col>26</xdr:col>
      <xdr:colOff>134937</xdr:colOff>
      <xdr:row>25</xdr:row>
      <xdr:rowOff>1058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FD74F5D4-EE01-4F96-82E6-EA2D724599A7}"/>
            </a:ext>
          </a:extLst>
        </xdr:cNvPr>
        <xdr:cNvCxnSpPr>
          <a:endCxn id="129" idx="3"/>
        </xdr:cNvCxnSpPr>
      </xdr:nvCxnSpPr>
      <xdr:spPr>
        <a:xfrm flipH="1">
          <a:off x="4931355" y="4697564"/>
          <a:ext cx="156582" cy="224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60539</xdr:colOff>
      <xdr:row>27</xdr:row>
      <xdr:rowOff>7800</xdr:rowOff>
    </xdr:from>
    <xdr:to>
      <xdr:col>29</xdr:col>
      <xdr:colOff>62494</xdr:colOff>
      <xdr:row>29</xdr:row>
      <xdr:rowOff>42625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1D1AB4E-7E24-4469-A0F2-740371EB28C8}"/>
            </a:ext>
          </a:extLst>
        </xdr:cNvPr>
        <xdr:cNvSpPr/>
      </xdr:nvSpPr>
      <xdr:spPr>
        <a:xfrm rot="19129340">
          <a:off x="4442039" y="5313578"/>
          <a:ext cx="1144955" cy="40171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900" b="0">
              <a:solidFill>
                <a:schemeClr val="tx1"/>
              </a:solidFill>
              <a:latin typeface="+mn-lt"/>
              <a:ea typeface="+mn-ea"/>
              <a:cs typeface="+mn-cs"/>
            </a:rPr>
            <a:t>Exercised later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in day</a:t>
          </a:r>
          <a:endParaRPr lang="en-US" sz="9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7056</xdr:colOff>
      <xdr:row>24</xdr:row>
      <xdr:rowOff>10558</xdr:rowOff>
    </xdr:from>
    <xdr:to>
      <xdr:col>29</xdr:col>
      <xdr:colOff>145523</xdr:colOff>
      <xdr:row>25</xdr:row>
      <xdr:rowOff>162277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6923AECD-9744-42DB-A634-995690B2FDD0}"/>
            </a:ext>
          </a:extLst>
        </xdr:cNvPr>
        <xdr:cNvCxnSpPr/>
      </xdr:nvCxnSpPr>
      <xdr:spPr>
        <a:xfrm flipH="1">
          <a:off x="5341056" y="4751891"/>
          <a:ext cx="328967" cy="3351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163552</xdr:colOff>
      <xdr:row>26</xdr:row>
      <xdr:rowOff>33201</xdr:rowOff>
    </xdr:from>
    <xdr:to>
      <xdr:col>32</xdr:col>
      <xdr:colOff>165507</xdr:colOff>
      <xdr:row>28</xdr:row>
      <xdr:rowOff>68026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785ECC46-224A-46B8-9688-61D5B8B90B7F}"/>
            </a:ext>
          </a:extLst>
        </xdr:cNvPr>
        <xdr:cNvSpPr/>
      </xdr:nvSpPr>
      <xdr:spPr>
        <a:xfrm rot="19129340">
          <a:off x="5116552" y="5155534"/>
          <a:ext cx="1144955" cy="40171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900" b="0">
              <a:solidFill>
                <a:schemeClr val="tx1"/>
              </a:solidFill>
              <a:latin typeface="+mn-lt"/>
              <a:ea typeface="+mn-ea"/>
              <a:cs typeface="+mn-cs"/>
            </a:rPr>
            <a:t>Too much caffeine</a:t>
          </a:r>
        </a:p>
      </xdr:txBody>
    </xdr:sp>
    <xdr:clientData/>
  </xdr:twoCellAnchor>
  <xdr:twoCellAnchor>
    <xdr:from>
      <xdr:col>31</xdr:col>
      <xdr:colOff>134056</xdr:colOff>
      <xdr:row>23</xdr:row>
      <xdr:rowOff>177069</xdr:rowOff>
    </xdr:from>
    <xdr:to>
      <xdr:col>32</xdr:col>
      <xdr:colOff>177979</xdr:colOff>
      <xdr:row>25</xdr:row>
      <xdr:rowOff>28222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7D97799-8708-46DB-9065-6F8BD3A16D83}"/>
            </a:ext>
          </a:extLst>
        </xdr:cNvPr>
        <xdr:cNvCxnSpPr/>
      </xdr:nvCxnSpPr>
      <xdr:spPr>
        <a:xfrm flipH="1">
          <a:off x="6039556" y="4734958"/>
          <a:ext cx="234423" cy="21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180622</xdr:colOff>
      <xdr:row>26</xdr:row>
      <xdr:rowOff>131234</xdr:rowOff>
    </xdr:from>
    <xdr:to>
      <xdr:col>44</xdr:col>
      <xdr:colOff>11289</xdr:colOff>
      <xdr:row>28</xdr:row>
      <xdr:rowOff>166511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DAB4C48-A6F4-4BF7-815B-230A2CB48161}"/>
            </a:ext>
          </a:extLst>
        </xdr:cNvPr>
        <xdr:cNvCxnSpPr/>
      </xdr:nvCxnSpPr>
      <xdr:spPr>
        <a:xfrm flipH="1">
          <a:off x="8181622" y="5253567"/>
          <a:ext cx="211667" cy="402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56099</xdr:colOff>
      <xdr:row>28</xdr:row>
      <xdr:rowOff>54078</xdr:rowOff>
    </xdr:from>
    <xdr:to>
      <xdr:col>42</xdr:col>
      <xdr:colOff>51122</xdr:colOff>
      <xdr:row>34</xdr:row>
      <xdr:rowOff>43602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7377ADA5-6E27-46E8-AC9A-C07523CFCD0A}"/>
            </a:ext>
          </a:extLst>
        </xdr:cNvPr>
        <xdr:cNvSpPr/>
      </xdr:nvSpPr>
      <xdr:spPr>
        <a:xfrm rot="18607593">
          <a:off x="7319015" y="5900384"/>
          <a:ext cx="1090191" cy="37602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sz="900" b="0">
              <a:solidFill>
                <a:schemeClr val="tx1"/>
              </a:solidFill>
              <a:latin typeface="+mn-lt"/>
              <a:ea typeface="+mn-ea"/>
              <a:cs typeface="+mn-cs"/>
            </a:rPr>
            <a:t>Dinner after putting kids down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558799</xdr:colOff>
      <xdr:row>0</xdr:row>
      <xdr:rowOff>0</xdr:rowOff>
    </xdr:from>
    <xdr:to>
      <xdr:col>16</xdr:col>
      <xdr:colOff>274794</xdr:colOff>
      <xdr:row>25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7364B2-6553-B923-5404-C4BF86C29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49" y="0"/>
          <a:ext cx="4592795" cy="4629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53</xdr:row>
      <xdr:rowOff>133350</xdr:rowOff>
    </xdr:from>
    <xdr:to>
      <xdr:col>16</xdr:col>
      <xdr:colOff>781050</xdr:colOff>
      <xdr:row>63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3CCBDE-1CA5-36DC-8A8B-F3AC870B9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495300</xdr:colOff>
      <xdr:row>64</xdr:row>
      <xdr:rowOff>142875</xdr:rowOff>
    </xdr:from>
    <xdr:to>
      <xdr:col>16</xdr:col>
      <xdr:colOff>762000</xdr:colOff>
      <xdr:row>74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FA1666-515B-0430-3C21-265D4D542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1017587</xdr:colOff>
      <xdr:row>74</xdr:row>
      <xdr:rowOff>122237</xdr:rowOff>
    </xdr:from>
    <xdr:to>
      <xdr:col>6</xdr:col>
      <xdr:colOff>515937</xdr:colOff>
      <xdr:row>89</xdr:row>
      <xdr:rowOff>141287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2942A-4969-4E13-D6BC-D9E9BE67D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1009650</xdr:colOff>
      <xdr:row>59</xdr:row>
      <xdr:rowOff>0</xdr:rowOff>
    </xdr:from>
    <xdr:to>
      <xdr:col>6</xdr:col>
      <xdr:colOff>501650</xdr:colOff>
      <xdr:row>74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F1F18B-1562-4EFA-B043-E0512D9D7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406400</xdr:colOff>
      <xdr:row>53</xdr:row>
      <xdr:rowOff>73025</xdr:rowOff>
    </xdr:from>
    <xdr:to>
      <xdr:col>23</xdr:col>
      <xdr:colOff>406400</xdr:colOff>
      <xdr:row>63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CD4E04-63E5-B437-3BB6-FE8C45983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196850</xdr:colOff>
      <xdr:row>63</xdr:row>
      <xdr:rowOff>120650</xdr:rowOff>
    </xdr:from>
    <xdr:to>
      <xdr:col>24</xdr:col>
      <xdr:colOff>196850</xdr:colOff>
      <xdr:row>73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CE31C2-82AA-E6BF-D5A3-603880A60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234950</xdr:colOff>
      <xdr:row>70</xdr:row>
      <xdr:rowOff>152400</xdr:rowOff>
    </xdr:from>
    <xdr:to>
      <xdr:col>25</xdr:col>
      <xdr:colOff>234950</xdr:colOff>
      <xdr:row>81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59797F-6E49-7318-813E-14FF908D2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6</xdr:row>
      <xdr:rowOff>0</xdr:rowOff>
    </xdr:from>
    <xdr:to>
      <xdr:col>22</xdr:col>
      <xdr:colOff>219075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C9051-B074-CA1F-1EE7-033F84250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520700</xdr:colOff>
      <xdr:row>22</xdr:row>
      <xdr:rowOff>133350</xdr:rowOff>
    </xdr:from>
    <xdr:to>
      <xdr:col>22</xdr:col>
      <xdr:colOff>215900</xdr:colOff>
      <xdr:row>37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5CD2A8-9F9B-D070-4122-3FE82222B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266700</xdr:colOff>
      <xdr:row>40</xdr:row>
      <xdr:rowOff>44450</xdr:rowOff>
    </xdr:from>
    <xdr:to>
      <xdr:col>20</xdr:col>
      <xdr:colOff>571500</xdr:colOff>
      <xdr:row>55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07242A-4A85-41E9-AB0F-B5B160759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276225</xdr:colOff>
      <xdr:row>40</xdr:row>
      <xdr:rowOff>85725</xdr:rowOff>
    </xdr:from>
    <xdr:to>
      <xdr:col>12</xdr:col>
      <xdr:colOff>142875</xdr:colOff>
      <xdr:row>55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824201-0B9B-4A7E-BE93-74FCDA26C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20</xdr:row>
      <xdr:rowOff>160337</xdr:rowOff>
    </xdr:from>
    <xdr:to>
      <xdr:col>7</xdr:col>
      <xdr:colOff>533400</xdr:colOff>
      <xdr:row>36</xdr:row>
      <xdr:rowOff>1587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AEAAA-2ECA-66BB-EA78-3626761CB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103187</xdr:colOff>
      <xdr:row>20</xdr:row>
      <xdr:rowOff>179387</xdr:rowOff>
    </xdr:from>
    <xdr:to>
      <xdr:col>15</xdr:col>
      <xdr:colOff>544512</xdr:colOff>
      <xdr:row>36</xdr:row>
      <xdr:rowOff>20637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3F493C-3C39-4D34-DE69-5A1DC6552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Morrey" refreshedDate="44881.668046412036" createdVersion="8" refreshedVersion="8" minRefreshableVersion="3" recordCount="24" xr:uid="{C0DB2777-576D-47A1-BEC7-59DEEA8F8423}">
  <cacheSource type="worksheet">
    <worksheetSource ref="A1:H25" sheet="Data"/>
  </cacheSource>
  <cacheFields count="11">
    <cacheField name="Date" numFmtId="14">
      <sharedItems containsSemiMixedTypes="0" containsNonDate="0" containsDate="1" containsString="0" minDate="2022-10-12T00:00:00" maxDate="2022-11-09T00:00:00" count="24"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7T00:00:00"/>
        <d v="2022-11-08T00:00:00"/>
      </sharedItems>
      <fieldGroup par="10" base="0">
        <rangePr groupBy="days" startDate="2022-10-12T00:00:00" endDate="2022-11-09T00:00:00"/>
        <groupItems count="368">
          <s v="&lt;10/1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9/2022"/>
        </groupItems>
      </fieldGroup>
    </cacheField>
    <cacheField name="Weekday" numFmtId="0">
      <sharedItems count="7">
        <s v="Wednesday"/>
        <s v="Thursday"/>
        <s v="Friday"/>
        <s v="Saturday"/>
        <s v="Sunday"/>
        <s v="Monday"/>
        <s v="Tuesday"/>
      </sharedItems>
    </cacheField>
    <cacheField name="SleepHours" numFmtId="0">
      <sharedItems containsSemiMixedTypes="0" containsString="0" containsNumber="1" minValue="3.87" maxValue="7.5"/>
    </cacheField>
    <cacheField name="PhoneHrsAfter10" numFmtId="2">
      <sharedItems containsSemiMixedTypes="0" containsString="0" containsNumber="1" minValue="0.05" maxValue="1.9"/>
    </cacheField>
    <cacheField name="CaffeineConsumedMg" numFmtId="0">
      <sharedItems containsSemiMixedTypes="0" containsString="0" containsNumber="1" containsInteger="1" minValue="0" maxValue="450"/>
    </cacheField>
    <cacheField name="ExerciseHrs" numFmtId="2">
      <sharedItems containsSemiMixedTypes="0" containsString="0" containsNumber="1" minValue="0.1" maxValue="2.15"/>
    </cacheField>
    <cacheField name="LateNightSnack" numFmtId="0">
      <sharedItems/>
    </cacheField>
    <cacheField name="Sample" numFmtId="0">
      <sharedItems count="2">
        <s v="Original"/>
        <s v="Improved"/>
      </sharedItems>
    </cacheField>
    <cacheField name="Field1" numFmtId="0" formula="ExerciseHrs/SleepHours" databaseField="0"/>
    <cacheField name="Field2" numFmtId="0" formula="PhoneHrsAfter10/SleepHours" databaseField="0"/>
    <cacheField name="Months" numFmtId="0" databaseField="0">
      <fieldGroup base="0">
        <rangePr groupBy="months" startDate="2022-10-12T00:00:00" endDate="2022-11-09T00:00:00"/>
        <groupItems count="14">
          <s v="&lt;10/1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9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6.4"/>
    <n v="0.5"/>
    <n v="100"/>
    <n v="0.68333333333333335"/>
    <s v="Y"/>
    <x v="0"/>
  </r>
  <r>
    <x v="1"/>
    <x v="1"/>
    <n v="6.72"/>
    <n v="0.25"/>
    <n v="0"/>
    <n v="0.76666666666666672"/>
    <s v="Y"/>
    <x v="0"/>
  </r>
  <r>
    <x v="2"/>
    <x v="2"/>
    <n v="4.3"/>
    <n v="1.33"/>
    <n v="400"/>
    <n v="0.75"/>
    <s v="Y"/>
    <x v="0"/>
  </r>
  <r>
    <x v="3"/>
    <x v="3"/>
    <n v="5.0199999999999996"/>
    <n v="0.55000000000000004"/>
    <n v="300"/>
    <n v="0.43333333333333335"/>
    <s v="N"/>
    <x v="0"/>
  </r>
  <r>
    <x v="4"/>
    <x v="4"/>
    <n v="4.47"/>
    <n v="1.9"/>
    <n v="300"/>
    <n v="0.28333333333333333"/>
    <s v="N"/>
    <x v="0"/>
  </r>
  <r>
    <x v="5"/>
    <x v="5"/>
    <n v="4.75"/>
    <n v="1.55"/>
    <n v="300"/>
    <n v="1.6333333333333333"/>
    <s v="Y"/>
    <x v="0"/>
  </r>
  <r>
    <x v="6"/>
    <x v="6"/>
    <n v="5.83"/>
    <n v="0.8"/>
    <n v="400"/>
    <n v="0.16666666666666666"/>
    <s v="Y"/>
    <x v="0"/>
  </r>
  <r>
    <x v="7"/>
    <x v="0"/>
    <n v="5.7"/>
    <n v="1.0166666666666666"/>
    <n v="200"/>
    <n v="2.15"/>
    <s v="Y"/>
    <x v="0"/>
  </r>
  <r>
    <x v="8"/>
    <x v="1"/>
    <n v="3.87"/>
    <n v="0.05"/>
    <n v="450"/>
    <n v="1.2333333333333334"/>
    <s v="Y"/>
    <x v="0"/>
  </r>
  <r>
    <x v="9"/>
    <x v="2"/>
    <n v="5.35"/>
    <n v="0.89"/>
    <n v="300"/>
    <n v="0.85"/>
    <s v="Y"/>
    <x v="0"/>
  </r>
  <r>
    <x v="10"/>
    <x v="3"/>
    <n v="5.93"/>
    <n v="1.1499999999999999"/>
    <n v="80"/>
    <n v="0.96666666666666667"/>
    <s v="N"/>
    <x v="0"/>
  </r>
  <r>
    <x v="11"/>
    <x v="4"/>
    <n v="6.02"/>
    <n v="0.46666666666666667"/>
    <n v="0"/>
    <n v="0.11666666666666667"/>
    <s v="N"/>
    <x v="1"/>
  </r>
  <r>
    <x v="12"/>
    <x v="5"/>
    <n v="4.79"/>
    <n v="1.5"/>
    <n v="300"/>
    <n v="1.1833333333333333"/>
    <s v="Y"/>
    <x v="1"/>
  </r>
  <r>
    <x v="13"/>
    <x v="6"/>
    <n v="6.6"/>
    <n v="0.6"/>
    <n v="300"/>
    <n v="0.83333333333333337"/>
    <s v="N"/>
    <x v="1"/>
  </r>
  <r>
    <x v="14"/>
    <x v="0"/>
    <n v="7.23"/>
    <n v="0.13"/>
    <n v="0"/>
    <n v="1.4833333333333334"/>
    <s v="N"/>
    <x v="1"/>
  </r>
  <r>
    <x v="15"/>
    <x v="1"/>
    <n v="6.55"/>
    <n v="0.23333333333333334"/>
    <n v="100"/>
    <n v="0.1"/>
    <s v="Y"/>
    <x v="1"/>
  </r>
  <r>
    <x v="16"/>
    <x v="2"/>
    <n v="7.05"/>
    <n v="0.5"/>
    <n v="200"/>
    <n v="1.6833333333333333"/>
    <s v="N"/>
    <x v="1"/>
  </r>
  <r>
    <x v="17"/>
    <x v="3"/>
    <n v="6.07"/>
    <n v="0.76666666666666672"/>
    <n v="100"/>
    <n v="0.53333333333333333"/>
    <s v="N"/>
    <x v="1"/>
  </r>
  <r>
    <x v="18"/>
    <x v="4"/>
    <n v="6.3"/>
    <n v="0.21"/>
    <n v="200"/>
    <n v="0.1"/>
    <s v="Y"/>
    <x v="1"/>
  </r>
  <r>
    <x v="19"/>
    <x v="5"/>
    <n v="6.87"/>
    <n v="0.35"/>
    <n v="200"/>
    <n v="1.4166666666666667"/>
    <s v="N"/>
    <x v="1"/>
  </r>
  <r>
    <x v="20"/>
    <x v="6"/>
    <n v="5.2"/>
    <n v="1.25"/>
    <n v="200"/>
    <n v="1.3166666666666667"/>
    <s v="Y"/>
    <x v="1"/>
  </r>
  <r>
    <x v="21"/>
    <x v="0"/>
    <n v="7.5"/>
    <n v="0.13"/>
    <n v="0"/>
    <n v="1.03"/>
    <s v="Y"/>
    <x v="1"/>
  </r>
  <r>
    <x v="22"/>
    <x v="5"/>
    <n v="6.07"/>
    <n v="0.24"/>
    <n v="150"/>
    <n v="0.89"/>
    <s v="N"/>
    <x v="1"/>
  </r>
  <r>
    <x v="23"/>
    <x v="6"/>
    <n v="5.95"/>
    <n v="0.88"/>
    <n v="200"/>
    <n v="0.6"/>
    <s v="Y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4CC711-2AF8-49A2-A167-439D43DCA91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B95:E122" firstHeaderRow="0" firstDataRow="1" firstDataCol="1"/>
  <pivotFields count="11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dataField="1" numFmtId="2" showAll="0"/>
    <pivotField showAll="0"/>
    <pivotField dataField="1" numFmtId="2" showAll="0"/>
    <pivotField showAll="0"/>
    <pivotField showAll="0"/>
    <pivotField dragToRow="0" dragToCol="0" dragToPage="0" showAll="0" defaultSubtotal="0"/>
    <pivotField dragToRow="0" dragToCol="0" dragToPage="0" showAll="0" defaultSubtota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0"/>
    <field x="0"/>
  </rowFields>
  <rowItems count="27">
    <i>
      <x v="10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12"/>
    </i>
    <i r="1">
      <x v="3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leepHours" fld="2" baseField="0" baseItem="0"/>
    <dataField name="Sum of ExerciseHrs" fld="5" baseField="0" baseItem="0"/>
    <dataField name="Sum of PhoneHrsAfter10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3215D-D657-46B6-862F-24B6FC64817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B24:G50" firstHeaderRow="1" firstDataRow="2" firstDataCol="3"/>
  <pivotFields count="11">
    <pivotField axis="axisRow" compact="0" numFmtId="14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Row" compact="0" outline="0" showAll="0" defaultSubtotal="0">
      <items count="7">
        <item x="4"/>
        <item x="5"/>
        <item x="6"/>
        <item x="0"/>
        <item x="1"/>
        <item x="2"/>
        <item x="3"/>
      </items>
    </pivotField>
    <pivotField dataField="1" compact="0" outline="0" showAll="0" defaultSubtotal="0"/>
    <pivotField compact="0" numFmtId="2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2">
        <item x="1"/>
        <item x="0"/>
      </items>
    </pivotField>
    <pivotField compact="0" outline="0" dragToRow="0" dragToCol="0" dragToPage="0" showAll="0" defaultSubtotal="0"/>
    <pivotField compact="0" outline="0" dragToRow="0" dragToCol="0" dragToPage="0" showAll="0" defaultSubtotal="0"/>
    <pivotField axis="axisRow"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3">
    <field x="10"/>
    <field x="0"/>
    <field x="1"/>
  </rowFields>
  <rowItems count="25">
    <i>
      <x v="10"/>
      <x v="286"/>
      <x v="3"/>
    </i>
    <i r="1">
      <x v="287"/>
      <x v="4"/>
    </i>
    <i r="1">
      <x v="288"/>
      <x v="5"/>
    </i>
    <i r="1">
      <x v="289"/>
      <x v="6"/>
    </i>
    <i r="1">
      <x v="290"/>
      <x/>
    </i>
    <i r="1">
      <x v="291"/>
      <x v="1"/>
    </i>
    <i r="1">
      <x v="292"/>
      <x v="2"/>
    </i>
    <i r="1">
      <x v="293"/>
      <x v="3"/>
    </i>
    <i r="1">
      <x v="294"/>
      <x v="4"/>
    </i>
    <i r="1">
      <x v="295"/>
      <x v="5"/>
    </i>
    <i r="1">
      <x v="296"/>
      <x v="6"/>
    </i>
    <i r="1">
      <x v="297"/>
      <x/>
    </i>
    <i r="1">
      <x v="298"/>
      <x v="1"/>
    </i>
    <i r="1">
      <x v="299"/>
      <x v="2"/>
    </i>
    <i r="1">
      <x v="300"/>
      <x v="3"/>
    </i>
    <i r="1">
      <x v="301"/>
      <x v="4"/>
    </i>
    <i r="1">
      <x v="302"/>
      <x v="5"/>
    </i>
    <i r="1">
      <x v="303"/>
      <x v="6"/>
    </i>
    <i r="1">
      <x v="304"/>
      <x/>
    </i>
    <i r="1">
      <x v="305"/>
      <x v="1"/>
    </i>
    <i>
      <x v="11"/>
      <x v="306"/>
      <x v="2"/>
    </i>
    <i r="1">
      <x v="307"/>
      <x v="3"/>
    </i>
    <i r="1">
      <x v="312"/>
      <x v="1"/>
    </i>
    <i r="1">
      <x v="313"/>
      <x v="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SleepHours" fld="2" baseField="0" baseItem="0"/>
  </dataFields>
  <chartFormats count="3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22EDE-9858-4893-BC17-FD89A539B48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9">
  <location ref="B3:E12" firstHeaderRow="1" firstDataRow="2" firstDataCol="1"/>
  <pivotFields count="11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compact="0" outline="0" showAll="0">
      <items count="8">
        <item x="4"/>
        <item x="5"/>
        <item x="6"/>
        <item x="0"/>
        <item x="1"/>
        <item x="2"/>
        <item x="3"/>
        <item t="default"/>
      </items>
    </pivotField>
    <pivotField dataField="1" compact="0" outline="0" showAll="0"/>
    <pivotField compact="0" numFmtId="2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dragToRow="0" dragToCol="0" dragToPage="0" showAll="0" defaultSubtotal="0"/>
    <pivotField compact="0" outline="0" dragToRow="0" dragToCol="0" dragToPage="0" showAll="0" defaultSubtota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Average of SleepHours" fld="2" subtotal="average" baseField="0" baseItem="1033177728" numFmtId="4"/>
  </dataFields>
  <chartFormats count="4">
    <chartFormat chart="4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8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8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C371-8C01-4E49-BCED-87304CB893A1}">
  <dimension ref="A1:M56"/>
  <sheetViews>
    <sheetView workbookViewId="0">
      <selection activeCell="A52" sqref="A52"/>
    </sheetView>
  </sheetViews>
  <sheetFormatPr defaultRowHeight="14.5" x14ac:dyDescent="0.35"/>
  <sheetData>
    <row r="1" spans="1:3" x14ac:dyDescent="0.35">
      <c r="A1" t="s">
        <v>94</v>
      </c>
    </row>
    <row r="2" spans="1:3" x14ac:dyDescent="0.35">
      <c r="B2" s="19" t="s">
        <v>95</v>
      </c>
    </row>
    <row r="3" spans="1:3" x14ac:dyDescent="0.35">
      <c r="B3" s="19" t="s">
        <v>96</v>
      </c>
    </row>
    <row r="4" spans="1:3" x14ac:dyDescent="0.35">
      <c r="B4" s="19" t="s">
        <v>97</v>
      </c>
    </row>
    <row r="5" spans="1:3" x14ac:dyDescent="0.35">
      <c r="B5" s="19" t="s">
        <v>98</v>
      </c>
    </row>
    <row r="7" spans="1:3" x14ac:dyDescent="0.35">
      <c r="A7" t="s">
        <v>78</v>
      </c>
    </row>
    <row r="8" spans="1:3" x14ac:dyDescent="0.35">
      <c r="A8" s="2" t="s">
        <v>47</v>
      </c>
    </row>
    <row r="9" spans="1:3" x14ac:dyDescent="0.35">
      <c r="A9" t="s">
        <v>80</v>
      </c>
    </row>
    <row r="10" spans="1:3" x14ac:dyDescent="0.35">
      <c r="B10" t="s">
        <v>81</v>
      </c>
    </row>
    <row r="11" spans="1:3" x14ac:dyDescent="0.35">
      <c r="A11" t="s">
        <v>82</v>
      </c>
    </row>
    <row r="12" spans="1:3" x14ac:dyDescent="0.35">
      <c r="B12" t="s">
        <v>83</v>
      </c>
    </row>
    <row r="13" spans="1:3" x14ac:dyDescent="0.35">
      <c r="C13" t="s">
        <v>84</v>
      </c>
    </row>
    <row r="14" spans="1:3" x14ac:dyDescent="0.35">
      <c r="A14" t="s">
        <v>85</v>
      </c>
    </row>
    <row r="15" spans="1:3" x14ac:dyDescent="0.35">
      <c r="B15" t="s">
        <v>79</v>
      </c>
    </row>
    <row r="17" spans="1:13" x14ac:dyDescent="0.35">
      <c r="A17" s="2" t="s">
        <v>48</v>
      </c>
    </row>
    <row r="18" spans="1:13" x14ac:dyDescent="0.35">
      <c r="A18" s="19" t="s">
        <v>86</v>
      </c>
    </row>
    <row r="19" spans="1:13" x14ac:dyDescent="0.35">
      <c r="A19" s="19" t="s">
        <v>87</v>
      </c>
      <c r="M19" t="s">
        <v>144</v>
      </c>
    </row>
    <row r="20" spans="1:13" x14ac:dyDescent="0.35">
      <c r="A20" s="19" t="s">
        <v>88</v>
      </c>
      <c r="E20" t="s">
        <v>143</v>
      </c>
    </row>
    <row r="21" spans="1:13" x14ac:dyDescent="0.35">
      <c r="A21" s="19" t="s">
        <v>89</v>
      </c>
    </row>
    <row r="22" spans="1:13" x14ac:dyDescent="0.35">
      <c r="A22" s="2"/>
      <c r="B22" t="s">
        <v>90</v>
      </c>
    </row>
    <row r="23" spans="1:13" x14ac:dyDescent="0.35">
      <c r="A23" s="19" t="s">
        <v>91</v>
      </c>
    </row>
    <row r="24" spans="1:13" x14ac:dyDescent="0.35">
      <c r="A24" s="2"/>
      <c r="B24" t="s">
        <v>92</v>
      </c>
    </row>
    <row r="25" spans="1:13" x14ac:dyDescent="0.35">
      <c r="A25" s="19" t="s">
        <v>49</v>
      </c>
    </row>
    <row r="26" spans="1:13" x14ac:dyDescent="0.35">
      <c r="B26" t="s">
        <v>50</v>
      </c>
      <c r="F26" t="s">
        <v>119</v>
      </c>
    </row>
    <row r="27" spans="1:13" x14ac:dyDescent="0.35">
      <c r="A27" s="19" t="s">
        <v>51</v>
      </c>
    </row>
    <row r="28" spans="1:13" x14ac:dyDescent="0.35">
      <c r="B28" t="s">
        <v>52</v>
      </c>
    </row>
    <row r="29" spans="1:13" x14ac:dyDescent="0.35">
      <c r="A29" t="s">
        <v>53</v>
      </c>
    </row>
    <row r="30" spans="1:13" x14ac:dyDescent="0.35">
      <c r="B30" t="s">
        <v>54</v>
      </c>
    </row>
    <row r="31" spans="1:13" x14ac:dyDescent="0.35">
      <c r="B31" t="s">
        <v>55</v>
      </c>
    </row>
    <row r="32" spans="1:13" x14ac:dyDescent="0.35">
      <c r="A32" t="s">
        <v>56</v>
      </c>
    </row>
    <row r="34" spans="1:2" x14ac:dyDescent="0.35">
      <c r="A34" s="2" t="s">
        <v>57</v>
      </c>
    </row>
    <row r="35" spans="1:2" x14ac:dyDescent="0.35">
      <c r="A35" t="s">
        <v>58</v>
      </c>
    </row>
    <row r="36" spans="1:2" x14ac:dyDescent="0.35">
      <c r="B36" t="s">
        <v>59</v>
      </c>
    </row>
    <row r="37" spans="1:2" x14ac:dyDescent="0.35">
      <c r="A37" t="s">
        <v>60</v>
      </c>
    </row>
    <row r="38" spans="1:2" x14ac:dyDescent="0.35">
      <c r="B38" t="s">
        <v>61</v>
      </c>
    </row>
    <row r="39" spans="1:2" x14ac:dyDescent="0.35">
      <c r="B39" t="s">
        <v>62</v>
      </c>
    </row>
    <row r="40" spans="1:2" x14ac:dyDescent="0.35">
      <c r="B40" t="s">
        <v>63</v>
      </c>
    </row>
    <row r="41" spans="1:2" x14ac:dyDescent="0.35">
      <c r="B41" t="s">
        <v>64</v>
      </c>
    </row>
    <row r="42" spans="1:2" x14ac:dyDescent="0.35">
      <c r="A42" s="19" t="s">
        <v>65</v>
      </c>
    </row>
    <row r="43" spans="1:2" x14ac:dyDescent="0.35">
      <c r="B43" t="s">
        <v>66</v>
      </c>
    </row>
    <row r="44" spans="1:2" x14ac:dyDescent="0.35">
      <c r="B44" t="s">
        <v>67</v>
      </c>
    </row>
    <row r="45" spans="1:2" x14ac:dyDescent="0.35">
      <c r="B45" t="s">
        <v>68</v>
      </c>
    </row>
    <row r="47" spans="1:2" x14ac:dyDescent="0.35">
      <c r="A47" s="2" t="s">
        <v>69</v>
      </c>
    </row>
    <row r="48" spans="1:2" x14ac:dyDescent="0.35">
      <c r="A48" t="s">
        <v>70</v>
      </c>
    </row>
    <row r="49" spans="1:2" x14ac:dyDescent="0.35">
      <c r="B49" t="s">
        <v>71</v>
      </c>
    </row>
    <row r="50" spans="1:2" x14ac:dyDescent="0.35">
      <c r="B50" t="s">
        <v>72</v>
      </c>
    </row>
    <row r="51" spans="1:2" x14ac:dyDescent="0.35">
      <c r="A51" t="s">
        <v>73</v>
      </c>
    </row>
    <row r="52" spans="1:2" x14ac:dyDescent="0.35">
      <c r="A52" t="s">
        <v>74</v>
      </c>
    </row>
    <row r="54" spans="1:2" x14ac:dyDescent="0.35">
      <c r="A54" s="2" t="s">
        <v>75</v>
      </c>
    </row>
    <row r="55" spans="1:2" x14ac:dyDescent="0.35">
      <c r="A55" t="s">
        <v>76</v>
      </c>
    </row>
    <row r="56" spans="1:2" x14ac:dyDescent="0.35">
      <c r="B5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1180-D7F1-4741-AB2C-0F14F5EA1A3B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21.08984375" bestFit="1" customWidth="1"/>
    <col min="2" max="2" width="68.1796875" bestFit="1" customWidth="1"/>
  </cols>
  <sheetData>
    <row r="1" spans="1:2" x14ac:dyDescent="0.35">
      <c r="A1" s="2" t="s">
        <v>136</v>
      </c>
      <c r="B1" s="2" t="s">
        <v>137</v>
      </c>
    </row>
    <row r="2" spans="1:2" x14ac:dyDescent="0.35">
      <c r="A2" t="s">
        <v>132</v>
      </c>
      <c r="B2" t="s">
        <v>138</v>
      </c>
    </row>
    <row r="3" spans="1:2" x14ac:dyDescent="0.35">
      <c r="A3" t="s">
        <v>133</v>
      </c>
      <c r="B3" t="s">
        <v>139</v>
      </c>
    </row>
    <row r="4" spans="1:2" x14ac:dyDescent="0.35">
      <c r="A4" t="s">
        <v>131</v>
      </c>
      <c r="B4" t="s">
        <v>140</v>
      </c>
    </row>
    <row r="5" spans="1:2" x14ac:dyDescent="0.35">
      <c r="A5" t="s">
        <v>134</v>
      </c>
      <c r="B5" t="s">
        <v>141</v>
      </c>
    </row>
    <row r="6" spans="1:2" x14ac:dyDescent="0.35">
      <c r="A6" t="s">
        <v>135</v>
      </c>
      <c r="B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A227-9A96-4B14-B795-B33F468BA5F4}">
  <dimension ref="F1"/>
  <sheetViews>
    <sheetView topLeftCell="A13" zoomScaleNormal="100" workbookViewId="0">
      <selection activeCell="J8" sqref="J8"/>
    </sheetView>
  </sheetViews>
  <sheetFormatPr defaultRowHeight="14.5" x14ac:dyDescent="0.35"/>
  <sheetData>
    <row r="1" spans="6:6" x14ac:dyDescent="0.35">
      <c r="F1" s="2" t="s">
        <v>46</v>
      </c>
    </row>
  </sheetData>
  <pageMargins left="0.7" right="0.7" top="0.75" bottom="0.75" header="0.3" footer="0.3"/>
  <pageSetup scale="8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A9A7-5A43-4B0E-8D70-15D81777A52C}">
  <dimension ref="F1"/>
  <sheetViews>
    <sheetView zoomScaleNormal="100" workbookViewId="0">
      <selection activeCell="G38" sqref="G38"/>
    </sheetView>
  </sheetViews>
  <sheetFormatPr defaultRowHeight="14.5" x14ac:dyDescent="0.35"/>
  <sheetData>
    <row r="1" spans="6:6" x14ac:dyDescent="0.35">
      <c r="F1" s="2" t="s">
        <v>46</v>
      </c>
    </row>
  </sheetData>
  <pageMargins left="0.7" right="0.7" top="0.75" bottom="0.75" header="0.3" footer="0.3"/>
  <pageSetup scale="8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3A7-9F82-46DB-9D68-BFC3E95C021C}">
  <dimension ref="F1"/>
  <sheetViews>
    <sheetView topLeftCell="B1" zoomScaleNormal="100" workbookViewId="0">
      <selection activeCell="F39" sqref="F39"/>
    </sheetView>
  </sheetViews>
  <sheetFormatPr defaultRowHeight="14.5" x14ac:dyDescent="0.35"/>
  <sheetData>
    <row r="1" spans="6:6" x14ac:dyDescent="0.35">
      <c r="F1" s="2"/>
    </row>
  </sheetData>
  <pageMargins left="0.7" right="0.7" top="0.75" bottom="0.75" header="0.3" footer="0.3"/>
  <pageSetup scale="8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BC78-2DFF-41C7-A186-B64C7FEF6F21}">
  <dimension ref="B1:H122"/>
  <sheetViews>
    <sheetView workbookViewId="0">
      <selection activeCell="H62" sqref="H62"/>
    </sheetView>
  </sheetViews>
  <sheetFormatPr defaultRowHeight="14.5" x14ac:dyDescent="0.35"/>
  <cols>
    <col min="2" max="2" width="20.54296875" bestFit="1" customWidth="1"/>
    <col min="3" max="4" width="9.54296875" bestFit="1" customWidth="1"/>
    <col min="5" max="5" width="20.81640625" customWidth="1"/>
    <col min="6" max="6" width="9.54296875" bestFit="1" customWidth="1"/>
    <col min="7" max="7" width="10.7265625" bestFit="1" customWidth="1"/>
  </cols>
  <sheetData>
    <row r="1" spans="2:5" ht="18.5" x14ac:dyDescent="0.45">
      <c r="B1" s="38" t="s">
        <v>242</v>
      </c>
    </row>
    <row r="3" spans="2:5" x14ac:dyDescent="0.35">
      <c r="B3" s="27" t="s">
        <v>149</v>
      </c>
      <c r="C3" s="27" t="s">
        <v>115</v>
      </c>
    </row>
    <row r="4" spans="2:5" x14ac:dyDescent="0.35">
      <c r="B4" s="27" t="s">
        <v>8</v>
      </c>
      <c r="C4" t="s">
        <v>117</v>
      </c>
      <c r="D4" t="s">
        <v>116</v>
      </c>
      <c r="E4" t="s">
        <v>147</v>
      </c>
    </row>
    <row r="5" spans="2:5" x14ac:dyDescent="0.35">
      <c r="B5" t="s">
        <v>35</v>
      </c>
      <c r="C5" s="28">
        <v>6.16</v>
      </c>
      <c r="D5" s="28">
        <v>4.47</v>
      </c>
      <c r="E5" s="28">
        <v>5.5966666666666667</v>
      </c>
    </row>
    <row r="6" spans="2:5" x14ac:dyDescent="0.35">
      <c r="B6" t="s">
        <v>29</v>
      </c>
      <c r="C6" s="28">
        <v>5.91</v>
      </c>
      <c r="D6" s="28">
        <v>4.75</v>
      </c>
      <c r="E6" s="28">
        <v>5.62</v>
      </c>
    </row>
    <row r="7" spans="2:5" x14ac:dyDescent="0.35">
      <c r="B7" t="s">
        <v>30</v>
      </c>
      <c r="C7" s="28">
        <v>5.916666666666667</v>
      </c>
      <c r="D7" s="28">
        <v>5.83</v>
      </c>
      <c r="E7" s="28">
        <v>5.8949999999999996</v>
      </c>
    </row>
    <row r="8" spans="2:5" x14ac:dyDescent="0.35">
      <c r="B8" t="s">
        <v>31</v>
      </c>
      <c r="C8" s="28">
        <v>7.3650000000000002</v>
      </c>
      <c r="D8" s="28">
        <v>6.0500000000000007</v>
      </c>
      <c r="E8" s="28">
        <v>6.7075000000000005</v>
      </c>
    </row>
    <row r="9" spans="2:5" x14ac:dyDescent="0.35">
      <c r="B9" t="s">
        <v>32</v>
      </c>
      <c r="C9" s="28">
        <v>6.55</v>
      </c>
      <c r="D9" s="28">
        <v>5.2949999999999999</v>
      </c>
      <c r="E9" s="28">
        <v>5.7133333333333338</v>
      </c>
    </row>
    <row r="10" spans="2:5" x14ac:dyDescent="0.35">
      <c r="B10" t="s">
        <v>33</v>
      </c>
      <c r="C10" s="28">
        <v>7.05</v>
      </c>
      <c r="D10" s="28">
        <v>4.8249999999999993</v>
      </c>
      <c r="E10" s="28">
        <v>5.5666666666666664</v>
      </c>
    </row>
    <row r="11" spans="2:5" x14ac:dyDescent="0.35">
      <c r="B11" t="s">
        <v>34</v>
      </c>
      <c r="C11" s="28">
        <v>6.07</v>
      </c>
      <c r="D11" s="28">
        <v>5.4749999999999996</v>
      </c>
      <c r="E11" s="28">
        <v>5.6733333333333329</v>
      </c>
    </row>
    <row r="12" spans="2:5" x14ac:dyDescent="0.35">
      <c r="B12" t="s">
        <v>147</v>
      </c>
      <c r="C12" s="28">
        <v>6.3230769230769219</v>
      </c>
      <c r="D12" s="28">
        <v>5.3036363636363637</v>
      </c>
      <c r="E12" s="28">
        <v>5.855833333333333</v>
      </c>
    </row>
    <row r="21" spans="2:7" x14ac:dyDescent="0.35">
      <c r="G21" t="s">
        <v>150</v>
      </c>
    </row>
    <row r="22" spans="2:7" ht="18.5" x14ac:dyDescent="0.45">
      <c r="B22" s="38" t="s">
        <v>243</v>
      </c>
    </row>
    <row r="24" spans="2:7" x14ac:dyDescent="0.35">
      <c r="B24" s="27" t="s">
        <v>148</v>
      </c>
      <c r="E24" s="27" t="s">
        <v>115</v>
      </c>
    </row>
    <row r="25" spans="2:7" x14ac:dyDescent="0.35">
      <c r="B25" s="27" t="s">
        <v>299</v>
      </c>
      <c r="C25" s="27" t="s">
        <v>36</v>
      </c>
      <c r="D25" s="27" t="s">
        <v>8</v>
      </c>
      <c r="E25" t="s">
        <v>117</v>
      </c>
      <c r="F25" t="s">
        <v>116</v>
      </c>
      <c r="G25" t="s">
        <v>147</v>
      </c>
    </row>
    <row r="26" spans="2:7" x14ac:dyDescent="0.35">
      <c r="B26" t="s">
        <v>273</v>
      </c>
      <c r="C26" s="41" t="s">
        <v>274</v>
      </c>
      <c r="D26" t="s">
        <v>31</v>
      </c>
      <c r="F26">
        <v>6.4</v>
      </c>
      <c r="G26">
        <v>6.4</v>
      </c>
    </row>
    <row r="27" spans="2:7" x14ac:dyDescent="0.35">
      <c r="C27" s="41" t="s">
        <v>275</v>
      </c>
      <c r="D27" t="s">
        <v>32</v>
      </c>
      <c r="F27">
        <v>6.72</v>
      </c>
      <c r="G27">
        <v>6.72</v>
      </c>
    </row>
    <row r="28" spans="2:7" x14ac:dyDescent="0.35">
      <c r="C28" s="41" t="s">
        <v>276</v>
      </c>
      <c r="D28" t="s">
        <v>33</v>
      </c>
      <c r="F28">
        <v>4.3</v>
      </c>
      <c r="G28">
        <v>4.3</v>
      </c>
    </row>
    <row r="29" spans="2:7" x14ac:dyDescent="0.35">
      <c r="C29" s="41" t="s">
        <v>277</v>
      </c>
      <c r="D29" t="s">
        <v>34</v>
      </c>
      <c r="F29">
        <v>5.0199999999999996</v>
      </c>
      <c r="G29">
        <v>5.0199999999999996</v>
      </c>
    </row>
    <row r="30" spans="2:7" x14ac:dyDescent="0.35">
      <c r="C30" s="41" t="s">
        <v>278</v>
      </c>
      <c r="D30" t="s">
        <v>35</v>
      </c>
      <c r="F30">
        <v>4.47</v>
      </c>
      <c r="G30">
        <v>4.47</v>
      </c>
    </row>
    <row r="31" spans="2:7" x14ac:dyDescent="0.35">
      <c r="C31" s="41" t="s">
        <v>279</v>
      </c>
      <c r="D31" t="s">
        <v>29</v>
      </c>
      <c r="F31">
        <v>4.75</v>
      </c>
      <c r="G31">
        <v>4.75</v>
      </c>
    </row>
    <row r="32" spans="2:7" x14ac:dyDescent="0.35">
      <c r="C32" s="41" t="s">
        <v>280</v>
      </c>
      <c r="D32" t="s">
        <v>30</v>
      </c>
      <c r="F32">
        <v>5.83</v>
      </c>
      <c r="G32">
        <v>5.83</v>
      </c>
    </row>
    <row r="33" spans="2:7" x14ac:dyDescent="0.35">
      <c r="C33" s="41" t="s">
        <v>281</v>
      </c>
      <c r="D33" t="s">
        <v>31</v>
      </c>
      <c r="F33">
        <v>5.7</v>
      </c>
      <c r="G33">
        <v>5.7</v>
      </c>
    </row>
    <row r="34" spans="2:7" x14ac:dyDescent="0.35">
      <c r="C34" s="41" t="s">
        <v>282</v>
      </c>
      <c r="D34" t="s">
        <v>32</v>
      </c>
      <c r="F34">
        <v>3.87</v>
      </c>
      <c r="G34">
        <v>3.87</v>
      </c>
    </row>
    <row r="35" spans="2:7" x14ac:dyDescent="0.35">
      <c r="C35" s="41" t="s">
        <v>283</v>
      </c>
      <c r="D35" t="s">
        <v>33</v>
      </c>
      <c r="F35">
        <v>5.35</v>
      </c>
      <c r="G35">
        <v>5.35</v>
      </c>
    </row>
    <row r="36" spans="2:7" x14ac:dyDescent="0.35">
      <c r="C36" s="41" t="s">
        <v>284</v>
      </c>
      <c r="D36" t="s">
        <v>34</v>
      </c>
      <c r="F36">
        <v>5.93</v>
      </c>
      <c r="G36">
        <v>5.93</v>
      </c>
    </row>
    <row r="37" spans="2:7" x14ac:dyDescent="0.35">
      <c r="C37" s="41" t="s">
        <v>285</v>
      </c>
      <c r="D37" t="s">
        <v>35</v>
      </c>
      <c r="E37">
        <v>6.02</v>
      </c>
      <c r="G37">
        <v>6.02</v>
      </c>
    </row>
    <row r="38" spans="2:7" x14ac:dyDescent="0.35">
      <c r="C38" s="41" t="s">
        <v>286</v>
      </c>
      <c r="D38" t="s">
        <v>29</v>
      </c>
      <c r="E38">
        <v>4.79</v>
      </c>
      <c r="G38">
        <v>4.79</v>
      </c>
    </row>
    <row r="39" spans="2:7" x14ac:dyDescent="0.35">
      <c r="C39" s="41" t="s">
        <v>287</v>
      </c>
      <c r="D39" t="s">
        <v>30</v>
      </c>
      <c r="E39">
        <v>6.6</v>
      </c>
      <c r="G39">
        <v>6.6</v>
      </c>
    </row>
    <row r="40" spans="2:7" x14ac:dyDescent="0.35">
      <c r="C40" s="41" t="s">
        <v>288</v>
      </c>
      <c r="D40" t="s">
        <v>31</v>
      </c>
      <c r="E40">
        <v>7.23</v>
      </c>
      <c r="G40">
        <v>7.23</v>
      </c>
    </row>
    <row r="41" spans="2:7" x14ac:dyDescent="0.35">
      <c r="C41" s="41" t="s">
        <v>289</v>
      </c>
      <c r="D41" t="s">
        <v>32</v>
      </c>
      <c r="E41">
        <v>6.55</v>
      </c>
      <c r="G41">
        <v>6.55</v>
      </c>
    </row>
    <row r="42" spans="2:7" x14ac:dyDescent="0.35">
      <c r="C42" s="41" t="s">
        <v>290</v>
      </c>
      <c r="D42" t="s">
        <v>33</v>
      </c>
      <c r="E42">
        <v>7.05</v>
      </c>
      <c r="G42">
        <v>7.05</v>
      </c>
    </row>
    <row r="43" spans="2:7" x14ac:dyDescent="0.35">
      <c r="C43" s="41" t="s">
        <v>291</v>
      </c>
      <c r="D43" t="s">
        <v>34</v>
      </c>
      <c r="E43">
        <v>6.07</v>
      </c>
      <c r="G43">
        <v>6.07</v>
      </c>
    </row>
    <row r="44" spans="2:7" x14ac:dyDescent="0.35">
      <c r="C44" s="41" t="s">
        <v>292</v>
      </c>
      <c r="D44" t="s">
        <v>35</v>
      </c>
      <c r="E44">
        <v>6.3</v>
      </c>
      <c r="G44">
        <v>6.3</v>
      </c>
    </row>
    <row r="45" spans="2:7" x14ac:dyDescent="0.35">
      <c r="C45" s="41" t="s">
        <v>293</v>
      </c>
      <c r="D45" t="s">
        <v>29</v>
      </c>
      <c r="E45">
        <v>6.87</v>
      </c>
      <c r="G45">
        <v>6.87</v>
      </c>
    </row>
    <row r="46" spans="2:7" x14ac:dyDescent="0.35">
      <c r="B46" t="s">
        <v>294</v>
      </c>
      <c r="C46" s="41" t="s">
        <v>295</v>
      </c>
      <c r="D46" t="s">
        <v>30</v>
      </c>
      <c r="E46">
        <v>5.2</v>
      </c>
      <c r="G46">
        <v>5.2</v>
      </c>
    </row>
    <row r="47" spans="2:7" x14ac:dyDescent="0.35">
      <c r="C47" s="41" t="s">
        <v>296</v>
      </c>
      <c r="D47" t="s">
        <v>31</v>
      </c>
      <c r="E47">
        <v>7.5</v>
      </c>
      <c r="G47">
        <v>7.5</v>
      </c>
    </row>
    <row r="48" spans="2:7" x14ac:dyDescent="0.35">
      <c r="C48" s="41" t="s">
        <v>297</v>
      </c>
      <c r="D48" t="s">
        <v>29</v>
      </c>
      <c r="E48">
        <v>6.07</v>
      </c>
      <c r="G48">
        <v>6.07</v>
      </c>
    </row>
    <row r="49" spans="2:7" x14ac:dyDescent="0.35">
      <c r="C49" s="41" t="s">
        <v>298</v>
      </c>
      <c r="D49" t="s">
        <v>30</v>
      </c>
      <c r="E49">
        <v>5.95</v>
      </c>
      <c r="G49">
        <v>5.95</v>
      </c>
    </row>
    <row r="50" spans="2:7" x14ac:dyDescent="0.35">
      <c r="B50" t="s">
        <v>147</v>
      </c>
      <c r="E50">
        <v>82.2</v>
      </c>
      <c r="F50">
        <v>58.34</v>
      </c>
      <c r="G50">
        <v>140.54</v>
      </c>
    </row>
    <row r="51" spans="2:7" x14ac:dyDescent="0.35">
      <c r="B51" s="29"/>
    </row>
    <row r="52" spans="2:7" x14ac:dyDescent="0.35">
      <c r="B52" s="29"/>
    </row>
    <row r="53" spans="2:7" x14ac:dyDescent="0.35">
      <c r="B53" s="29"/>
    </row>
    <row r="54" spans="2:7" x14ac:dyDescent="0.35">
      <c r="B54" s="29"/>
    </row>
    <row r="55" spans="2:7" x14ac:dyDescent="0.35">
      <c r="B55" s="29"/>
    </row>
    <row r="56" spans="2:7" x14ac:dyDescent="0.35">
      <c r="B56" s="29"/>
    </row>
    <row r="57" spans="2:7" x14ac:dyDescent="0.35">
      <c r="B57" s="29"/>
    </row>
    <row r="58" spans="2:7" x14ac:dyDescent="0.35">
      <c r="B58" s="29"/>
    </row>
    <row r="61" spans="2:7" ht="19" thickBot="1" x14ac:dyDescent="0.5">
      <c r="B61" s="38" t="s">
        <v>244</v>
      </c>
    </row>
    <row r="62" spans="2:7" x14ac:dyDescent="0.35">
      <c r="B62" s="34" t="s">
        <v>116</v>
      </c>
      <c r="C62" s="34"/>
      <c r="E62" s="34" t="s">
        <v>117</v>
      </c>
      <c r="F62" s="34"/>
    </row>
    <row r="64" spans="2:7" x14ac:dyDescent="0.35">
      <c r="B64" t="s">
        <v>245</v>
      </c>
      <c r="C64" s="19">
        <v>5.3036363636363637</v>
      </c>
      <c r="E64" t="s">
        <v>245</v>
      </c>
      <c r="F64" s="19">
        <v>6.3230769230769237</v>
      </c>
    </row>
    <row r="65" spans="2:6" x14ac:dyDescent="0.35">
      <c r="B65" t="s">
        <v>184</v>
      </c>
      <c r="C65">
        <v>0.27271787862608737</v>
      </c>
      <c r="E65" t="s">
        <v>184</v>
      </c>
      <c r="F65">
        <v>0.21385768277352765</v>
      </c>
    </row>
    <row r="66" spans="2:6" x14ac:dyDescent="0.35">
      <c r="B66" t="s">
        <v>246</v>
      </c>
      <c r="C66" s="19">
        <v>5.35</v>
      </c>
      <c r="E66" t="s">
        <v>246</v>
      </c>
      <c r="F66" s="19">
        <v>6.3</v>
      </c>
    </row>
    <row r="67" spans="2:6" x14ac:dyDescent="0.35">
      <c r="B67" t="s">
        <v>247</v>
      </c>
      <c r="C67" t="e">
        <v>#N/A</v>
      </c>
      <c r="E67" t="s">
        <v>247</v>
      </c>
      <c r="F67">
        <v>6.07</v>
      </c>
    </row>
    <row r="68" spans="2:6" x14ac:dyDescent="0.35">
      <c r="B68" t="s">
        <v>248</v>
      </c>
      <c r="C68" s="19">
        <v>0.90450287702441634</v>
      </c>
      <c r="E68" t="s">
        <v>248</v>
      </c>
      <c r="F68" s="19">
        <v>0.77107484089186584</v>
      </c>
    </row>
    <row r="69" spans="2:6" x14ac:dyDescent="0.35">
      <c r="B69" t="s">
        <v>249</v>
      </c>
      <c r="C69">
        <v>0.8181254545454465</v>
      </c>
      <c r="E69" t="s">
        <v>249</v>
      </c>
      <c r="F69">
        <v>0.59455641025641626</v>
      </c>
    </row>
    <row r="70" spans="2:6" x14ac:dyDescent="0.35">
      <c r="B70" t="s">
        <v>250</v>
      </c>
      <c r="C70">
        <v>-1.0039000116324788</v>
      </c>
      <c r="E70" t="s">
        <v>250</v>
      </c>
      <c r="F70">
        <v>2.1244213948024893E-2</v>
      </c>
    </row>
    <row r="71" spans="2:6" x14ac:dyDescent="0.35">
      <c r="B71" t="s">
        <v>251</v>
      </c>
      <c r="C71">
        <v>-1.9197985665290667E-2</v>
      </c>
      <c r="E71" t="s">
        <v>251</v>
      </c>
      <c r="F71">
        <v>-0.46727357012405168</v>
      </c>
    </row>
    <row r="72" spans="2:6" x14ac:dyDescent="0.35">
      <c r="B72" t="s">
        <v>252</v>
      </c>
      <c r="C72" s="19">
        <v>2.8499999999999996</v>
      </c>
      <c r="E72" t="s">
        <v>252</v>
      </c>
      <c r="F72" s="19">
        <v>2.71</v>
      </c>
    </row>
    <row r="73" spans="2:6" x14ac:dyDescent="0.35">
      <c r="B73" t="s">
        <v>253</v>
      </c>
      <c r="C73" s="19">
        <v>3.87</v>
      </c>
      <c r="E73" t="s">
        <v>253</v>
      </c>
      <c r="F73" s="19">
        <v>4.79</v>
      </c>
    </row>
    <row r="74" spans="2:6" x14ac:dyDescent="0.35">
      <c r="B74" t="s">
        <v>254</v>
      </c>
      <c r="C74" s="19">
        <v>6.72</v>
      </c>
      <c r="E74" t="s">
        <v>254</v>
      </c>
      <c r="F74" s="19">
        <v>7.5</v>
      </c>
    </row>
    <row r="75" spans="2:6" x14ac:dyDescent="0.35">
      <c r="B75" t="s">
        <v>255</v>
      </c>
      <c r="C75">
        <v>58.34</v>
      </c>
      <c r="E75" t="s">
        <v>255</v>
      </c>
      <c r="F75">
        <v>82.2</v>
      </c>
    </row>
    <row r="76" spans="2:6" x14ac:dyDescent="0.35">
      <c r="B76" t="s">
        <v>256</v>
      </c>
      <c r="C76">
        <v>11</v>
      </c>
      <c r="E76" t="s">
        <v>256</v>
      </c>
      <c r="F76">
        <v>13</v>
      </c>
    </row>
    <row r="77" spans="2:6" ht="15" thickBot="1" x14ac:dyDescent="0.4">
      <c r="B77" s="32" t="s">
        <v>257</v>
      </c>
      <c r="C77" s="43">
        <v>0.60765330099806247</v>
      </c>
      <c r="E77" s="32" t="s">
        <v>257</v>
      </c>
      <c r="F77" s="43">
        <v>0.46595586294986618</v>
      </c>
    </row>
    <row r="78" spans="2:6" x14ac:dyDescent="0.35">
      <c r="C78" t="s">
        <v>258</v>
      </c>
    </row>
    <row r="79" spans="2:6" x14ac:dyDescent="0.35">
      <c r="B79" s="2" t="s">
        <v>259</v>
      </c>
      <c r="C79" s="19">
        <f>C64-C77</f>
        <v>4.6959830626383017</v>
      </c>
      <c r="E79" s="2" t="s">
        <v>259</v>
      </c>
      <c r="F79" s="19">
        <f>F64-F77</f>
        <v>5.8571210601270574</v>
      </c>
    </row>
    <row r="80" spans="2:6" x14ac:dyDescent="0.35">
      <c r="B80" s="2" t="s">
        <v>245</v>
      </c>
      <c r="C80" s="19">
        <f>C64</f>
        <v>5.3036363636363637</v>
      </c>
      <c r="E80" s="2" t="s">
        <v>245</v>
      </c>
      <c r="F80" s="19">
        <f>F64</f>
        <v>6.3230769230769237</v>
      </c>
    </row>
    <row r="81" spans="2:8" x14ac:dyDescent="0.35">
      <c r="B81" s="2" t="s">
        <v>260</v>
      </c>
      <c r="C81" s="19">
        <f>C64+C77</f>
        <v>5.9112896646344257</v>
      </c>
      <c r="E81" s="2" t="s">
        <v>260</v>
      </c>
      <c r="F81" s="19">
        <f>F64+F77</f>
        <v>6.7890327860267901</v>
      </c>
    </row>
    <row r="83" spans="2:8" x14ac:dyDescent="0.35">
      <c r="B83" s="2" t="s">
        <v>261</v>
      </c>
      <c r="C83" s="2" t="s">
        <v>259</v>
      </c>
      <c r="D83" s="2" t="s">
        <v>245</v>
      </c>
      <c r="E83" s="2" t="s">
        <v>260</v>
      </c>
    </row>
    <row r="84" spans="2:8" x14ac:dyDescent="0.35">
      <c r="B84" t="s">
        <v>116</v>
      </c>
      <c r="C84">
        <f>C79</f>
        <v>4.6959830626383017</v>
      </c>
      <c r="D84">
        <f>C80</f>
        <v>5.3036363636363637</v>
      </c>
      <c r="E84">
        <f>C81</f>
        <v>5.9112896646344257</v>
      </c>
    </row>
    <row r="85" spans="2:8" x14ac:dyDescent="0.35">
      <c r="B85" t="s">
        <v>117</v>
      </c>
      <c r="C85">
        <f>F79</f>
        <v>5.8571210601270574</v>
      </c>
      <c r="D85">
        <f>F80</f>
        <v>6.3230769230769237</v>
      </c>
      <c r="E85">
        <f>F81</f>
        <v>6.7890327860267901</v>
      </c>
    </row>
    <row r="87" spans="2:8" x14ac:dyDescent="0.35">
      <c r="B87" s="2" t="s">
        <v>48</v>
      </c>
      <c r="C87" s="2" t="s">
        <v>116</v>
      </c>
      <c r="D87" s="2" t="s">
        <v>117</v>
      </c>
    </row>
    <row r="88" spans="2:8" x14ac:dyDescent="0.35">
      <c r="B88" t="s">
        <v>259</v>
      </c>
      <c r="C88">
        <f>C84</f>
        <v>4.6959830626383017</v>
      </c>
      <c r="D88">
        <f>C85</f>
        <v>5.8571210601270574</v>
      </c>
      <c r="H88" t="s">
        <v>262</v>
      </c>
    </row>
    <row r="89" spans="2:8" x14ac:dyDescent="0.35">
      <c r="B89" t="s">
        <v>245</v>
      </c>
      <c r="C89">
        <f>D84</f>
        <v>5.3036363636363637</v>
      </c>
      <c r="D89">
        <f>D85</f>
        <v>6.3230769230769237</v>
      </c>
    </row>
    <row r="90" spans="2:8" x14ac:dyDescent="0.35">
      <c r="B90" t="s">
        <v>260</v>
      </c>
      <c r="C90">
        <f>E84</f>
        <v>5.9112896646344257</v>
      </c>
      <c r="D90">
        <f>E85</f>
        <v>6.7890327860267901</v>
      </c>
    </row>
    <row r="94" spans="2:8" x14ac:dyDescent="0.35">
      <c r="B94" t="s">
        <v>263</v>
      </c>
    </row>
    <row r="95" spans="2:8" x14ac:dyDescent="0.35">
      <c r="B95" s="27" t="s">
        <v>146</v>
      </c>
      <c r="C95" t="s">
        <v>148</v>
      </c>
      <c r="D95" t="s">
        <v>265</v>
      </c>
      <c r="E95" t="s">
        <v>264</v>
      </c>
    </row>
    <row r="96" spans="2:8" x14ac:dyDescent="0.35">
      <c r="B96" s="39" t="s">
        <v>273</v>
      </c>
      <c r="C96">
        <v>115.82000000000001</v>
      </c>
      <c r="D96">
        <v>17.366666666666667</v>
      </c>
      <c r="E96">
        <v>14.743333333333334</v>
      </c>
    </row>
    <row r="97" spans="2:5" x14ac:dyDescent="0.35">
      <c r="B97" s="40" t="s">
        <v>274</v>
      </c>
      <c r="C97">
        <v>6.4</v>
      </c>
      <c r="D97">
        <v>0.68333333333333335</v>
      </c>
      <c r="E97">
        <v>0.5</v>
      </c>
    </row>
    <row r="98" spans="2:5" x14ac:dyDescent="0.35">
      <c r="B98" s="40" t="s">
        <v>275</v>
      </c>
      <c r="C98">
        <v>6.72</v>
      </c>
      <c r="D98">
        <v>0.76666666666666672</v>
      </c>
      <c r="E98">
        <v>0.25</v>
      </c>
    </row>
    <row r="99" spans="2:5" x14ac:dyDescent="0.35">
      <c r="B99" s="40" t="s">
        <v>276</v>
      </c>
      <c r="C99">
        <v>4.3</v>
      </c>
      <c r="D99">
        <v>0.75</v>
      </c>
      <c r="E99">
        <v>1.33</v>
      </c>
    </row>
    <row r="100" spans="2:5" x14ac:dyDescent="0.35">
      <c r="B100" s="40" t="s">
        <v>277</v>
      </c>
      <c r="C100">
        <v>5.0199999999999996</v>
      </c>
      <c r="D100">
        <v>0.43333333333333335</v>
      </c>
      <c r="E100">
        <v>0.55000000000000004</v>
      </c>
    </row>
    <row r="101" spans="2:5" x14ac:dyDescent="0.35">
      <c r="B101" s="40" t="s">
        <v>278</v>
      </c>
      <c r="C101">
        <v>4.47</v>
      </c>
      <c r="D101">
        <v>0.28333333333333333</v>
      </c>
      <c r="E101">
        <v>1.9</v>
      </c>
    </row>
    <row r="102" spans="2:5" x14ac:dyDescent="0.35">
      <c r="B102" s="40" t="s">
        <v>279</v>
      </c>
      <c r="C102">
        <v>4.75</v>
      </c>
      <c r="D102">
        <v>1.6333333333333333</v>
      </c>
      <c r="E102">
        <v>1.55</v>
      </c>
    </row>
    <row r="103" spans="2:5" x14ac:dyDescent="0.35">
      <c r="B103" s="40" t="s">
        <v>280</v>
      </c>
      <c r="C103">
        <v>5.83</v>
      </c>
      <c r="D103">
        <v>0.16666666666666666</v>
      </c>
      <c r="E103">
        <v>0.8</v>
      </c>
    </row>
    <row r="104" spans="2:5" x14ac:dyDescent="0.35">
      <c r="B104" s="40" t="s">
        <v>281</v>
      </c>
      <c r="C104">
        <v>5.7</v>
      </c>
      <c r="D104">
        <v>2.15</v>
      </c>
      <c r="E104">
        <v>1.0166666666666666</v>
      </c>
    </row>
    <row r="105" spans="2:5" x14ac:dyDescent="0.35">
      <c r="B105" s="40" t="s">
        <v>282</v>
      </c>
      <c r="C105">
        <v>3.87</v>
      </c>
      <c r="D105">
        <v>1.2333333333333334</v>
      </c>
      <c r="E105">
        <v>0.05</v>
      </c>
    </row>
    <row r="106" spans="2:5" x14ac:dyDescent="0.35">
      <c r="B106" s="40" t="s">
        <v>283</v>
      </c>
      <c r="C106">
        <v>5.35</v>
      </c>
      <c r="D106">
        <v>0.85</v>
      </c>
      <c r="E106">
        <v>0.89</v>
      </c>
    </row>
    <row r="107" spans="2:5" x14ac:dyDescent="0.35">
      <c r="B107" s="40" t="s">
        <v>284</v>
      </c>
      <c r="C107">
        <v>5.93</v>
      </c>
      <c r="D107">
        <v>0.96666666666666667</v>
      </c>
      <c r="E107">
        <v>1.1499999999999999</v>
      </c>
    </row>
    <row r="108" spans="2:5" x14ac:dyDescent="0.35">
      <c r="B108" s="40" t="s">
        <v>285</v>
      </c>
      <c r="C108">
        <v>6.02</v>
      </c>
      <c r="D108">
        <v>0.11666666666666667</v>
      </c>
      <c r="E108">
        <v>0.46666666666666667</v>
      </c>
    </row>
    <row r="109" spans="2:5" x14ac:dyDescent="0.35">
      <c r="B109" s="40" t="s">
        <v>286</v>
      </c>
      <c r="C109">
        <v>4.79</v>
      </c>
      <c r="D109">
        <v>1.1833333333333333</v>
      </c>
      <c r="E109">
        <v>1.5</v>
      </c>
    </row>
    <row r="110" spans="2:5" x14ac:dyDescent="0.35">
      <c r="B110" s="40" t="s">
        <v>287</v>
      </c>
      <c r="C110">
        <v>6.6</v>
      </c>
      <c r="D110">
        <v>0.83333333333333337</v>
      </c>
      <c r="E110">
        <v>0.6</v>
      </c>
    </row>
    <row r="111" spans="2:5" x14ac:dyDescent="0.35">
      <c r="B111" s="40" t="s">
        <v>288</v>
      </c>
      <c r="C111">
        <v>7.23</v>
      </c>
      <c r="D111">
        <v>1.4833333333333334</v>
      </c>
      <c r="E111">
        <v>0.13</v>
      </c>
    </row>
    <row r="112" spans="2:5" x14ac:dyDescent="0.35">
      <c r="B112" s="40" t="s">
        <v>289</v>
      </c>
      <c r="C112">
        <v>6.55</v>
      </c>
      <c r="D112">
        <v>0.1</v>
      </c>
      <c r="E112">
        <v>0.23333333333333334</v>
      </c>
    </row>
    <row r="113" spans="2:5" x14ac:dyDescent="0.35">
      <c r="B113" s="40" t="s">
        <v>290</v>
      </c>
      <c r="C113">
        <v>7.05</v>
      </c>
      <c r="D113">
        <v>1.6833333333333333</v>
      </c>
      <c r="E113">
        <v>0.5</v>
      </c>
    </row>
    <row r="114" spans="2:5" x14ac:dyDescent="0.35">
      <c r="B114" s="40" t="s">
        <v>291</v>
      </c>
      <c r="C114">
        <v>6.07</v>
      </c>
      <c r="D114">
        <v>0.53333333333333333</v>
      </c>
      <c r="E114">
        <v>0.76666666666666672</v>
      </c>
    </row>
    <row r="115" spans="2:5" x14ac:dyDescent="0.35">
      <c r="B115" s="40" t="s">
        <v>292</v>
      </c>
      <c r="C115">
        <v>6.3</v>
      </c>
      <c r="D115">
        <v>0.1</v>
      </c>
      <c r="E115">
        <v>0.21</v>
      </c>
    </row>
    <row r="116" spans="2:5" x14ac:dyDescent="0.35">
      <c r="B116" s="40" t="s">
        <v>293</v>
      </c>
      <c r="C116">
        <v>6.87</v>
      </c>
      <c r="D116">
        <v>1.4166666666666667</v>
      </c>
      <c r="E116">
        <v>0.35</v>
      </c>
    </row>
    <row r="117" spans="2:5" x14ac:dyDescent="0.35">
      <c r="B117" s="39" t="s">
        <v>294</v>
      </c>
      <c r="C117">
        <v>24.72</v>
      </c>
      <c r="D117">
        <v>3.8366666666666669</v>
      </c>
      <c r="E117">
        <v>2.5</v>
      </c>
    </row>
    <row r="118" spans="2:5" x14ac:dyDescent="0.35">
      <c r="B118" s="40" t="s">
        <v>295</v>
      </c>
      <c r="C118">
        <v>5.2</v>
      </c>
      <c r="D118">
        <v>1.3166666666666667</v>
      </c>
      <c r="E118">
        <v>1.25</v>
      </c>
    </row>
    <row r="119" spans="2:5" x14ac:dyDescent="0.35">
      <c r="B119" s="40" t="s">
        <v>296</v>
      </c>
      <c r="C119">
        <v>7.5</v>
      </c>
      <c r="D119">
        <v>1.03</v>
      </c>
      <c r="E119">
        <v>0.13</v>
      </c>
    </row>
    <row r="120" spans="2:5" x14ac:dyDescent="0.35">
      <c r="B120" s="40" t="s">
        <v>297</v>
      </c>
      <c r="C120">
        <v>6.07</v>
      </c>
      <c r="D120">
        <v>0.89</v>
      </c>
      <c r="E120">
        <v>0.24</v>
      </c>
    </row>
    <row r="121" spans="2:5" x14ac:dyDescent="0.35">
      <c r="B121" s="40" t="s">
        <v>298</v>
      </c>
      <c r="C121">
        <v>5.95</v>
      </c>
      <c r="D121">
        <v>0.6</v>
      </c>
      <c r="E121">
        <v>0.88</v>
      </c>
    </row>
    <row r="122" spans="2:5" x14ac:dyDescent="0.35">
      <c r="B122" s="39" t="s">
        <v>147</v>
      </c>
      <c r="C122">
        <v>140.54</v>
      </c>
      <c r="D122">
        <v>21.203333333333337</v>
      </c>
      <c r="E122">
        <v>17.243333333333332</v>
      </c>
    </row>
  </sheetData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523E-2ED8-4D1A-A9CB-B11D23286E7B}">
  <dimension ref="B2:F9"/>
  <sheetViews>
    <sheetView showGridLines="0" workbookViewId="0">
      <selection activeCell="D16" sqref="D16"/>
    </sheetView>
  </sheetViews>
  <sheetFormatPr defaultRowHeight="14.5" x14ac:dyDescent="0.35"/>
  <cols>
    <col min="2" max="2" width="46.1796875" bestFit="1" customWidth="1"/>
    <col min="3" max="3" width="15.36328125" bestFit="1" customWidth="1"/>
    <col min="4" max="4" width="29" bestFit="1" customWidth="1"/>
    <col min="6" max="6" width="52.90625" bestFit="1" customWidth="1"/>
  </cols>
  <sheetData>
    <row r="2" spans="2:6" x14ac:dyDescent="0.35">
      <c r="B2" s="2" t="s">
        <v>266</v>
      </c>
      <c r="D2" s="2" t="s">
        <v>7</v>
      </c>
      <c r="F2" s="2" t="s">
        <v>12</v>
      </c>
    </row>
    <row r="3" spans="2:6" ht="15" thickBot="1" x14ac:dyDescent="0.4"/>
    <row r="4" spans="2:6" ht="29" x14ac:dyDescent="0.35">
      <c r="B4" s="8" t="s">
        <v>304</v>
      </c>
      <c r="D4" s="11" t="s">
        <v>13</v>
      </c>
      <c r="F4" t="s">
        <v>14</v>
      </c>
    </row>
    <row r="5" spans="2:6" x14ac:dyDescent="0.35">
      <c r="B5" s="9" t="s">
        <v>4</v>
      </c>
      <c r="D5" s="9" t="s">
        <v>8</v>
      </c>
      <c r="F5" t="s">
        <v>17</v>
      </c>
    </row>
    <row r="6" spans="2:6" x14ac:dyDescent="0.35">
      <c r="B6" s="9" t="s">
        <v>5</v>
      </c>
      <c r="C6" s="2" t="s">
        <v>93</v>
      </c>
      <c r="D6" s="9" t="s">
        <v>9</v>
      </c>
      <c r="F6" t="s">
        <v>15</v>
      </c>
    </row>
    <row r="7" spans="2:6" ht="29" x14ac:dyDescent="0.35">
      <c r="B7" s="10" t="s">
        <v>6</v>
      </c>
      <c r="C7" s="7"/>
      <c r="D7" s="9" t="s">
        <v>10</v>
      </c>
      <c r="F7" t="s">
        <v>16</v>
      </c>
    </row>
    <row r="8" spans="2:6" ht="29" x14ac:dyDescent="0.35">
      <c r="B8" s="10" t="s">
        <v>11</v>
      </c>
      <c r="D8" s="9" t="s">
        <v>18</v>
      </c>
      <c r="F8" t="s">
        <v>24</v>
      </c>
    </row>
    <row r="9" spans="2:6" x14ac:dyDescent="0.35">
      <c r="B9" s="10" t="s">
        <v>21</v>
      </c>
      <c r="D9" s="9" t="s">
        <v>22</v>
      </c>
      <c r="F9" t="s">
        <v>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2D17-43FA-462E-9263-BA17E3227280}">
  <sheetPr>
    <tabColor theme="9" tint="0.79998168889431442"/>
  </sheetPr>
  <dimension ref="A1:DC28"/>
  <sheetViews>
    <sheetView showGridLines="0" topLeftCell="A3" zoomScale="90" zoomScaleNormal="90" workbookViewId="0">
      <selection activeCell="CC16" sqref="CC16"/>
    </sheetView>
  </sheetViews>
  <sheetFormatPr defaultRowHeight="14.5" x14ac:dyDescent="0.35"/>
  <cols>
    <col min="1" max="3" width="2.7265625" customWidth="1"/>
    <col min="4" max="4" width="2.90625" customWidth="1"/>
    <col min="5" max="107" width="2.7265625" customWidth="1"/>
  </cols>
  <sheetData>
    <row r="1" spans="1:107" s="6" customFormat="1" ht="21" x14ac:dyDescent="0.5">
      <c r="A1" s="12" t="s">
        <v>19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 s="13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</row>
    <row r="2" spans="1:107" s="14" customFormat="1" ht="21" x14ac:dyDescent="0.5">
      <c r="A2" s="13"/>
      <c r="C2" s="13"/>
      <c r="E2" s="13"/>
      <c r="F2" s="13"/>
      <c r="G2" s="13"/>
      <c r="H2" s="13"/>
      <c r="I2" s="12"/>
      <c r="J2" s="13"/>
      <c r="L2" s="13"/>
      <c r="M2" s="13"/>
      <c r="N2" s="13"/>
      <c r="O2" s="13"/>
      <c r="P2" s="12"/>
      <c r="Q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 t="s">
        <v>20</v>
      </c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</row>
    <row r="3" spans="1:107" s="14" customFormat="1" ht="15.5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</row>
    <row r="4" spans="1:107" s="14" customFormat="1" ht="15.5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</row>
    <row r="5" spans="1:107" s="14" customFormat="1" ht="15.5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</row>
    <row r="6" spans="1:107" s="14" customFormat="1" ht="15.5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</row>
    <row r="7" spans="1:107" s="14" customFormat="1" ht="15.5" x14ac:dyDescent="0.3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</row>
    <row r="8" spans="1:107" s="14" customFormat="1" ht="15.5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</row>
    <row r="9" spans="1:107" s="14" customFormat="1" ht="15.5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</row>
    <row r="10" spans="1:107" s="14" customFormat="1" ht="15.5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</row>
    <row r="11" spans="1:107" s="14" customFormat="1" ht="15.5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</row>
    <row r="12" spans="1:107" s="6" customFormat="1" ht="15.5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/>
    </row>
    <row r="13" spans="1:107" s="6" customFormat="1" ht="15.5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/>
    </row>
    <row r="14" spans="1:107" s="6" customFormat="1" ht="15.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6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6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/>
    </row>
    <row r="15" spans="1:107" s="6" customForma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6" customFormat="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6" customForma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6" customFormat="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6" customFormat="1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6" customForma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6" customForma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6" customForma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6" customForma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6" customForma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6" customForma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6" customFormat="1" ht="15.5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s="17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6" customForma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6" customForma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F7EF-74D0-4A9C-B555-06A76C5052F0}">
  <dimension ref="A1:R39"/>
  <sheetViews>
    <sheetView workbookViewId="0">
      <selection activeCell="C37" sqref="C37"/>
    </sheetView>
  </sheetViews>
  <sheetFormatPr defaultRowHeight="14.5" x14ac:dyDescent="0.35"/>
  <cols>
    <col min="1" max="1" width="10.453125" bestFit="1" customWidth="1"/>
    <col min="2" max="2" width="10.90625" bestFit="1" customWidth="1"/>
    <col min="3" max="3" width="10.6328125" bestFit="1" customWidth="1"/>
    <col min="4" max="4" width="15.54296875" style="22" bestFit="1" customWidth="1"/>
    <col min="5" max="5" width="20" bestFit="1" customWidth="1"/>
    <col min="6" max="6" width="10.6328125" style="22" bestFit="1" customWidth="1"/>
    <col min="7" max="7" width="14" bestFit="1" customWidth="1"/>
    <col min="8" max="8" width="14" customWidth="1"/>
    <col min="13" max="13" width="10.81640625" bestFit="1" customWidth="1"/>
    <col min="17" max="18" width="10.6328125" bestFit="1" customWidth="1"/>
  </cols>
  <sheetData>
    <row r="1" spans="1:18" x14ac:dyDescent="0.35">
      <c r="A1" s="2" t="s">
        <v>36</v>
      </c>
      <c r="B1" s="2" t="s">
        <v>8</v>
      </c>
      <c r="C1" s="2" t="s">
        <v>39</v>
      </c>
      <c r="D1" s="25" t="s">
        <v>37</v>
      </c>
      <c r="E1" s="2" t="s">
        <v>41</v>
      </c>
      <c r="F1" s="25" t="s">
        <v>38</v>
      </c>
      <c r="G1" s="2" t="s">
        <v>40</v>
      </c>
      <c r="H1" s="2" t="s">
        <v>115</v>
      </c>
    </row>
    <row r="2" spans="1:18" x14ac:dyDescent="0.35">
      <c r="A2" s="18">
        <v>44846</v>
      </c>
      <c r="B2" s="19" t="s">
        <v>31</v>
      </c>
      <c r="C2" s="19">
        <v>6.4</v>
      </c>
      <c r="D2" s="23">
        <f>30/60</f>
        <v>0.5</v>
      </c>
      <c r="E2" s="19">
        <v>100</v>
      </c>
      <c r="F2" s="23">
        <f>41/60</f>
        <v>0.68333333333333335</v>
      </c>
      <c r="G2" s="19" t="s">
        <v>42</v>
      </c>
      <c r="H2" s="19" t="s">
        <v>116</v>
      </c>
      <c r="I2">
        <f>IF(C2&lt;4,1,0)</f>
        <v>0</v>
      </c>
      <c r="J2">
        <f>IF(AND(C2&gt;=4,C2&lt;6),1,0)</f>
        <v>0</v>
      </c>
      <c r="K2">
        <f>IF(C2&gt;6,1,0)</f>
        <v>1</v>
      </c>
      <c r="M2" s="19" t="s">
        <v>44</v>
      </c>
    </row>
    <row r="3" spans="1:18" x14ac:dyDescent="0.35">
      <c r="A3" s="18">
        <v>44847</v>
      </c>
      <c r="B3" s="19" t="s">
        <v>32</v>
      </c>
      <c r="C3" s="19">
        <v>6.72</v>
      </c>
      <c r="D3" s="23">
        <v>0.25</v>
      </c>
      <c r="E3" s="19">
        <v>0</v>
      </c>
      <c r="F3" s="23">
        <f>46/60</f>
        <v>0.76666666666666672</v>
      </c>
      <c r="G3" s="19" t="s">
        <v>42</v>
      </c>
      <c r="H3" s="19" t="s">
        <v>116</v>
      </c>
      <c r="I3">
        <f t="shared" ref="I3:I25" si="0">IF(C3&lt;4,1,0)</f>
        <v>0</v>
      </c>
      <c r="J3">
        <f t="shared" ref="J3:J25" si="1">IF(AND(C3&gt;=4,C3&lt;6),1,0)</f>
        <v>0</v>
      </c>
      <c r="K3">
        <f t="shared" ref="K3:K25" si="2">IF(C3&gt;6,1,0)</f>
        <v>1</v>
      </c>
      <c r="M3" s="21" t="s">
        <v>45</v>
      </c>
    </row>
    <row r="4" spans="1:18" x14ac:dyDescent="0.35">
      <c r="A4" s="18">
        <v>44848</v>
      </c>
      <c r="B4" s="19" t="s">
        <v>33</v>
      </c>
      <c r="C4" s="19">
        <v>4.3</v>
      </c>
      <c r="D4" s="23">
        <v>1.33</v>
      </c>
      <c r="E4" s="19">
        <v>400</v>
      </c>
      <c r="F4" s="23">
        <f>45/60</f>
        <v>0.75</v>
      </c>
      <c r="G4" s="19" t="s">
        <v>42</v>
      </c>
      <c r="H4" s="19" t="s">
        <v>116</v>
      </c>
      <c r="I4">
        <f t="shared" si="0"/>
        <v>0</v>
      </c>
      <c r="J4">
        <f t="shared" si="1"/>
        <v>1</v>
      </c>
      <c r="K4">
        <f t="shared" si="2"/>
        <v>0</v>
      </c>
    </row>
    <row r="5" spans="1:18" x14ac:dyDescent="0.35">
      <c r="A5" s="18">
        <v>44849</v>
      </c>
      <c r="B5" s="19" t="s">
        <v>34</v>
      </c>
      <c r="C5" s="19">
        <v>5.0199999999999996</v>
      </c>
      <c r="D5" s="23">
        <f>33/60</f>
        <v>0.55000000000000004</v>
      </c>
      <c r="E5" s="19">
        <v>300</v>
      </c>
      <c r="F5" s="23">
        <f>26/60</f>
        <v>0.43333333333333335</v>
      </c>
      <c r="G5" s="19" t="s">
        <v>43</v>
      </c>
      <c r="H5" s="19" t="s">
        <v>116</v>
      </c>
      <c r="I5">
        <f t="shared" si="0"/>
        <v>0</v>
      </c>
      <c r="J5">
        <f t="shared" si="1"/>
        <v>1</v>
      </c>
      <c r="K5">
        <f t="shared" si="2"/>
        <v>0</v>
      </c>
    </row>
    <row r="6" spans="1:18" x14ac:dyDescent="0.35">
      <c r="A6" s="18">
        <v>44850</v>
      </c>
      <c r="B6" s="19" t="s">
        <v>35</v>
      </c>
      <c r="C6" s="19">
        <v>4.47</v>
      </c>
      <c r="D6" s="23">
        <f>114/60</f>
        <v>1.9</v>
      </c>
      <c r="E6" s="19">
        <v>300</v>
      </c>
      <c r="F6" s="23">
        <f>17/60</f>
        <v>0.28333333333333333</v>
      </c>
      <c r="G6" s="19" t="s">
        <v>43</v>
      </c>
      <c r="H6" s="19" t="s">
        <v>116</v>
      </c>
      <c r="I6">
        <f t="shared" si="0"/>
        <v>0</v>
      </c>
      <c r="J6">
        <f t="shared" si="1"/>
        <v>1</v>
      </c>
      <c r="K6">
        <f t="shared" si="2"/>
        <v>0</v>
      </c>
    </row>
    <row r="7" spans="1:18" x14ac:dyDescent="0.35">
      <c r="A7" s="18">
        <v>44851</v>
      </c>
      <c r="B7" s="19" t="s">
        <v>29</v>
      </c>
      <c r="C7" s="19">
        <v>4.75</v>
      </c>
      <c r="D7" s="23">
        <f>93/60</f>
        <v>1.55</v>
      </c>
      <c r="E7" s="19">
        <v>300</v>
      </c>
      <c r="F7" s="23">
        <f>98/60</f>
        <v>1.6333333333333333</v>
      </c>
      <c r="G7" s="19" t="s">
        <v>42</v>
      </c>
      <c r="H7" s="19" t="s">
        <v>116</v>
      </c>
      <c r="I7">
        <f t="shared" si="0"/>
        <v>0</v>
      </c>
      <c r="J7">
        <f t="shared" si="1"/>
        <v>1</v>
      </c>
      <c r="K7">
        <f t="shared" si="2"/>
        <v>0</v>
      </c>
      <c r="M7" t="s">
        <v>177</v>
      </c>
      <c r="N7" t="s">
        <v>44</v>
      </c>
      <c r="O7" t="s">
        <v>45</v>
      </c>
      <c r="Q7" s="2" t="s">
        <v>115</v>
      </c>
      <c r="R7" s="2" t="s">
        <v>39</v>
      </c>
    </row>
    <row r="8" spans="1:18" x14ac:dyDescent="0.35">
      <c r="A8" s="18">
        <v>44852</v>
      </c>
      <c r="B8" s="19" t="s">
        <v>30</v>
      </c>
      <c r="C8" s="19">
        <v>5.83</v>
      </c>
      <c r="D8" s="23">
        <v>0.8</v>
      </c>
      <c r="E8" s="19">
        <v>400</v>
      </c>
      <c r="F8" s="23">
        <f>10/60</f>
        <v>0.16666666666666666</v>
      </c>
      <c r="G8" s="19" t="s">
        <v>42</v>
      </c>
      <c r="H8" s="19" t="s">
        <v>116</v>
      </c>
      <c r="I8">
        <f t="shared" si="0"/>
        <v>0</v>
      </c>
      <c r="J8">
        <f t="shared" si="1"/>
        <v>1</v>
      </c>
      <c r="K8">
        <f t="shared" si="2"/>
        <v>0</v>
      </c>
      <c r="M8" t="s">
        <v>166</v>
      </c>
      <c r="N8" s="19">
        <v>6.4</v>
      </c>
      <c r="O8" s="21">
        <v>6.02</v>
      </c>
      <c r="Q8" s="19" t="s">
        <v>116</v>
      </c>
      <c r="R8" s="19">
        <v>6.4</v>
      </c>
    </row>
    <row r="9" spans="1:18" x14ac:dyDescent="0.35">
      <c r="A9" s="18">
        <v>44853</v>
      </c>
      <c r="B9" s="19" t="s">
        <v>31</v>
      </c>
      <c r="C9" s="19">
        <v>5.7</v>
      </c>
      <c r="D9" s="23">
        <f>61/60</f>
        <v>1.0166666666666666</v>
      </c>
      <c r="E9" s="19">
        <v>200</v>
      </c>
      <c r="F9" s="23">
        <f>129/60</f>
        <v>2.15</v>
      </c>
      <c r="G9" s="19" t="s">
        <v>42</v>
      </c>
      <c r="H9" s="19" t="s">
        <v>116</v>
      </c>
      <c r="I9">
        <f t="shared" si="0"/>
        <v>0</v>
      </c>
      <c r="J9">
        <f t="shared" si="1"/>
        <v>1</v>
      </c>
      <c r="K9">
        <f t="shared" si="2"/>
        <v>0</v>
      </c>
      <c r="M9" t="s">
        <v>167</v>
      </c>
      <c r="N9" s="19">
        <v>6.72</v>
      </c>
      <c r="O9" s="21">
        <v>4.79</v>
      </c>
      <c r="Q9" s="19" t="s">
        <v>116</v>
      </c>
      <c r="R9" s="19">
        <v>6.72</v>
      </c>
    </row>
    <row r="10" spans="1:18" x14ac:dyDescent="0.35">
      <c r="A10" s="18">
        <v>44854</v>
      </c>
      <c r="B10" s="19" t="s">
        <v>32</v>
      </c>
      <c r="C10" s="19">
        <v>3.87</v>
      </c>
      <c r="D10" s="23">
        <f>3/60</f>
        <v>0.05</v>
      </c>
      <c r="E10" s="19">
        <v>450</v>
      </c>
      <c r="F10" s="23">
        <f>74/60</f>
        <v>1.2333333333333334</v>
      </c>
      <c r="G10" s="19" t="s">
        <v>42</v>
      </c>
      <c r="H10" s="19" t="s">
        <v>116</v>
      </c>
      <c r="I10">
        <f t="shared" si="0"/>
        <v>1</v>
      </c>
      <c r="J10">
        <f t="shared" si="1"/>
        <v>0</v>
      </c>
      <c r="K10">
        <f t="shared" si="2"/>
        <v>0</v>
      </c>
      <c r="M10" t="s">
        <v>168</v>
      </c>
      <c r="N10" s="19">
        <v>4.3</v>
      </c>
      <c r="O10" s="21">
        <v>6.6</v>
      </c>
      <c r="Q10" s="19" t="s">
        <v>116</v>
      </c>
      <c r="R10" s="19">
        <v>4.3</v>
      </c>
    </row>
    <row r="11" spans="1:18" x14ac:dyDescent="0.35">
      <c r="A11" s="18">
        <v>44855</v>
      </c>
      <c r="B11" s="19" t="s">
        <v>33</v>
      </c>
      <c r="C11" s="19">
        <v>5.35</v>
      </c>
      <c r="D11" s="23">
        <v>0.89</v>
      </c>
      <c r="E11" s="19">
        <v>300</v>
      </c>
      <c r="F11" s="23">
        <f>51/60</f>
        <v>0.85</v>
      </c>
      <c r="G11" s="19" t="s">
        <v>42</v>
      </c>
      <c r="H11" s="19" t="s">
        <v>116</v>
      </c>
      <c r="I11">
        <f t="shared" si="0"/>
        <v>0</v>
      </c>
      <c r="J11">
        <f t="shared" si="1"/>
        <v>1</v>
      </c>
      <c r="K11">
        <f t="shared" si="2"/>
        <v>0</v>
      </c>
      <c r="M11" t="s">
        <v>169</v>
      </c>
      <c r="N11" s="19">
        <v>5.0199999999999996</v>
      </c>
      <c r="O11" s="21">
        <v>7.23</v>
      </c>
      <c r="Q11" s="19" t="s">
        <v>116</v>
      </c>
      <c r="R11" s="19">
        <v>5.0199999999999996</v>
      </c>
    </row>
    <row r="12" spans="1:18" x14ac:dyDescent="0.35">
      <c r="A12" s="18">
        <v>44856</v>
      </c>
      <c r="B12" s="19" t="s">
        <v>34</v>
      </c>
      <c r="C12" s="19">
        <v>5.93</v>
      </c>
      <c r="D12" s="23">
        <v>1.1499999999999999</v>
      </c>
      <c r="E12" s="19">
        <v>80</v>
      </c>
      <c r="F12" s="23">
        <f>58/60</f>
        <v>0.96666666666666667</v>
      </c>
      <c r="G12" s="19" t="s">
        <v>43</v>
      </c>
      <c r="H12" s="19" t="s">
        <v>116</v>
      </c>
      <c r="I12">
        <f t="shared" si="0"/>
        <v>0</v>
      </c>
      <c r="J12">
        <f t="shared" si="1"/>
        <v>1</v>
      </c>
      <c r="K12">
        <f t="shared" si="2"/>
        <v>0</v>
      </c>
      <c r="M12" t="s">
        <v>170</v>
      </c>
      <c r="N12" s="19">
        <v>4.47</v>
      </c>
      <c r="O12" s="21">
        <v>6.55</v>
      </c>
      <c r="Q12" s="19" t="s">
        <v>116</v>
      </c>
      <c r="R12" s="19">
        <v>4.47</v>
      </c>
    </row>
    <row r="13" spans="1:18" x14ac:dyDescent="0.35">
      <c r="A13" s="20">
        <v>44857</v>
      </c>
      <c r="B13" s="21" t="s">
        <v>35</v>
      </c>
      <c r="C13" s="21">
        <v>6.02</v>
      </c>
      <c r="D13" s="24">
        <f>28/60</f>
        <v>0.46666666666666667</v>
      </c>
      <c r="E13" s="21">
        <v>0</v>
      </c>
      <c r="F13" s="24">
        <f>7/60</f>
        <v>0.11666666666666667</v>
      </c>
      <c r="G13" s="21" t="s">
        <v>43</v>
      </c>
      <c r="H13" s="21" t="s">
        <v>117</v>
      </c>
      <c r="I13">
        <f t="shared" si="0"/>
        <v>0</v>
      </c>
      <c r="J13">
        <f t="shared" si="1"/>
        <v>0</v>
      </c>
      <c r="K13">
        <f t="shared" si="2"/>
        <v>1</v>
      </c>
      <c r="M13" t="s">
        <v>171</v>
      </c>
      <c r="N13" s="19">
        <v>4.75</v>
      </c>
      <c r="O13" s="21">
        <v>7.05</v>
      </c>
      <c r="Q13" s="19" t="s">
        <v>116</v>
      </c>
      <c r="R13" s="19">
        <v>4.75</v>
      </c>
    </row>
    <row r="14" spans="1:18" x14ac:dyDescent="0.35">
      <c r="A14" s="20">
        <v>44858</v>
      </c>
      <c r="B14" s="21" t="s">
        <v>29</v>
      </c>
      <c r="C14" s="21">
        <v>4.79</v>
      </c>
      <c r="D14" s="24">
        <f>90/60</f>
        <v>1.5</v>
      </c>
      <c r="E14" s="21">
        <v>300</v>
      </c>
      <c r="F14" s="24">
        <f>71/60</f>
        <v>1.1833333333333333</v>
      </c>
      <c r="G14" s="21" t="s">
        <v>42</v>
      </c>
      <c r="H14" s="21" t="s">
        <v>117</v>
      </c>
      <c r="I14">
        <f t="shared" si="0"/>
        <v>0</v>
      </c>
      <c r="J14">
        <f t="shared" si="1"/>
        <v>1</v>
      </c>
      <c r="K14">
        <f t="shared" si="2"/>
        <v>0</v>
      </c>
      <c r="M14" t="s">
        <v>172</v>
      </c>
      <c r="N14" s="19">
        <v>5.83</v>
      </c>
      <c r="O14" s="21">
        <v>6.07</v>
      </c>
      <c r="Q14" s="19" t="s">
        <v>116</v>
      </c>
      <c r="R14" s="19">
        <v>5.83</v>
      </c>
    </row>
    <row r="15" spans="1:18" x14ac:dyDescent="0.35">
      <c r="A15" s="20">
        <v>44859</v>
      </c>
      <c r="B15" s="21" t="s">
        <v>30</v>
      </c>
      <c r="C15" s="21">
        <v>6.6</v>
      </c>
      <c r="D15" s="24">
        <f>36/60</f>
        <v>0.6</v>
      </c>
      <c r="E15" s="21">
        <v>300</v>
      </c>
      <c r="F15" s="24">
        <f>50/60</f>
        <v>0.83333333333333337</v>
      </c>
      <c r="G15" s="21" t="s">
        <v>43</v>
      </c>
      <c r="H15" s="21" t="s">
        <v>117</v>
      </c>
      <c r="I15">
        <f t="shared" si="0"/>
        <v>0</v>
      </c>
      <c r="J15">
        <f t="shared" si="1"/>
        <v>0</v>
      </c>
      <c r="K15">
        <f t="shared" si="2"/>
        <v>1</v>
      </c>
      <c r="M15" t="s">
        <v>173</v>
      </c>
      <c r="N15" s="19">
        <v>5.7</v>
      </c>
      <c r="O15" s="21">
        <v>6.3</v>
      </c>
      <c r="Q15" s="19" t="s">
        <v>116</v>
      </c>
      <c r="R15" s="19">
        <v>5.7</v>
      </c>
    </row>
    <row r="16" spans="1:18" x14ac:dyDescent="0.35">
      <c r="A16" s="20">
        <v>44860</v>
      </c>
      <c r="B16" s="21" t="s">
        <v>31</v>
      </c>
      <c r="C16" s="21">
        <v>7.23</v>
      </c>
      <c r="D16" s="24">
        <v>0.13</v>
      </c>
      <c r="E16" s="21">
        <v>0</v>
      </c>
      <c r="F16" s="24">
        <f>89/60</f>
        <v>1.4833333333333334</v>
      </c>
      <c r="G16" s="21" t="s">
        <v>43</v>
      </c>
      <c r="H16" s="21" t="s">
        <v>117</v>
      </c>
      <c r="I16">
        <f t="shared" si="0"/>
        <v>0</v>
      </c>
      <c r="J16">
        <f t="shared" si="1"/>
        <v>0</v>
      </c>
      <c r="K16">
        <f t="shared" si="2"/>
        <v>1</v>
      </c>
      <c r="M16" t="s">
        <v>174</v>
      </c>
      <c r="N16" s="19">
        <v>3.87</v>
      </c>
      <c r="O16" s="21">
        <v>6.87</v>
      </c>
      <c r="Q16" s="19" t="s">
        <v>116</v>
      </c>
      <c r="R16" s="19">
        <v>3.87</v>
      </c>
    </row>
    <row r="17" spans="1:18" x14ac:dyDescent="0.35">
      <c r="A17" s="20">
        <v>44861</v>
      </c>
      <c r="B17" s="21" t="s">
        <v>32</v>
      </c>
      <c r="C17" s="21">
        <v>6.55</v>
      </c>
      <c r="D17" s="24">
        <f>14/60</f>
        <v>0.23333333333333334</v>
      </c>
      <c r="E17" s="21">
        <v>100</v>
      </c>
      <c r="F17" s="24">
        <f>6/60</f>
        <v>0.1</v>
      </c>
      <c r="G17" s="21" t="s">
        <v>42</v>
      </c>
      <c r="H17" s="21" t="s">
        <v>117</v>
      </c>
      <c r="I17">
        <f t="shared" si="0"/>
        <v>0</v>
      </c>
      <c r="J17">
        <f t="shared" si="1"/>
        <v>0</v>
      </c>
      <c r="K17">
        <f t="shared" si="2"/>
        <v>1</v>
      </c>
      <c r="M17" t="s">
        <v>175</v>
      </c>
      <c r="N17" s="19">
        <v>5.35</v>
      </c>
      <c r="O17" s="21">
        <v>5.2</v>
      </c>
      <c r="Q17" s="19" t="s">
        <v>116</v>
      </c>
      <c r="R17" s="19">
        <v>5.35</v>
      </c>
    </row>
    <row r="18" spans="1:18" x14ac:dyDescent="0.35">
      <c r="A18" s="20">
        <v>44862</v>
      </c>
      <c r="B18" s="21" t="s">
        <v>33</v>
      </c>
      <c r="C18" s="21">
        <v>7.05</v>
      </c>
      <c r="D18" s="24">
        <v>0.5</v>
      </c>
      <c r="E18" s="21">
        <v>200</v>
      </c>
      <c r="F18" s="24">
        <f>101/60</f>
        <v>1.6833333333333333</v>
      </c>
      <c r="G18" s="21" t="s">
        <v>43</v>
      </c>
      <c r="H18" s="21" t="s">
        <v>117</v>
      </c>
      <c r="I18">
        <f t="shared" si="0"/>
        <v>0</v>
      </c>
      <c r="J18">
        <f t="shared" si="1"/>
        <v>0</v>
      </c>
      <c r="K18">
        <f t="shared" si="2"/>
        <v>1</v>
      </c>
      <c r="M18" t="s">
        <v>176</v>
      </c>
      <c r="N18" s="19">
        <v>5.93</v>
      </c>
      <c r="O18" s="21">
        <v>7.5</v>
      </c>
      <c r="Q18" s="19" t="s">
        <v>116</v>
      </c>
      <c r="R18" s="19">
        <v>5.93</v>
      </c>
    </row>
    <row r="19" spans="1:18" x14ac:dyDescent="0.35">
      <c r="A19" s="20">
        <v>44863</v>
      </c>
      <c r="B19" s="21" t="s">
        <v>34</v>
      </c>
      <c r="C19" s="21">
        <v>6.07</v>
      </c>
      <c r="D19" s="24">
        <f>46/60</f>
        <v>0.76666666666666672</v>
      </c>
      <c r="E19" s="21">
        <v>100</v>
      </c>
      <c r="F19" s="24">
        <f>32/60</f>
        <v>0.53333333333333333</v>
      </c>
      <c r="G19" s="21" t="s">
        <v>43</v>
      </c>
      <c r="H19" s="21" t="s">
        <v>117</v>
      </c>
      <c r="I19">
        <f t="shared" si="0"/>
        <v>0</v>
      </c>
      <c r="J19">
        <f t="shared" si="1"/>
        <v>0</v>
      </c>
      <c r="K19">
        <f t="shared" si="2"/>
        <v>1</v>
      </c>
      <c r="Q19" s="21" t="s">
        <v>117</v>
      </c>
      <c r="R19" s="21">
        <v>6.02</v>
      </c>
    </row>
    <row r="20" spans="1:18" x14ac:dyDescent="0.35">
      <c r="A20" s="20">
        <v>44864</v>
      </c>
      <c r="B20" s="21" t="s">
        <v>35</v>
      </c>
      <c r="C20" s="21">
        <v>6.3</v>
      </c>
      <c r="D20" s="24">
        <v>0.21</v>
      </c>
      <c r="E20" s="21">
        <v>200</v>
      </c>
      <c r="F20" s="24">
        <f>6/60</f>
        <v>0.1</v>
      </c>
      <c r="G20" s="21" t="s">
        <v>42</v>
      </c>
      <c r="H20" s="21" t="s">
        <v>117</v>
      </c>
      <c r="I20">
        <f t="shared" si="0"/>
        <v>0</v>
      </c>
      <c r="J20">
        <f t="shared" si="1"/>
        <v>0</v>
      </c>
      <c r="K20">
        <f t="shared" si="2"/>
        <v>1</v>
      </c>
      <c r="Q20" s="21" t="s">
        <v>117</v>
      </c>
      <c r="R20" s="21">
        <v>4.79</v>
      </c>
    </row>
    <row r="21" spans="1:18" x14ac:dyDescent="0.35">
      <c r="A21" s="20">
        <v>44865</v>
      </c>
      <c r="B21" s="21" t="s">
        <v>29</v>
      </c>
      <c r="C21" s="21">
        <v>6.87</v>
      </c>
      <c r="D21" s="24">
        <v>0.35</v>
      </c>
      <c r="E21" s="21">
        <v>200</v>
      </c>
      <c r="F21" s="24">
        <f>85/60</f>
        <v>1.4166666666666667</v>
      </c>
      <c r="G21" s="21" t="s">
        <v>43</v>
      </c>
      <c r="H21" s="21" t="s">
        <v>117</v>
      </c>
      <c r="I21">
        <f t="shared" si="0"/>
        <v>0</v>
      </c>
      <c r="J21">
        <f t="shared" si="1"/>
        <v>0</v>
      </c>
      <c r="K21">
        <f t="shared" si="2"/>
        <v>1</v>
      </c>
      <c r="Q21" s="21" t="s">
        <v>117</v>
      </c>
      <c r="R21" s="21">
        <v>6.6</v>
      </c>
    </row>
    <row r="22" spans="1:18" x14ac:dyDescent="0.35">
      <c r="A22" s="20">
        <v>44866</v>
      </c>
      <c r="B22" s="21" t="s">
        <v>30</v>
      </c>
      <c r="C22" s="21">
        <v>5.2</v>
      </c>
      <c r="D22" s="24">
        <f>75/60</f>
        <v>1.25</v>
      </c>
      <c r="E22" s="21">
        <v>200</v>
      </c>
      <c r="F22" s="24">
        <f>79/60</f>
        <v>1.3166666666666667</v>
      </c>
      <c r="G22" s="21" t="s">
        <v>42</v>
      </c>
      <c r="H22" s="21" t="s">
        <v>117</v>
      </c>
      <c r="I22">
        <f t="shared" si="0"/>
        <v>0</v>
      </c>
      <c r="J22">
        <f t="shared" si="1"/>
        <v>1</v>
      </c>
      <c r="K22">
        <f t="shared" si="2"/>
        <v>0</v>
      </c>
      <c r="Q22" s="21" t="s">
        <v>117</v>
      </c>
      <c r="R22" s="21">
        <v>7.23</v>
      </c>
    </row>
    <row r="23" spans="1:18" x14ac:dyDescent="0.35">
      <c r="A23" s="20">
        <v>44867</v>
      </c>
      <c r="B23" s="21" t="s">
        <v>31</v>
      </c>
      <c r="C23" s="21">
        <v>7.5</v>
      </c>
      <c r="D23" s="24">
        <v>0.13</v>
      </c>
      <c r="E23" s="21">
        <v>0</v>
      </c>
      <c r="F23" s="24">
        <v>1.03</v>
      </c>
      <c r="G23" s="21" t="s">
        <v>42</v>
      </c>
      <c r="H23" s="21" t="s">
        <v>117</v>
      </c>
      <c r="I23">
        <f t="shared" si="0"/>
        <v>0</v>
      </c>
      <c r="J23">
        <f t="shared" si="1"/>
        <v>0</v>
      </c>
      <c r="K23">
        <f t="shared" si="2"/>
        <v>1</v>
      </c>
      <c r="Q23" s="21" t="s">
        <v>117</v>
      </c>
      <c r="R23" s="21">
        <v>6.55</v>
      </c>
    </row>
    <row r="24" spans="1:18" x14ac:dyDescent="0.35">
      <c r="A24" s="20">
        <v>44872</v>
      </c>
      <c r="B24" s="21" t="s">
        <v>29</v>
      </c>
      <c r="C24" s="21">
        <v>6.07</v>
      </c>
      <c r="D24" s="24">
        <v>0.24</v>
      </c>
      <c r="E24" s="21">
        <v>150</v>
      </c>
      <c r="F24" s="24">
        <v>0.89</v>
      </c>
      <c r="G24" s="21" t="s">
        <v>43</v>
      </c>
      <c r="H24" s="21" t="s">
        <v>117</v>
      </c>
      <c r="I24">
        <f t="shared" si="0"/>
        <v>0</v>
      </c>
      <c r="J24">
        <f t="shared" si="1"/>
        <v>0</v>
      </c>
      <c r="K24">
        <f t="shared" si="2"/>
        <v>1</v>
      </c>
      <c r="Q24" s="21" t="s">
        <v>117</v>
      </c>
      <c r="R24" s="21">
        <v>7.05</v>
      </c>
    </row>
    <row r="25" spans="1:18" x14ac:dyDescent="0.35">
      <c r="A25" s="20">
        <v>44873</v>
      </c>
      <c r="B25" s="21" t="s">
        <v>30</v>
      </c>
      <c r="C25" s="21">
        <v>5.95</v>
      </c>
      <c r="D25" s="24">
        <v>0.88</v>
      </c>
      <c r="E25" s="21">
        <v>200</v>
      </c>
      <c r="F25" s="24">
        <v>0.6</v>
      </c>
      <c r="G25" s="21" t="s">
        <v>42</v>
      </c>
      <c r="H25" s="21" t="s">
        <v>117</v>
      </c>
      <c r="I25">
        <f t="shared" si="0"/>
        <v>0</v>
      </c>
      <c r="J25">
        <f t="shared" si="1"/>
        <v>1</v>
      </c>
      <c r="K25">
        <f t="shared" si="2"/>
        <v>0</v>
      </c>
      <c r="Q25" s="21" t="s">
        <v>117</v>
      </c>
      <c r="R25" s="21">
        <v>6.07</v>
      </c>
    </row>
    <row r="26" spans="1:18" x14ac:dyDescent="0.35">
      <c r="Q26" s="21" t="s">
        <v>117</v>
      </c>
      <c r="R26" s="21">
        <v>6.3</v>
      </c>
    </row>
    <row r="27" spans="1:18" x14ac:dyDescent="0.35">
      <c r="A27" s="2" t="s">
        <v>130</v>
      </c>
      <c r="Q27" s="21" t="s">
        <v>117</v>
      </c>
      <c r="R27" s="21">
        <v>6.87</v>
      </c>
    </row>
    <row r="28" spans="1:18" x14ac:dyDescent="0.35">
      <c r="C28" s="19" t="s">
        <v>126</v>
      </c>
      <c r="D28" s="23"/>
      <c r="E28" s="19"/>
      <c r="Q28" s="21" t="s">
        <v>117</v>
      </c>
      <c r="R28" s="21">
        <v>5.2</v>
      </c>
    </row>
    <row r="29" spans="1:18" x14ac:dyDescent="0.35">
      <c r="Q29" s="21" t="s">
        <v>117</v>
      </c>
      <c r="R29" s="21">
        <v>7.5</v>
      </c>
    </row>
    <row r="30" spans="1:18" x14ac:dyDescent="0.35">
      <c r="B30" t="s">
        <v>120</v>
      </c>
      <c r="C30">
        <f>AVERAGE(C2:C12)</f>
        <v>5.3036363636363637</v>
      </c>
      <c r="D30"/>
      <c r="Q30" s="21" t="s">
        <v>117</v>
      </c>
      <c r="R30" s="21">
        <v>6.07</v>
      </c>
    </row>
    <row r="31" spans="1:18" x14ac:dyDescent="0.35">
      <c r="B31" t="s">
        <v>121</v>
      </c>
      <c r="C31">
        <f>_xlfn.STDEV.S(C2:C12)</f>
        <v>0.90450287702441634</v>
      </c>
      <c r="Q31" s="21" t="s">
        <v>117</v>
      </c>
      <c r="R31" s="21">
        <v>5.95</v>
      </c>
    </row>
    <row r="32" spans="1:18" x14ac:dyDescent="0.35">
      <c r="B32" t="s">
        <v>122</v>
      </c>
    </row>
    <row r="33" spans="2:3" x14ac:dyDescent="0.35">
      <c r="B33" t="s">
        <v>123</v>
      </c>
    </row>
    <row r="34" spans="2:3" x14ac:dyDescent="0.35">
      <c r="B34" t="s">
        <v>124</v>
      </c>
    </row>
    <row r="35" spans="2:3" x14ac:dyDescent="0.35">
      <c r="B35" t="s">
        <v>125</v>
      </c>
    </row>
    <row r="37" spans="2:3" x14ac:dyDescent="0.35">
      <c r="B37" t="s">
        <v>127</v>
      </c>
      <c r="C37">
        <f>(1.96*0.9/0.5)^2</f>
        <v>12.446784000000001</v>
      </c>
    </row>
    <row r="38" spans="2:3" x14ac:dyDescent="0.35">
      <c r="B38" t="s">
        <v>128</v>
      </c>
      <c r="C38" s="19">
        <v>13</v>
      </c>
    </row>
    <row r="39" spans="2:3" x14ac:dyDescent="0.35">
      <c r="B39" t="s">
        <v>129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FBB1-BEB2-4700-A1CD-D3E1778C9DA2}">
  <dimension ref="A1:G26"/>
  <sheetViews>
    <sheetView workbookViewId="0">
      <selection activeCell="C21" sqref="C21"/>
    </sheetView>
  </sheetViews>
  <sheetFormatPr defaultRowHeight="14.5" x14ac:dyDescent="0.35"/>
  <cols>
    <col min="1" max="1" width="1.81640625" bestFit="1" customWidth="1"/>
    <col min="2" max="2" width="39.36328125" bestFit="1" customWidth="1"/>
    <col min="3" max="3" width="14.54296875" bestFit="1" customWidth="1"/>
    <col min="6" max="6" width="38.26953125" bestFit="1" customWidth="1"/>
    <col min="7" max="7" width="16.08984375" bestFit="1" customWidth="1"/>
  </cols>
  <sheetData>
    <row r="1" spans="1:3" x14ac:dyDescent="0.35">
      <c r="A1" s="1"/>
      <c r="B1" s="2" t="s">
        <v>2</v>
      </c>
      <c r="C1" s="1"/>
    </row>
    <row r="3" spans="1:3" ht="29" x14ac:dyDescent="0.35">
      <c r="A3" s="3"/>
      <c r="B3" s="3" t="s">
        <v>0</v>
      </c>
      <c r="C3" s="3"/>
    </row>
    <row r="4" spans="1:3" x14ac:dyDescent="0.35">
      <c r="B4" s="4" t="s">
        <v>3</v>
      </c>
    </row>
    <row r="5" spans="1:3" x14ac:dyDescent="0.35">
      <c r="B5" t="s">
        <v>113</v>
      </c>
    </row>
    <row r="6" spans="1:3" x14ac:dyDescent="0.35">
      <c r="B6" t="s">
        <v>114</v>
      </c>
      <c r="C6">
        <v>11</v>
      </c>
    </row>
    <row r="8" spans="1:3" x14ac:dyDescent="0.35">
      <c r="B8" s="2" t="s">
        <v>1</v>
      </c>
    </row>
    <row r="9" spans="1:3" x14ac:dyDescent="0.35">
      <c r="A9">
        <v>1</v>
      </c>
      <c r="B9" t="s">
        <v>118</v>
      </c>
      <c r="C9" s="5">
        <f>COUNTIF(Data!C2:C12, "&lt;5")</f>
        <v>4</v>
      </c>
    </row>
    <row r="11" spans="1:3" x14ac:dyDescent="0.35">
      <c r="B11" t="s">
        <v>100</v>
      </c>
    </row>
    <row r="12" spans="1:3" x14ac:dyDescent="0.35">
      <c r="B12" t="s">
        <v>99</v>
      </c>
    </row>
    <row r="13" spans="1:3" x14ac:dyDescent="0.35">
      <c r="B13" t="s">
        <v>101</v>
      </c>
    </row>
    <row r="14" spans="1:3" x14ac:dyDescent="0.35">
      <c r="B14" t="s">
        <v>102</v>
      </c>
    </row>
    <row r="15" spans="1:3" x14ac:dyDescent="0.35">
      <c r="B15" t="s">
        <v>103</v>
      </c>
      <c r="C15">
        <f>1/2</f>
        <v>0.5</v>
      </c>
    </row>
    <row r="18" spans="2:7" x14ac:dyDescent="0.35">
      <c r="B18" s="2" t="s">
        <v>104</v>
      </c>
      <c r="F18" s="2" t="s">
        <v>104</v>
      </c>
    </row>
    <row r="19" spans="2:7" x14ac:dyDescent="0.35">
      <c r="C19" s="2" t="s">
        <v>105</v>
      </c>
      <c r="G19" s="2" t="s">
        <v>145</v>
      </c>
    </row>
    <row r="20" spans="2:7" x14ac:dyDescent="0.35">
      <c r="B20" t="s">
        <v>106</v>
      </c>
      <c r="C20">
        <v>1</v>
      </c>
      <c r="F20" t="s">
        <v>106</v>
      </c>
      <c r="G20">
        <v>1</v>
      </c>
    </row>
    <row r="21" spans="2:7" x14ac:dyDescent="0.35">
      <c r="B21" t="s">
        <v>107</v>
      </c>
      <c r="C21">
        <v>11</v>
      </c>
      <c r="F21" t="s">
        <v>107</v>
      </c>
      <c r="G21">
        <v>13</v>
      </c>
    </row>
    <row r="22" spans="2:7" x14ac:dyDescent="0.35">
      <c r="B22" t="s">
        <v>108</v>
      </c>
      <c r="C22">
        <f>C9</f>
        <v>4</v>
      </c>
      <c r="F22" t="s">
        <v>108</v>
      </c>
      <c r="G22">
        <f>COUNTIF(Data!C13:C25, "&lt;5")</f>
        <v>1</v>
      </c>
    </row>
    <row r="23" spans="2:7" x14ac:dyDescent="0.35">
      <c r="B23" t="s">
        <v>109</v>
      </c>
      <c r="C23">
        <f>C20*C21</f>
        <v>11</v>
      </c>
      <c r="F23" t="s">
        <v>109</v>
      </c>
      <c r="G23">
        <f>G21*G20</f>
        <v>13</v>
      </c>
    </row>
    <row r="24" spans="2:7" x14ac:dyDescent="0.35">
      <c r="B24" t="s">
        <v>110</v>
      </c>
      <c r="C24" s="22">
        <f>C22/C23</f>
        <v>0.36363636363636365</v>
      </c>
      <c r="F24" t="s">
        <v>110</v>
      </c>
      <c r="G24" s="22">
        <f>G22/G23</f>
        <v>7.6923076923076927E-2</v>
      </c>
    </row>
    <row r="25" spans="2:7" x14ac:dyDescent="0.35">
      <c r="B25" t="s">
        <v>111</v>
      </c>
      <c r="C25" s="26">
        <f>C24*1000000</f>
        <v>363636.36363636365</v>
      </c>
      <c r="F25" t="s">
        <v>111</v>
      </c>
      <c r="G25" s="26">
        <f>G24*1000000</f>
        <v>76923.076923076922</v>
      </c>
    </row>
    <row r="26" spans="2:7" x14ac:dyDescent="0.35">
      <c r="B26" s="2" t="s">
        <v>112</v>
      </c>
      <c r="C26" s="2">
        <v>1.8</v>
      </c>
      <c r="F26" s="2" t="s">
        <v>112</v>
      </c>
      <c r="G26" s="2">
        <v>2.9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FD4-4A92-4438-80AF-98A46934E6A5}">
  <dimension ref="A1:B20"/>
  <sheetViews>
    <sheetView workbookViewId="0">
      <selection activeCell="B18" sqref="B18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25</v>
      </c>
    </row>
    <row r="2" spans="1:2" x14ac:dyDescent="0.35">
      <c r="A2" t="s">
        <v>26</v>
      </c>
    </row>
    <row r="3" spans="1:2" x14ac:dyDescent="0.35">
      <c r="A3" t="s">
        <v>27</v>
      </c>
    </row>
    <row r="5" spans="1:2" x14ac:dyDescent="0.35">
      <c r="A5" t="s">
        <v>158</v>
      </c>
    </row>
    <row r="6" spans="1:2" x14ac:dyDescent="0.35">
      <c r="A6" t="s">
        <v>151</v>
      </c>
      <c r="B6" t="s">
        <v>151</v>
      </c>
    </row>
    <row r="7" spans="1:2" x14ac:dyDescent="0.35">
      <c r="A7" t="s">
        <v>152</v>
      </c>
      <c r="B7" t="s">
        <v>152</v>
      </c>
    </row>
    <row r="8" spans="1:2" x14ac:dyDescent="0.35">
      <c r="A8" t="s">
        <v>157</v>
      </c>
      <c r="B8" t="s">
        <v>157</v>
      </c>
    </row>
    <row r="9" spans="1:2" x14ac:dyDescent="0.35">
      <c r="A9" t="s">
        <v>164</v>
      </c>
      <c r="B9">
        <v>0.05</v>
      </c>
    </row>
    <row r="10" spans="1:2" x14ac:dyDescent="0.35">
      <c r="A10" t="s">
        <v>153</v>
      </c>
      <c r="B10">
        <f>AVERAGE(Data!C2:C12)</f>
        <v>5.3036363636363637</v>
      </c>
    </row>
    <row r="11" spans="1:2" x14ac:dyDescent="0.35">
      <c r="A11" t="s">
        <v>154</v>
      </c>
      <c r="B11">
        <f>AVERAGE(Data!C13:C25)</f>
        <v>6.3230769230769237</v>
      </c>
    </row>
    <row r="12" spans="1:2" x14ac:dyDescent="0.35">
      <c r="A12" t="s">
        <v>155</v>
      </c>
      <c r="B12">
        <f>COUNT(Data!C2:C12)</f>
        <v>11</v>
      </c>
    </row>
    <row r="13" spans="1:2" x14ac:dyDescent="0.35">
      <c r="A13" t="s">
        <v>156</v>
      </c>
      <c r="B13">
        <f>COUNT(Data!C13:C25)</f>
        <v>13</v>
      </c>
    </row>
    <row r="14" spans="1:2" x14ac:dyDescent="0.35">
      <c r="A14" t="s">
        <v>159</v>
      </c>
      <c r="B14">
        <f>_xlfn.STDEV.S(Data!C2:C12)</f>
        <v>0.90450287702441634</v>
      </c>
    </row>
    <row r="15" spans="1:2" x14ac:dyDescent="0.35">
      <c r="A15" t="s">
        <v>160</v>
      </c>
      <c r="B15">
        <f>_xlfn.STDEV.S(Data!C13:C25)</f>
        <v>0.77107484089186584</v>
      </c>
    </row>
    <row r="16" spans="1:2" x14ac:dyDescent="0.35">
      <c r="A16" t="s">
        <v>161</v>
      </c>
      <c r="B16">
        <v>22</v>
      </c>
    </row>
    <row r="17" spans="1:2" x14ac:dyDescent="0.35">
      <c r="A17" t="s">
        <v>162</v>
      </c>
      <c r="B17">
        <f>(B10-B11)/(SQRT((B14^2/B12)+(B15^2/B13)))</f>
        <v>-2.9415216832592765</v>
      </c>
    </row>
    <row r="18" spans="1:2" x14ac:dyDescent="0.35">
      <c r="A18" t="s">
        <v>163</v>
      </c>
      <c r="B18">
        <f>_xlfn.T.DIST(B17,B16,TRUE)</f>
        <v>3.7744687377852157E-3</v>
      </c>
    </row>
    <row r="19" spans="1:2" x14ac:dyDescent="0.35">
      <c r="A19" t="s">
        <v>165</v>
      </c>
    </row>
    <row r="20" spans="1:2" x14ac:dyDescent="0.35">
      <c r="A20" t="s">
        <v>178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EBA0-56E3-4C6F-B207-E31F842CD1F3}">
  <dimension ref="A1:Q136"/>
  <sheetViews>
    <sheetView topLeftCell="A9" workbookViewId="0">
      <selection activeCell="S34" sqref="S34"/>
    </sheetView>
  </sheetViews>
  <sheetFormatPr defaultRowHeight="14.5" x14ac:dyDescent="0.35"/>
  <cols>
    <col min="1" max="1" width="21.08984375" customWidth="1"/>
    <col min="2" max="2" width="15.36328125" bestFit="1" customWidth="1"/>
    <col min="3" max="3" width="19.453125" bestFit="1" customWidth="1"/>
    <col min="4" max="4" width="20.26953125" customWidth="1"/>
    <col min="5" max="6" width="13.7265625" bestFit="1" customWidth="1"/>
    <col min="9" max="9" width="19.453125" bestFit="1" customWidth="1"/>
    <col min="10" max="10" width="12.453125" bestFit="1" customWidth="1"/>
    <col min="11" max="11" width="13.54296875" bestFit="1" customWidth="1"/>
    <col min="12" max="12" width="12.453125" bestFit="1" customWidth="1"/>
    <col min="13" max="13" width="11.81640625" bestFit="1" customWidth="1"/>
    <col min="14" max="14" width="12.453125" bestFit="1" customWidth="1"/>
    <col min="15" max="15" width="11.81640625" bestFit="1" customWidth="1"/>
    <col min="16" max="16" width="12.453125" bestFit="1" customWidth="1"/>
    <col min="17" max="17" width="12" bestFit="1" customWidth="1"/>
  </cols>
  <sheetData>
    <row r="1" spans="1:17" x14ac:dyDescent="0.35">
      <c r="A1" s="2" t="s">
        <v>39</v>
      </c>
      <c r="B1" s="25" t="s">
        <v>37</v>
      </c>
      <c r="C1" s="2" t="s">
        <v>41</v>
      </c>
      <c r="D1" s="25" t="s">
        <v>38</v>
      </c>
      <c r="E1" s="25" t="s">
        <v>40</v>
      </c>
      <c r="F1" s="2" t="s">
        <v>40</v>
      </c>
      <c r="I1" t="s">
        <v>179</v>
      </c>
    </row>
    <row r="2" spans="1:17" ht="15" thickBot="1" x14ac:dyDescent="0.4">
      <c r="A2" s="19">
        <v>6.4</v>
      </c>
      <c r="B2" s="23">
        <f>30/60</f>
        <v>0.5</v>
      </c>
      <c r="C2" s="19">
        <v>100</v>
      </c>
      <c r="D2" s="23">
        <f>41/60</f>
        <v>0.68333333333333335</v>
      </c>
      <c r="E2" s="30">
        <f>IF(F2="Y",1,0)</f>
        <v>1</v>
      </c>
      <c r="F2" s="19" t="s">
        <v>42</v>
      </c>
    </row>
    <row r="3" spans="1:17" x14ac:dyDescent="0.35">
      <c r="A3" s="19">
        <v>6.72</v>
      </c>
      <c r="B3" s="23">
        <v>0.25</v>
      </c>
      <c r="C3" s="19">
        <v>0</v>
      </c>
      <c r="D3" s="23">
        <f>46/60</f>
        <v>0.76666666666666672</v>
      </c>
      <c r="E3" s="30">
        <f t="shared" ref="E3:E25" si="0">IF(F3="Y",1,0)</f>
        <v>1</v>
      </c>
      <c r="F3" s="19" t="s">
        <v>42</v>
      </c>
      <c r="I3" s="34" t="s">
        <v>180</v>
      </c>
      <c r="J3" s="34"/>
    </row>
    <row r="4" spans="1:17" x14ac:dyDescent="0.35">
      <c r="A4" s="19">
        <v>4.3</v>
      </c>
      <c r="B4" s="23">
        <v>1.33</v>
      </c>
      <c r="C4" s="19">
        <v>400</v>
      </c>
      <c r="D4" s="23">
        <f>45/60</f>
        <v>0.75</v>
      </c>
      <c r="E4" s="30">
        <f t="shared" si="0"/>
        <v>1</v>
      </c>
      <c r="F4" s="19" t="s">
        <v>42</v>
      </c>
      <c r="I4" t="s">
        <v>181</v>
      </c>
      <c r="J4">
        <v>0.82296669912744758</v>
      </c>
    </row>
    <row r="5" spans="1:17" x14ac:dyDescent="0.35">
      <c r="A5" s="19">
        <v>5.0199999999999996</v>
      </c>
      <c r="B5" s="23">
        <f>33/60</f>
        <v>0.55000000000000004</v>
      </c>
      <c r="C5" s="19">
        <v>300</v>
      </c>
      <c r="D5" s="23">
        <f>26/60</f>
        <v>0.43333333333333335</v>
      </c>
      <c r="E5" s="30">
        <f t="shared" si="0"/>
        <v>0</v>
      </c>
      <c r="F5" s="19" t="s">
        <v>43</v>
      </c>
      <c r="I5" t="s">
        <v>182</v>
      </c>
      <c r="J5">
        <v>0.67727418787272675</v>
      </c>
    </row>
    <row r="6" spans="1:17" x14ac:dyDescent="0.35">
      <c r="A6" s="19">
        <v>4.47</v>
      </c>
      <c r="B6" s="23">
        <f>114/60</f>
        <v>1.9</v>
      </c>
      <c r="C6" s="19">
        <v>300</v>
      </c>
      <c r="D6" s="23">
        <f>17/60</f>
        <v>0.28333333333333333</v>
      </c>
      <c r="E6" s="30">
        <f t="shared" si="0"/>
        <v>0</v>
      </c>
      <c r="F6" s="19" t="s">
        <v>43</v>
      </c>
      <c r="I6" t="s">
        <v>183</v>
      </c>
      <c r="J6">
        <v>0.60933191163540601</v>
      </c>
    </row>
    <row r="7" spans="1:17" x14ac:dyDescent="0.35">
      <c r="A7" s="19">
        <v>4.75</v>
      </c>
      <c r="B7" s="23">
        <f>93/60</f>
        <v>1.55</v>
      </c>
      <c r="C7" s="19">
        <v>300</v>
      </c>
      <c r="D7" s="23">
        <f>98/60</f>
        <v>1.6333333333333333</v>
      </c>
      <c r="E7" s="30">
        <f t="shared" si="0"/>
        <v>1</v>
      </c>
      <c r="F7" s="19" t="s">
        <v>42</v>
      </c>
      <c r="I7" t="s">
        <v>184</v>
      </c>
      <c r="J7">
        <v>0.60442429910541118</v>
      </c>
    </row>
    <row r="8" spans="1:17" ht="15" thickBot="1" x14ac:dyDescent="0.4">
      <c r="A8" s="19">
        <v>5.83</v>
      </c>
      <c r="B8" s="23">
        <v>0.8</v>
      </c>
      <c r="C8" s="19">
        <v>400</v>
      </c>
      <c r="D8" s="23">
        <f>10/60</f>
        <v>0.16666666666666666</v>
      </c>
      <c r="E8" s="30">
        <f t="shared" si="0"/>
        <v>1</v>
      </c>
      <c r="F8" s="19" t="s">
        <v>42</v>
      </c>
      <c r="I8" s="32" t="s">
        <v>185</v>
      </c>
      <c r="J8" s="32">
        <v>24</v>
      </c>
    </row>
    <row r="9" spans="1:17" x14ac:dyDescent="0.35">
      <c r="A9" s="19">
        <v>5.7</v>
      </c>
      <c r="B9" s="23">
        <f>61/60</f>
        <v>1.0166666666666666</v>
      </c>
      <c r="C9" s="19">
        <v>200</v>
      </c>
      <c r="D9" s="23">
        <f>129/60</f>
        <v>2.15</v>
      </c>
      <c r="E9" s="30">
        <f t="shared" si="0"/>
        <v>1</v>
      </c>
      <c r="F9" s="19" t="s">
        <v>42</v>
      </c>
    </row>
    <row r="10" spans="1:17" ht="15" thickBot="1" x14ac:dyDescent="0.4">
      <c r="A10" s="19">
        <v>3.87</v>
      </c>
      <c r="B10" s="23">
        <f>3/60</f>
        <v>0.05</v>
      </c>
      <c r="C10" s="19">
        <v>450</v>
      </c>
      <c r="D10" s="23">
        <f>74/60</f>
        <v>1.2333333333333334</v>
      </c>
      <c r="E10" s="30">
        <f t="shared" si="0"/>
        <v>1</v>
      </c>
      <c r="F10" s="19" t="s">
        <v>42</v>
      </c>
      <c r="I10" t="s">
        <v>186</v>
      </c>
    </row>
    <row r="11" spans="1:17" x14ac:dyDescent="0.35">
      <c r="A11" s="19">
        <v>5.35</v>
      </c>
      <c r="B11" s="23">
        <v>0.89</v>
      </c>
      <c r="C11" s="19">
        <v>300</v>
      </c>
      <c r="D11" s="23">
        <f>51/60</f>
        <v>0.85</v>
      </c>
      <c r="E11" s="30">
        <f t="shared" si="0"/>
        <v>1</v>
      </c>
      <c r="F11" s="19" t="s">
        <v>42</v>
      </c>
      <c r="I11" s="33"/>
      <c r="J11" s="33" t="s">
        <v>161</v>
      </c>
      <c r="K11" s="33" t="s">
        <v>190</v>
      </c>
      <c r="L11" s="33" t="s">
        <v>191</v>
      </c>
      <c r="M11" s="33" t="s">
        <v>192</v>
      </c>
      <c r="N11" s="33" t="s">
        <v>193</v>
      </c>
    </row>
    <row r="12" spans="1:17" x14ac:dyDescent="0.35">
      <c r="A12" s="19">
        <v>5.93</v>
      </c>
      <c r="B12" s="23">
        <v>1.1499999999999999</v>
      </c>
      <c r="C12" s="19">
        <v>80</v>
      </c>
      <c r="D12" s="23">
        <f>58/60</f>
        <v>0.96666666666666667</v>
      </c>
      <c r="E12" s="30">
        <f t="shared" si="0"/>
        <v>0</v>
      </c>
      <c r="F12" s="19" t="s">
        <v>43</v>
      </c>
      <c r="I12" t="s">
        <v>187</v>
      </c>
      <c r="J12">
        <v>4</v>
      </c>
      <c r="K12">
        <v>14.566937399701052</v>
      </c>
      <c r="L12">
        <v>3.641734349925263</v>
      </c>
      <c r="M12">
        <v>9.9683764716246035</v>
      </c>
      <c r="N12" s="19">
        <v>1.6037949833641376E-4</v>
      </c>
    </row>
    <row r="13" spans="1:17" x14ac:dyDescent="0.35">
      <c r="A13" s="21">
        <v>6.02</v>
      </c>
      <c r="B13" s="24">
        <f>28/60</f>
        <v>0.46666666666666667</v>
      </c>
      <c r="C13" s="21">
        <v>0</v>
      </c>
      <c r="D13" s="24">
        <f>7/60</f>
        <v>0.11666666666666667</v>
      </c>
      <c r="E13" s="31">
        <f t="shared" si="0"/>
        <v>0</v>
      </c>
      <c r="F13" s="21" t="s">
        <v>43</v>
      </c>
      <c r="I13" t="s">
        <v>188</v>
      </c>
      <c r="J13">
        <v>19</v>
      </c>
      <c r="K13">
        <v>6.9412459336322829</v>
      </c>
      <c r="L13">
        <v>0.36532873334906751</v>
      </c>
    </row>
    <row r="14" spans="1:17" ht="15" thickBot="1" x14ac:dyDescent="0.4">
      <c r="A14" s="21">
        <v>4.79</v>
      </c>
      <c r="B14" s="24">
        <f>90/60</f>
        <v>1.5</v>
      </c>
      <c r="C14" s="21">
        <v>300</v>
      </c>
      <c r="D14" s="24">
        <f>71/60</f>
        <v>1.1833333333333333</v>
      </c>
      <c r="E14" s="31">
        <f t="shared" si="0"/>
        <v>1</v>
      </c>
      <c r="F14" s="21" t="s">
        <v>42</v>
      </c>
      <c r="I14" s="32" t="s">
        <v>28</v>
      </c>
      <c r="J14" s="32">
        <v>23</v>
      </c>
      <c r="K14" s="32">
        <v>21.508183333333335</v>
      </c>
      <c r="L14" s="32"/>
      <c r="M14" s="32"/>
      <c r="N14" s="32"/>
    </row>
    <row r="15" spans="1:17" ht="15" thickBot="1" x14ac:dyDescent="0.4">
      <c r="A15" s="21">
        <v>6.6</v>
      </c>
      <c r="B15" s="24">
        <f>36/60</f>
        <v>0.6</v>
      </c>
      <c r="C15" s="21">
        <v>300</v>
      </c>
      <c r="D15" s="24">
        <f>50/60</f>
        <v>0.83333333333333337</v>
      </c>
      <c r="E15" s="31">
        <f t="shared" si="0"/>
        <v>0</v>
      </c>
      <c r="F15" s="21" t="s">
        <v>43</v>
      </c>
    </row>
    <row r="16" spans="1:17" x14ac:dyDescent="0.35">
      <c r="A16" s="21">
        <v>7.23</v>
      </c>
      <c r="B16" s="24">
        <v>0.13</v>
      </c>
      <c r="C16" s="21">
        <v>0</v>
      </c>
      <c r="D16" s="24">
        <f>89/60</f>
        <v>1.4833333333333334</v>
      </c>
      <c r="E16" s="31">
        <f t="shared" si="0"/>
        <v>0</v>
      </c>
      <c r="F16" s="21" t="s">
        <v>43</v>
      </c>
      <c r="I16" s="33"/>
      <c r="J16" s="33" t="s">
        <v>194</v>
      </c>
      <c r="K16" s="33" t="s">
        <v>184</v>
      </c>
      <c r="L16" s="33" t="s">
        <v>195</v>
      </c>
      <c r="M16" s="33" t="s">
        <v>196</v>
      </c>
      <c r="N16" s="33" t="s">
        <v>197</v>
      </c>
      <c r="O16" s="33" t="s">
        <v>198</v>
      </c>
      <c r="P16" s="33" t="s">
        <v>199</v>
      </c>
      <c r="Q16" s="33" t="s">
        <v>200</v>
      </c>
    </row>
    <row r="17" spans="1:17" x14ac:dyDescent="0.35">
      <c r="A17" s="21">
        <v>6.55</v>
      </c>
      <c r="B17" s="24">
        <f>14/60</f>
        <v>0.23333333333333334</v>
      </c>
      <c r="C17" s="21">
        <v>100</v>
      </c>
      <c r="D17" s="24">
        <f>6/60</f>
        <v>0.1</v>
      </c>
      <c r="E17" s="31">
        <f t="shared" si="0"/>
        <v>1</v>
      </c>
      <c r="F17" s="21" t="s">
        <v>42</v>
      </c>
      <c r="I17" t="s">
        <v>189</v>
      </c>
      <c r="J17">
        <v>7.1435612693577557</v>
      </c>
      <c r="K17">
        <v>0.32650997872512816</v>
      </c>
      <c r="L17">
        <v>21.878538895656693</v>
      </c>
      <c r="M17">
        <v>6.1901068265118161E-15</v>
      </c>
      <c r="N17">
        <v>6.460168029881717</v>
      </c>
      <c r="O17">
        <v>7.8269545088337944</v>
      </c>
      <c r="P17">
        <v>6.460168029881717</v>
      </c>
      <c r="Q17">
        <v>7.8269545088337944</v>
      </c>
    </row>
    <row r="18" spans="1:17" x14ac:dyDescent="0.35">
      <c r="A18" s="21">
        <v>7.05</v>
      </c>
      <c r="B18" s="24">
        <v>0.5</v>
      </c>
      <c r="C18" s="21">
        <v>200</v>
      </c>
      <c r="D18" s="24">
        <f>101/60</f>
        <v>1.6833333333333333</v>
      </c>
      <c r="E18" s="31">
        <f t="shared" si="0"/>
        <v>0</v>
      </c>
      <c r="F18" s="21" t="s">
        <v>43</v>
      </c>
      <c r="I18" t="s">
        <v>37</v>
      </c>
      <c r="J18">
        <v>-0.71067492896818973</v>
      </c>
      <c r="K18">
        <v>0.27004683051155132</v>
      </c>
      <c r="L18">
        <v>-2.6316729125165215</v>
      </c>
      <c r="M18" s="19">
        <v>1.6434005937513877E-2</v>
      </c>
      <c r="N18">
        <v>-1.2758894410455905</v>
      </c>
      <c r="O18">
        <v>-0.14546041689078903</v>
      </c>
      <c r="P18">
        <v>-1.2758894410455905</v>
      </c>
      <c r="Q18">
        <v>-0.14546041689078903</v>
      </c>
    </row>
    <row r="19" spans="1:17" x14ac:dyDescent="0.35">
      <c r="A19" s="21">
        <v>6.07</v>
      </c>
      <c r="B19" s="24">
        <f>46/60</f>
        <v>0.76666666666666672</v>
      </c>
      <c r="C19" s="21">
        <v>100</v>
      </c>
      <c r="D19" s="24">
        <f>32/60</f>
        <v>0.53333333333333333</v>
      </c>
      <c r="E19" s="31">
        <f t="shared" si="0"/>
        <v>0</v>
      </c>
      <c r="F19" s="21" t="s">
        <v>43</v>
      </c>
      <c r="I19" t="s">
        <v>41</v>
      </c>
      <c r="J19">
        <v>-4.1214337500892796E-3</v>
      </c>
      <c r="K19">
        <v>1.0638789961318548E-3</v>
      </c>
      <c r="L19">
        <v>-3.8739685293857216</v>
      </c>
      <c r="M19" s="19">
        <v>1.0217865381315968E-3</v>
      </c>
      <c r="N19">
        <v>-6.3481580799730174E-3</v>
      </c>
      <c r="O19">
        <v>-1.8947094202055423E-3</v>
      </c>
      <c r="P19">
        <v>-6.3481580799730174E-3</v>
      </c>
      <c r="Q19">
        <v>-1.8947094202055423E-3</v>
      </c>
    </row>
    <row r="20" spans="1:17" x14ac:dyDescent="0.35">
      <c r="A20" s="21">
        <v>6.3</v>
      </c>
      <c r="B20" s="24">
        <v>0.21</v>
      </c>
      <c r="C20" s="21">
        <v>200</v>
      </c>
      <c r="D20" s="24">
        <f>6/60</f>
        <v>0.1</v>
      </c>
      <c r="E20" s="31">
        <f t="shared" si="0"/>
        <v>1</v>
      </c>
      <c r="F20" s="21" t="s">
        <v>42</v>
      </c>
      <c r="I20" t="s">
        <v>38</v>
      </c>
      <c r="J20">
        <v>0.15517147142781409</v>
      </c>
      <c r="K20">
        <v>0.2289924132558539</v>
      </c>
      <c r="L20">
        <v>0.67762712843434059</v>
      </c>
      <c r="M20">
        <v>0.50617668370817559</v>
      </c>
      <c r="N20">
        <v>-0.32411515779369637</v>
      </c>
      <c r="O20">
        <v>0.63445810064932462</v>
      </c>
      <c r="P20">
        <v>-0.32411515779369637</v>
      </c>
      <c r="Q20">
        <v>0.63445810064932462</v>
      </c>
    </row>
    <row r="21" spans="1:17" ht="15" thickBot="1" x14ac:dyDescent="0.4">
      <c r="A21" s="21">
        <v>6.87</v>
      </c>
      <c r="B21" s="24">
        <v>0.35</v>
      </c>
      <c r="C21" s="21">
        <v>200</v>
      </c>
      <c r="D21" s="24">
        <f>85/60</f>
        <v>1.4166666666666667</v>
      </c>
      <c r="E21" s="31">
        <f t="shared" si="0"/>
        <v>0</v>
      </c>
      <c r="F21" s="21" t="s">
        <v>43</v>
      </c>
      <c r="I21" s="32" t="s">
        <v>40</v>
      </c>
      <c r="J21" s="32">
        <v>-0.16005463427326214</v>
      </c>
      <c r="K21" s="32">
        <v>0.25748830555920188</v>
      </c>
      <c r="L21" s="32">
        <v>-0.62159962537196578</v>
      </c>
      <c r="M21" s="32">
        <v>0.5415924045693884</v>
      </c>
      <c r="N21" s="32">
        <v>-0.69898385153750853</v>
      </c>
      <c r="O21" s="32">
        <v>0.3788745829909842</v>
      </c>
      <c r="P21" s="32">
        <v>-0.69898385153750853</v>
      </c>
      <c r="Q21" s="32">
        <v>0.3788745829909842</v>
      </c>
    </row>
    <row r="22" spans="1:17" x14ac:dyDescent="0.35">
      <c r="A22" s="21">
        <v>5.2</v>
      </c>
      <c r="B22" s="24">
        <f>75/60</f>
        <v>1.25</v>
      </c>
      <c r="C22" s="21">
        <v>200</v>
      </c>
      <c r="D22" s="24">
        <f>79/60</f>
        <v>1.3166666666666667</v>
      </c>
      <c r="E22" s="31">
        <f t="shared" si="0"/>
        <v>1</v>
      </c>
      <c r="F22" s="21" t="s">
        <v>42</v>
      </c>
    </row>
    <row r="23" spans="1:17" x14ac:dyDescent="0.35">
      <c r="A23" s="21">
        <v>7.5</v>
      </c>
      <c r="B23" s="24">
        <v>0.13</v>
      </c>
      <c r="C23" s="21">
        <v>0</v>
      </c>
      <c r="D23" s="24">
        <v>1.03</v>
      </c>
      <c r="E23" s="31">
        <f t="shared" si="0"/>
        <v>1</v>
      </c>
      <c r="F23" s="21" t="s">
        <v>42</v>
      </c>
    </row>
    <row r="24" spans="1:17" x14ac:dyDescent="0.35">
      <c r="A24" s="21">
        <v>6.07</v>
      </c>
      <c r="B24" s="24">
        <v>0.24</v>
      </c>
      <c r="C24" s="21">
        <v>150</v>
      </c>
      <c r="D24" s="24">
        <v>0.89</v>
      </c>
      <c r="E24" s="31">
        <f t="shared" si="0"/>
        <v>0</v>
      </c>
      <c r="F24" s="21" t="s">
        <v>43</v>
      </c>
      <c r="I24" t="s">
        <v>203</v>
      </c>
    </row>
    <row r="25" spans="1:17" x14ac:dyDescent="0.35">
      <c r="A25" s="21">
        <v>5.95</v>
      </c>
      <c r="B25" s="24">
        <v>0.88</v>
      </c>
      <c r="C25" s="21">
        <v>200</v>
      </c>
      <c r="D25" s="24">
        <v>0.6</v>
      </c>
      <c r="E25" s="31">
        <f t="shared" si="0"/>
        <v>1</v>
      </c>
      <c r="F25" s="21" t="s">
        <v>42</v>
      </c>
      <c r="I25" t="s">
        <v>201</v>
      </c>
      <c r="J25" t="s">
        <v>202</v>
      </c>
    </row>
    <row r="28" spans="1:17" x14ac:dyDescent="0.35">
      <c r="I28" t="s">
        <v>204</v>
      </c>
    </row>
    <row r="32" spans="1:17" x14ac:dyDescent="0.35">
      <c r="A32" s="2" t="s">
        <v>39</v>
      </c>
      <c r="B32" s="25" t="s">
        <v>37</v>
      </c>
      <c r="C32" s="2" t="s">
        <v>41</v>
      </c>
      <c r="D32" t="s">
        <v>300</v>
      </c>
    </row>
    <row r="33" spans="1:14" x14ac:dyDescent="0.35">
      <c r="A33" s="19">
        <v>6.4</v>
      </c>
      <c r="B33" s="23">
        <f>30/60</f>
        <v>0.5</v>
      </c>
      <c r="C33" s="19">
        <v>100</v>
      </c>
      <c r="D33">
        <f>B33*C33</f>
        <v>50</v>
      </c>
    </row>
    <row r="34" spans="1:14" x14ac:dyDescent="0.35">
      <c r="A34" s="19">
        <v>6.72</v>
      </c>
      <c r="B34" s="23">
        <v>0.25</v>
      </c>
      <c r="C34" s="19">
        <v>0</v>
      </c>
      <c r="D34">
        <f t="shared" ref="D34:D56" si="1">B34*C34</f>
        <v>0</v>
      </c>
      <c r="I34" t="s">
        <v>179</v>
      </c>
    </row>
    <row r="35" spans="1:14" ht="15" thickBot="1" x14ac:dyDescent="0.4">
      <c r="A35" s="19">
        <v>4.3</v>
      </c>
      <c r="B35" s="23">
        <v>1.33</v>
      </c>
      <c r="C35" s="19">
        <v>400</v>
      </c>
      <c r="D35">
        <f t="shared" si="1"/>
        <v>532</v>
      </c>
    </row>
    <row r="36" spans="1:14" x14ac:dyDescent="0.35">
      <c r="A36" s="19">
        <v>5.0199999999999996</v>
      </c>
      <c r="B36" s="23">
        <f>33/60</f>
        <v>0.55000000000000004</v>
      </c>
      <c r="C36" s="19">
        <v>300</v>
      </c>
      <c r="D36">
        <f t="shared" si="1"/>
        <v>165</v>
      </c>
      <c r="I36" s="34" t="s">
        <v>180</v>
      </c>
      <c r="J36" s="34"/>
    </row>
    <row r="37" spans="1:14" x14ac:dyDescent="0.35">
      <c r="A37" s="19">
        <v>4.47</v>
      </c>
      <c r="B37" s="23">
        <f>114/60</f>
        <v>1.9</v>
      </c>
      <c r="C37" s="19">
        <v>300</v>
      </c>
      <c r="D37">
        <f t="shared" si="1"/>
        <v>570</v>
      </c>
      <c r="I37" t="s">
        <v>181</v>
      </c>
      <c r="J37">
        <v>0.81439859804440762</v>
      </c>
    </row>
    <row r="38" spans="1:14" x14ac:dyDescent="0.35">
      <c r="A38" s="19">
        <v>4.75</v>
      </c>
      <c r="B38" s="23">
        <f>93/60</f>
        <v>1.55</v>
      </c>
      <c r="C38" s="19">
        <v>300</v>
      </c>
      <c r="D38">
        <f t="shared" si="1"/>
        <v>465</v>
      </c>
      <c r="I38" t="s">
        <v>182</v>
      </c>
      <c r="J38">
        <v>0.66324507649669662</v>
      </c>
    </row>
    <row r="39" spans="1:14" x14ac:dyDescent="0.35">
      <c r="A39" s="19">
        <v>5.83</v>
      </c>
      <c r="B39" s="23">
        <v>0.8</v>
      </c>
      <c r="C39" s="19">
        <v>400</v>
      </c>
      <c r="D39">
        <f t="shared" si="1"/>
        <v>320</v>
      </c>
      <c r="I39" t="s">
        <v>183</v>
      </c>
      <c r="J39" s="19">
        <v>0.63117317902019154</v>
      </c>
    </row>
    <row r="40" spans="1:14" x14ac:dyDescent="0.35">
      <c r="A40" s="19">
        <v>5.7</v>
      </c>
      <c r="B40" s="23">
        <f>61/60</f>
        <v>1.0166666666666666</v>
      </c>
      <c r="C40" s="19">
        <v>200</v>
      </c>
      <c r="D40">
        <f t="shared" si="1"/>
        <v>203.33333333333331</v>
      </c>
      <c r="I40" t="s">
        <v>184</v>
      </c>
      <c r="J40">
        <v>0.58728538666160512</v>
      </c>
    </row>
    <row r="41" spans="1:14" ht="15" thickBot="1" x14ac:dyDescent="0.4">
      <c r="A41" s="19">
        <v>3.87</v>
      </c>
      <c r="B41" s="23">
        <f>3/60</f>
        <v>0.05</v>
      </c>
      <c r="C41" s="19">
        <v>450</v>
      </c>
      <c r="D41">
        <f t="shared" si="1"/>
        <v>22.5</v>
      </c>
      <c r="I41" s="32" t="s">
        <v>185</v>
      </c>
      <c r="J41" s="32">
        <v>24</v>
      </c>
    </row>
    <row r="42" spans="1:14" x14ac:dyDescent="0.35">
      <c r="A42" s="19">
        <v>5.35</v>
      </c>
      <c r="B42" s="23">
        <v>0.89</v>
      </c>
      <c r="C42" s="19">
        <v>300</v>
      </c>
      <c r="D42">
        <f t="shared" si="1"/>
        <v>267</v>
      </c>
    </row>
    <row r="43" spans="1:14" ht="15" thickBot="1" x14ac:dyDescent="0.4">
      <c r="A43" s="19">
        <v>5.93</v>
      </c>
      <c r="B43" s="23">
        <v>1.1499999999999999</v>
      </c>
      <c r="C43" s="19">
        <v>80</v>
      </c>
      <c r="D43">
        <f t="shared" si="1"/>
        <v>92</v>
      </c>
      <c r="I43" t="s">
        <v>186</v>
      </c>
    </row>
    <row r="44" spans="1:14" x14ac:dyDescent="0.35">
      <c r="A44" s="21">
        <v>6.02</v>
      </c>
      <c r="B44" s="24">
        <f>28/60</f>
        <v>0.46666666666666667</v>
      </c>
      <c r="C44" s="21">
        <v>0</v>
      </c>
      <c r="D44">
        <f t="shared" si="1"/>
        <v>0</v>
      </c>
      <c r="I44" s="33"/>
      <c r="J44" s="33" t="s">
        <v>161</v>
      </c>
      <c r="K44" s="33" t="s">
        <v>190</v>
      </c>
      <c r="L44" s="33" t="s">
        <v>191</v>
      </c>
      <c r="M44" s="33" t="s">
        <v>192</v>
      </c>
      <c r="N44" s="33" t="s">
        <v>193</v>
      </c>
    </row>
    <row r="45" spans="1:14" x14ac:dyDescent="0.35">
      <c r="A45" s="21">
        <v>4.79</v>
      </c>
      <c r="B45" s="24">
        <f>90/60</f>
        <v>1.5</v>
      </c>
      <c r="C45" s="21">
        <v>300</v>
      </c>
      <c r="D45">
        <f t="shared" si="1"/>
        <v>450</v>
      </c>
      <c r="I45" t="s">
        <v>187</v>
      </c>
      <c r="J45">
        <v>2</v>
      </c>
      <c r="K45">
        <v>14.265196700221642</v>
      </c>
      <c r="L45">
        <v>7.132598350110821</v>
      </c>
      <c r="M45">
        <v>20.679945019859524</v>
      </c>
      <c r="N45" s="19">
        <v>1.0884200092918074E-5</v>
      </c>
    </row>
    <row r="46" spans="1:14" x14ac:dyDescent="0.35">
      <c r="A46" s="21">
        <v>6.6</v>
      </c>
      <c r="B46" s="24">
        <f>36/60</f>
        <v>0.6</v>
      </c>
      <c r="C46" s="21">
        <v>300</v>
      </c>
      <c r="D46">
        <f t="shared" si="1"/>
        <v>180</v>
      </c>
      <c r="I46" t="s">
        <v>188</v>
      </c>
      <c r="J46">
        <v>21</v>
      </c>
      <c r="K46">
        <v>7.242986633111693</v>
      </c>
      <c r="L46">
        <v>0.34490412538627108</v>
      </c>
    </row>
    <row r="47" spans="1:14" ht="15" thickBot="1" x14ac:dyDescent="0.4">
      <c r="A47" s="21">
        <v>7.23</v>
      </c>
      <c r="B47" s="24">
        <v>0.13</v>
      </c>
      <c r="C47" s="21">
        <v>0</v>
      </c>
      <c r="D47">
        <f t="shared" si="1"/>
        <v>0</v>
      </c>
      <c r="I47" s="32" t="s">
        <v>28</v>
      </c>
      <c r="J47" s="32">
        <v>23</v>
      </c>
      <c r="K47" s="32">
        <v>21.508183333333335</v>
      </c>
      <c r="L47" s="32"/>
      <c r="M47" s="32"/>
      <c r="N47" s="32"/>
    </row>
    <row r="48" spans="1:14" ht="15" thickBot="1" x14ac:dyDescent="0.4">
      <c r="A48" s="21">
        <v>6.55</v>
      </c>
      <c r="B48" s="24">
        <f>14/60</f>
        <v>0.23333333333333334</v>
      </c>
      <c r="C48" s="21">
        <v>100</v>
      </c>
      <c r="D48">
        <f t="shared" si="1"/>
        <v>23.333333333333332</v>
      </c>
    </row>
    <row r="49" spans="1:17" x14ac:dyDescent="0.35">
      <c r="A49" s="21">
        <v>7.05</v>
      </c>
      <c r="B49" s="24">
        <v>0.5</v>
      </c>
      <c r="C49" s="21">
        <v>200</v>
      </c>
      <c r="D49">
        <f t="shared" si="1"/>
        <v>100</v>
      </c>
      <c r="I49" s="33"/>
      <c r="J49" s="33" t="s">
        <v>194</v>
      </c>
      <c r="K49" s="33" t="s">
        <v>184</v>
      </c>
      <c r="L49" s="33" t="s">
        <v>195</v>
      </c>
      <c r="M49" s="33" t="s">
        <v>196</v>
      </c>
      <c r="N49" s="33" t="s">
        <v>197</v>
      </c>
      <c r="O49" s="33" t="s">
        <v>198</v>
      </c>
      <c r="P49" s="33" t="s">
        <v>199</v>
      </c>
      <c r="Q49" s="33" t="s">
        <v>200</v>
      </c>
    </row>
    <row r="50" spans="1:17" x14ac:dyDescent="0.35">
      <c r="A50" s="21">
        <v>6.07</v>
      </c>
      <c r="B50" s="24">
        <f>46/60</f>
        <v>0.76666666666666672</v>
      </c>
      <c r="C50" s="21">
        <v>100</v>
      </c>
      <c r="D50">
        <f t="shared" si="1"/>
        <v>76.666666666666671</v>
      </c>
      <c r="I50" t="s">
        <v>189</v>
      </c>
      <c r="J50">
        <v>7.203084534240273</v>
      </c>
      <c r="K50">
        <v>0.24216770647887292</v>
      </c>
      <c r="L50">
        <v>29.744199335961753</v>
      </c>
      <c r="M50">
        <v>1.1890175368058493E-18</v>
      </c>
      <c r="N50">
        <v>6.6994692191008598</v>
      </c>
      <c r="O50">
        <v>7.7066998493796861</v>
      </c>
      <c r="P50">
        <v>6.6994692191008598</v>
      </c>
      <c r="Q50">
        <v>7.7066998493796861</v>
      </c>
    </row>
    <row r="51" spans="1:17" x14ac:dyDescent="0.35">
      <c r="A51" s="21">
        <v>6.3</v>
      </c>
      <c r="B51" s="24">
        <v>0.21</v>
      </c>
      <c r="C51" s="21">
        <v>200</v>
      </c>
      <c r="D51">
        <f t="shared" si="1"/>
        <v>42</v>
      </c>
      <c r="I51" t="s">
        <v>37</v>
      </c>
      <c r="J51">
        <v>-0.69095070384115254</v>
      </c>
      <c r="K51">
        <v>0.26107361594224321</v>
      </c>
      <c r="L51">
        <v>-2.6465742290634613</v>
      </c>
      <c r="M51" s="19">
        <v>1.5090536614804513E-2</v>
      </c>
      <c r="N51">
        <v>-1.2338830100477587</v>
      </c>
      <c r="O51">
        <v>-0.14801839763454638</v>
      </c>
      <c r="P51">
        <v>-1.2338830100477587</v>
      </c>
      <c r="Q51">
        <v>-0.14801839763454638</v>
      </c>
    </row>
    <row r="52" spans="1:17" ht="15" thickBot="1" x14ac:dyDescent="0.4">
      <c r="A52" s="21">
        <v>6.87</v>
      </c>
      <c r="B52" s="24">
        <v>0.35</v>
      </c>
      <c r="C52" s="21">
        <v>200</v>
      </c>
      <c r="D52">
        <f t="shared" si="1"/>
        <v>70</v>
      </c>
      <c r="I52" s="32" t="s">
        <v>41</v>
      </c>
      <c r="J52" s="32">
        <v>-4.2719111963456695E-3</v>
      </c>
      <c r="K52" s="32">
        <v>1.0088593246713119E-3</v>
      </c>
      <c r="L52" s="32">
        <v>-4.2343972959138432</v>
      </c>
      <c r="M52" s="42">
        <v>3.7095816022467121E-4</v>
      </c>
      <c r="N52" s="32">
        <v>-6.3699490153147475E-3</v>
      </c>
      <c r="O52" s="32">
        <v>-2.1738733773765916E-3</v>
      </c>
      <c r="P52" s="32">
        <v>-6.3699490153147475E-3</v>
      </c>
      <c r="Q52" s="32">
        <v>-2.1738733773765916E-3</v>
      </c>
    </row>
    <row r="53" spans="1:17" x14ac:dyDescent="0.35">
      <c r="A53" s="21">
        <v>5.2</v>
      </c>
      <c r="B53" s="24">
        <f>75/60</f>
        <v>1.25</v>
      </c>
      <c r="C53" s="21">
        <v>200</v>
      </c>
      <c r="D53">
        <f t="shared" si="1"/>
        <v>250</v>
      </c>
    </row>
    <row r="54" spans="1:17" x14ac:dyDescent="0.35">
      <c r="A54" s="21">
        <v>7.5</v>
      </c>
      <c r="B54" s="24">
        <v>0.13</v>
      </c>
      <c r="C54" s="21">
        <v>0</v>
      </c>
      <c r="D54">
        <f t="shared" si="1"/>
        <v>0</v>
      </c>
    </row>
    <row r="55" spans="1:17" x14ac:dyDescent="0.35">
      <c r="A55" s="21">
        <v>6.07</v>
      </c>
      <c r="B55" s="24">
        <v>0.24</v>
      </c>
      <c r="C55" s="21">
        <v>150</v>
      </c>
      <c r="D55">
        <f t="shared" si="1"/>
        <v>36</v>
      </c>
    </row>
    <row r="56" spans="1:17" x14ac:dyDescent="0.35">
      <c r="A56" s="21">
        <v>5.95</v>
      </c>
      <c r="B56" s="24">
        <v>0.88</v>
      </c>
      <c r="C56" s="21">
        <v>200</v>
      </c>
      <c r="D56">
        <f t="shared" si="1"/>
        <v>176</v>
      </c>
      <c r="I56" t="s">
        <v>205</v>
      </c>
    </row>
    <row r="57" spans="1:17" ht="15" thickBot="1" x14ac:dyDescent="0.4"/>
    <row r="58" spans="1:17" x14ac:dyDescent="0.35">
      <c r="D58" t="s">
        <v>210</v>
      </c>
      <c r="I58" s="33" t="s">
        <v>206</v>
      </c>
      <c r="J58" s="33" t="s">
        <v>207</v>
      </c>
      <c r="K58" s="33" t="s">
        <v>208</v>
      </c>
      <c r="L58" s="33" t="s">
        <v>209</v>
      </c>
    </row>
    <row r="59" spans="1:17" x14ac:dyDescent="0.35">
      <c r="I59">
        <v>1</v>
      </c>
      <c r="J59">
        <v>6.4304180626851295</v>
      </c>
      <c r="K59">
        <v>-3.0418062685129144E-2</v>
      </c>
      <c r="L59">
        <v>-5.42046602565672E-2</v>
      </c>
    </row>
    <row r="60" spans="1:17" x14ac:dyDescent="0.35">
      <c r="I60">
        <v>2</v>
      </c>
      <c r="J60">
        <v>7.0303468582799846</v>
      </c>
      <c r="K60">
        <v>-0.31034685827998487</v>
      </c>
      <c r="L60">
        <v>-0.55303476059255052</v>
      </c>
    </row>
    <row r="61" spans="1:17" x14ac:dyDescent="0.35">
      <c r="I61">
        <v>3</v>
      </c>
      <c r="J61">
        <v>4.5753556195932719</v>
      </c>
      <c r="K61">
        <v>-0.27535561959327204</v>
      </c>
      <c r="L61">
        <v>-0.49068074993108329</v>
      </c>
    </row>
    <row r="62" spans="1:17" x14ac:dyDescent="0.35">
      <c r="I62">
        <v>4</v>
      </c>
      <c r="J62">
        <v>5.5414882882239382</v>
      </c>
      <c r="K62">
        <v>-0.52148828822393867</v>
      </c>
      <c r="L62">
        <v>-0.92928651582984201</v>
      </c>
    </row>
    <row r="63" spans="1:17" x14ac:dyDescent="0.35">
      <c r="I63">
        <v>5</v>
      </c>
      <c r="J63">
        <v>4.608704838038383</v>
      </c>
      <c r="K63">
        <v>-0.13870483803838329</v>
      </c>
      <c r="L63">
        <v>-0.24717052823644758</v>
      </c>
    </row>
    <row r="64" spans="1:17" x14ac:dyDescent="0.35">
      <c r="I64">
        <v>6</v>
      </c>
      <c r="J64">
        <v>4.8505375843827849</v>
      </c>
      <c r="K64">
        <v>-0.10053758438278493</v>
      </c>
      <c r="L64">
        <v>-0.17915689309000701</v>
      </c>
    </row>
    <row r="65" spans="9:12" x14ac:dyDescent="0.35">
      <c r="I65">
        <v>7</v>
      </c>
      <c r="J65">
        <v>4.9415594926290831</v>
      </c>
      <c r="K65">
        <v>0.88844050737091695</v>
      </c>
      <c r="L65">
        <v>1.5831914201345951</v>
      </c>
    </row>
    <row r="66" spans="9:12" x14ac:dyDescent="0.35">
      <c r="I66">
        <v>8</v>
      </c>
      <c r="J66">
        <v>5.646235746065968</v>
      </c>
      <c r="K66">
        <v>5.3764253934032169E-2</v>
      </c>
      <c r="L66">
        <v>9.5807321741984489E-2</v>
      </c>
    </row>
    <row r="67" spans="9:12" x14ac:dyDescent="0.35">
      <c r="I67">
        <v>9</v>
      </c>
      <c r="J67">
        <v>5.2461769606926643</v>
      </c>
      <c r="K67">
        <v>-1.3761769606926642</v>
      </c>
      <c r="L67">
        <v>-2.4523325295048912</v>
      </c>
    </row>
    <row r="68" spans="9:12" x14ac:dyDescent="0.35">
      <c r="I68">
        <v>10</v>
      </c>
      <c r="J68">
        <v>5.3065650489179461</v>
      </c>
      <c r="K68">
        <v>4.343495108205353E-2</v>
      </c>
      <c r="L68">
        <v>7.7400615253986602E-2</v>
      </c>
    </row>
    <row r="69" spans="9:12" x14ac:dyDescent="0.35">
      <c r="I69">
        <v>11</v>
      </c>
      <c r="J69">
        <v>6.0667383291152941</v>
      </c>
      <c r="K69">
        <v>-0.13673832911529438</v>
      </c>
      <c r="L69">
        <v>-0.24366623050483516</v>
      </c>
    </row>
    <row r="70" spans="9:12" x14ac:dyDescent="0.35">
      <c r="I70">
        <v>12</v>
      </c>
      <c r="J70">
        <v>6.880640872447735</v>
      </c>
      <c r="K70">
        <v>-0.86064087244773546</v>
      </c>
      <c r="L70">
        <v>-1.5336527699626255</v>
      </c>
    </row>
    <row r="71" spans="9:12" x14ac:dyDescent="0.35">
      <c r="I71">
        <v>13</v>
      </c>
      <c r="J71">
        <v>4.8850851195748426</v>
      </c>
      <c r="K71">
        <v>-9.5085119574842558E-2</v>
      </c>
      <c r="L71">
        <v>-0.1694406594976588</v>
      </c>
    </row>
    <row r="72" spans="9:12" x14ac:dyDescent="0.35">
      <c r="I72">
        <v>14</v>
      </c>
      <c r="J72">
        <v>5.5069407530318806</v>
      </c>
      <c r="K72">
        <v>1.0930592469681191</v>
      </c>
      <c r="L72">
        <v>1.9478198113902838</v>
      </c>
    </row>
    <row r="73" spans="9:12" x14ac:dyDescent="0.35">
      <c r="I73">
        <v>15</v>
      </c>
      <c r="J73">
        <v>7.113260942740923</v>
      </c>
      <c r="K73">
        <v>0.11673905725907741</v>
      </c>
      <c r="L73">
        <v>0.20802774334782953</v>
      </c>
    </row>
    <row r="74" spans="9:12" x14ac:dyDescent="0.35">
      <c r="I74">
        <v>16</v>
      </c>
      <c r="J74">
        <v>6.6146715837094376</v>
      </c>
      <c r="K74">
        <v>-6.4671583709437819E-2</v>
      </c>
      <c r="L74">
        <v>-0.1152440659851096</v>
      </c>
    </row>
    <row r="75" spans="9:12" x14ac:dyDescent="0.35">
      <c r="I75">
        <v>17</v>
      </c>
      <c r="J75">
        <v>6.0032269430505627</v>
      </c>
      <c r="K75">
        <v>1.0467730569494371</v>
      </c>
      <c r="L75">
        <v>1.8653383190446144</v>
      </c>
    </row>
    <row r="76" spans="9:12" x14ac:dyDescent="0.35">
      <c r="I76">
        <v>18</v>
      </c>
      <c r="J76">
        <v>6.2461645416608222</v>
      </c>
      <c r="K76">
        <v>-0.17616454166082196</v>
      </c>
      <c r="L76">
        <v>-0.31392331684052455</v>
      </c>
    </row>
    <row r="77" spans="9:12" x14ac:dyDescent="0.35">
      <c r="I77">
        <v>19</v>
      </c>
      <c r="J77">
        <v>6.2036026471644972</v>
      </c>
      <c r="K77">
        <v>9.6397352835502659E-2</v>
      </c>
      <c r="L77">
        <v>0.17177904504205516</v>
      </c>
    </row>
    <row r="78" spans="9:12" x14ac:dyDescent="0.35">
      <c r="I78">
        <v>20</v>
      </c>
      <c r="J78">
        <v>6.1068695486267357</v>
      </c>
      <c r="K78">
        <v>0.76313045137326441</v>
      </c>
      <c r="L78">
        <v>1.3598902493008309</v>
      </c>
    </row>
    <row r="79" spans="9:12" x14ac:dyDescent="0.35">
      <c r="I79">
        <v>21</v>
      </c>
      <c r="J79">
        <v>5.4850139151696986</v>
      </c>
      <c r="K79">
        <v>-0.28501391516969843</v>
      </c>
      <c r="L79">
        <v>-0.50789172867739385</v>
      </c>
    </row>
    <row r="80" spans="9:12" x14ac:dyDescent="0.35">
      <c r="I80">
        <v>22</v>
      </c>
      <c r="J80">
        <v>7.113260942740923</v>
      </c>
      <c r="K80">
        <v>0.38673905725907698</v>
      </c>
      <c r="L80">
        <v>0.68916483681657437</v>
      </c>
    </row>
    <row r="81" spans="1:12" x14ac:dyDescent="0.35">
      <c r="I81">
        <v>23</v>
      </c>
      <c r="J81">
        <v>6.3964696858665455</v>
      </c>
      <c r="K81">
        <v>-0.32646968586654523</v>
      </c>
      <c r="L81">
        <v>-0.58176546579068145</v>
      </c>
    </row>
    <row r="82" spans="1:12" ht="15" thickBot="1" x14ac:dyDescent="0.4">
      <c r="I82" s="32">
        <v>24</v>
      </c>
      <c r="J82" s="32">
        <v>5.7406656755909253</v>
      </c>
      <c r="K82" s="32">
        <v>0.20933432440907485</v>
      </c>
      <c r="L82" s="32">
        <v>0.37303151262750284</v>
      </c>
    </row>
    <row r="87" spans="1:12" x14ac:dyDescent="0.35">
      <c r="I87" t="s">
        <v>179</v>
      </c>
    </row>
    <row r="88" spans="1:12" ht="15" thickBot="1" x14ac:dyDescent="0.4"/>
    <row r="89" spans="1:12" x14ac:dyDescent="0.35">
      <c r="I89" s="34" t="s">
        <v>180</v>
      </c>
      <c r="J89" s="34"/>
    </row>
    <row r="90" spans="1:12" x14ac:dyDescent="0.35">
      <c r="I90" t="s">
        <v>181</v>
      </c>
      <c r="J90">
        <v>0.82471464312223064</v>
      </c>
    </row>
    <row r="91" spans="1:12" x14ac:dyDescent="0.35">
      <c r="I91" t="s">
        <v>182</v>
      </c>
      <c r="J91">
        <v>0.68015424258022827</v>
      </c>
    </row>
    <row r="92" spans="1:12" x14ac:dyDescent="0.35">
      <c r="I92" t="s">
        <v>183</v>
      </c>
      <c r="J92">
        <v>0.63217737896726256</v>
      </c>
    </row>
    <row r="93" spans="1:12" x14ac:dyDescent="0.35">
      <c r="I93" t="s">
        <v>184</v>
      </c>
      <c r="J93">
        <v>0.5864853446154179</v>
      </c>
    </row>
    <row r="94" spans="1:12" ht="15" thickBot="1" x14ac:dyDescent="0.4">
      <c r="I94" s="32" t="s">
        <v>185</v>
      </c>
      <c r="J94" s="32">
        <v>24</v>
      </c>
    </row>
    <row r="95" spans="1:12" x14ac:dyDescent="0.35">
      <c r="A95" s="33"/>
      <c r="B95" s="33" t="s">
        <v>39</v>
      </c>
      <c r="C95" s="33" t="s">
        <v>37</v>
      </c>
      <c r="D95" s="33" t="s">
        <v>41</v>
      </c>
      <c r="E95" s="33" t="s">
        <v>38</v>
      </c>
      <c r="F95" s="33" t="s">
        <v>40</v>
      </c>
    </row>
    <row r="96" spans="1:12" ht="15" thickBot="1" x14ac:dyDescent="0.4">
      <c r="A96" t="s">
        <v>39</v>
      </c>
      <c r="B96">
        <v>1</v>
      </c>
      <c r="I96" t="s">
        <v>186</v>
      </c>
    </row>
    <row r="97" spans="1:17" x14ac:dyDescent="0.35">
      <c r="A97" t="s">
        <v>37</v>
      </c>
      <c r="B97" s="19">
        <v>-0.61295887621860601</v>
      </c>
      <c r="C97">
        <v>1</v>
      </c>
      <c r="I97" s="33"/>
      <c r="J97" s="33" t="s">
        <v>161</v>
      </c>
      <c r="K97" s="33" t="s">
        <v>190</v>
      </c>
      <c r="L97" s="33" t="s">
        <v>191</v>
      </c>
      <c r="M97" s="33" t="s">
        <v>192</v>
      </c>
      <c r="N97" s="33" t="s">
        <v>193</v>
      </c>
    </row>
    <row r="98" spans="1:17" x14ac:dyDescent="0.35">
      <c r="A98" t="s">
        <v>41</v>
      </c>
      <c r="B98" s="19">
        <v>-0.74224227605795789</v>
      </c>
      <c r="C98">
        <v>0.41501217003163776</v>
      </c>
      <c r="D98">
        <v>1</v>
      </c>
      <c r="I98" t="s">
        <v>187</v>
      </c>
      <c r="J98">
        <v>3</v>
      </c>
      <c r="K98">
        <v>14.628882144360023</v>
      </c>
      <c r="L98">
        <v>4.8762940481200081</v>
      </c>
      <c r="M98">
        <v>14.176713343896381</v>
      </c>
      <c r="N98">
        <v>3.4909506406271972E-5</v>
      </c>
    </row>
    <row r="99" spans="1:17" x14ac:dyDescent="0.35">
      <c r="A99" t="s">
        <v>38</v>
      </c>
      <c r="B99">
        <v>2.6647550686550277E-2</v>
      </c>
      <c r="C99">
        <v>0.10488224835080547</v>
      </c>
      <c r="D99">
        <v>3.5027303797906632E-2</v>
      </c>
      <c r="E99">
        <v>1</v>
      </c>
      <c r="I99" t="s">
        <v>188</v>
      </c>
      <c r="J99">
        <v>20</v>
      </c>
      <c r="K99">
        <v>6.8793011889733107</v>
      </c>
      <c r="L99">
        <v>0.34396505944866551</v>
      </c>
    </row>
    <row r="100" spans="1:17" ht="15" thickBot="1" x14ac:dyDescent="0.4">
      <c r="A100" s="32" t="s">
        <v>40</v>
      </c>
      <c r="B100" s="32">
        <v>-0.24744617049213477</v>
      </c>
      <c r="C100" s="32">
        <v>8.8985934419502602E-2</v>
      </c>
      <c r="D100" s="32">
        <v>0.23403726140599446</v>
      </c>
      <c r="E100" s="32">
        <v>3.0366285282952619E-2</v>
      </c>
      <c r="F100" s="32">
        <v>1</v>
      </c>
      <c r="I100" s="32" t="s">
        <v>28</v>
      </c>
      <c r="J100" s="32">
        <v>23</v>
      </c>
      <c r="K100" s="32">
        <v>21.508183333333335</v>
      </c>
      <c r="L100" s="32"/>
      <c r="M100" s="32"/>
      <c r="N100" s="32"/>
    </row>
    <row r="101" spans="1:17" ht="15" thickBot="1" x14ac:dyDescent="0.4"/>
    <row r="102" spans="1:17" x14ac:dyDescent="0.35">
      <c r="I102" s="33"/>
      <c r="J102" s="33" t="s">
        <v>194</v>
      </c>
      <c r="K102" s="33" t="s">
        <v>184</v>
      </c>
      <c r="L102" s="33" t="s">
        <v>195</v>
      </c>
      <c r="M102" s="33" t="s">
        <v>196</v>
      </c>
      <c r="N102" s="33" t="s">
        <v>197</v>
      </c>
      <c r="O102" s="33" t="s">
        <v>198</v>
      </c>
      <c r="P102" s="33" t="s">
        <v>199</v>
      </c>
      <c r="Q102" s="33" t="s">
        <v>200</v>
      </c>
    </row>
    <row r="103" spans="1:17" x14ac:dyDescent="0.35">
      <c r="I103" t="s">
        <v>189</v>
      </c>
      <c r="J103">
        <v>7.4548137891804691</v>
      </c>
      <c r="K103">
        <v>0.34411787829007073</v>
      </c>
      <c r="L103">
        <v>21.663546881735996</v>
      </c>
      <c r="M103">
        <v>2.3371616175661965E-15</v>
      </c>
      <c r="N103">
        <v>6.7369964735166974</v>
      </c>
      <c r="O103">
        <v>8.1726311048442408</v>
      </c>
      <c r="P103">
        <v>6.7369964735166974</v>
      </c>
      <c r="Q103">
        <v>8.1726311048442408</v>
      </c>
    </row>
    <row r="104" spans="1:17" x14ac:dyDescent="0.35">
      <c r="I104" t="s">
        <v>37</v>
      </c>
      <c r="J104">
        <v>-1.2911325141106329</v>
      </c>
      <c r="K104">
        <v>0.63926495562191321</v>
      </c>
      <c r="L104">
        <v>-2.0197142088831477</v>
      </c>
      <c r="M104">
        <v>5.7014389399154396E-2</v>
      </c>
      <c r="N104">
        <v>-2.6246158446559793</v>
      </c>
      <c r="O104">
        <v>4.2350816434713279E-2</v>
      </c>
      <c r="P104">
        <v>-2.6246158446559793</v>
      </c>
      <c r="Q104">
        <v>4.2350816434713279E-2</v>
      </c>
    </row>
    <row r="105" spans="1:17" x14ac:dyDescent="0.35">
      <c r="I105" t="s">
        <v>41</v>
      </c>
      <c r="J105">
        <v>-5.3363441157847618E-3</v>
      </c>
      <c r="K105">
        <v>1.4445092563997186E-3</v>
      </c>
      <c r="L105">
        <v>-3.694226320906393</v>
      </c>
      <c r="M105">
        <v>1.4364016968929291E-3</v>
      </c>
      <c r="N105">
        <v>-8.3495376238717691E-3</v>
      </c>
      <c r="O105">
        <v>-2.3231506076977541E-3</v>
      </c>
      <c r="P105">
        <v>-8.3495376238717691E-3</v>
      </c>
      <c r="Q105">
        <v>-2.3231506076977541E-3</v>
      </c>
    </row>
    <row r="106" spans="1:17" ht="15" thickBot="1" x14ac:dyDescent="0.4">
      <c r="I106" s="32" t="s">
        <v>300</v>
      </c>
      <c r="J106" s="32">
        <v>2.296750193872698E-3</v>
      </c>
      <c r="K106" s="32">
        <v>2.2336131930862603E-3</v>
      </c>
      <c r="L106" s="32">
        <v>1.0282667567427819</v>
      </c>
      <c r="M106" s="32">
        <v>0.3161004960810222</v>
      </c>
      <c r="N106" s="32">
        <v>-2.3624852822360328E-3</v>
      </c>
      <c r="O106" s="32">
        <v>6.9559856699814293E-3</v>
      </c>
      <c r="P106" s="32">
        <v>-2.3624852822360328E-3</v>
      </c>
      <c r="Q106" s="32">
        <v>6.9559856699814293E-3</v>
      </c>
    </row>
    <row r="110" spans="1:17" x14ac:dyDescent="0.35">
      <c r="I110" t="s">
        <v>205</v>
      </c>
    </row>
    <row r="111" spans="1:17" ht="15" thickBot="1" x14ac:dyDescent="0.4"/>
    <row r="112" spans="1:17" x14ac:dyDescent="0.35">
      <c r="I112" s="33" t="s">
        <v>206</v>
      </c>
      <c r="J112" s="33" t="s">
        <v>207</v>
      </c>
      <c r="K112" s="33" t="s">
        <v>208</v>
      </c>
    </row>
    <row r="113" spans="9:11" x14ac:dyDescent="0.35">
      <c r="I113">
        <v>1</v>
      </c>
      <c r="J113">
        <v>6.390450630240311</v>
      </c>
      <c r="K113">
        <v>9.5493697596893412E-3</v>
      </c>
    </row>
    <row r="114" spans="9:11" x14ac:dyDescent="0.35">
      <c r="I114">
        <v>2</v>
      </c>
      <c r="J114">
        <v>7.132030660652811</v>
      </c>
      <c r="K114">
        <v>-0.41203066065281124</v>
      </c>
    </row>
    <row r="115" spans="9:11" x14ac:dyDescent="0.35">
      <c r="I115">
        <v>3</v>
      </c>
      <c r="J115">
        <v>4.8249410022396981</v>
      </c>
      <c r="K115">
        <v>-0.52494100223969831</v>
      </c>
    </row>
    <row r="116" spans="9:11" x14ac:dyDescent="0.35">
      <c r="I116">
        <v>4</v>
      </c>
      <c r="J116">
        <v>5.5227514536731874</v>
      </c>
      <c r="K116">
        <v>-0.50275145367318785</v>
      </c>
    </row>
    <row r="117" spans="9:11" x14ac:dyDescent="0.35">
      <c r="I117">
        <v>5</v>
      </c>
      <c r="J117">
        <v>4.7099063881422758</v>
      </c>
      <c r="K117">
        <v>-0.23990638814227605</v>
      </c>
    </row>
    <row r="118" spans="9:11" x14ac:dyDescent="0.35">
      <c r="I118">
        <v>6</v>
      </c>
      <c r="J118">
        <v>4.9206439977243637</v>
      </c>
      <c r="K118">
        <v>-0.17064399772436367</v>
      </c>
    </row>
    <row r="119" spans="9:11" x14ac:dyDescent="0.35">
      <c r="I119">
        <v>7</v>
      </c>
      <c r="J119">
        <v>5.0223301936173215</v>
      </c>
      <c r="K119">
        <v>0.8076698063826786</v>
      </c>
    </row>
    <row r="120" spans="9:11" x14ac:dyDescent="0.35">
      <c r="I120">
        <v>8</v>
      </c>
      <c r="J120">
        <v>5.5418994494318214</v>
      </c>
      <c r="K120">
        <v>0.15810055056817873</v>
      </c>
    </row>
    <row r="121" spans="9:11" x14ac:dyDescent="0.35">
      <c r="I121">
        <v>9</v>
      </c>
      <c r="J121">
        <v>5.040579190733931</v>
      </c>
      <c r="K121">
        <v>-1.1705791907339309</v>
      </c>
    </row>
    <row r="122" spans="9:11" x14ac:dyDescent="0.35">
      <c r="I122">
        <v>10</v>
      </c>
      <c r="J122">
        <v>5.3180349186505884</v>
      </c>
      <c r="K122">
        <v>3.1965081349411228E-2</v>
      </c>
    </row>
    <row r="123" spans="9:11" x14ac:dyDescent="0.35">
      <c r="I123">
        <v>11</v>
      </c>
      <c r="J123">
        <v>5.754404886526749</v>
      </c>
      <c r="K123">
        <v>0.17559511347325074</v>
      </c>
    </row>
    <row r="124" spans="9:11" x14ac:dyDescent="0.35">
      <c r="I124">
        <v>12</v>
      </c>
      <c r="J124">
        <v>6.8522852825955072</v>
      </c>
      <c r="K124">
        <v>-0.8322852825955076</v>
      </c>
    </row>
    <row r="125" spans="9:11" x14ac:dyDescent="0.35">
      <c r="I125">
        <v>13</v>
      </c>
      <c r="J125">
        <v>4.9507493705218053</v>
      </c>
      <c r="K125">
        <v>-0.16074937052180527</v>
      </c>
    </row>
    <row r="126" spans="9:11" x14ac:dyDescent="0.35">
      <c r="I126">
        <v>14</v>
      </c>
      <c r="J126">
        <v>5.4926460808757467</v>
      </c>
      <c r="K126">
        <v>1.107353919124253</v>
      </c>
    </row>
    <row r="127" spans="9:11" x14ac:dyDescent="0.35">
      <c r="I127">
        <v>15</v>
      </c>
      <c r="J127">
        <v>7.2869665623460866</v>
      </c>
      <c r="K127">
        <v>-5.6966562346086214E-2</v>
      </c>
    </row>
    <row r="128" spans="9:11" x14ac:dyDescent="0.35">
      <c r="I128">
        <v>16</v>
      </c>
      <c r="J128">
        <v>6.6735059621665416</v>
      </c>
      <c r="K128">
        <v>-0.12350596216654175</v>
      </c>
    </row>
    <row r="129" spans="9:11" x14ac:dyDescent="0.35">
      <c r="I129">
        <v>17</v>
      </c>
      <c r="J129">
        <v>5.9716537283554709</v>
      </c>
      <c r="K129">
        <v>1.0783462716445289</v>
      </c>
    </row>
    <row r="130" spans="9:11" x14ac:dyDescent="0.35">
      <c r="I130">
        <v>18</v>
      </c>
      <c r="J130">
        <v>6.1073952983140813</v>
      </c>
      <c r="K130">
        <v>-3.739529831408106E-2</v>
      </c>
    </row>
    <row r="131" spans="9:11" x14ac:dyDescent="0.35">
      <c r="I131">
        <v>19</v>
      </c>
      <c r="J131">
        <v>6.2128706462029371</v>
      </c>
      <c r="K131">
        <v>8.712935379706277E-2</v>
      </c>
    </row>
    <row r="132" spans="9:11" x14ac:dyDescent="0.35">
      <c r="I132">
        <v>20</v>
      </c>
      <c r="J132">
        <v>6.0964210996558839</v>
      </c>
      <c r="K132">
        <v>0.77357890034411625</v>
      </c>
    </row>
    <row r="133" spans="9:11" x14ac:dyDescent="0.35">
      <c r="I133">
        <v>21</v>
      </c>
      <c r="J133">
        <v>5.3478168718534</v>
      </c>
      <c r="K133">
        <v>-0.14781687185339987</v>
      </c>
    </row>
    <row r="134" spans="9:11" x14ac:dyDescent="0.35">
      <c r="I134">
        <v>22</v>
      </c>
      <c r="J134">
        <v>7.2869665623460866</v>
      </c>
      <c r="K134">
        <v>0.21303343765391336</v>
      </c>
    </row>
    <row r="135" spans="9:11" x14ac:dyDescent="0.35">
      <c r="I135">
        <v>23</v>
      </c>
      <c r="J135">
        <v>6.4271733754056202</v>
      </c>
      <c r="K135">
        <v>-0.35717337540561989</v>
      </c>
    </row>
    <row r="136" spans="9:11" ht="15" thickBot="1" x14ac:dyDescent="0.4">
      <c r="I136" s="32">
        <v>24</v>
      </c>
      <c r="J136" s="32">
        <v>5.6555763877277547</v>
      </c>
      <c r="K136" s="32">
        <v>0.29442361227224545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079A-A1D5-4CAB-88AC-96C77CF2A28F}">
  <dimension ref="A1:O57"/>
  <sheetViews>
    <sheetView workbookViewId="0">
      <selection activeCell="E34" sqref="E34"/>
    </sheetView>
  </sheetViews>
  <sheetFormatPr defaultRowHeight="14.5" x14ac:dyDescent="0.35"/>
  <cols>
    <col min="1" max="1" width="8.36328125" bestFit="1" customWidth="1"/>
    <col min="2" max="2" width="10.26953125" bestFit="1" customWidth="1"/>
    <col min="9" max="9" width="3.08984375" customWidth="1"/>
    <col min="11" max="11" width="11.81640625" bestFit="1" customWidth="1"/>
  </cols>
  <sheetData>
    <row r="1" spans="1:14" x14ac:dyDescent="0.35">
      <c r="A1" t="s">
        <v>269</v>
      </c>
    </row>
    <row r="2" spans="1:14" x14ac:dyDescent="0.35">
      <c r="A2" t="s">
        <v>270</v>
      </c>
    </row>
    <row r="3" spans="1:14" x14ac:dyDescent="0.35">
      <c r="A3" t="s">
        <v>267</v>
      </c>
    </row>
    <row r="4" spans="1:14" x14ac:dyDescent="0.35">
      <c r="A4" t="s">
        <v>268</v>
      </c>
    </row>
    <row r="7" spans="1:14" x14ac:dyDescent="0.35">
      <c r="A7" t="s">
        <v>234</v>
      </c>
      <c r="B7" t="s">
        <v>225</v>
      </c>
      <c r="E7" s="35" t="s">
        <v>226</v>
      </c>
      <c r="I7" s="36"/>
      <c r="J7" s="35" t="s">
        <v>231</v>
      </c>
    </row>
    <row r="8" spans="1:14" x14ac:dyDescent="0.35">
      <c r="A8" s="2" t="s">
        <v>224</v>
      </c>
      <c r="B8" s="2" t="s">
        <v>39</v>
      </c>
      <c r="E8" t="s">
        <v>227</v>
      </c>
      <c r="F8" t="s">
        <v>228</v>
      </c>
      <c r="G8" t="s">
        <v>229</v>
      </c>
      <c r="H8" t="s">
        <v>230</v>
      </c>
      <c r="I8" s="36"/>
      <c r="K8" t="s">
        <v>232</v>
      </c>
      <c r="L8" t="s">
        <v>233</v>
      </c>
      <c r="M8" t="s">
        <v>229</v>
      </c>
      <c r="N8" t="s">
        <v>230</v>
      </c>
    </row>
    <row r="9" spans="1:14" x14ac:dyDescent="0.35">
      <c r="A9" t="s">
        <v>166</v>
      </c>
      <c r="B9" s="19">
        <v>6.4</v>
      </c>
      <c r="E9" s="36"/>
      <c r="F9">
        <f>$E$34</f>
        <v>0.93899999999999983</v>
      </c>
      <c r="G9">
        <v>3.0752217391304351</v>
      </c>
      <c r="H9">
        <v>0</v>
      </c>
      <c r="I9" s="36"/>
      <c r="K9" cm="1">
        <f t="array" ref="K9:K19">B9:B19</f>
        <v>6.4</v>
      </c>
      <c r="L9">
        <f>$K$34</f>
        <v>5.3036363636363637</v>
      </c>
      <c r="M9">
        <f>$L$36</f>
        <v>7.8013763636363631</v>
      </c>
      <c r="N9">
        <f>$L$37</f>
        <v>2.8058963636363639</v>
      </c>
    </row>
    <row r="10" spans="1:14" x14ac:dyDescent="0.35">
      <c r="A10" t="s">
        <v>167</v>
      </c>
      <c r="B10" s="19">
        <v>6.72</v>
      </c>
      <c r="E10">
        <f>ABS(B10-B9)</f>
        <v>0.3199999999999994</v>
      </c>
      <c r="F10">
        <f t="shared" ref="F10:F33" si="0">$E$34</f>
        <v>0.93899999999999983</v>
      </c>
      <c r="G10">
        <v>3.0752217391304351</v>
      </c>
      <c r="H10">
        <v>0</v>
      </c>
      <c r="I10" s="36"/>
      <c r="K10">
        <v>6.72</v>
      </c>
      <c r="L10">
        <f t="shared" ref="L10:L33" si="1">$K$34</f>
        <v>5.3036363636363637</v>
      </c>
      <c r="M10">
        <f t="shared" ref="M10:M33" si="2">$L$36</f>
        <v>7.8013763636363631</v>
      </c>
      <c r="N10">
        <f t="shared" ref="N10:N33" si="3">$L$37</f>
        <v>2.8058963636363639</v>
      </c>
    </row>
    <row r="11" spans="1:14" x14ac:dyDescent="0.35">
      <c r="A11" t="s">
        <v>168</v>
      </c>
      <c r="B11" s="19">
        <v>4.3</v>
      </c>
      <c r="E11">
        <f t="shared" ref="E11:E33" si="4">ABS(B11-B10)</f>
        <v>2.42</v>
      </c>
      <c r="F11">
        <f t="shared" si="0"/>
        <v>0.93899999999999983</v>
      </c>
      <c r="G11">
        <v>3.0752217391304351</v>
      </c>
      <c r="H11">
        <v>0</v>
      </c>
      <c r="I11" s="36"/>
      <c r="K11">
        <v>4.3</v>
      </c>
      <c r="L11">
        <f t="shared" si="1"/>
        <v>5.3036363636363637</v>
      </c>
      <c r="M11">
        <f t="shared" si="2"/>
        <v>7.8013763636363631</v>
      </c>
      <c r="N11">
        <f t="shared" si="3"/>
        <v>2.8058963636363639</v>
      </c>
    </row>
    <row r="12" spans="1:14" x14ac:dyDescent="0.35">
      <c r="A12" t="s">
        <v>169</v>
      </c>
      <c r="B12" s="19">
        <v>5.0199999999999996</v>
      </c>
      <c r="E12">
        <f t="shared" si="4"/>
        <v>0.71999999999999975</v>
      </c>
      <c r="F12">
        <f t="shared" si="0"/>
        <v>0.93899999999999983</v>
      </c>
      <c r="G12">
        <v>3.0752217391304351</v>
      </c>
      <c r="H12">
        <v>0</v>
      </c>
      <c r="I12" s="36"/>
      <c r="K12">
        <v>5.0199999999999996</v>
      </c>
      <c r="L12">
        <f t="shared" si="1"/>
        <v>5.3036363636363637</v>
      </c>
      <c r="M12">
        <f t="shared" si="2"/>
        <v>7.8013763636363631</v>
      </c>
      <c r="N12">
        <f t="shared" si="3"/>
        <v>2.8058963636363639</v>
      </c>
    </row>
    <row r="13" spans="1:14" x14ac:dyDescent="0.35">
      <c r="A13" t="s">
        <v>170</v>
      </c>
      <c r="B13" s="19">
        <v>4.47</v>
      </c>
      <c r="E13">
        <f t="shared" si="4"/>
        <v>0.54999999999999982</v>
      </c>
      <c r="F13">
        <f t="shared" si="0"/>
        <v>0.93899999999999983</v>
      </c>
      <c r="G13">
        <v>3.0752217391304351</v>
      </c>
      <c r="H13">
        <v>0</v>
      </c>
      <c r="I13" s="36"/>
      <c r="K13">
        <v>4.47</v>
      </c>
      <c r="L13">
        <f t="shared" si="1"/>
        <v>5.3036363636363637</v>
      </c>
      <c r="M13">
        <f t="shared" si="2"/>
        <v>7.8013763636363631</v>
      </c>
      <c r="N13">
        <f t="shared" si="3"/>
        <v>2.8058963636363639</v>
      </c>
    </row>
    <row r="14" spans="1:14" x14ac:dyDescent="0.35">
      <c r="A14" t="s">
        <v>171</v>
      </c>
      <c r="B14" s="19">
        <v>4.75</v>
      </c>
      <c r="E14">
        <f t="shared" si="4"/>
        <v>0.28000000000000025</v>
      </c>
      <c r="F14">
        <f t="shared" si="0"/>
        <v>0.93899999999999983</v>
      </c>
      <c r="G14">
        <v>3.0752217391304351</v>
      </c>
      <c r="H14">
        <v>0</v>
      </c>
      <c r="I14" s="36"/>
      <c r="K14">
        <v>4.75</v>
      </c>
      <c r="L14">
        <f t="shared" si="1"/>
        <v>5.3036363636363637</v>
      </c>
      <c r="M14">
        <f t="shared" si="2"/>
        <v>7.8013763636363631</v>
      </c>
      <c r="N14">
        <f t="shared" si="3"/>
        <v>2.8058963636363639</v>
      </c>
    </row>
    <row r="15" spans="1:14" x14ac:dyDescent="0.35">
      <c r="A15" t="s">
        <v>172</v>
      </c>
      <c r="B15" s="19">
        <v>5.83</v>
      </c>
      <c r="E15">
        <f t="shared" si="4"/>
        <v>1.08</v>
      </c>
      <c r="F15">
        <f t="shared" si="0"/>
        <v>0.93899999999999983</v>
      </c>
      <c r="G15">
        <v>3.0752217391304351</v>
      </c>
      <c r="H15">
        <v>0</v>
      </c>
      <c r="I15" s="36"/>
      <c r="K15">
        <v>5.83</v>
      </c>
      <c r="L15">
        <f t="shared" si="1"/>
        <v>5.3036363636363637</v>
      </c>
      <c r="M15">
        <f t="shared" si="2"/>
        <v>7.8013763636363631</v>
      </c>
      <c r="N15">
        <f t="shared" si="3"/>
        <v>2.8058963636363639</v>
      </c>
    </row>
    <row r="16" spans="1:14" x14ac:dyDescent="0.35">
      <c r="A16" t="s">
        <v>173</v>
      </c>
      <c r="B16" s="19">
        <v>5.7</v>
      </c>
      <c r="E16">
        <f t="shared" si="4"/>
        <v>0.12999999999999989</v>
      </c>
      <c r="F16">
        <f t="shared" si="0"/>
        <v>0.93899999999999983</v>
      </c>
      <c r="G16">
        <v>3.0752217391304351</v>
      </c>
      <c r="H16">
        <v>0</v>
      </c>
      <c r="I16" s="36"/>
      <c r="K16">
        <v>5.7</v>
      </c>
      <c r="L16">
        <f t="shared" si="1"/>
        <v>5.3036363636363637</v>
      </c>
      <c r="M16">
        <f t="shared" si="2"/>
        <v>7.8013763636363631</v>
      </c>
      <c r="N16">
        <f t="shared" si="3"/>
        <v>2.8058963636363639</v>
      </c>
    </row>
    <row r="17" spans="1:14" x14ac:dyDescent="0.35">
      <c r="A17" t="s">
        <v>174</v>
      </c>
      <c r="B17" s="19">
        <v>3.87</v>
      </c>
      <c r="E17">
        <f t="shared" si="4"/>
        <v>1.83</v>
      </c>
      <c r="F17">
        <f t="shared" si="0"/>
        <v>0.93899999999999983</v>
      </c>
      <c r="G17">
        <v>3.0752217391304351</v>
      </c>
      <c r="H17">
        <v>0</v>
      </c>
      <c r="I17" s="36"/>
      <c r="K17">
        <v>3.87</v>
      </c>
      <c r="L17">
        <f t="shared" si="1"/>
        <v>5.3036363636363637</v>
      </c>
      <c r="M17">
        <f t="shared" si="2"/>
        <v>7.8013763636363631</v>
      </c>
      <c r="N17">
        <f t="shared" si="3"/>
        <v>2.8058963636363639</v>
      </c>
    </row>
    <row r="18" spans="1:14" x14ac:dyDescent="0.35">
      <c r="A18" t="s">
        <v>175</v>
      </c>
      <c r="B18" s="19">
        <v>5.35</v>
      </c>
      <c r="E18">
        <f t="shared" si="4"/>
        <v>1.4799999999999995</v>
      </c>
      <c r="F18">
        <f t="shared" si="0"/>
        <v>0.93899999999999983</v>
      </c>
      <c r="G18">
        <v>3.0752217391304351</v>
      </c>
      <c r="H18">
        <v>0</v>
      </c>
      <c r="I18" s="36"/>
      <c r="K18">
        <v>5.35</v>
      </c>
      <c r="L18">
        <f t="shared" si="1"/>
        <v>5.3036363636363637</v>
      </c>
      <c r="M18">
        <f t="shared" si="2"/>
        <v>7.8013763636363631</v>
      </c>
      <c r="N18">
        <f t="shared" si="3"/>
        <v>2.8058963636363639</v>
      </c>
    </row>
    <row r="19" spans="1:14" x14ac:dyDescent="0.35">
      <c r="A19" t="s">
        <v>176</v>
      </c>
      <c r="B19" s="19">
        <v>5.93</v>
      </c>
      <c r="E19">
        <f t="shared" si="4"/>
        <v>0.58000000000000007</v>
      </c>
      <c r="F19">
        <f t="shared" si="0"/>
        <v>0.93899999999999983</v>
      </c>
      <c r="G19">
        <v>3.0752217391304351</v>
      </c>
      <c r="H19">
        <v>0</v>
      </c>
      <c r="I19" s="36"/>
      <c r="K19">
        <v>5.93</v>
      </c>
      <c r="L19">
        <f t="shared" si="1"/>
        <v>5.3036363636363637</v>
      </c>
      <c r="M19">
        <f t="shared" si="2"/>
        <v>7.8013763636363631</v>
      </c>
      <c r="N19">
        <f t="shared" si="3"/>
        <v>2.8058963636363639</v>
      </c>
    </row>
    <row r="20" spans="1:14" x14ac:dyDescent="0.35">
      <c r="A20" s="2" t="s">
        <v>224</v>
      </c>
      <c r="B20" s="2" t="s">
        <v>39</v>
      </c>
      <c r="F20">
        <f t="shared" si="0"/>
        <v>0.93899999999999983</v>
      </c>
      <c r="G20">
        <v>3.0752217391304351</v>
      </c>
      <c r="H20">
        <v>0</v>
      </c>
      <c r="I20" s="36"/>
      <c r="L20">
        <f t="shared" si="1"/>
        <v>5.3036363636363637</v>
      </c>
      <c r="M20">
        <f t="shared" si="2"/>
        <v>7.8013763636363631</v>
      </c>
      <c r="N20">
        <f t="shared" si="3"/>
        <v>2.8058963636363639</v>
      </c>
    </row>
    <row r="21" spans="1:14" x14ac:dyDescent="0.35">
      <c r="A21" t="s">
        <v>211</v>
      </c>
      <c r="B21" s="21">
        <v>6.02</v>
      </c>
      <c r="F21">
        <f t="shared" si="0"/>
        <v>0.93899999999999983</v>
      </c>
      <c r="G21">
        <v>3.0752217391304351</v>
      </c>
      <c r="H21">
        <v>0</v>
      </c>
      <c r="I21" s="36"/>
      <c r="K21">
        <v>6.02</v>
      </c>
      <c r="L21">
        <f t="shared" si="1"/>
        <v>5.3036363636363637</v>
      </c>
      <c r="M21">
        <f t="shared" si="2"/>
        <v>7.8013763636363631</v>
      </c>
      <c r="N21">
        <f t="shared" si="3"/>
        <v>2.8058963636363639</v>
      </c>
    </row>
    <row r="22" spans="1:14" x14ac:dyDescent="0.35">
      <c r="A22" t="s">
        <v>212</v>
      </c>
      <c r="B22" s="21">
        <v>4.79</v>
      </c>
      <c r="E22">
        <f t="shared" si="4"/>
        <v>1.2299999999999995</v>
      </c>
      <c r="F22">
        <f t="shared" si="0"/>
        <v>0.93899999999999983</v>
      </c>
      <c r="G22">
        <v>3.0752217391304351</v>
      </c>
      <c r="H22">
        <v>0</v>
      </c>
      <c r="I22" s="36"/>
      <c r="K22">
        <v>4.79</v>
      </c>
      <c r="L22">
        <f t="shared" si="1"/>
        <v>5.3036363636363637</v>
      </c>
      <c r="M22">
        <f t="shared" si="2"/>
        <v>7.8013763636363631</v>
      </c>
      <c r="N22">
        <f t="shared" si="3"/>
        <v>2.8058963636363639</v>
      </c>
    </row>
    <row r="23" spans="1:14" x14ac:dyDescent="0.35">
      <c r="A23" t="s">
        <v>213</v>
      </c>
      <c r="B23" s="21">
        <v>6.6</v>
      </c>
      <c r="E23">
        <f t="shared" si="4"/>
        <v>1.8099999999999996</v>
      </c>
      <c r="F23">
        <f t="shared" si="0"/>
        <v>0.93899999999999983</v>
      </c>
      <c r="G23">
        <v>3.0752217391304351</v>
      </c>
      <c r="H23">
        <v>0</v>
      </c>
      <c r="I23" s="36"/>
      <c r="K23">
        <v>6.6</v>
      </c>
      <c r="L23">
        <f t="shared" si="1"/>
        <v>5.3036363636363637</v>
      </c>
      <c r="M23">
        <f t="shared" si="2"/>
        <v>7.8013763636363631</v>
      </c>
      <c r="N23">
        <f t="shared" si="3"/>
        <v>2.8058963636363639</v>
      </c>
    </row>
    <row r="24" spans="1:14" x14ac:dyDescent="0.35">
      <c r="A24" t="s">
        <v>214</v>
      </c>
      <c r="B24" s="21">
        <v>7.23</v>
      </c>
      <c r="E24">
        <f t="shared" si="4"/>
        <v>0.63000000000000078</v>
      </c>
      <c r="F24">
        <f t="shared" si="0"/>
        <v>0.93899999999999983</v>
      </c>
      <c r="G24">
        <v>3.0752217391304351</v>
      </c>
      <c r="H24">
        <v>0</v>
      </c>
      <c r="I24" s="36"/>
      <c r="K24">
        <v>7.23</v>
      </c>
      <c r="L24">
        <f t="shared" si="1"/>
        <v>5.3036363636363637</v>
      </c>
      <c r="M24">
        <f t="shared" si="2"/>
        <v>7.8013763636363631</v>
      </c>
      <c r="N24">
        <f t="shared" si="3"/>
        <v>2.8058963636363639</v>
      </c>
    </row>
    <row r="25" spans="1:14" x14ac:dyDescent="0.35">
      <c r="A25" t="s">
        <v>215</v>
      </c>
      <c r="B25" s="21">
        <v>6.55</v>
      </c>
      <c r="E25">
        <f t="shared" si="4"/>
        <v>0.6800000000000006</v>
      </c>
      <c r="F25">
        <f t="shared" si="0"/>
        <v>0.93899999999999983</v>
      </c>
      <c r="G25">
        <v>3.0752217391304351</v>
      </c>
      <c r="H25">
        <v>0</v>
      </c>
      <c r="I25" s="36"/>
      <c r="K25">
        <v>6.55</v>
      </c>
      <c r="L25">
        <f t="shared" si="1"/>
        <v>5.3036363636363637</v>
      </c>
      <c r="M25">
        <f t="shared" si="2"/>
        <v>7.8013763636363631</v>
      </c>
      <c r="N25">
        <f t="shared" si="3"/>
        <v>2.8058963636363639</v>
      </c>
    </row>
    <row r="26" spans="1:14" x14ac:dyDescent="0.35">
      <c r="A26" t="s">
        <v>216</v>
      </c>
      <c r="B26" s="21">
        <v>7.05</v>
      </c>
      <c r="E26">
        <f t="shared" si="4"/>
        <v>0.5</v>
      </c>
      <c r="F26">
        <f t="shared" si="0"/>
        <v>0.93899999999999983</v>
      </c>
      <c r="G26">
        <v>3.0752217391304351</v>
      </c>
      <c r="H26">
        <v>0</v>
      </c>
      <c r="I26" s="36"/>
      <c r="K26">
        <v>7.05</v>
      </c>
      <c r="L26">
        <f t="shared" si="1"/>
        <v>5.3036363636363637</v>
      </c>
      <c r="M26">
        <f t="shared" si="2"/>
        <v>7.8013763636363631</v>
      </c>
      <c r="N26">
        <f t="shared" si="3"/>
        <v>2.8058963636363639</v>
      </c>
    </row>
    <row r="27" spans="1:14" x14ac:dyDescent="0.35">
      <c r="A27" t="s">
        <v>217</v>
      </c>
      <c r="B27" s="21">
        <v>6.07</v>
      </c>
      <c r="E27">
        <f t="shared" si="4"/>
        <v>0.97999999999999954</v>
      </c>
      <c r="F27">
        <f t="shared" si="0"/>
        <v>0.93899999999999983</v>
      </c>
      <c r="G27">
        <v>3.0752217391304351</v>
      </c>
      <c r="H27">
        <v>0</v>
      </c>
      <c r="I27" s="36"/>
      <c r="K27">
        <v>6.07</v>
      </c>
      <c r="L27">
        <f t="shared" si="1"/>
        <v>5.3036363636363637</v>
      </c>
      <c r="M27">
        <f t="shared" si="2"/>
        <v>7.8013763636363631</v>
      </c>
      <c r="N27">
        <f t="shared" si="3"/>
        <v>2.8058963636363639</v>
      </c>
    </row>
    <row r="28" spans="1:14" x14ac:dyDescent="0.35">
      <c r="A28" t="s">
        <v>218</v>
      </c>
      <c r="B28" s="21">
        <v>6.3</v>
      </c>
      <c r="E28">
        <f t="shared" si="4"/>
        <v>0.22999999999999954</v>
      </c>
      <c r="F28">
        <f t="shared" si="0"/>
        <v>0.93899999999999983</v>
      </c>
      <c r="G28">
        <v>3.0752217391304351</v>
      </c>
      <c r="H28">
        <v>0</v>
      </c>
      <c r="I28" s="36"/>
      <c r="K28">
        <v>6.3</v>
      </c>
      <c r="L28">
        <f t="shared" si="1"/>
        <v>5.3036363636363637</v>
      </c>
      <c r="M28">
        <f t="shared" si="2"/>
        <v>7.8013763636363631</v>
      </c>
      <c r="N28">
        <f t="shared" si="3"/>
        <v>2.8058963636363639</v>
      </c>
    </row>
    <row r="29" spans="1:14" x14ac:dyDescent="0.35">
      <c r="A29" t="s">
        <v>219</v>
      </c>
      <c r="B29" s="21">
        <v>6.87</v>
      </c>
      <c r="E29">
        <f t="shared" si="4"/>
        <v>0.57000000000000028</v>
      </c>
      <c r="F29">
        <f t="shared" si="0"/>
        <v>0.93899999999999983</v>
      </c>
      <c r="G29">
        <v>3.0752217391304351</v>
      </c>
      <c r="H29">
        <v>0</v>
      </c>
      <c r="I29" s="36"/>
      <c r="K29">
        <v>6.87</v>
      </c>
      <c r="L29">
        <f t="shared" si="1"/>
        <v>5.3036363636363637</v>
      </c>
      <c r="M29">
        <f t="shared" si="2"/>
        <v>7.8013763636363631</v>
      </c>
      <c r="N29">
        <f t="shared" si="3"/>
        <v>2.8058963636363639</v>
      </c>
    </row>
    <row r="30" spans="1:14" x14ac:dyDescent="0.35">
      <c r="A30" t="s">
        <v>220</v>
      </c>
      <c r="B30" s="21">
        <v>5.2</v>
      </c>
      <c r="E30">
        <f t="shared" si="4"/>
        <v>1.67</v>
      </c>
      <c r="F30">
        <f t="shared" si="0"/>
        <v>0.93899999999999983</v>
      </c>
      <c r="G30">
        <v>3.0752217391304351</v>
      </c>
      <c r="H30">
        <v>0</v>
      </c>
      <c r="I30" s="36"/>
      <c r="K30">
        <v>5.2</v>
      </c>
      <c r="L30">
        <f t="shared" si="1"/>
        <v>5.3036363636363637</v>
      </c>
      <c r="M30">
        <f t="shared" si="2"/>
        <v>7.8013763636363631</v>
      </c>
      <c r="N30">
        <f t="shared" si="3"/>
        <v>2.8058963636363639</v>
      </c>
    </row>
    <row r="31" spans="1:14" x14ac:dyDescent="0.35">
      <c r="A31" t="s">
        <v>221</v>
      </c>
      <c r="B31" s="21">
        <v>7.5</v>
      </c>
      <c r="E31">
        <f t="shared" si="4"/>
        <v>2.2999999999999998</v>
      </c>
      <c r="F31">
        <f t="shared" si="0"/>
        <v>0.93899999999999983</v>
      </c>
      <c r="G31">
        <v>3.0752217391304351</v>
      </c>
      <c r="H31">
        <v>0</v>
      </c>
      <c r="I31" s="36"/>
      <c r="K31">
        <v>7.5</v>
      </c>
      <c r="L31">
        <f t="shared" si="1"/>
        <v>5.3036363636363637</v>
      </c>
      <c r="M31">
        <f t="shared" si="2"/>
        <v>7.8013763636363631</v>
      </c>
      <c r="N31">
        <f t="shared" si="3"/>
        <v>2.8058963636363639</v>
      </c>
    </row>
    <row r="32" spans="1:14" x14ac:dyDescent="0.35">
      <c r="A32" t="s">
        <v>222</v>
      </c>
      <c r="B32" s="21">
        <v>6.07</v>
      </c>
      <c r="E32">
        <f t="shared" si="4"/>
        <v>1.4299999999999997</v>
      </c>
      <c r="F32">
        <f t="shared" si="0"/>
        <v>0.93899999999999983</v>
      </c>
      <c r="G32">
        <v>3.0752217391304351</v>
      </c>
      <c r="H32">
        <v>0</v>
      </c>
      <c r="I32" s="36"/>
      <c r="K32">
        <v>6.07</v>
      </c>
      <c r="L32">
        <f t="shared" si="1"/>
        <v>5.3036363636363637</v>
      </c>
      <c r="M32">
        <f t="shared" si="2"/>
        <v>7.8013763636363631</v>
      </c>
      <c r="N32">
        <f t="shared" si="3"/>
        <v>2.8058963636363639</v>
      </c>
    </row>
    <row r="33" spans="1:14" x14ac:dyDescent="0.35">
      <c r="A33" t="s">
        <v>223</v>
      </c>
      <c r="B33" s="21">
        <v>5.95</v>
      </c>
      <c r="E33">
        <f t="shared" si="4"/>
        <v>0.12000000000000011</v>
      </c>
      <c r="F33">
        <f t="shared" si="0"/>
        <v>0.93899999999999983</v>
      </c>
      <c r="G33">
        <v>3.0752217391304351</v>
      </c>
      <c r="H33">
        <v>0</v>
      </c>
      <c r="I33" s="36"/>
      <c r="K33">
        <v>5.95</v>
      </c>
      <c r="L33">
        <f t="shared" si="1"/>
        <v>5.3036363636363637</v>
      </c>
      <c r="M33">
        <f t="shared" si="2"/>
        <v>7.8013763636363631</v>
      </c>
      <c r="N33">
        <f t="shared" si="3"/>
        <v>2.8058963636363639</v>
      </c>
    </row>
    <row r="34" spans="1:14" x14ac:dyDescent="0.35">
      <c r="D34" t="s">
        <v>235</v>
      </c>
      <c r="E34">
        <f>AVERAGE(E10:E19)</f>
        <v>0.93899999999999983</v>
      </c>
      <c r="J34" t="s">
        <v>238</v>
      </c>
      <c r="K34">
        <f>AVERAGE(_xlfn.ANCHORARRAY(K9))</f>
        <v>5.3036363636363637</v>
      </c>
    </row>
    <row r="36" spans="1:14" x14ac:dyDescent="0.35">
      <c r="D36" t="s">
        <v>236</v>
      </c>
      <c r="F36">
        <f>3.27*E34</f>
        <v>3.0705299999999993</v>
      </c>
      <c r="J36" t="s">
        <v>239</v>
      </c>
      <c r="L36">
        <f>K34+(2.66*E34)</f>
        <v>7.8013763636363631</v>
      </c>
    </row>
    <row r="37" spans="1:14" x14ac:dyDescent="0.35">
      <c r="D37" t="s">
        <v>237</v>
      </c>
      <c r="F37">
        <f>0*E34</f>
        <v>0</v>
      </c>
      <c r="J37" t="s">
        <v>240</v>
      </c>
      <c r="L37">
        <f>K34-(2.66*E34)</f>
        <v>2.8058963636363639</v>
      </c>
    </row>
    <row r="39" spans="1:14" x14ac:dyDescent="0.35">
      <c r="N39" t="s">
        <v>117</v>
      </c>
    </row>
    <row r="57" spans="6:15" x14ac:dyDescent="0.35">
      <c r="F57" t="s">
        <v>302</v>
      </c>
      <c r="O57" t="s">
        <v>303</v>
      </c>
    </row>
  </sheetData>
  <phoneticPr fontId="10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60B4-2555-481B-90DA-9B0C5693DB7A}">
  <dimension ref="A1:Q29"/>
  <sheetViews>
    <sheetView workbookViewId="0">
      <selection activeCell="D18" sqref="D18"/>
    </sheetView>
  </sheetViews>
  <sheetFormatPr defaultRowHeight="14.5" x14ac:dyDescent="0.35"/>
  <cols>
    <col min="5" max="5" width="9.08984375" customWidth="1"/>
    <col min="10" max="10" width="19.36328125" bestFit="1" customWidth="1"/>
    <col min="11" max="11" width="4.81640625" bestFit="1" customWidth="1"/>
  </cols>
  <sheetData>
    <row r="1" spans="1:14" x14ac:dyDescent="0.35">
      <c r="A1" t="s">
        <v>234</v>
      </c>
      <c r="B1" t="s">
        <v>225</v>
      </c>
      <c r="E1" s="35" t="s">
        <v>226</v>
      </c>
      <c r="I1" s="36"/>
      <c r="J1" s="35" t="s">
        <v>231</v>
      </c>
    </row>
    <row r="2" spans="1:14" x14ac:dyDescent="0.35">
      <c r="A2" s="2" t="s">
        <v>224</v>
      </c>
      <c r="B2" s="2" t="s">
        <v>39</v>
      </c>
      <c r="E2" t="s">
        <v>227</v>
      </c>
      <c r="F2" t="s">
        <v>228</v>
      </c>
      <c r="G2" t="s">
        <v>229</v>
      </c>
      <c r="H2" t="s">
        <v>230</v>
      </c>
      <c r="I2" s="36"/>
      <c r="K2" t="s">
        <v>232</v>
      </c>
      <c r="L2" t="s">
        <v>233</v>
      </c>
      <c r="M2" t="s">
        <v>229</v>
      </c>
      <c r="N2" t="s">
        <v>230</v>
      </c>
    </row>
    <row r="3" spans="1:14" x14ac:dyDescent="0.35">
      <c r="A3" t="s">
        <v>211</v>
      </c>
      <c r="B3" s="21">
        <v>6.02</v>
      </c>
      <c r="F3" s="22">
        <f>$E$16</f>
        <v>1.0125000000000002</v>
      </c>
      <c r="G3">
        <v>3.3108750000000007</v>
      </c>
      <c r="H3">
        <v>0</v>
      </c>
      <c r="I3" s="36"/>
      <c r="K3">
        <v>6.02</v>
      </c>
      <c r="L3" s="22">
        <f>$K$16</f>
        <v>6.3230769230769237</v>
      </c>
      <c r="M3">
        <v>9.0163269230769245</v>
      </c>
      <c r="N3">
        <v>3.6298269230769229</v>
      </c>
    </row>
    <row r="4" spans="1:14" x14ac:dyDescent="0.35">
      <c r="A4" t="s">
        <v>212</v>
      </c>
      <c r="B4" s="21">
        <v>4.79</v>
      </c>
      <c r="E4">
        <f t="shared" ref="E4:E15" si="0">ABS(B4-B3)</f>
        <v>1.2299999999999995</v>
      </c>
      <c r="F4" s="22">
        <f t="shared" ref="F4:F15" si="1">$E$16</f>
        <v>1.0125000000000002</v>
      </c>
      <c r="G4">
        <v>3.3108750000000007</v>
      </c>
      <c r="H4">
        <v>0</v>
      </c>
      <c r="I4" s="36"/>
      <c r="K4">
        <v>4.79</v>
      </c>
      <c r="L4" s="22">
        <f t="shared" ref="L4:L15" si="2">$K$16</f>
        <v>6.3230769230769237</v>
      </c>
      <c r="M4">
        <v>9.0163269230769245</v>
      </c>
      <c r="N4">
        <v>3.6298269230769229</v>
      </c>
    </row>
    <row r="5" spans="1:14" x14ac:dyDescent="0.35">
      <c r="A5" t="s">
        <v>213</v>
      </c>
      <c r="B5" s="21">
        <v>6.6</v>
      </c>
      <c r="E5">
        <f t="shared" si="0"/>
        <v>1.8099999999999996</v>
      </c>
      <c r="F5" s="22">
        <f t="shared" si="1"/>
        <v>1.0125000000000002</v>
      </c>
      <c r="G5">
        <v>3.3108750000000007</v>
      </c>
      <c r="H5">
        <v>0</v>
      </c>
      <c r="I5" s="36"/>
      <c r="K5">
        <v>6.6</v>
      </c>
      <c r="L5" s="22">
        <f t="shared" si="2"/>
        <v>6.3230769230769237</v>
      </c>
      <c r="M5">
        <v>9.0163269230769245</v>
      </c>
      <c r="N5">
        <v>3.6298269230769229</v>
      </c>
    </row>
    <row r="6" spans="1:14" x14ac:dyDescent="0.35">
      <c r="A6" t="s">
        <v>214</v>
      </c>
      <c r="B6" s="21">
        <v>7.23</v>
      </c>
      <c r="E6">
        <f t="shared" si="0"/>
        <v>0.63000000000000078</v>
      </c>
      <c r="F6" s="22">
        <f t="shared" si="1"/>
        <v>1.0125000000000002</v>
      </c>
      <c r="G6">
        <v>3.3108750000000007</v>
      </c>
      <c r="H6">
        <v>0</v>
      </c>
      <c r="I6" s="36"/>
      <c r="K6">
        <v>7.23</v>
      </c>
      <c r="L6" s="22">
        <f t="shared" si="2"/>
        <v>6.3230769230769237</v>
      </c>
      <c r="M6">
        <v>9.0163269230769245</v>
      </c>
      <c r="N6">
        <v>3.6298269230769229</v>
      </c>
    </row>
    <row r="7" spans="1:14" x14ac:dyDescent="0.35">
      <c r="A7" t="s">
        <v>215</v>
      </c>
      <c r="B7" s="21">
        <v>6.55</v>
      </c>
      <c r="E7">
        <f t="shared" si="0"/>
        <v>0.6800000000000006</v>
      </c>
      <c r="F7" s="22">
        <f t="shared" si="1"/>
        <v>1.0125000000000002</v>
      </c>
      <c r="G7">
        <v>3.3108750000000007</v>
      </c>
      <c r="H7">
        <v>0</v>
      </c>
      <c r="I7" s="36"/>
      <c r="K7">
        <v>6.55</v>
      </c>
      <c r="L7" s="22">
        <f t="shared" si="2"/>
        <v>6.3230769230769237</v>
      </c>
      <c r="M7">
        <v>9.0163269230769245</v>
      </c>
      <c r="N7">
        <v>3.6298269230769229</v>
      </c>
    </row>
    <row r="8" spans="1:14" x14ac:dyDescent="0.35">
      <c r="A8" t="s">
        <v>216</v>
      </c>
      <c r="B8" s="21">
        <v>7.05</v>
      </c>
      <c r="E8">
        <f t="shared" si="0"/>
        <v>0.5</v>
      </c>
      <c r="F8" s="22">
        <f t="shared" si="1"/>
        <v>1.0125000000000002</v>
      </c>
      <c r="G8">
        <v>3.3108750000000007</v>
      </c>
      <c r="H8">
        <v>0</v>
      </c>
      <c r="I8" s="36"/>
      <c r="K8">
        <v>7.05</v>
      </c>
      <c r="L8" s="22">
        <f t="shared" si="2"/>
        <v>6.3230769230769237</v>
      </c>
      <c r="M8">
        <v>9.0163269230769245</v>
      </c>
      <c r="N8">
        <v>3.6298269230769229</v>
      </c>
    </row>
    <row r="9" spans="1:14" x14ac:dyDescent="0.35">
      <c r="A9" t="s">
        <v>217</v>
      </c>
      <c r="B9" s="21">
        <v>6.07</v>
      </c>
      <c r="E9">
        <f t="shared" si="0"/>
        <v>0.97999999999999954</v>
      </c>
      <c r="F9" s="22">
        <f t="shared" si="1"/>
        <v>1.0125000000000002</v>
      </c>
      <c r="G9">
        <v>3.3108750000000007</v>
      </c>
      <c r="H9">
        <v>0</v>
      </c>
      <c r="I9" s="36"/>
      <c r="K9">
        <v>6.07</v>
      </c>
      <c r="L9" s="22">
        <f t="shared" si="2"/>
        <v>6.3230769230769237</v>
      </c>
      <c r="M9">
        <v>9.0163269230769245</v>
      </c>
      <c r="N9">
        <v>3.6298269230769229</v>
      </c>
    </row>
    <row r="10" spans="1:14" x14ac:dyDescent="0.35">
      <c r="A10" t="s">
        <v>218</v>
      </c>
      <c r="B10" s="21">
        <v>6.3</v>
      </c>
      <c r="E10">
        <f t="shared" si="0"/>
        <v>0.22999999999999954</v>
      </c>
      <c r="F10" s="22">
        <f t="shared" si="1"/>
        <v>1.0125000000000002</v>
      </c>
      <c r="G10">
        <v>3.3108750000000007</v>
      </c>
      <c r="H10">
        <v>0</v>
      </c>
      <c r="I10" s="36"/>
      <c r="K10">
        <v>6.3</v>
      </c>
      <c r="L10" s="22">
        <f t="shared" si="2"/>
        <v>6.3230769230769237</v>
      </c>
      <c r="M10">
        <v>9.0163269230769245</v>
      </c>
      <c r="N10">
        <v>3.6298269230769229</v>
      </c>
    </row>
    <row r="11" spans="1:14" x14ac:dyDescent="0.35">
      <c r="A11" t="s">
        <v>219</v>
      </c>
      <c r="B11" s="21">
        <v>6.87</v>
      </c>
      <c r="E11">
        <f t="shared" si="0"/>
        <v>0.57000000000000028</v>
      </c>
      <c r="F11" s="22">
        <f t="shared" si="1"/>
        <v>1.0125000000000002</v>
      </c>
      <c r="G11">
        <v>3.3108750000000007</v>
      </c>
      <c r="H11">
        <v>0</v>
      </c>
      <c r="I11" s="36"/>
      <c r="K11">
        <v>6.87</v>
      </c>
      <c r="L11" s="22">
        <f t="shared" si="2"/>
        <v>6.3230769230769237</v>
      </c>
      <c r="M11">
        <v>9.0163269230769245</v>
      </c>
      <c r="N11">
        <v>3.6298269230769229</v>
      </c>
    </row>
    <row r="12" spans="1:14" x14ac:dyDescent="0.35">
      <c r="A12" t="s">
        <v>220</v>
      </c>
      <c r="B12" s="21">
        <v>5.2</v>
      </c>
      <c r="E12">
        <f t="shared" si="0"/>
        <v>1.67</v>
      </c>
      <c r="F12" s="22">
        <f t="shared" si="1"/>
        <v>1.0125000000000002</v>
      </c>
      <c r="G12">
        <v>3.3108750000000007</v>
      </c>
      <c r="H12">
        <v>0</v>
      </c>
      <c r="I12" s="36"/>
      <c r="K12">
        <v>5.2</v>
      </c>
      <c r="L12" s="22">
        <f t="shared" si="2"/>
        <v>6.3230769230769237</v>
      </c>
      <c r="M12">
        <v>9.0163269230769245</v>
      </c>
      <c r="N12">
        <v>3.6298269230769229</v>
      </c>
    </row>
    <row r="13" spans="1:14" x14ac:dyDescent="0.35">
      <c r="A13" t="s">
        <v>221</v>
      </c>
      <c r="B13" s="21">
        <v>7.5</v>
      </c>
      <c r="E13">
        <f t="shared" si="0"/>
        <v>2.2999999999999998</v>
      </c>
      <c r="F13" s="22">
        <f t="shared" si="1"/>
        <v>1.0125000000000002</v>
      </c>
      <c r="G13">
        <v>3.3108750000000007</v>
      </c>
      <c r="H13">
        <v>0</v>
      </c>
      <c r="I13" s="36"/>
      <c r="K13">
        <v>7.5</v>
      </c>
      <c r="L13" s="22">
        <f t="shared" si="2"/>
        <v>6.3230769230769237</v>
      </c>
      <c r="M13">
        <v>9.0163269230769245</v>
      </c>
      <c r="N13">
        <v>3.6298269230769229</v>
      </c>
    </row>
    <row r="14" spans="1:14" x14ac:dyDescent="0.35">
      <c r="A14" t="s">
        <v>222</v>
      </c>
      <c r="B14" s="21">
        <v>6.07</v>
      </c>
      <c r="E14">
        <f t="shared" si="0"/>
        <v>1.4299999999999997</v>
      </c>
      <c r="F14" s="22">
        <f t="shared" si="1"/>
        <v>1.0125000000000002</v>
      </c>
      <c r="G14">
        <v>3.3108750000000007</v>
      </c>
      <c r="H14">
        <v>0</v>
      </c>
      <c r="I14" s="36"/>
      <c r="K14">
        <v>6.07</v>
      </c>
      <c r="L14" s="22">
        <f t="shared" si="2"/>
        <v>6.3230769230769237</v>
      </c>
      <c r="M14">
        <v>9.0163269230769245</v>
      </c>
      <c r="N14">
        <v>3.6298269230769229</v>
      </c>
    </row>
    <row r="15" spans="1:14" ht="15" thickBot="1" x14ac:dyDescent="0.4">
      <c r="A15" t="s">
        <v>223</v>
      </c>
      <c r="B15" s="21">
        <v>5.95</v>
      </c>
      <c r="E15">
        <f t="shared" si="0"/>
        <v>0.12000000000000011</v>
      </c>
      <c r="F15" s="22">
        <f t="shared" si="1"/>
        <v>1.0125000000000002</v>
      </c>
      <c r="G15" s="32">
        <v>3.3108750000000007</v>
      </c>
      <c r="H15" s="32">
        <v>0</v>
      </c>
      <c r="I15" s="37"/>
      <c r="J15" s="32"/>
      <c r="K15" s="32">
        <v>5.95</v>
      </c>
      <c r="L15" s="22">
        <f t="shared" si="2"/>
        <v>6.3230769230769237</v>
      </c>
      <c r="M15" s="32">
        <v>9.0163269230769245</v>
      </c>
      <c r="N15" s="32">
        <v>3.6298269230769229</v>
      </c>
    </row>
    <row r="16" spans="1:14" x14ac:dyDescent="0.35">
      <c r="D16" t="s">
        <v>235</v>
      </c>
      <c r="E16" s="22">
        <f>AVERAGE(E4:E15)</f>
        <v>1.0125000000000002</v>
      </c>
      <c r="J16" t="s">
        <v>241</v>
      </c>
      <c r="K16" s="22">
        <f>AVERAGE(K3:K15)</f>
        <v>6.3230769230769237</v>
      </c>
    </row>
    <row r="18" spans="4:17" x14ac:dyDescent="0.35">
      <c r="D18" t="s">
        <v>236</v>
      </c>
      <c r="F18">
        <f>3.27*E16</f>
        <v>3.3108750000000007</v>
      </c>
      <c r="J18" t="s">
        <v>239</v>
      </c>
      <c r="L18">
        <f>K16+(2.66*E16)</f>
        <v>9.0163269230769245</v>
      </c>
    </row>
    <row r="19" spans="4:17" x14ac:dyDescent="0.35">
      <c r="D19" t="s">
        <v>237</v>
      </c>
      <c r="F19">
        <f>0*E16</f>
        <v>0</v>
      </c>
      <c r="J19" t="s">
        <v>240</v>
      </c>
      <c r="L19">
        <f>K16-(2.66*E16)</f>
        <v>3.6298269230769229</v>
      </c>
    </row>
    <row r="23" spans="4:17" x14ac:dyDescent="0.35">
      <c r="Q23" t="s">
        <v>271</v>
      </c>
    </row>
    <row r="24" spans="4:17" x14ac:dyDescent="0.35">
      <c r="Q24" t="s">
        <v>272</v>
      </c>
    </row>
    <row r="29" spans="4:17" x14ac:dyDescent="0.35">
      <c r="Q29" t="s">
        <v>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Requirements</vt:lpstr>
      <vt:lpstr>Operational Definitions</vt:lpstr>
      <vt:lpstr>Process Flow - v1</vt:lpstr>
      <vt:lpstr>Process Flow - Original</vt:lpstr>
      <vt:lpstr>Process Flow - Improved</vt:lpstr>
      <vt:lpstr>Descriptive Stats, Conf Int</vt:lpstr>
      <vt:lpstr>Data Stratification Tree</vt:lpstr>
      <vt:lpstr>Fishbone</vt:lpstr>
      <vt:lpstr>Data</vt:lpstr>
      <vt:lpstr>SQL</vt:lpstr>
      <vt:lpstr>Hypothesis Statements</vt:lpstr>
      <vt:lpstr>Multilinear Regression</vt:lpstr>
      <vt:lpstr>Process Control - Original</vt:lpstr>
      <vt:lpstr>Process Control - Improved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Morrey</dc:creator>
  <cp:lastModifiedBy>Michael Morrey</cp:lastModifiedBy>
  <dcterms:created xsi:type="dcterms:W3CDTF">2022-10-14T04:32:31Z</dcterms:created>
  <dcterms:modified xsi:type="dcterms:W3CDTF">2023-02-07T07:06:21Z</dcterms:modified>
</cp:coreProperties>
</file>