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tins Google Drive\current project workareas\Aquaponic-Controller\Software\Arduino sketch\"/>
    </mc:Choice>
  </mc:AlternateContent>
  <xr:revisionPtr revIDLastSave="0" documentId="13_ncr:1_{34C7D372-027D-4AA3-975B-2E3898EA3858}" xr6:coauthVersionLast="45" xr6:coauthVersionMax="45" xr10:uidLastSave="{00000000-0000-0000-0000-000000000000}"/>
  <bookViews>
    <workbookView xWindow="6036" yWindow="60" windowWidth="15720" windowHeight="11400" xr2:uid="{C1BE5F83-4DE1-4383-88B2-403FA008F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13" i="1"/>
  <c r="B22" i="1" s="1"/>
  <c r="D27" i="1"/>
  <c r="E27" i="1"/>
  <c r="D18" i="1"/>
  <c r="D16" i="1"/>
  <c r="D25" i="1" s="1"/>
  <c r="E25" i="1" s="1"/>
  <c r="E9" i="1"/>
  <c r="B9" i="1"/>
  <c r="B27" i="1" s="1"/>
  <c r="C27" i="1" s="1"/>
  <c r="B7" i="1"/>
  <c r="B25" i="1" s="1"/>
  <c r="C25" i="1" s="1"/>
  <c r="E7" i="1"/>
  <c r="D17" i="1"/>
  <c r="D26" i="1" s="1"/>
  <c r="E26" i="1" s="1"/>
  <c r="E8" i="1"/>
  <c r="B8" i="1"/>
  <c r="E4" i="1"/>
  <c r="D14" i="1"/>
  <c r="D23" i="1" s="1"/>
  <c r="D15" i="1"/>
  <c r="D24" i="1" s="1"/>
  <c r="D19" i="1"/>
  <c r="D28" i="1" s="1"/>
  <c r="E28" i="1" s="1"/>
  <c r="D20" i="1"/>
  <c r="D29" i="1" s="1"/>
  <c r="E29" i="1" s="1"/>
  <c r="D13" i="1"/>
  <c r="D22" i="1" s="1"/>
  <c r="E5" i="1"/>
  <c r="E6" i="1"/>
  <c r="E10" i="1"/>
  <c r="E11" i="1"/>
  <c r="B10" i="1"/>
  <c r="B28" i="1" l="1"/>
  <c r="C28" i="1" s="1"/>
  <c r="B26" i="1"/>
  <c r="H23" i="1"/>
  <c r="I23" i="1" s="1"/>
  <c r="H24" i="1"/>
  <c r="I24" i="1" s="1"/>
  <c r="H28" i="1"/>
  <c r="I28" i="1" s="1"/>
  <c r="H29" i="1"/>
  <c r="I29" i="1" s="1"/>
  <c r="H22" i="1"/>
  <c r="I22" i="1" s="1"/>
  <c r="H14" i="1"/>
  <c r="I14" i="1" s="1"/>
  <c r="H15" i="1"/>
  <c r="I15" i="1" s="1"/>
  <c r="H19" i="1"/>
  <c r="I19" i="1" s="1"/>
  <c r="H20" i="1"/>
  <c r="I20" i="1" s="1"/>
  <c r="H13" i="1"/>
  <c r="I13" i="1" s="1"/>
  <c r="C26" i="1" l="1"/>
  <c r="B52" i="1"/>
  <c r="B4" i="1"/>
  <c r="B11" i="1"/>
  <c r="B29" i="1" s="1"/>
  <c r="B6" i="1"/>
  <c r="B24" i="1" s="1"/>
  <c r="B5" i="1"/>
  <c r="B23" i="1" s="1"/>
  <c r="C29" i="1" l="1"/>
  <c r="C32" i="1" s="1"/>
  <c r="F24" i="1" l="1"/>
  <c r="G24" i="1" s="1"/>
  <c r="F23" i="1"/>
  <c r="G23" i="1" s="1"/>
  <c r="F25" i="1"/>
  <c r="G25" i="1" s="1"/>
  <c r="F28" i="1"/>
  <c r="G28" i="1" s="1"/>
  <c r="F27" i="1"/>
  <c r="G27" i="1" s="1"/>
  <c r="F22" i="1"/>
  <c r="G22" i="1" s="1"/>
  <c r="F26" i="1"/>
  <c r="G26" i="1" s="1"/>
  <c r="F29" i="1"/>
  <c r="G29" i="1" s="1"/>
</calcChain>
</file>

<file path=xl/sharedStrings.xml><?xml version="1.0" encoding="utf-8"?>
<sst xmlns="http://schemas.openxmlformats.org/spreadsheetml/2006/main" count="23" uniqueCount="18">
  <si>
    <t>measured I</t>
  </si>
  <si>
    <t>avg reading</t>
  </si>
  <si>
    <t>Vrms</t>
  </si>
  <si>
    <t xml:space="preserve"> Vpp</t>
  </si>
  <si>
    <t>analog meter</t>
  </si>
  <si>
    <t>black sensor
330 ohm</t>
  </si>
  <si>
    <t>black sensor
220 ohm</t>
  </si>
  <si>
    <t>orange sensor</t>
  </si>
  <si>
    <t xml:space="preserve"> Vpp meas</t>
  </si>
  <si>
    <t>Vrms meas</t>
  </si>
  <si>
    <t>Vrms calc from meas vpp</t>
  </si>
  <si>
    <t>Irms calc</t>
  </si>
  <si>
    <t>Vpp calc</t>
  </si>
  <si>
    <t>multiplyer?</t>
  </si>
  <si>
    <t>vpp</t>
  </si>
  <si>
    <t>avg mult</t>
  </si>
  <si>
    <t>Result I src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</si>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</sst>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orange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4.3913043478260869</c:v>
                </c:pt>
                <c:pt idx="1">
                  <c:v>11</c:v>
                </c:pt>
                <c:pt idx="2">
                  <c:v>13</c:v>
                </c:pt>
                <c:pt idx="3">
                  <c:v>23.347826086956523</c:v>
                </c:pt>
                <c:pt idx="4">
                  <c:v>149</c:v>
                </c:pt>
                <c:pt idx="5">
                  <c:v>168.34782608695653</c:v>
                </c:pt>
                <c:pt idx="6">
                  <c:v>295.3478260869565</c:v>
                </c:pt>
                <c:pt idx="7">
                  <c:v>546.17391304347825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1.0999999999999999E-2</c:v>
                </c:pt>
                <c:pt idx="1">
                  <c:v>4.2000000000000003E-2</c:v>
                </c:pt>
                <c:pt idx="2">
                  <c:v>5.3499999999999999E-2</c:v>
                </c:pt>
                <c:pt idx="3">
                  <c:v>0.107</c:v>
                </c:pt>
                <c:pt idx="4">
                  <c:v>0.72</c:v>
                </c:pt>
                <c:pt idx="5">
                  <c:v>0.72</c:v>
                </c:pt>
                <c:pt idx="6">
                  <c:v>1.43</c:v>
                </c:pt>
                <c:pt idx="7">
                  <c:v>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B-4C54-9E49-639CD8C1D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573807"/>
        <c:axId val="16616260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Sheet1!$B$4:$B$15</c15:sqref>
                        </c15:formulaRef>
                      </c:ext>
                    </c:extLst>
                    <c:strCache>
                      <c:ptCount val="12"/>
                      <c:pt idx="0">
                        <c:v>4.391304348</c:v>
                      </c:pt>
                      <c:pt idx="1">
                        <c:v>11</c:v>
                      </c:pt>
                      <c:pt idx="2">
                        <c:v>13</c:v>
                      </c:pt>
                      <c:pt idx="3">
                        <c:v>23.34782609</c:v>
                      </c:pt>
                      <c:pt idx="4">
                        <c:v>149</c:v>
                      </c:pt>
                      <c:pt idx="5">
                        <c:v>168.3478261</c:v>
                      </c:pt>
                      <c:pt idx="6">
                        <c:v>295.3478261</c:v>
                      </c:pt>
                      <c:pt idx="7">
                        <c:v>546.173913</c:v>
                      </c:pt>
                      <c:pt idx="8">
                        <c:v>Vpp calc</c:v>
                      </c:pt>
                      <c:pt idx="9">
                        <c:v>0.021355561</c:v>
                      </c:pt>
                      <c:pt idx="10">
                        <c:v>0.053494624</c:v>
                      </c:pt>
                      <c:pt idx="11">
                        <c:v>0.063220919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Sheet1!$H$4:$H$15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2.3E-2</c:v>
                      </c:pt>
                      <c:pt idx="1">
                        <c:v>8.6999999999999994E-2</c:v>
                      </c:pt>
                      <c:pt idx="2">
                        <c:v>0.109</c:v>
                      </c:pt>
                      <c:pt idx="6">
                        <c:v>2.79</c:v>
                      </c:pt>
                      <c:pt idx="7">
                        <c:v>5.15</c:v>
                      </c:pt>
                      <c:pt idx="9">
                        <c:v>1.15E-2</c:v>
                      </c:pt>
                      <c:pt idx="10">
                        <c:v>4.3499999999999997E-2</c:v>
                      </c:pt>
                      <c:pt idx="11">
                        <c:v>5.45E-2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186-41EE-80E7-F1833C7C2E98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Sheet1!$B$4:$B$15</c15:sqref>
                        </c15:formulaRef>
                      </c:ext>
                    </c:extLst>
                    <c:strCache>
                      <c:ptCount val="12"/>
                      <c:pt idx="0">
                        <c:v>4.391304348</c:v>
                      </c:pt>
                      <c:pt idx="1">
                        <c:v>11</c:v>
                      </c:pt>
                      <c:pt idx="2">
                        <c:v>13</c:v>
                      </c:pt>
                      <c:pt idx="3">
                        <c:v>23.34782609</c:v>
                      </c:pt>
                      <c:pt idx="4">
                        <c:v>149</c:v>
                      </c:pt>
                      <c:pt idx="5">
                        <c:v>168.3478261</c:v>
                      </c:pt>
                      <c:pt idx="6">
                        <c:v>295.3478261</c:v>
                      </c:pt>
                      <c:pt idx="7">
                        <c:v>546.173913</c:v>
                      </c:pt>
                      <c:pt idx="8">
                        <c:v>Vpp calc</c:v>
                      </c:pt>
                      <c:pt idx="9">
                        <c:v>0.021355561</c:v>
                      </c:pt>
                      <c:pt idx="10">
                        <c:v>0.053494624</c:v>
                      </c:pt>
                      <c:pt idx="11">
                        <c:v>0.063220919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Sheet1!$J$4:$J$15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3.1</c:v>
                      </c:pt>
                      <c:pt idx="5">
                        <c:v>3.5</c:v>
                      </c:pt>
                      <c:pt idx="6">
                        <c:v>6</c:v>
                      </c:pt>
                      <c:pt idx="7">
                        <c:v>11.5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186-41EE-80E7-F1833C7C2E98}"/>
                  </c:ext>
                </c:extLst>
              </c15:ser>
            </c15:filteredScatterSeries>
          </c:ext>
        </c:extLst>
      </c:scatterChart>
      <c:valAx>
        <c:axId val="172957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626063"/>
        <c:crosses val="autoZero"/>
        <c:crossBetween val="midCat"/>
      </c:valAx>
      <c:valAx>
        <c:axId val="16616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</xdr:colOff>
      <xdr:row>15</xdr:row>
      <xdr:rowOff>152400</xdr:rowOff>
    </xdr:from>
    <xdr:to>
      <xdr:col>34</xdr:col>
      <xdr:colOff>228600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05105-96C6-4369-ABBB-B61F8855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D1E2-C1DD-43F3-9EF1-6A59E65E3DDB}">
  <dimension ref="A2:AJ52"/>
  <sheetViews>
    <sheetView tabSelected="1" zoomScale="75" zoomScaleNormal="75" workbookViewId="0">
      <selection activeCell="A12" sqref="A12"/>
    </sheetView>
  </sheetViews>
  <sheetFormatPr defaultRowHeight="14.4" x14ac:dyDescent="0.3"/>
  <cols>
    <col min="2" max="2" width="12" bestFit="1" customWidth="1"/>
    <col min="3" max="5" width="12" customWidth="1"/>
    <col min="6" max="6" width="11" bestFit="1" customWidth="1"/>
    <col min="7" max="7" width="6" bestFit="1" customWidth="1"/>
    <col min="8" max="8" width="8" bestFit="1" customWidth="1"/>
    <col min="9" max="9" width="6.44140625" customWidth="1"/>
    <col min="10" max="10" width="10.33203125" bestFit="1" customWidth="1"/>
    <col min="12" max="34" width="5.5546875" bestFit="1" customWidth="1"/>
  </cols>
  <sheetData>
    <row r="2" spans="1:34" ht="28.8" x14ac:dyDescent="0.3">
      <c r="C2" t="s">
        <v>7</v>
      </c>
      <c r="F2" s="3" t="s">
        <v>6</v>
      </c>
      <c r="H2" s="3" t="s">
        <v>5</v>
      </c>
      <c r="I2" s="4"/>
    </row>
    <row r="3" spans="1:34" x14ac:dyDescent="0.3">
      <c r="B3" t="s">
        <v>1</v>
      </c>
      <c r="C3" t="s">
        <v>8</v>
      </c>
      <c r="D3" t="s">
        <v>9</v>
      </c>
      <c r="E3" t="s">
        <v>11</v>
      </c>
      <c r="F3" t="s">
        <v>3</v>
      </c>
      <c r="G3" t="s">
        <v>2</v>
      </c>
      <c r="H3" t="s">
        <v>3</v>
      </c>
      <c r="I3" t="s">
        <v>2</v>
      </c>
      <c r="J3" t="s">
        <v>0</v>
      </c>
      <c r="K3" t="s">
        <v>4</v>
      </c>
      <c r="L3" t="s">
        <v>14</v>
      </c>
    </row>
    <row r="4" spans="1:34" x14ac:dyDescent="0.3">
      <c r="B4" s="2">
        <f>SUM(L4:AH4)/COUNTIF(L4:AH4,"&gt;0")</f>
        <v>4.3913043478260869</v>
      </c>
      <c r="C4">
        <v>1.0999999999999999E-2</v>
      </c>
      <c r="D4">
        <v>3.0000000000000001E-3</v>
      </c>
      <c r="E4">
        <f>D4/82</f>
        <v>3.6585365853658535E-5</v>
      </c>
      <c r="F4">
        <v>1.4999999999999999E-2</v>
      </c>
      <c r="G4" s="5">
        <v>4.0000000000000001E-3</v>
      </c>
      <c r="H4">
        <v>2.3E-2</v>
      </c>
      <c r="I4">
        <v>6.0000000000000001E-3</v>
      </c>
      <c r="J4">
        <v>0</v>
      </c>
      <c r="L4">
        <v>4</v>
      </c>
      <c r="M4">
        <v>4</v>
      </c>
      <c r="N4">
        <v>5</v>
      </c>
      <c r="O4">
        <v>4</v>
      </c>
      <c r="P4">
        <v>4</v>
      </c>
      <c r="Q4">
        <v>4</v>
      </c>
      <c r="R4">
        <v>5</v>
      </c>
      <c r="S4">
        <v>4</v>
      </c>
      <c r="T4">
        <v>5</v>
      </c>
      <c r="U4">
        <v>4</v>
      </c>
      <c r="V4">
        <v>5</v>
      </c>
      <c r="W4">
        <v>5</v>
      </c>
      <c r="X4">
        <v>4</v>
      </c>
      <c r="Y4">
        <v>5</v>
      </c>
      <c r="Z4">
        <v>4</v>
      </c>
      <c r="AA4">
        <v>4</v>
      </c>
      <c r="AB4">
        <v>4</v>
      </c>
      <c r="AC4">
        <v>5</v>
      </c>
      <c r="AD4">
        <v>4</v>
      </c>
      <c r="AE4">
        <v>5</v>
      </c>
      <c r="AF4">
        <v>4</v>
      </c>
      <c r="AG4">
        <v>5</v>
      </c>
      <c r="AH4">
        <v>4</v>
      </c>
    </row>
    <row r="5" spans="1:34" x14ac:dyDescent="0.3">
      <c r="B5" s="2">
        <f>SUM(L5:AH5)/COUNTIF(L5:AH5,"&gt;0")</f>
        <v>11</v>
      </c>
      <c r="C5">
        <v>4.2000000000000003E-2</v>
      </c>
      <c r="D5">
        <v>1.2999999999999999E-2</v>
      </c>
      <c r="E5">
        <f t="shared" ref="E5:E11" si="0">D5/82</f>
        <v>1.5853658536585366E-4</v>
      </c>
      <c r="F5">
        <v>6.3E-2</v>
      </c>
      <c r="G5">
        <v>0.02</v>
      </c>
      <c r="H5">
        <v>8.6999999999999994E-2</v>
      </c>
      <c r="I5">
        <v>2.8000000000000001E-2</v>
      </c>
      <c r="J5">
        <v>0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</row>
    <row r="6" spans="1:34" x14ac:dyDescent="0.3">
      <c r="B6" s="2">
        <f>SUM(L6:AH6)/COUNTIF(L6:AH6,"&gt;0")</f>
        <v>13</v>
      </c>
      <c r="C6">
        <v>5.3499999999999999E-2</v>
      </c>
      <c r="D6">
        <v>1.7000000000000001E-2</v>
      </c>
      <c r="E6">
        <f t="shared" si="0"/>
        <v>2.0731707317073173E-4</v>
      </c>
      <c r="F6">
        <v>7.8E-2</v>
      </c>
      <c r="G6">
        <v>2.5000000000000001E-2</v>
      </c>
      <c r="H6">
        <v>0.109</v>
      </c>
      <c r="I6">
        <v>3.4000000000000002E-2</v>
      </c>
      <c r="J6">
        <v>0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</row>
    <row r="7" spans="1:34" x14ac:dyDescent="0.3">
      <c r="B7" s="2">
        <f>SUM(L7:AH7)/COUNTIF(L7:AH7,"&gt;0")</f>
        <v>23.347826086956523</v>
      </c>
      <c r="C7">
        <v>0.107</v>
      </c>
      <c r="D7">
        <v>3.5999999999999997E-2</v>
      </c>
      <c r="E7">
        <f t="shared" si="0"/>
        <v>4.390243902439024E-4</v>
      </c>
      <c r="J7">
        <v>0.5</v>
      </c>
      <c r="L7">
        <v>24</v>
      </c>
      <c r="M7">
        <v>23</v>
      </c>
      <c r="N7">
        <v>23</v>
      </c>
      <c r="O7">
        <v>23</v>
      </c>
      <c r="P7">
        <v>24</v>
      </c>
      <c r="Q7">
        <v>25</v>
      </c>
      <c r="R7">
        <v>24</v>
      </c>
      <c r="S7">
        <v>24</v>
      </c>
      <c r="T7">
        <v>23</v>
      </c>
      <c r="U7">
        <v>23</v>
      </c>
      <c r="V7">
        <v>23</v>
      </c>
      <c r="W7">
        <v>23</v>
      </c>
      <c r="X7">
        <v>24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23</v>
      </c>
      <c r="AG7">
        <v>23</v>
      </c>
      <c r="AH7">
        <v>24</v>
      </c>
    </row>
    <row r="8" spans="1:34" x14ac:dyDescent="0.3">
      <c r="B8" s="2">
        <f>SUM(L8:AH8)/COUNTIF(L8:AH8,"&gt;0")</f>
        <v>149</v>
      </c>
      <c r="C8">
        <v>0.72</v>
      </c>
      <c r="D8">
        <v>0.25</v>
      </c>
      <c r="E8">
        <f t="shared" si="0"/>
        <v>3.0487804878048782E-3</v>
      </c>
      <c r="J8">
        <v>3.1</v>
      </c>
      <c r="L8">
        <v>149</v>
      </c>
      <c r="M8">
        <v>149</v>
      </c>
      <c r="N8">
        <v>149</v>
      </c>
      <c r="O8">
        <v>149</v>
      </c>
      <c r="P8">
        <v>149</v>
      </c>
      <c r="Q8">
        <v>149</v>
      </c>
      <c r="R8">
        <v>149</v>
      </c>
      <c r="S8">
        <v>149</v>
      </c>
      <c r="T8">
        <v>149</v>
      </c>
      <c r="U8">
        <v>149</v>
      </c>
      <c r="V8">
        <v>149</v>
      </c>
      <c r="W8">
        <v>149</v>
      </c>
      <c r="X8">
        <v>149</v>
      </c>
      <c r="Y8">
        <v>149</v>
      </c>
      <c r="Z8">
        <v>149</v>
      </c>
      <c r="AA8">
        <v>149</v>
      </c>
      <c r="AB8">
        <v>149</v>
      </c>
      <c r="AC8">
        <v>149</v>
      </c>
      <c r="AD8">
        <v>149</v>
      </c>
      <c r="AE8">
        <v>149</v>
      </c>
      <c r="AF8">
        <v>149</v>
      </c>
      <c r="AG8">
        <v>149</v>
      </c>
      <c r="AH8">
        <v>149</v>
      </c>
    </row>
    <row r="9" spans="1:34" x14ac:dyDescent="0.3">
      <c r="B9" s="2">
        <f>SUM(L9:AH9)/COUNTIF(L9:AH9,"&gt;0")</f>
        <v>168.34782608695653</v>
      </c>
      <c r="C9">
        <v>0.72</v>
      </c>
      <c r="D9">
        <v>1.25</v>
      </c>
      <c r="E9">
        <f t="shared" si="0"/>
        <v>1.524390243902439E-2</v>
      </c>
      <c r="J9">
        <v>3.5</v>
      </c>
      <c r="L9">
        <v>168</v>
      </c>
      <c r="M9">
        <v>169</v>
      </c>
      <c r="N9">
        <v>167</v>
      </c>
      <c r="O9">
        <v>168</v>
      </c>
      <c r="P9">
        <v>168</v>
      </c>
      <c r="Q9">
        <v>169</v>
      </c>
      <c r="R9">
        <v>170</v>
      </c>
      <c r="S9">
        <v>169</v>
      </c>
      <c r="T9">
        <v>169</v>
      </c>
      <c r="U9">
        <v>169</v>
      </c>
      <c r="V9">
        <v>169</v>
      </c>
      <c r="W9">
        <v>169</v>
      </c>
      <c r="X9">
        <v>169</v>
      </c>
      <c r="Y9">
        <v>168</v>
      </c>
      <c r="Z9">
        <v>167</v>
      </c>
      <c r="AA9">
        <v>169</v>
      </c>
      <c r="AB9">
        <v>167</v>
      </c>
      <c r="AC9">
        <v>169</v>
      </c>
      <c r="AD9">
        <v>167</v>
      </c>
      <c r="AE9">
        <v>168</v>
      </c>
      <c r="AF9">
        <v>168</v>
      </c>
      <c r="AG9">
        <v>168</v>
      </c>
      <c r="AH9">
        <v>168</v>
      </c>
    </row>
    <row r="10" spans="1:34" x14ac:dyDescent="0.3">
      <c r="B10" s="2">
        <f>SUM(L10:AH10)/COUNTIF(L10:AH10,"&gt;0")</f>
        <v>295.3478260869565</v>
      </c>
      <c r="C10">
        <v>1.43</v>
      </c>
      <c r="D10">
        <v>0.51</v>
      </c>
      <c r="E10">
        <f t="shared" si="0"/>
        <v>6.2195121951219515E-3</v>
      </c>
      <c r="F10">
        <v>1.88</v>
      </c>
      <c r="G10">
        <v>0.66</v>
      </c>
      <c r="H10">
        <v>2.79</v>
      </c>
      <c r="I10">
        <v>0.97</v>
      </c>
      <c r="J10">
        <v>6</v>
      </c>
      <c r="K10">
        <v>0.44</v>
      </c>
      <c r="L10">
        <v>295</v>
      </c>
      <c r="M10">
        <v>295</v>
      </c>
      <c r="N10">
        <v>295</v>
      </c>
      <c r="O10">
        <v>296</v>
      </c>
      <c r="P10">
        <v>296</v>
      </c>
      <c r="Q10">
        <v>297</v>
      </c>
      <c r="R10">
        <v>297</v>
      </c>
      <c r="S10">
        <v>297</v>
      </c>
      <c r="T10">
        <v>297</v>
      </c>
      <c r="U10">
        <v>295</v>
      </c>
      <c r="V10">
        <v>296</v>
      </c>
      <c r="W10">
        <v>295</v>
      </c>
      <c r="X10">
        <v>295</v>
      </c>
      <c r="Y10">
        <v>295</v>
      </c>
      <c r="Z10">
        <v>294</v>
      </c>
      <c r="AA10">
        <v>295</v>
      </c>
      <c r="AB10">
        <v>295</v>
      </c>
      <c r="AC10">
        <v>295</v>
      </c>
      <c r="AD10">
        <v>295</v>
      </c>
      <c r="AE10">
        <v>295</v>
      </c>
      <c r="AF10">
        <v>294</v>
      </c>
      <c r="AG10">
        <v>294</v>
      </c>
      <c r="AH10">
        <v>295</v>
      </c>
    </row>
    <row r="11" spans="1:34" x14ac:dyDescent="0.3">
      <c r="B11" s="2">
        <f t="shared" ref="B10:B12" si="1">SUM(L11:AH11)/COUNTIF(L11:AH11,"&gt;0")</f>
        <v>546.17391304347825</v>
      </c>
      <c r="C11">
        <v>2.57</v>
      </c>
      <c r="D11">
        <v>0.91</v>
      </c>
      <c r="E11">
        <f t="shared" si="0"/>
        <v>1.1097560975609757E-2</v>
      </c>
      <c r="F11">
        <v>3.48</v>
      </c>
      <c r="G11">
        <v>1.21</v>
      </c>
      <c r="H11">
        <v>5.15</v>
      </c>
      <c r="I11">
        <v>1.82</v>
      </c>
      <c r="J11">
        <v>11.5</v>
      </c>
      <c r="K11">
        <v>0.85</v>
      </c>
      <c r="L11">
        <v>548</v>
      </c>
      <c r="M11">
        <v>548</v>
      </c>
      <c r="N11">
        <v>548</v>
      </c>
      <c r="O11">
        <v>547</v>
      </c>
      <c r="P11">
        <v>548</v>
      </c>
      <c r="Q11">
        <v>546</v>
      </c>
      <c r="R11">
        <v>547</v>
      </c>
      <c r="S11">
        <v>547</v>
      </c>
      <c r="T11">
        <v>548</v>
      </c>
      <c r="U11">
        <v>548</v>
      </c>
      <c r="V11">
        <v>548</v>
      </c>
      <c r="W11">
        <v>548</v>
      </c>
      <c r="X11">
        <v>545</v>
      </c>
      <c r="Y11">
        <v>545</v>
      </c>
      <c r="Z11">
        <v>545</v>
      </c>
      <c r="AA11">
        <v>545</v>
      </c>
      <c r="AB11">
        <v>545</v>
      </c>
      <c r="AC11">
        <v>545</v>
      </c>
      <c r="AD11">
        <v>545</v>
      </c>
      <c r="AE11">
        <v>544</v>
      </c>
      <c r="AF11">
        <v>544</v>
      </c>
      <c r="AG11">
        <v>544</v>
      </c>
      <c r="AH11">
        <v>544</v>
      </c>
    </row>
    <row r="12" spans="1:34" x14ac:dyDescent="0.3">
      <c r="A12" t="s">
        <v>17</v>
      </c>
      <c r="B12" t="s">
        <v>12</v>
      </c>
      <c r="D12" t="s">
        <v>10</v>
      </c>
    </row>
    <row r="13" spans="1:34" x14ac:dyDescent="0.3">
      <c r="A13">
        <v>4975</v>
      </c>
      <c r="B13" s="2">
        <f>(B4*$A$13/1000)/1023</f>
        <v>2.1355561222321393E-2</v>
      </c>
      <c r="D13" s="2">
        <f>C4*0.707</f>
        <v>7.7769999999999992E-3</v>
      </c>
      <c r="H13">
        <f>H4/2</f>
        <v>1.15E-2</v>
      </c>
      <c r="I13">
        <f>0.707*H13</f>
        <v>8.1304999999999988E-3</v>
      </c>
    </row>
    <row r="14" spans="1:34" x14ac:dyDescent="0.3">
      <c r="B14" s="2">
        <f t="shared" ref="B14:B20" si="2">(B5*$A$13/1000)/1023</f>
        <v>5.3494623655913981E-2</v>
      </c>
      <c r="D14" s="2">
        <f>C5*0.707</f>
        <v>2.9694000000000002E-2</v>
      </c>
      <c r="H14">
        <f>H5/2</f>
        <v>4.3499999999999997E-2</v>
      </c>
      <c r="I14">
        <f t="shared" ref="I14:I20" si="3">0.707*H14</f>
        <v>3.0754499999999997E-2</v>
      </c>
    </row>
    <row r="15" spans="1:34" x14ac:dyDescent="0.3">
      <c r="B15" s="2">
        <f t="shared" si="2"/>
        <v>6.3220918866080153E-2</v>
      </c>
      <c r="D15" s="2">
        <f>C6*0.707</f>
        <v>3.7824499999999997E-2</v>
      </c>
      <c r="H15">
        <f>H6/2</f>
        <v>5.45E-2</v>
      </c>
      <c r="I15">
        <f t="shared" si="3"/>
        <v>3.8531499999999996E-2</v>
      </c>
    </row>
    <row r="16" spans="1:34" x14ac:dyDescent="0.3">
      <c r="B16" s="2">
        <f t="shared" si="2"/>
        <v>0.11354392451867909</v>
      </c>
      <c r="D16" s="2">
        <f>C7*0.707</f>
        <v>7.5648999999999994E-2</v>
      </c>
    </row>
    <row r="17" spans="2:10" x14ac:dyDescent="0.3">
      <c r="B17" s="2">
        <f t="shared" si="2"/>
        <v>0.72460899315738025</v>
      </c>
      <c r="D17" s="2">
        <f>C8*0.707</f>
        <v>0.50903999999999994</v>
      </c>
    </row>
    <row r="18" spans="2:10" x14ac:dyDescent="0.3">
      <c r="B18" s="2">
        <f t="shared" si="2"/>
        <v>0.81870032725572706</v>
      </c>
      <c r="D18" s="2">
        <f>C9*0.707</f>
        <v>0.50903999999999994</v>
      </c>
    </row>
    <row r="19" spans="2:10" x14ac:dyDescent="0.3">
      <c r="B19" s="2">
        <f t="shared" si="2"/>
        <v>1.4363200731012793</v>
      </c>
      <c r="D19" s="2">
        <f>C10*0.707</f>
        <v>1.01101</v>
      </c>
      <c r="H19">
        <f>H10/2</f>
        <v>1.395</v>
      </c>
      <c r="I19">
        <f t="shared" si="3"/>
        <v>0.98626499999999995</v>
      </c>
    </row>
    <row r="20" spans="2:10" x14ac:dyDescent="0.3">
      <c r="B20" s="2">
        <f t="shared" si="2"/>
        <v>2.6561243571762505</v>
      </c>
      <c r="D20" s="2">
        <f>C11*0.707</f>
        <v>1.8169899999999999</v>
      </c>
      <c r="H20">
        <f>H11/2</f>
        <v>2.5750000000000002</v>
      </c>
      <c r="I20">
        <f t="shared" si="3"/>
        <v>1.8205249999999999</v>
      </c>
    </row>
    <row r="21" spans="2:10" x14ac:dyDescent="0.3">
      <c r="B21" t="s">
        <v>11</v>
      </c>
      <c r="D21" t="s">
        <v>11</v>
      </c>
      <c r="F21" t="s">
        <v>16</v>
      </c>
      <c r="J21">
        <v>1000</v>
      </c>
    </row>
    <row r="22" spans="2:10" x14ac:dyDescent="0.3">
      <c r="B22" s="2">
        <f>B13/92</f>
        <v>2.3212566546001513E-4</v>
      </c>
      <c r="D22" s="2">
        <f>D13/82</f>
        <v>9.4841463414634136E-5</v>
      </c>
      <c r="F22">
        <f>B22*$C$32</f>
        <v>9.1674207139865363E-2</v>
      </c>
      <c r="G22">
        <f>ROUND(F22,2)</f>
        <v>0.09</v>
      </c>
      <c r="H22">
        <f>I4/120</f>
        <v>5.0000000000000002E-5</v>
      </c>
      <c r="I22">
        <f>H22*$J$21</f>
        <v>0.05</v>
      </c>
    </row>
    <row r="23" spans="2:10" x14ac:dyDescent="0.3">
      <c r="B23" s="2">
        <f>B14/92</f>
        <v>5.8146330060776063E-4</v>
      </c>
      <c r="D23" s="2">
        <f>D14/82</f>
        <v>3.621219512195122E-4</v>
      </c>
      <c r="F23">
        <f t="shared" ref="F22:F28" si="4">B23*$C$32</f>
        <v>0.22963935055827658</v>
      </c>
      <c r="G23">
        <f t="shared" ref="G23:G29" si="5">ROUND(F23,2)</f>
        <v>0.23</v>
      </c>
      <c r="H23">
        <f>I5/120</f>
        <v>2.3333333333333333E-4</v>
      </c>
      <c r="I23">
        <f t="shared" ref="I23:I29" si="6">H23*$J$21</f>
        <v>0.23333333333333334</v>
      </c>
    </row>
    <row r="24" spans="2:10" x14ac:dyDescent="0.3">
      <c r="B24" s="2">
        <f>B15/92</f>
        <v>6.8718390071826252E-4</v>
      </c>
      <c r="C24" t="s">
        <v>13</v>
      </c>
      <c r="D24" s="2">
        <f>D15/82</f>
        <v>4.6127439024390242E-4</v>
      </c>
      <c r="E24" t="s">
        <v>13</v>
      </c>
      <c r="F24">
        <f>B24*$C$32</f>
        <v>0.27139195975069047</v>
      </c>
      <c r="G24">
        <f t="shared" si="5"/>
        <v>0.27</v>
      </c>
      <c r="H24">
        <f>I6/120</f>
        <v>2.8333333333333335E-4</v>
      </c>
      <c r="I24">
        <f t="shared" si="6"/>
        <v>0.28333333333333333</v>
      </c>
    </row>
    <row r="25" spans="2:10" x14ac:dyDescent="0.3">
      <c r="B25" s="2">
        <f>B16/92</f>
        <v>1.2341730925943379E-3</v>
      </c>
      <c r="C25" s="2">
        <f>J7/B25</f>
        <v>405.12955840655792</v>
      </c>
      <c r="D25" s="2">
        <f>D16/82</f>
        <v>9.2254878048780484E-4</v>
      </c>
      <c r="E25" s="2">
        <f>L7/D25</f>
        <v>26014.884532511998</v>
      </c>
      <c r="F25">
        <f t="shared" si="4"/>
        <v>0.48741632905057131</v>
      </c>
      <c r="G25">
        <f t="shared" si="5"/>
        <v>0.49</v>
      </c>
    </row>
    <row r="26" spans="2:10" x14ac:dyDescent="0.3">
      <c r="B26" s="2">
        <f>B17/92</f>
        <v>7.8761847082323942E-3</v>
      </c>
      <c r="C26" s="2">
        <f>J8/B26</f>
        <v>393.59158207143099</v>
      </c>
      <c r="D26" s="2">
        <f>D17/82</f>
        <v>6.2078048780487794E-3</v>
      </c>
      <c r="E26" s="2">
        <f>L8/D26</f>
        <v>24002.043061449007</v>
      </c>
      <c r="F26">
        <f t="shared" si="4"/>
        <v>3.1105693848348372</v>
      </c>
      <c r="G26">
        <f t="shared" si="5"/>
        <v>3.11</v>
      </c>
    </row>
    <row r="27" spans="2:10" x14ac:dyDescent="0.3">
      <c r="B27" s="2">
        <f>B18/92</f>
        <v>8.8989166006057281E-3</v>
      </c>
      <c r="C27" s="2">
        <f>J9/B27</f>
        <v>393.30630424851529</v>
      </c>
      <c r="D27" s="2">
        <f t="shared" ref="D27:D29" si="7">D18/82</f>
        <v>6.2078048780487794E-3</v>
      </c>
      <c r="E27" s="2">
        <f>L9/D27</f>
        <v>27062.706270627066</v>
      </c>
      <c r="F27">
        <f t="shared" si="4"/>
        <v>3.5144804955005808</v>
      </c>
      <c r="G27">
        <f t="shared" si="5"/>
        <v>3.51</v>
      </c>
    </row>
    <row r="28" spans="2:10" x14ac:dyDescent="0.3">
      <c r="B28" s="2">
        <f>B19/92</f>
        <v>1.5612174707622601E-2</v>
      </c>
      <c r="C28" s="2">
        <f>J10/B28</f>
        <v>384.31545331545112</v>
      </c>
      <c r="D28" s="2">
        <f t="shared" si="7"/>
        <v>1.2329390243902439E-2</v>
      </c>
      <c r="E28" s="2">
        <f>L10/D28</f>
        <v>23926.568481023925</v>
      </c>
      <c r="F28">
        <f t="shared" si="4"/>
        <v>6.165771179218865</v>
      </c>
      <c r="G28">
        <f t="shared" si="5"/>
        <v>6.17</v>
      </c>
      <c r="H28">
        <f>I10/120</f>
        <v>8.083333333333333E-3</v>
      </c>
      <c r="I28">
        <f t="shared" si="6"/>
        <v>8.0833333333333321</v>
      </c>
    </row>
    <row r="29" spans="2:10" x14ac:dyDescent="0.3">
      <c r="B29" s="2">
        <f>B20/92</f>
        <v>2.8870916925828809E-2</v>
      </c>
      <c r="C29" s="2">
        <f>J11/B29</f>
        <v>398.32472344207906</v>
      </c>
      <c r="D29" s="2">
        <f t="shared" si="7"/>
        <v>2.2158414634146341E-2</v>
      </c>
      <c r="E29" s="2">
        <f>L11/D29</f>
        <v>24731.011177827066</v>
      </c>
      <c r="F29">
        <f>B29*$C$32</f>
        <v>11.402092971197906</v>
      </c>
      <c r="G29">
        <f t="shared" si="5"/>
        <v>11.4</v>
      </c>
      <c r="H29">
        <f>I11/120</f>
        <v>1.5166666666666667E-2</v>
      </c>
      <c r="I29">
        <f t="shared" si="6"/>
        <v>15.166666666666666</v>
      </c>
    </row>
    <row r="32" spans="2:10" x14ac:dyDescent="0.3">
      <c r="B32" t="s">
        <v>15</v>
      </c>
      <c r="C32">
        <f>SUM(C25:C29)/5</f>
        <v>394.93352429680692</v>
      </c>
    </row>
    <row r="46" spans="12:36" x14ac:dyDescent="0.3">
      <c r="L46" s="1">
        <v>72.099999999999994</v>
      </c>
      <c r="M46" s="1">
        <v>72.260000000000005</v>
      </c>
      <c r="N46" s="1">
        <v>72.260000000000005</v>
      </c>
      <c r="O46" s="1">
        <v>72.099999999999994</v>
      </c>
      <c r="P46" s="1">
        <v>71.27</v>
      </c>
      <c r="Q46" s="1">
        <v>72.260000000000005</v>
      </c>
      <c r="R46" s="1">
        <v>71.27</v>
      </c>
      <c r="S46" s="1">
        <v>72.260000000000005</v>
      </c>
      <c r="T46" s="1">
        <v>71.27</v>
      </c>
      <c r="U46" s="1">
        <v>71.27</v>
      </c>
      <c r="V46" s="1">
        <v>71.27</v>
      </c>
      <c r="W46" s="1">
        <v>72.099999999999994</v>
      </c>
      <c r="X46" s="1">
        <v>72.099999999999994</v>
      </c>
      <c r="Y46" s="1">
        <v>72.099999999999994</v>
      </c>
      <c r="Z46" s="1">
        <v>72.099999999999994</v>
      </c>
      <c r="AA46" s="1">
        <v>72.099999999999994</v>
      </c>
      <c r="AB46" s="1">
        <v>72.94</v>
      </c>
      <c r="AC46" s="1">
        <v>72.94</v>
      </c>
      <c r="AD46" s="1">
        <v>72.099999999999994</v>
      </c>
      <c r="AE46" s="1">
        <v>72.260000000000005</v>
      </c>
      <c r="AF46" s="1">
        <v>71.27</v>
      </c>
      <c r="AG46" s="1">
        <v>71.27</v>
      </c>
      <c r="AH46" s="1">
        <v>72.099999999999994</v>
      </c>
      <c r="AI46" s="1"/>
      <c r="AJ46" s="1"/>
    </row>
    <row r="52" spans="2:2" x14ac:dyDescent="0.3">
      <c r="B52">
        <f>SUM(L46:AH46)/COUNTIF(L46:AH46,"&gt;0")</f>
        <v>71.955217391304345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2020-02-25T20:59:07Z</dcterms:created>
  <dcterms:modified xsi:type="dcterms:W3CDTF">2020-04-29T01:04:27Z</dcterms:modified>
</cp:coreProperties>
</file>