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ör\Documents\DATASETS\"/>
    </mc:Choice>
  </mc:AlternateContent>
  <bookViews>
    <workbookView xWindow="0" yWindow="0" windowWidth="19200" windowHeight="6930"/>
  </bookViews>
  <sheets>
    <sheet name="Bivariate" sheetId="2" r:id="rId1"/>
    <sheet name="Univariate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C47" i="2"/>
  <c r="F57" i="2" s="1"/>
  <c r="K33" i="2"/>
  <c r="J33" i="2"/>
  <c r="I33" i="2"/>
  <c r="H33" i="2"/>
  <c r="D33" i="2"/>
  <c r="E33" i="2"/>
  <c r="C33" i="2"/>
  <c r="K32" i="2"/>
  <c r="J32" i="2"/>
  <c r="E32" i="2"/>
  <c r="D32" i="2"/>
  <c r="C32" i="2"/>
  <c r="G30" i="2"/>
  <c r="K28" i="2"/>
  <c r="J28" i="2"/>
  <c r="I28" i="2"/>
  <c r="H28" i="2"/>
  <c r="G28" i="2"/>
  <c r="F28" i="2"/>
  <c r="D28" i="2"/>
  <c r="E28" i="2"/>
  <c r="C28" i="2"/>
  <c r="K27" i="2"/>
  <c r="J27" i="2"/>
  <c r="G27" i="2"/>
  <c r="F27" i="2"/>
  <c r="E27" i="2"/>
  <c r="D27" i="2"/>
  <c r="C27" i="2"/>
  <c r="F23" i="2"/>
  <c r="E23" i="2"/>
  <c r="E22" i="2"/>
  <c r="D22" i="2"/>
  <c r="C22" i="2"/>
  <c r="E21" i="2"/>
  <c r="D21" i="2"/>
  <c r="C21" i="2"/>
  <c r="B22" i="2"/>
  <c r="B21" i="2"/>
  <c r="A8" i="2"/>
  <c r="B14" i="2"/>
  <c r="B13" i="2"/>
  <c r="B12" i="2"/>
  <c r="B10" i="2"/>
  <c r="B9" i="2"/>
  <c r="B11" i="2" s="1"/>
  <c r="B8" i="2"/>
  <c r="A14" i="2"/>
  <c r="A13" i="2"/>
  <c r="A12" i="2"/>
  <c r="A10" i="2"/>
  <c r="A9" i="2"/>
  <c r="A11" i="2" s="1"/>
  <c r="A14" i="1"/>
  <c r="A13" i="1"/>
  <c r="A12" i="1"/>
  <c r="A9" i="1"/>
  <c r="A11" i="1" s="1"/>
  <c r="A10" i="1"/>
  <c r="A8" i="1"/>
  <c r="E59" i="2" a="1"/>
  <c r="F58" i="2"/>
  <c r="B58" i="2" a="1"/>
  <c r="C49" i="2"/>
  <c r="C48" i="2"/>
  <c r="G33" i="2"/>
  <c r="F33" i="2"/>
  <c r="G32" i="2"/>
  <c r="F32" i="2"/>
  <c r="F62" i="2" l="1"/>
  <c r="E59" i="2"/>
  <c r="F59" i="2"/>
  <c r="E62" i="2"/>
  <c r="E60" i="2"/>
  <c r="F60" i="2"/>
  <c r="E61" i="2"/>
  <c r="F61" i="2"/>
  <c r="B58" i="2"/>
  <c r="C58" i="2"/>
  <c r="C57" i="2" s="1"/>
  <c r="B59" i="2"/>
  <c r="C59" i="2"/>
  <c r="B60" i="2"/>
  <c r="C61" i="2"/>
  <c r="C60" i="2"/>
  <c r="B61" i="2"/>
</calcChain>
</file>

<file path=xl/sharedStrings.xml><?xml version="1.0" encoding="utf-8"?>
<sst xmlns="http://schemas.openxmlformats.org/spreadsheetml/2006/main" count="86" uniqueCount="57">
  <si>
    <t xml:space="preserve">Student </t>
  </si>
  <si>
    <t>Teacher</t>
  </si>
  <si>
    <t>Mean</t>
  </si>
  <si>
    <t>Column1</t>
  </si>
  <si>
    <t>Standerd error</t>
  </si>
  <si>
    <t xml:space="preserve">count </t>
  </si>
  <si>
    <t>mean</t>
  </si>
  <si>
    <t>max</t>
  </si>
  <si>
    <t>Column2</t>
  </si>
  <si>
    <t>Standerd DEVE</t>
  </si>
  <si>
    <t>MIN</t>
  </si>
  <si>
    <t>Variance</t>
  </si>
  <si>
    <t>SD</t>
  </si>
  <si>
    <t>SE</t>
  </si>
  <si>
    <t>T Test: Two Independent Samples</t>
  </si>
  <si>
    <t>SUMMARY</t>
  </si>
  <si>
    <t>Hyp Mean Diff</t>
  </si>
  <si>
    <t>Groups</t>
  </si>
  <si>
    <t>Count</t>
  </si>
  <si>
    <t>Cohen d</t>
  </si>
  <si>
    <t>Pooled</t>
  </si>
  <si>
    <t>T TEST: Equal Variances</t>
  </si>
  <si>
    <t>Alpha</t>
  </si>
  <si>
    <t xml:space="preserve"> </t>
  </si>
  <si>
    <t>std err</t>
  </si>
  <si>
    <t>t-stat</t>
  </si>
  <si>
    <t>df</t>
  </si>
  <si>
    <t>p-value</t>
  </si>
  <si>
    <t>t-crit</t>
  </si>
  <si>
    <t>lower</t>
  </si>
  <si>
    <t>upper</t>
  </si>
  <si>
    <t>sig</t>
  </si>
  <si>
    <t>effect r</t>
  </si>
  <si>
    <t>One Tail</t>
  </si>
  <si>
    <t>Two Tail</t>
  </si>
  <si>
    <t>T TEST: Unequal Variances</t>
  </si>
  <si>
    <t xml:space="preserve">                                     Null Hypothisis =      student = Teacher     Reject</t>
  </si>
  <si>
    <t>student!= Teacher</t>
  </si>
  <si>
    <t>&lt;0.05</t>
  </si>
  <si>
    <t>*</t>
  </si>
  <si>
    <t>&lt;0.01</t>
  </si>
  <si>
    <t>&lt;0.001</t>
  </si>
  <si>
    <t>**</t>
  </si>
  <si>
    <t>***</t>
  </si>
  <si>
    <t>Alternative Hypthesis  student &gt; Teacher  &lt; 0.05</t>
  </si>
  <si>
    <t>Age</t>
  </si>
  <si>
    <t>Weight</t>
  </si>
  <si>
    <t>Correlation Coefficients</t>
  </si>
  <si>
    <t>Pearson</t>
  </si>
  <si>
    <t>Spearman</t>
  </si>
  <si>
    <t>Kendall</t>
  </si>
  <si>
    <t>Tails</t>
  </si>
  <si>
    <t>Pearson's coeff (t test)</t>
  </si>
  <si>
    <t>corr</t>
  </si>
  <si>
    <t>Pearson's coeff (Fisher)</t>
  </si>
  <si>
    <t>Hyp rho</t>
  </si>
  <si>
    <t>Positive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</si>
</sst>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3" fillId="3" borderId="3" xfId="0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4" borderId="1" xfId="0" applyFont="1" applyFill="1" applyBorder="1"/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5" borderId="0" xfId="0" applyFill="1"/>
    <xf numFmtId="0" fontId="5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center"/>
    </xf>
    <xf numFmtId="0" fontId="1" fillId="0" borderId="0" xfId="0" applyFont="1"/>
    <xf numFmtId="0" fontId="6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6" borderId="0" xfId="0" applyFill="1"/>
    <xf numFmtId="1" fontId="3" fillId="4" borderId="1" xfId="0" applyNumberFormat="1" applyFont="1" applyFill="1" applyBorder="1"/>
    <xf numFmtId="1" fontId="3" fillId="5" borderId="1" xfId="0" applyNumberFormat="1" applyFont="1" applyFill="1" applyBorder="1"/>
    <xf numFmtId="1" fontId="4" fillId="5" borderId="4" xfId="0" applyNumberFormat="1" applyFont="1" applyFill="1" applyBorder="1"/>
  </cellXfs>
  <cellStyles count="1"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16792099882538E-2"/>
          <c:y val="0.11691786104777807"/>
          <c:w val="0.87278018372703414"/>
          <c:h val="0.73780059935256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69850">
                <a:solidFill>
                  <a:schemeClr val="accent1">
                    <a:alpha val="3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94C-41F0-B55F-417EC6C5F621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  <a:ln w="47625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4C-41F0-B55F-417EC6C5F6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Bivariate!$E$1:$F$1</c:f>
              <c:strCache>
                <c:ptCount val="2"/>
                <c:pt idx="0">
                  <c:v>Student </c:v>
                </c:pt>
                <c:pt idx="1">
                  <c:v>Teacher</c:v>
                </c:pt>
              </c:strCache>
            </c:strRef>
          </c:cat>
          <c:val>
            <c:numRef>
              <c:f>Bivariate!$E$2:$F$2</c:f>
              <c:numCache>
                <c:formatCode>0</c:formatCode>
                <c:ptCount val="2"/>
                <c:pt idx="0" formatCode="General">
                  <c:v>23.5</c:v>
                </c:pt>
                <c:pt idx="1">
                  <c:v>28.333333333333332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C-41F0-B55F-417EC6C5F6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523327648"/>
        <c:axId val="1285736912"/>
      </c:barChart>
      <c:catAx>
        <c:axId val="52332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 cmpd="thickThin">
                  <a:solidFill>
                    <a:schemeClr val="accent1"/>
                  </a:solidFill>
                  <a:prstDash val="solid"/>
                </a:ln>
                <a:blipFill dpi="0" rotWithShape="1">
                  <a:blip xmlns:r="http://schemas.openxmlformats.org/officeDocument/2006/relationships" r:embed="rId3">
                    <a:alphaModFix amt="90000"/>
                  </a:blip>
                  <a:srcRect/>
                  <a:tile tx="0" ty="0" sx="100000" sy="100000" flip="none" algn="tl"/>
                </a:blip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736912"/>
        <c:crossesAt val="0"/>
        <c:auto val="1"/>
        <c:lblAlgn val="ctr"/>
        <c:lblOffset val="100"/>
        <c:noMultiLvlLbl val="0"/>
      </c:catAx>
      <c:valAx>
        <c:axId val="128573691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aGE_YEARS</a:t>
                </a:r>
              </a:p>
            </c:rich>
          </c:tx>
          <c:layout/>
          <c:overlay val="0"/>
          <c:spPr>
            <a:noFill/>
            <a:ln>
              <a:solidFill>
                <a:schemeClr val="accent1"/>
              </a:solidFill>
              <a:prstDash val="solid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23327648"/>
        <c:crosses val="autoZero"/>
        <c:crossBetween val="between"/>
        <c:majorUnit val="5"/>
      </c:valAx>
      <c:spPr>
        <a:noFill/>
        <a:ln w="25400" cmpd="sng">
          <a:solidFill>
            <a:schemeClr val="accent1"/>
          </a:solidFill>
          <a:beve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455134016"/>
        <c:axId val="1455132768"/>
      </c:scatterChart>
      <c:valAx>
        <c:axId val="145513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32768"/>
        <c:crosses val="autoZero"/>
        <c:crossBetween val="midCat"/>
      </c:valAx>
      <c:valAx>
        <c:axId val="145513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3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46981627296588"/>
          <c:y val="0.14056738458304502"/>
          <c:w val="0.85964129483814522"/>
          <c:h val="0.71643838735953336"/>
        </c:manualLayout>
      </c:layout>
      <c:scatterChart>
        <c:scatterStyle val="lineMarker"/>
        <c:varyColors val="0"/>
        <c:ser>
          <c:idx val="4"/>
          <c:order val="0"/>
          <c:tx>
            <c:strRef>
              <c:f>Bivariate!$C$35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Bivariate!$B$36:$B$41</c:f>
              <c:numCache>
                <c:formatCode>General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19</c:v>
                </c:pt>
                <c:pt idx="3">
                  <c:v>23</c:v>
                </c:pt>
                <c:pt idx="4">
                  <c:v>24</c:v>
                </c:pt>
                <c:pt idx="5">
                  <c:v>30</c:v>
                </c:pt>
              </c:numCache>
            </c:numRef>
          </c:xVal>
          <c:yVal>
            <c:numRef>
              <c:f>Bivariate!$C$36:$C$41</c:f>
              <c:numCache>
                <c:formatCode>General</c:formatCode>
                <c:ptCount val="6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65</c:v>
                </c:pt>
                <c:pt idx="4">
                  <c:v>77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948-4C4F-A2D7-DB0D6ABDD74F}"/>
            </c:ext>
          </c:extLst>
        </c:ser>
        <c:ser>
          <c:idx val="5"/>
          <c:order val="1"/>
          <c:tx>
            <c:strRef>
              <c:f>Bivariate!$C$35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Bivariate!$B$36:$B$41</c:f>
              <c:numCache>
                <c:formatCode>General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19</c:v>
                </c:pt>
                <c:pt idx="3">
                  <c:v>23</c:v>
                </c:pt>
                <c:pt idx="4">
                  <c:v>24</c:v>
                </c:pt>
                <c:pt idx="5">
                  <c:v>30</c:v>
                </c:pt>
              </c:numCache>
            </c:numRef>
          </c:xVal>
          <c:yVal>
            <c:numRef>
              <c:f>Bivariate!$C$36:$C$41</c:f>
              <c:numCache>
                <c:formatCode>General</c:formatCode>
                <c:ptCount val="6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65</c:v>
                </c:pt>
                <c:pt idx="4">
                  <c:v>77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948-4C4F-A2D7-DB0D6ABDD74F}"/>
            </c:ext>
          </c:extLst>
        </c:ser>
        <c:ser>
          <c:idx val="6"/>
          <c:order val="2"/>
          <c:tx>
            <c:strRef>
              <c:f>Bivariate!$C$35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Bivariate!$B$36:$B$41</c:f>
              <c:numCache>
                <c:formatCode>General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19</c:v>
                </c:pt>
                <c:pt idx="3">
                  <c:v>23</c:v>
                </c:pt>
                <c:pt idx="4">
                  <c:v>24</c:v>
                </c:pt>
                <c:pt idx="5">
                  <c:v>30</c:v>
                </c:pt>
              </c:numCache>
            </c:numRef>
          </c:xVal>
          <c:yVal>
            <c:numRef>
              <c:f>Bivariate!$C$36:$C$41</c:f>
              <c:numCache>
                <c:formatCode>General</c:formatCode>
                <c:ptCount val="6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65</c:v>
                </c:pt>
                <c:pt idx="4">
                  <c:v>77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948-4C4F-A2D7-DB0D6ABDD74F}"/>
            </c:ext>
          </c:extLst>
        </c:ser>
        <c:ser>
          <c:idx val="7"/>
          <c:order val="3"/>
          <c:tx>
            <c:strRef>
              <c:f>Bivariate!$C$35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Bivariate!$B$36:$B$41</c:f>
              <c:numCache>
                <c:formatCode>General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19</c:v>
                </c:pt>
                <c:pt idx="3">
                  <c:v>23</c:v>
                </c:pt>
                <c:pt idx="4">
                  <c:v>24</c:v>
                </c:pt>
                <c:pt idx="5">
                  <c:v>30</c:v>
                </c:pt>
              </c:numCache>
            </c:numRef>
          </c:xVal>
          <c:yVal>
            <c:numRef>
              <c:f>Bivariate!$C$36:$C$41</c:f>
              <c:numCache>
                <c:formatCode>General</c:formatCode>
                <c:ptCount val="6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65</c:v>
                </c:pt>
                <c:pt idx="4">
                  <c:v>77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948-4C4F-A2D7-DB0D6ABDD74F}"/>
            </c:ext>
          </c:extLst>
        </c:ser>
        <c:ser>
          <c:idx val="2"/>
          <c:order val="4"/>
          <c:tx>
            <c:strRef>
              <c:f>Bivariate!$C$35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Bivariate!$B$36:$B$41</c:f>
              <c:numCache>
                <c:formatCode>General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19</c:v>
                </c:pt>
                <c:pt idx="3">
                  <c:v>23</c:v>
                </c:pt>
                <c:pt idx="4">
                  <c:v>24</c:v>
                </c:pt>
                <c:pt idx="5">
                  <c:v>30</c:v>
                </c:pt>
              </c:numCache>
            </c:numRef>
          </c:xVal>
          <c:yVal>
            <c:numRef>
              <c:f>Bivariate!$C$36:$C$41</c:f>
              <c:numCache>
                <c:formatCode>General</c:formatCode>
                <c:ptCount val="6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65</c:v>
                </c:pt>
                <c:pt idx="4">
                  <c:v>77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948-4C4F-A2D7-DB0D6ABDD74F}"/>
            </c:ext>
          </c:extLst>
        </c:ser>
        <c:ser>
          <c:idx val="3"/>
          <c:order val="5"/>
          <c:tx>
            <c:strRef>
              <c:f>Bivariate!$C$35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Bivariate!$B$36:$B$41</c:f>
              <c:numCache>
                <c:formatCode>General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19</c:v>
                </c:pt>
                <c:pt idx="3">
                  <c:v>23</c:v>
                </c:pt>
                <c:pt idx="4">
                  <c:v>24</c:v>
                </c:pt>
                <c:pt idx="5">
                  <c:v>30</c:v>
                </c:pt>
              </c:numCache>
            </c:numRef>
          </c:xVal>
          <c:yVal>
            <c:numRef>
              <c:f>Bivariate!$C$36:$C$41</c:f>
              <c:numCache>
                <c:formatCode>General</c:formatCode>
                <c:ptCount val="6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65</c:v>
                </c:pt>
                <c:pt idx="4">
                  <c:v>77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948-4C4F-A2D7-DB0D6ABDD74F}"/>
            </c:ext>
          </c:extLst>
        </c:ser>
        <c:ser>
          <c:idx val="1"/>
          <c:order val="6"/>
          <c:tx>
            <c:strRef>
              <c:f>Bivariate!$C$35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Bivariate!$B$36:$B$41</c:f>
              <c:numCache>
                <c:formatCode>General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19</c:v>
                </c:pt>
                <c:pt idx="3">
                  <c:v>23</c:v>
                </c:pt>
                <c:pt idx="4">
                  <c:v>24</c:v>
                </c:pt>
                <c:pt idx="5">
                  <c:v>30</c:v>
                </c:pt>
              </c:numCache>
            </c:numRef>
          </c:xVal>
          <c:yVal>
            <c:numRef>
              <c:f>Bivariate!$C$36:$C$41</c:f>
              <c:numCache>
                <c:formatCode>General</c:formatCode>
                <c:ptCount val="6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65</c:v>
                </c:pt>
                <c:pt idx="4">
                  <c:v>77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948-4C4F-A2D7-DB0D6ABDD74F}"/>
            </c:ext>
          </c:extLst>
        </c:ser>
        <c:ser>
          <c:idx val="0"/>
          <c:order val="7"/>
          <c:tx>
            <c:strRef>
              <c:f>Bivariate!$C$35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Bivariate!$B$36:$B$41</c:f>
              <c:numCache>
                <c:formatCode>General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19</c:v>
                </c:pt>
                <c:pt idx="3">
                  <c:v>23</c:v>
                </c:pt>
                <c:pt idx="4">
                  <c:v>24</c:v>
                </c:pt>
                <c:pt idx="5">
                  <c:v>30</c:v>
                </c:pt>
              </c:numCache>
            </c:numRef>
          </c:xVal>
          <c:yVal>
            <c:numRef>
              <c:f>Bivariate!$C$36:$C$41</c:f>
              <c:numCache>
                <c:formatCode>General</c:formatCode>
                <c:ptCount val="6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65</c:v>
                </c:pt>
                <c:pt idx="4">
                  <c:v>77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948-4C4F-A2D7-DB0D6ABDD7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85737328"/>
        <c:axId val="1285735664"/>
      </c:scatterChart>
      <c:valAx>
        <c:axId val="128573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Age(Years)</a:t>
                </a:r>
              </a:p>
            </c:rich>
          </c:tx>
          <c:layout>
            <c:manualLayout>
              <c:xMode val="edge"/>
              <c:yMode val="edge"/>
              <c:x val="0.46199168853893263"/>
              <c:y val="0.90565054785281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735664"/>
        <c:crosses val="autoZero"/>
        <c:crossBetween val="midCat"/>
      </c:valAx>
      <c:valAx>
        <c:axId val="128573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Weight(Kg)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737328"/>
        <c:crosses val="autoZero"/>
        <c:crossBetween val="midCat"/>
      </c:valAx>
      <c:spPr>
        <a:noFill/>
        <a:ln>
          <a:solidFill>
            <a:srgbClr val="FF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3</xdr:row>
      <xdr:rowOff>19050</xdr:rowOff>
    </xdr:from>
    <xdr:to>
      <xdr:col>11</xdr:col>
      <xdr:colOff>3174</xdr:colOff>
      <xdr:row>16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381000</xdr:colOff>
      <xdr:row>4</xdr:row>
      <xdr:rowOff>165100</xdr:rowOff>
    </xdr:from>
    <xdr:ext cx="1263650" cy="425450"/>
    <xdr:sp macro="" textlink="">
      <xdr:nvSpPr>
        <xdr:cNvPr id="3" name="TextBox 2"/>
        <xdr:cNvSpPr txBox="1"/>
      </xdr:nvSpPr>
      <xdr:spPr>
        <a:xfrm>
          <a:off x="3790950" y="952500"/>
          <a:ext cx="1263650" cy="425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i="1">
              <a:solidFill>
                <a:srgbClr val="00B050"/>
              </a:solidFill>
            </a:rPr>
            <a:t>P</a:t>
          </a:r>
          <a:r>
            <a:rPr lang="en-US" sz="1100" i="1" baseline="0">
              <a:solidFill>
                <a:srgbClr val="00B050"/>
              </a:solidFill>
            </a:rPr>
            <a:t> Value = 0.1135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twoCellAnchor>
    <xdr:from>
      <xdr:col>3</xdr:col>
      <xdr:colOff>603250</xdr:colOff>
      <xdr:row>34</xdr:row>
      <xdr:rowOff>44449</xdr:rowOff>
    </xdr:from>
    <xdr:to>
      <xdr:col>9</xdr:col>
      <xdr:colOff>381000</xdr:colOff>
      <xdr:row>45</xdr:row>
      <xdr:rowOff>168274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165100</xdr:colOff>
      <xdr:row>33</xdr:row>
      <xdr:rowOff>161924</xdr:rowOff>
    </xdr:from>
    <xdr:to>
      <xdr:col>10</xdr:col>
      <xdr:colOff>254000</xdr:colOff>
      <xdr:row>48</xdr:row>
      <xdr:rowOff>165099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330201</xdr:colOff>
      <xdr:row>38</xdr:row>
      <xdr:rowOff>146050</xdr:rowOff>
    </xdr:from>
    <xdr:to>
      <xdr:col>10</xdr:col>
      <xdr:colOff>527051</xdr:colOff>
      <xdr:row>41</xdr:row>
      <xdr:rowOff>95250</xdr:rowOff>
    </xdr:to>
    <xdr:sp macro="" textlink="">
      <xdr:nvSpPr>
        <xdr:cNvPr id="9" name="Up Arrow 8"/>
        <xdr:cNvSpPr/>
      </xdr:nvSpPr>
      <xdr:spPr>
        <a:xfrm>
          <a:off x="7004051" y="7423150"/>
          <a:ext cx="196850" cy="53975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0.18611</cdr:x>
      <cdr:y>0.32814</cdr:y>
    </cdr:from>
    <cdr:to>
      <cdr:x>0.44028</cdr:x>
      <cdr:y>0.6485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50900" y="936626"/>
          <a:ext cx="116205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rgbClr val="00B050"/>
              </a:solidFill>
            </a:rPr>
            <a:t>Pearson's</a:t>
          </a:r>
          <a:r>
            <a:rPr lang="en-US" sz="1100" i="1" baseline="0">
              <a:solidFill>
                <a:srgbClr val="00B050"/>
              </a:solidFill>
            </a:rPr>
            <a:t> r 0.892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i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Value = 0.1135</a:t>
          </a:r>
          <a:endParaRPr lang="en-US" i="1">
            <a:solidFill>
              <a:srgbClr val="00B050"/>
            </a:solidFill>
            <a:effectLst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&#246;r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CorrelTest"/>
      <definedName name="CorrelTTest"/>
      <definedName name="CountPairs"/>
      <definedName name="KCORREL"/>
      <definedName name="SCORREL"/>
      <definedName name="T_DIST_2T"/>
      <definedName name="T_DIST_RT"/>
      <definedName name="T_INV"/>
      <definedName name="T_INV_2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ables/table1.xml><?xml version="1.0" encoding="utf-8"?>
<table xmlns="http://schemas.openxmlformats.org/spreadsheetml/2006/main" id="1" name="Table1" displayName="Table1" ref="A1:D14" totalsRowCount="1">
  <autoFilter ref="A1:D14"/>
  <tableColumns count="4">
    <tableColumn id="1" name="Student " totalsRowFunction="custom">
      <totalsRowFormula>_xlfn.VAR.S(A2:A7)</totalsRowFormula>
    </tableColumn>
    <tableColumn id="2" name="Teacher"/>
    <tableColumn id="3" name="Column1" totalsRowLabel="Variance" totalsRowDxfId="1"/>
    <tableColumn id="4" name="Column2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10" workbookViewId="0">
      <selection activeCell="D9" sqref="D9"/>
    </sheetView>
  </sheetViews>
  <sheetFormatPr defaultRowHeight="14.5" x14ac:dyDescent="0.35"/>
  <cols>
    <col min="1" max="1" width="8.7265625" customWidth="1"/>
    <col min="2" max="2" width="11.7265625" customWidth="1"/>
    <col min="3" max="3" width="10.90625" customWidth="1"/>
    <col min="6" max="6" width="11.81640625" customWidth="1"/>
  </cols>
  <sheetData>
    <row r="1" spans="1:13" ht="15.5" x14ac:dyDescent="0.35">
      <c r="A1" s="1" t="s">
        <v>0</v>
      </c>
      <c r="B1" s="1" t="s">
        <v>1</v>
      </c>
      <c r="C1" s="2"/>
      <c r="D1" s="2"/>
      <c r="E1" s="1" t="s">
        <v>0</v>
      </c>
      <c r="F1" s="1" t="s">
        <v>1</v>
      </c>
    </row>
    <row r="2" spans="1:13" ht="15.5" x14ac:dyDescent="0.35">
      <c r="A2" s="3">
        <v>25</v>
      </c>
      <c r="B2" s="4">
        <v>35</v>
      </c>
      <c r="C2" s="2"/>
      <c r="D2" s="2"/>
      <c r="E2" s="7">
        <v>23.5</v>
      </c>
      <c r="F2" s="26">
        <v>28.333333333333332</v>
      </c>
    </row>
    <row r="3" spans="1:13" ht="15.5" x14ac:dyDescent="0.35">
      <c r="A3" s="5">
        <v>20</v>
      </c>
      <c r="B3" s="6">
        <v>33</v>
      </c>
      <c r="C3" s="2"/>
      <c r="D3" s="2"/>
    </row>
    <row r="4" spans="1:13" ht="15.5" x14ac:dyDescent="0.35">
      <c r="A4" s="3">
        <v>19</v>
      </c>
      <c r="B4" s="4">
        <v>20</v>
      </c>
      <c r="C4" s="2"/>
      <c r="D4" s="2"/>
    </row>
    <row r="5" spans="1:13" ht="15.5" x14ac:dyDescent="0.35">
      <c r="A5" s="5">
        <v>23</v>
      </c>
      <c r="B5" s="6">
        <v>28</v>
      </c>
      <c r="C5" s="2"/>
      <c r="D5" s="2"/>
    </row>
    <row r="6" spans="1:13" ht="15.5" x14ac:dyDescent="0.35">
      <c r="A6" s="3">
        <v>24</v>
      </c>
      <c r="B6" s="4">
        <v>29</v>
      </c>
      <c r="C6" s="2"/>
      <c r="D6" s="2"/>
    </row>
    <row r="7" spans="1:13" ht="15.5" x14ac:dyDescent="0.35">
      <c r="A7" s="5">
        <v>30</v>
      </c>
      <c r="B7" s="6">
        <v>25</v>
      </c>
      <c r="C7" s="2"/>
      <c r="D7" s="2"/>
      <c r="L7" t="s">
        <v>39</v>
      </c>
      <c r="M7" t="s">
        <v>38</v>
      </c>
    </row>
    <row r="8" spans="1:13" ht="15.5" x14ac:dyDescent="0.35">
      <c r="A8" s="26">
        <f>AVERAGE(A2:A7)</f>
        <v>23.5</v>
      </c>
      <c r="B8" s="26">
        <f>AVERAGE(B2:B7)</f>
        <v>28.333333333333332</v>
      </c>
      <c r="C8" s="8" t="s">
        <v>6</v>
      </c>
      <c r="D8" s="2"/>
      <c r="L8" t="s">
        <v>42</v>
      </c>
      <c r="M8" t="s">
        <v>40</v>
      </c>
    </row>
    <row r="9" spans="1:13" ht="15.5" x14ac:dyDescent="0.35">
      <c r="A9" s="27">
        <f>STDEVA(B3:B7)</f>
        <v>4.8476798574163293</v>
      </c>
      <c r="B9" s="27">
        <f>STDEVA(B2:B7)</f>
        <v>5.4283207962192694</v>
      </c>
      <c r="C9" s="9" t="s">
        <v>12</v>
      </c>
      <c r="D9" s="2"/>
      <c r="L9" t="s">
        <v>43</v>
      </c>
      <c r="M9" t="s">
        <v>41</v>
      </c>
    </row>
    <row r="10" spans="1:13" ht="15.5" x14ac:dyDescent="0.35">
      <c r="A10" s="26">
        <f>COUNT(B3:B7)</f>
        <v>5</v>
      </c>
      <c r="B10" s="26">
        <f>COUNT(B2:B7)</f>
        <v>6</v>
      </c>
      <c r="C10" s="8" t="s">
        <v>5</v>
      </c>
      <c r="D10" s="2"/>
    </row>
    <row r="11" spans="1:13" ht="15.5" x14ac:dyDescent="0.35">
      <c r="A11" s="27">
        <f>A9/SQRT(A10)</f>
        <v>2.16794833886788</v>
      </c>
      <c r="B11" s="27">
        <f>B9/SQRT(B10)</f>
        <v>2.2161026851459527</v>
      </c>
      <c r="C11" s="9" t="s">
        <v>13</v>
      </c>
      <c r="D11" s="2"/>
    </row>
    <row r="12" spans="1:13" ht="15.5" x14ac:dyDescent="0.35">
      <c r="A12" s="26">
        <f>MAX(B3:B7)</f>
        <v>33</v>
      </c>
      <c r="B12" s="26">
        <f>MAX(B2:B7)</f>
        <v>35</v>
      </c>
      <c r="C12" s="8" t="s">
        <v>7</v>
      </c>
      <c r="D12" s="2"/>
    </row>
    <row r="13" spans="1:13" ht="16" thickBot="1" x14ac:dyDescent="0.4">
      <c r="A13" s="27">
        <f>MIN(B3:B7)</f>
        <v>20</v>
      </c>
      <c r="B13" s="27">
        <f>MIN(B2:B7)</f>
        <v>20</v>
      </c>
      <c r="C13" s="9" t="s">
        <v>10</v>
      </c>
      <c r="D13" s="2"/>
    </row>
    <row r="14" spans="1:13" ht="16" thickTop="1" x14ac:dyDescent="0.35">
      <c r="A14" s="28">
        <f>_xlfn.VAR.S(B3:B7)</f>
        <v>23.5</v>
      </c>
      <c r="B14" s="28">
        <f>_xlfn.VAR.S(B2:B7)</f>
        <v>29.466666666666605</v>
      </c>
      <c r="C14" s="10" t="s">
        <v>11</v>
      </c>
      <c r="D14" s="2"/>
    </row>
    <row r="17" spans="2:12" x14ac:dyDescent="0.35">
      <c r="B17" t="s">
        <v>14</v>
      </c>
    </row>
    <row r="19" spans="2:12" ht="15" thickBot="1" x14ac:dyDescent="0.4">
      <c r="B19" t="s">
        <v>15</v>
      </c>
      <c r="E19" t="s">
        <v>16</v>
      </c>
      <c r="F19">
        <v>0</v>
      </c>
    </row>
    <row r="20" spans="2:12" ht="15" thickTop="1" x14ac:dyDescent="0.35">
      <c r="B20" s="12" t="s">
        <v>17</v>
      </c>
      <c r="C20" s="12" t="s">
        <v>18</v>
      </c>
      <c r="D20" s="12" t="s">
        <v>2</v>
      </c>
      <c r="E20" s="12" t="s">
        <v>11</v>
      </c>
      <c r="F20" s="12" t="s">
        <v>19</v>
      </c>
      <c r="H20" s="15"/>
      <c r="I20" s="16" t="s">
        <v>36</v>
      </c>
      <c r="J20" s="15"/>
      <c r="K20" s="15"/>
      <c r="L20" s="15"/>
    </row>
    <row r="21" spans="2:12" x14ac:dyDescent="0.35">
      <c r="B21">
        <f>A2</f>
        <v>25</v>
      </c>
      <c r="C21">
        <f>COUNT(A3:A7)</f>
        <v>5</v>
      </c>
      <c r="D21">
        <f>AVERAGE(A3:A7)</f>
        <v>23.2</v>
      </c>
      <c r="E21">
        <f>_xlfn.VAR.S(A3:A7)</f>
        <v>18.700000000000045</v>
      </c>
      <c r="H21" t="s">
        <v>44</v>
      </c>
    </row>
    <row r="22" spans="2:12" x14ac:dyDescent="0.35">
      <c r="B22">
        <f>B2</f>
        <v>35</v>
      </c>
      <c r="C22">
        <f>COUNT(B3:B7)</f>
        <v>5</v>
      </c>
      <c r="D22">
        <f>AVERAGE(B3:B7)</f>
        <v>27</v>
      </c>
      <c r="E22">
        <f>_xlfn.VAR.S(B3:B7)</f>
        <v>23.5</v>
      </c>
      <c r="J22" t="s">
        <v>37</v>
      </c>
    </row>
    <row r="23" spans="2:12" x14ac:dyDescent="0.35">
      <c r="B23" s="13" t="s">
        <v>20</v>
      </c>
      <c r="C23" s="13"/>
      <c r="D23" s="13"/>
      <c r="E23" s="13">
        <f>((C21-1)*E21+(C22-1)*E22)/(C21+C22-2)</f>
        <v>21.100000000000023</v>
      </c>
      <c r="F23" s="13">
        <f>ABS(D21-D22-F19)/SQRT(E23)</f>
        <v>0.82726065394980508</v>
      </c>
    </row>
    <row r="25" spans="2:12" ht="15" thickBot="1" x14ac:dyDescent="0.4">
      <c r="B25" t="s">
        <v>21</v>
      </c>
      <c r="F25" t="s">
        <v>22</v>
      </c>
      <c r="G25">
        <v>0.05</v>
      </c>
    </row>
    <row r="26" spans="2:12" ht="15" thickTop="1" x14ac:dyDescent="0.35">
      <c r="B26" s="12" t="s">
        <v>23</v>
      </c>
      <c r="C26" s="12" t="s">
        <v>24</v>
      </c>
      <c r="D26" s="12" t="s">
        <v>25</v>
      </c>
      <c r="E26" s="12" t="s">
        <v>26</v>
      </c>
      <c r="F26" s="12" t="s">
        <v>27</v>
      </c>
      <c r="G26" s="12" t="s">
        <v>28</v>
      </c>
      <c r="H26" s="12" t="s">
        <v>29</v>
      </c>
      <c r="I26" s="12" t="s">
        <v>30</v>
      </c>
      <c r="J26" s="12" t="s">
        <v>31</v>
      </c>
      <c r="K26" s="12" t="s">
        <v>32</v>
      </c>
    </row>
    <row r="27" spans="2:12" x14ac:dyDescent="0.35">
      <c r="B27" t="s">
        <v>33</v>
      </c>
      <c r="C27">
        <f>SQRT(E23*(1/C21+1/C22))</f>
        <v>2.9051678092667919</v>
      </c>
      <c r="D27">
        <f>(ABS(D21-D22-F19))/C27</f>
        <v>1.3080139425608763</v>
      </c>
      <c r="E27">
        <f>C21+C22-2</f>
        <v>8</v>
      </c>
      <c r="F27">
        <f>_xlfn.T.DIST.RT(D27,E27)</f>
        <v>0.11359995042943548</v>
      </c>
      <c r="G27">
        <f>_xlfn.T.INV.2T(G25*2,E27)</f>
        <v>1.8595480375308981</v>
      </c>
      <c r="J27" s="14" t="str">
        <f>IF(F27&lt;G25,"yes","no")</f>
        <v>no</v>
      </c>
      <c r="K27">
        <f>SQRT(D27^2/(D27^2+E27))</f>
        <v>0.41974218771570354</v>
      </c>
    </row>
    <row r="28" spans="2:12" x14ac:dyDescent="0.35">
      <c r="B28" t="s">
        <v>34</v>
      </c>
      <c r="C28">
        <f>C27</f>
        <v>2.9051678092667919</v>
      </c>
      <c r="D28">
        <f t="shared" ref="D28:E28" si="0">D27</f>
        <v>1.3080139425608763</v>
      </c>
      <c r="E28">
        <f t="shared" si="0"/>
        <v>8</v>
      </c>
      <c r="F28">
        <f>_xlfn.T.DIST.2T(D28,E28)</f>
        <v>0.22719990085887096</v>
      </c>
      <c r="G28">
        <f>_xlfn.T.INV.2T(G25,E28)</f>
        <v>2.3060041352041671</v>
      </c>
      <c r="H28">
        <f>(D21-D22)-G28*C28</f>
        <v>-10.499328981631255</v>
      </c>
      <c r="I28">
        <f>(D21-D22)+G28*C28</f>
        <v>2.8993289816312524</v>
      </c>
      <c r="J28" s="14" t="str">
        <f>IF(F28&lt;G25,"yes","no")</f>
        <v>no</v>
      </c>
      <c r="K28">
        <f>K27</f>
        <v>0.41974218771570354</v>
      </c>
    </row>
    <row r="29" spans="2:12" x14ac:dyDescent="0.35"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2:12" ht="15" thickBot="1" x14ac:dyDescent="0.4">
      <c r="B30" t="s">
        <v>35</v>
      </c>
      <c r="F30" t="s">
        <v>22</v>
      </c>
      <c r="G30">
        <f>G25</f>
        <v>0.05</v>
      </c>
    </row>
    <row r="31" spans="2:12" ht="15" thickTop="1" x14ac:dyDescent="0.35">
      <c r="B31" s="12" t="s">
        <v>23</v>
      </c>
      <c r="C31" s="12" t="s">
        <v>24</v>
      </c>
      <c r="D31" s="12" t="s">
        <v>25</v>
      </c>
      <c r="E31" s="12" t="s">
        <v>26</v>
      </c>
      <c r="F31" s="12" t="s">
        <v>27</v>
      </c>
      <c r="G31" s="12" t="s">
        <v>28</v>
      </c>
      <c r="H31" s="12" t="s">
        <v>29</v>
      </c>
      <c r="I31" s="12" t="s">
        <v>30</v>
      </c>
      <c r="J31" s="12" t="s">
        <v>31</v>
      </c>
      <c r="K31" s="12" t="s">
        <v>32</v>
      </c>
    </row>
    <row r="32" spans="2:12" x14ac:dyDescent="0.35">
      <c r="B32" t="s">
        <v>33</v>
      </c>
      <c r="C32">
        <f>SQRT(E21/C21+E22/C22)</f>
        <v>2.9051678092667914</v>
      </c>
      <c r="D32">
        <f>(ABS(D21-D22-F19))/C32</f>
        <v>1.3080139425608766</v>
      </c>
      <c r="E32">
        <f>(E21/C21+E22/C22)^2/((E21/C21)^2/(C21-1)+(E22/C22)^2/(C22-1))</f>
        <v>7.8978202541188978</v>
      </c>
      <c r="F32">
        <f>[1]!T_DIST_RT(D32,E32)</f>
        <v>0.11382664253366614</v>
      </c>
      <c r="G32">
        <f>[1]!T_INV(1-G30,E32)</f>
        <v>1.8626717393657632</v>
      </c>
      <c r="J32" s="14" t="str">
        <f>IF(F32&lt;G30,"yes","no")</f>
        <v>no</v>
      </c>
      <c r="K32">
        <f>SQRT(D32^2/(D32^2+E32))</f>
        <v>0.42196806835358891</v>
      </c>
    </row>
    <row r="33" spans="2:12" x14ac:dyDescent="0.35">
      <c r="B33" t="s">
        <v>34</v>
      </c>
      <c r="C33">
        <f>C32</f>
        <v>2.9051678092667914</v>
      </c>
      <c r="D33">
        <f t="shared" ref="D33:E33" si="1">D32</f>
        <v>1.3080139425608766</v>
      </c>
      <c r="E33">
        <f t="shared" si="1"/>
        <v>7.8978202541188978</v>
      </c>
      <c r="F33">
        <f>[1]!T_DIST_2T(D33,E33)</f>
        <v>0.22765328506733229</v>
      </c>
      <c r="G33">
        <f>[1]!T_INV_2T(G30,E33)</f>
        <v>2.3112075534663585</v>
      </c>
      <c r="H33">
        <f>(D21-D22)-G33*C33</f>
        <v>-10.514445784864723</v>
      </c>
      <c r="I33">
        <f>(D21-D22)+G33*C33</f>
        <v>2.9144457848647205</v>
      </c>
      <c r="J33" s="14" t="str">
        <f>IF(F33&lt;G30,"yes","no")</f>
        <v>no</v>
      </c>
      <c r="K33">
        <f>K32</f>
        <v>0.42196806835358891</v>
      </c>
    </row>
    <row r="34" spans="2:12" x14ac:dyDescent="0.35"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2:12" ht="15.5" x14ac:dyDescent="0.35">
      <c r="B35" s="17" t="s">
        <v>45</v>
      </c>
      <c r="C35" s="17" t="s">
        <v>46</v>
      </c>
    </row>
    <row r="36" spans="2:12" ht="15.5" x14ac:dyDescent="0.35">
      <c r="B36" s="18">
        <v>25</v>
      </c>
      <c r="C36" s="19">
        <v>70</v>
      </c>
    </row>
    <row r="37" spans="2:12" ht="15.5" x14ac:dyDescent="0.35">
      <c r="B37" s="20">
        <v>20</v>
      </c>
      <c r="C37" s="21">
        <v>60</v>
      </c>
    </row>
    <row r="38" spans="2:12" ht="15.5" x14ac:dyDescent="0.35">
      <c r="B38" s="18">
        <v>19</v>
      </c>
      <c r="C38" s="19">
        <v>50</v>
      </c>
    </row>
    <row r="39" spans="2:12" ht="15.5" x14ac:dyDescent="0.35">
      <c r="B39" s="20">
        <v>23</v>
      </c>
      <c r="C39" s="21">
        <v>65</v>
      </c>
    </row>
    <row r="40" spans="2:12" ht="15.5" x14ac:dyDescent="0.35">
      <c r="B40" s="18">
        <v>24</v>
      </c>
      <c r="C40" s="19">
        <v>77</v>
      </c>
      <c r="L40" s="15" t="s">
        <v>56</v>
      </c>
    </row>
    <row r="41" spans="2:12" ht="15.5" x14ac:dyDescent="0.35">
      <c r="B41" s="20">
        <v>30</v>
      </c>
      <c r="C41" s="21">
        <v>80</v>
      </c>
    </row>
    <row r="45" spans="2:12" x14ac:dyDescent="0.35">
      <c r="B45" s="25" t="s">
        <v>47</v>
      </c>
      <c r="C45" s="25"/>
    </row>
    <row r="47" spans="2:12" x14ac:dyDescent="0.35">
      <c r="B47" t="s">
        <v>48</v>
      </c>
      <c r="C47" s="22">
        <f>CORREL(B37:B41,C37:C41)</f>
        <v>0.8928780569649275</v>
      </c>
    </row>
    <row r="48" spans="2:12" x14ac:dyDescent="0.35">
      <c r="B48" t="s">
        <v>49</v>
      </c>
      <c r="C48" s="23">
        <f>[1]!SCORREL(B37:B41,C37:C41)</f>
        <v>0.99999999999999978</v>
      </c>
    </row>
    <row r="49" spans="2:6" x14ac:dyDescent="0.35">
      <c r="B49" t="s">
        <v>50</v>
      </c>
      <c r="C49" s="24">
        <f>[1]!KCORREL(B37:B41,C37:C41)</f>
        <v>1</v>
      </c>
    </row>
    <row r="51" spans="2:6" x14ac:dyDescent="0.35">
      <c r="B51" t="s">
        <v>52</v>
      </c>
      <c r="E51" t="s">
        <v>54</v>
      </c>
    </row>
    <row r="53" spans="2:6" x14ac:dyDescent="0.35">
      <c r="B53" t="s">
        <v>22</v>
      </c>
      <c r="C53" s="22">
        <v>0.05</v>
      </c>
      <c r="E53" t="s">
        <v>55</v>
      </c>
      <c r="F53" s="22">
        <v>0</v>
      </c>
    </row>
    <row r="54" spans="2:6" x14ac:dyDescent="0.35">
      <c r="B54" t="s">
        <v>51</v>
      </c>
      <c r="C54" s="24">
        <v>2</v>
      </c>
      <c r="E54" t="s">
        <v>22</v>
      </c>
      <c r="F54" s="23">
        <v>0.05</v>
      </c>
    </row>
    <row r="55" spans="2:6" x14ac:dyDescent="0.35">
      <c r="E55" t="s">
        <v>51</v>
      </c>
      <c r="F55" s="24">
        <v>2</v>
      </c>
    </row>
    <row r="56" spans="2:6" x14ac:dyDescent="0.35">
      <c r="B56" t="s">
        <v>53</v>
      </c>
      <c r="C56" s="22">
        <f>C47</f>
        <v>0.8928780569649275</v>
      </c>
    </row>
    <row r="57" spans="2:6" x14ac:dyDescent="0.35">
      <c r="B57" t="s">
        <v>24</v>
      </c>
      <c r="C57" s="23">
        <f>IFERROR(C56/C58,0)</f>
        <v>0.25997998345419837</v>
      </c>
      <c r="E57" t="s">
        <v>53</v>
      </c>
      <c r="F57" s="22">
        <f>C47</f>
        <v>0.8928780569649275</v>
      </c>
    </row>
    <row r="58" spans="2:6" x14ac:dyDescent="0.35">
      <c r="B58" t="str">
        <f t="array" ref="B58:C61">[1]!CorrelTTest(B37:B41,C37:C41,C53,TRUE,C54)</f>
        <v>t</v>
      </c>
      <c r="C58" s="23">
        <v>3.4344107769444068</v>
      </c>
      <c r="E58" t="s">
        <v>24</v>
      </c>
      <c r="F58" s="23">
        <f>1/SQRT([1]!CountPairs(B37:B41,C37:C41,FALSE)-1)</f>
        <v>0.5</v>
      </c>
    </row>
    <row r="59" spans="2:6" x14ac:dyDescent="0.35">
      <c r="B59" t="str">
        <v>p-value</v>
      </c>
      <c r="C59" s="23">
        <v>4.140446558471389E-2</v>
      </c>
      <c r="E59" t="str">
        <f t="array" ref="E59:F62">[1]!CorrelTest(B37:B41,C37:C41,F53,F54,TRUE,C54)</f>
        <v>z</v>
      </c>
      <c r="F59" s="23">
        <v>2.0307299884463417</v>
      </c>
    </row>
    <row r="60" spans="2:6" x14ac:dyDescent="0.35">
      <c r="B60" t="str">
        <v>lower</v>
      </c>
      <c r="C60" s="23">
        <v>6.5505719173394428E-2</v>
      </c>
      <c r="E60" t="str">
        <v>p-value</v>
      </c>
      <c r="F60" s="23">
        <v>4.228239252189888E-2</v>
      </c>
    </row>
    <row r="61" spans="2:6" x14ac:dyDescent="0.35">
      <c r="B61" t="str">
        <v>upper</v>
      </c>
      <c r="C61" s="24">
        <v>1.7202503947564607</v>
      </c>
      <c r="E61" t="str">
        <v>lower</v>
      </c>
      <c r="F61" s="23">
        <v>4.9997398480876483E-2</v>
      </c>
    </row>
    <row r="62" spans="2:6" x14ac:dyDescent="0.35">
      <c r="E62" t="str">
        <v>upper</v>
      </c>
      <c r="F62" s="24">
        <v>0.99294543164943916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6" sqref="C16"/>
    </sheetView>
  </sheetViews>
  <sheetFormatPr defaultRowHeight="14.5" x14ac:dyDescent="0.35"/>
  <cols>
    <col min="1" max="1" width="9.90625" customWidth="1"/>
    <col min="2" max="2" width="9.453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8</v>
      </c>
    </row>
    <row r="2" spans="1:4" x14ac:dyDescent="0.35">
      <c r="A2">
        <v>25</v>
      </c>
      <c r="B2">
        <v>35</v>
      </c>
    </row>
    <row r="3" spans="1:4" x14ac:dyDescent="0.35">
      <c r="A3">
        <v>20</v>
      </c>
      <c r="B3">
        <v>33</v>
      </c>
    </row>
    <row r="4" spans="1:4" x14ac:dyDescent="0.35">
      <c r="A4">
        <v>19</v>
      </c>
      <c r="B4">
        <v>20</v>
      </c>
    </row>
    <row r="5" spans="1:4" x14ac:dyDescent="0.35">
      <c r="A5">
        <v>23</v>
      </c>
      <c r="B5">
        <v>28</v>
      </c>
    </row>
    <row r="6" spans="1:4" x14ac:dyDescent="0.35">
      <c r="A6">
        <v>24</v>
      </c>
      <c r="B6">
        <v>29</v>
      </c>
    </row>
    <row r="7" spans="1:4" x14ac:dyDescent="0.35">
      <c r="A7">
        <v>30</v>
      </c>
      <c r="B7">
        <v>25</v>
      </c>
    </row>
    <row r="8" spans="1:4" x14ac:dyDescent="0.35">
      <c r="A8">
        <f>AVERAGE(A2:A7)</f>
        <v>23.5</v>
      </c>
      <c r="C8" s="11" t="s">
        <v>6</v>
      </c>
      <c r="D8" s="11"/>
    </row>
    <row r="9" spans="1:4" x14ac:dyDescent="0.35">
      <c r="A9">
        <f>STDEVA(A2:A7)</f>
        <v>3.9370039370059056</v>
      </c>
      <c r="C9" s="11" t="s">
        <v>9</v>
      </c>
      <c r="D9" s="11"/>
    </row>
    <row r="10" spans="1:4" x14ac:dyDescent="0.35">
      <c r="A10">
        <f>COUNT(A2:A7)</f>
        <v>6</v>
      </c>
      <c r="C10" s="11" t="s">
        <v>5</v>
      </c>
      <c r="D10" s="11"/>
    </row>
    <row r="11" spans="1:4" x14ac:dyDescent="0.35">
      <c r="A11">
        <f>A9/SQRT(A10)</f>
        <v>1.6072751268321592</v>
      </c>
      <c r="C11" s="11" t="s">
        <v>4</v>
      </c>
      <c r="D11" s="11"/>
    </row>
    <row r="12" spans="1:4" x14ac:dyDescent="0.35">
      <c r="A12">
        <f>MAX(A2:A7)</f>
        <v>30</v>
      </c>
      <c r="C12" s="11" t="s">
        <v>7</v>
      </c>
      <c r="D12" s="11"/>
    </row>
    <row r="13" spans="1:4" x14ac:dyDescent="0.35">
      <c r="A13">
        <f>MIN(A2:A7)</f>
        <v>19</v>
      </c>
      <c r="C13" s="11" t="s">
        <v>10</v>
      </c>
      <c r="D13" s="11"/>
    </row>
    <row r="14" spans="1:4" x14ac:dyDescent="0.35">
      <c r="A14">
        <f>_xlfn.VAR.S(A2:A7)</f>
        <v>15.5</v>
      </c>
      <c r="C14" s="11" t="s">
        <v>11</v>
      </c>
      <c r="D1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Bivariate</vt:lpstr>
      <vt:lpstr>Univariate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2025-02-21T19:32:12Z</dcterms:created>
  <dcterms:modified xsi:type="dcterms:W3CDTF">2025-02-22T23:30:21Z</dcterms:modified>
</cp:coreProperties>
</file>