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manassinghal/Downloads/"/>
    </mc:Choice>
  </mc:AlternateContent>
  <xr:revisionPtr revIDLastSave="0" documentId="8_{B45254F0-8306-C341-8A2C-F70993E5B6E9}" xr6:coauthVersionLast="47" xr6:coauthVersionMax="47" xr10:uidLastSave="{00000000-0000-0000-0000-000000000000}"/>
  <bookViews>
    <workbookView xWindow="0" yWindow="500" windowWidth="28800" windowHeight="16400" firstSheet="2" activeTab="4" xr2:uid="{00000000-000D-0000-FFFF-FFFF00000000}"/>
  </bookViews>
  <sheets>
    <sheet name="Sheet1" sheetId="2" r:id="rId1"/>
    <sheet name="Sheet2" sheetId="3" r:id="rId2"/>
    <sheet name="ir_meeting_impact" sheetId="4" r:id="rId3"/>
    <sheet name="IB_Meeting_impact" sheetId="5" r:id="rId4"/>
    <sheet name="ib_pricing" sheetId="6" r:id="rId5"/>
    <sheet name="ir_pricing" sheetId="10" r:id="rId6"/>
    <sheet name="Sheet3" sheetId="1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6" l="1"/>
  <c r="O6" i="6"/>
  <c r="Z5" i="10"/>
  <c r="Z4" i="10"/>
  <c r="F21" i="10" l="1"/>
  <c r="D21" i="10" a="1"/>
  <c r="D21" i="10" s="1"/>
  <c r="F20" i="10"/>
  <c r="D20" i="10" a="1"/>
  <c r="D20" i="10" s="1"/>
  <c r="F19" i="10"/>
  <c r="D19" i="10" a="1"/>
  <c r="D19" i="10" s="1"/>
  <c r="F18" i="10"/>
  <c r="D18" i="10" a="1"/>
  <c r="D18" i="10" s="1"/>
  <c r="F17" i="10"/>
  <c r="D17" i="10" a="1"/>
  <c r="D17" i="10" s="1"/>
  <c r="F16" i="10"/>
  <c r="D16" i="10" a="1"/>
  <c r="D16" i="10" s="1"/>
  <c r="F15" i="10"/>
  <c r="D15" i="10" a="1"/>
  <c r="D15" i="10" s="1"/>
  <c r="F14" i="10"/>
  <c r="D14" i="10" a="1"/>
  <c r="D14" i="10" s="1"/>
  <c r="F13" i="10"/>
  <c r="D13" i="10" a="1"/>
  <c r="D13" i="10" s="1"/>
  <c r="F12" i="10"/>
  <c r="D12" i="10" a="1"/>
  <c r="D12" i="10" s="1"/>
  <c r="F11" i="10"/>
  <c r="D11" i="10" a="1"/>
  <c r="D11" i="10" s="1"/>
  <c r="O10" i="10"/>
  <c r="G10" i="10"/>
  <c r="I10" i="10" s="1"/>
  <c r="F10" i="10"/>
  <c r="R10" i="10" s="1"/>
  <c r="D10" i="10" a="1"/>
  <c r="D10" i="10" s="1"/>
  <c r="T10" i="10" s="1"/>
  <c r="O9" i="10"/>
  <c r="G9" i="10"/>
  <c r="H9" i="10" s="1" a="1"/>
  <c r="H9" i="10" s="1"/>
  <c r="F9" i="10"/>
  <c r="R9" i="10" s="1"/>
  <c r="D9" i="10" a="1"/>
  <c r="D9" i="10" s="1"/>
  <c r="T9" i="10" s="1"/>
  <c r="R8" i="10"/>
  <c r="O8" i="10"/>
  <c r="G8" i="10"/>
  <c r="I8" i="10" s="1"/>
  <c r="F8" i="10"/>
  <c r="D8" i="10" a="1"/>
  <c r="D8" i="10" s="1"/>
  <c r="T8" i="10" s="1"/>
  <c r="O7" i="10"/>
  <c r="G7" i="10"/>
  <c r="H7" i="10" s="1" a="1"/>
  <c r="H7" i="10" s="1"/>
  <c r="F7" i="10"/>
  <c r="R7" i="10" s="1"/>
  <c r="D7" i="10" a="1"/>
  <c r="D7" i="10" s="1"/>
  <c r="T7" i="10" s="1"/>
  <c r="O6" i="10"/>
  <c r="G6" i="10"/>
  <c r="I6" i="10" s="1"/>
  <c r="F6" i="10"/>
  <c r="R6" i="10" s="1"/>
  <c r="D6" i="10" a="1"/>
  <c r="D6" i="10" s="1"/>
  <c r="T6" i="10" s="1"/>
  <c r="O5" i="10"/>
  <c r="G5" i="10"/>
  <c r="I5" i="10" s="1"/>
  <c r="F5" i="10"/>
  <c r="R5" i="10" s="1"/>
  <c r="D5" i="10" a="1"/>
  <c r="D5" i="10" s="1"/>
  <c r="T5" i="10" s="1"/>
  <c r="AB4" i="10"/>
  <c r="AA5" i="10" s="1"/>
  <c r="O4" i="10"/>
  <c r="G4" i="10"/>
  <c r="H4" i="10" s="1" a="1"/>
  <c r="H4" i="10" s="1"/>
  <c r="F4" i="10"/>
  <c r="R4" i="10" s="1"/>
  <c r="D4" i="10" a="1"/>
  <c r="D4" i="10" s="1"/>
  <c r="T4" i="10" s="1"/>
  <c r="E6" i="6"/>
  <c r="E7" i="6"/>
  <c r="F7" i="6" s="1"/>
  <c r="E8" i="6"/>
  <c r="E9" i="6"/>
  <c r="F9" i="6" s="1"/>
  <c r="E10" i="6"/>
  <c r="F10" i="6" s="1"/>
  <c r="E11" i="6"/>
  <c r="F11" i="6" s="1"/>
  <c r="E12" i="6"/>
  <c r="F12" i="6" s="1"/>
  <c r="E13" i="6"/>
  <c r="F13" i="6" s="1"/>
  <c r="E14" i="6"/>
  <c r="F14" i="6" s="1"/>
  <c r="E15" i="6"/>
  <c r="F15" i="6" s="1"/>
  <c r="E16" i="6"/>
  <c r="F16" i="6" s="1"/>
  <c r="E17" i="6"/>
  <c r="F17" i="6" s="1"/>
  <c r="E18" i="6"/>
  <c r="F18" i="6" s="1"/>
  <c r="E19" i="6"/>
  <c r="F19" i="6" s="1"/>
  <c r="E20" i="6"/>
  <c r="F20" i="6" s="1"/>
  <c r="E21" i="6"/>
  <c r="F21" i="6" s="1"/>
  <c r="E22" i="6"/>
  <c r="F22" i="6" s="1"/>
  <c r="F8" i="6" l="1"/>
  <c r="G8" i="6"/>
  <c r="H6" i="6"/>
  <c r="G6" i="6"/>
  <c r="F6" i="6"/>
  <c r="L6" i="6"/>
  <c r="I7" i="10"/>
  <c r="J7" i="10" s="1" a="1"/>
  <c r="J7" i="10" s="1"/>
  <c r="AC4" i="10"/>
  <c r="P5" i="10"/>
  <c r="K5" i="10"/>
  <c r="J5" i="10" a="1"/>
  <c r="J5" i="10" s="1"/>
  <c r="K10" i="10"/>
  <c r="J10" i="10" a="1"/>
  <c r="J10" i="10" s="1"/>
  <c r="P10" i="10"/>
  <c r="AB5" i="10"/>
  <c r="AC5" i="10"/>
  <c r="J6" i="10" a="1"/>
  <c r="J6" i="10" s="1"/>
  <c r="P6" i="10"/>
  <c r="K6" i="10"/>
  <c r="K8" i="10"/>
  <c r="J8" i="10" a="1"/>
  <c r="J8" i="10" s="1"/>
  <c r="P8" i="10"/>
  <c r="H5" i="10" a="1"/>
  <c r="H5" i="10" s="1"/>
  <c r="I4" i="10"/>
  <c r="H6" i="10" a="1"/>
  <c r="H6" i="10" s="1"/>
  <c r="H10" i="10" a="1"/>
  <c r="H10" i="10" s="1"/>
  <c r="I9" i="10"/>
  <c r="H8" i="10" a="1"/>
  <c r="H8" i="10" s="1"/>
  <c r="G7" i="6"/>
  <c r="G9" i="6"/>
  <c r="G10" i="6"/>
  <c r="L11" i="6"/>
  <c r="L12" i="6"/>
  <c r="L13" i="6"/>
  <c r="L14" i="6"/>
  <c r="L15" i="6"/>
  <c r="L16" i="6"/>
  <c r="G17" i="6"/>
  <c r="G18" i="6"/>
  <c r="H19" i="6"/>
  <c r="G20" i="6"/>
  <c r="G22" i="6"/>
  <c r="I21" i="6"/>
  <c r="L22" i="6"/>
  <c r="G19" i="6"/>
  <c r="G5" i="6"/>
  <c r="I16" i="6"/>
  <c r="I17" i="6"/>
  <c r="I18" i="6"/>
  <c r="I19" i="6"/>
  <c r="H17" i="6"/>
  <c r="C3" i="11"/>
  <c r="E3" i="11" s="1"/>
  <c r="C4" i="11"/>
  <c r="E4" i="11" s="1"/>
  <c r="C5" i="11"/>
  <c r="E5" i="11" s="1"/>
  <c r="C6" i="11"/>
  <c r="E6" i="11" s="1"/>
  <c r="C7" i="11"/>
  <c r="E7" i="11" s="1"/>
  <c r="C8" i="11"/>
  <c r="E8" i="11" s="1"/>
  <c r="C9" i="11"/>
  <c r="E9" i="11" s="1"/>
  <c r="C10" i="11"/>
  <c r="E10" i="11" s="1"/>
  <c r="C11" i="11"/>
  <c r="E11" i="11" s="1"/>
  <c r="C12" i="11"/>
  <c r="E12" i="11" s="1"/>
  <c r="C13" i="11"/>
  <c r="E13" i="11" s="1"/>
  <c r="C14" i="11"/>
  <c r="E14" i="11" s="1"/>
  <c r="C15" i="11"/>
  <c r="E15" i="11" s="1"/>
  <c r="C16" i="11"/>
  <c r="E16" i="11" s="1"/>
  <c r="C17" i="11"/>
  <c r="E17" i="11" s="1"/>
  <c r="C18" i="11"/>
  <c r="E18" i="11" s="1"/>
  <c r="C19" i="11"/>
  <c r="E19" i="11" s="1"/>
  <c r="C2" i="11"/>
  <c r="E2" i="11" s="1"/>
  <c r="D3" i="4"/>
  <c r="D4" i="4" s="1"/>
  <c r="D6" i="4" s="1"/>
  <c r="D7" i="4" s="1"/>
  <c r="AL6" i="6"/>
  <c r="AL5" i="6"/>
  <c r="C3" i="2"/>
  <c r="C5" i="2" s="1"/>
  <c r="B3" i="2"/>
  <c r="B21" i="2" s="1"/>
  <c r="AK5" i="6"/>
  <c r="AM5" i="6" s="1"/>
  <c r="AE5" i="6"/>
  <c r="AD6" i="6" s="1"/>
  <c r="Y5" i="6"/>
  <c r="Z5" i="6" s="1"/>
  <c r="AA5" i="6" s="1"/>
  <c r="E5" i="6"/>
  <c r="L5" i="6" s="1"/>
  <c r="L7" i="6"/>
  <c r="L8" i="6"/>
  <c r="L10" i="6"/>
  <c r="L17" i="6"/>
  <c r="L18" i="6"/>
  <c r="L19" i="6"/>
  <c r="L20" i="6"/>
  <c r="E3" i="5"/>
  <c r="D3" i="2"/>
  <c r="E24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C3" i="4"/>
  <c r="C4" i="4" s="1"/>
  <c r="C6" i="4" s="1"/>
  <c r="C7" i="4" s="1"/>
  <c r="C23" i="4" s="1"/>
  <c r="E3" i="4"/>
  <c r="E4" i="4" s="1"/>
  <c r="E6" i="4" s="1"/>
  <c r="E7" i="4" s="1"/>
  <c r="E10" i="4" s="1"/>
  <c r="F3" i="4"/>
  <c r="F4" i="4" s="1"/>
  <c r="F6" i="4" s="1"/>
  <c r="F7" i="4" s="1"/>
  <c r="F19" i="4" s="1"/>
  <c r="G3" i="4"/>
  <c r="G4" i="4" s="1"/>
  <c r="G6" i="4" s="1"/>
  <c r="G7" i="4" s="1"/>
  <c r="G10" i="4" s="1"/>
  <c r="H3" i="4"/>
  <c r="H4" i="4" s="1"/>
  <c r="H6" i="4" s="1"/>
  <c r="H7" i="4" s="1"/>
  <c r="H14" i="4" s="1"/>
  <c r="I3" i="4"/>
  <c r="I4" i="4" s="1"/>
  <c r="I6" i="4" s="1"/>
  <c r="I7" i="4" s="1"/>
  <c r="I10" i="4" s="1"/>
  <c r="J3" i="4"/>
  <c r="J4" i="4" s="1"/>
  <c r="J6" i="4" s="1"/>
  <c r="J7" i="4" s="1"/>
  <c r="J11" i="4" s="1"/>
  <c r="K3" i="4"/>
  <c r="K4" i="4" s="1"/>
  <c r="K6" i="4" s="1"/>
  <c r="K7" i="4" s="1"/>
  <c r="K10" i="4" s="1"/>
  <c r="L3" i="4"/>
  <c r="L4" i="4" s="1"/>
  <c r="L6" i="4" s="1"/>
  <c r="L7" i="4" s="1"/>
  <c r="L10" i="4" s="1"/>
  <c r="M3" i="4"/>
  <c r="M4" i="4" s="1"/>
  <c r="M6" i="4" s="1"/>
  <c r="M7" i="4" s="1"/>
  <c r="M10" i="4" s="1"/>
  <c r="N3" i="4"/>
  <c r="N4" i="4" s="1"/>
  <c r="N6" i="4" s="1"/>
  <c r="N7" i="4" s="1"/>
  <c r="N10" i="4" s="1"/>
  <c r="O3" i="4"/>
  <c r="O4" i="4" s="1"/>
  <c r="O6" i="4" s="1"/>
  <c r="O7" i="4" s="1"/>
  <c r="O10" i="4" s="1"/>
  <c r="P3" i="4"/>
  <c r="P4" i="4" s="1"/>
  <c r="P6" i="4" s="1"/>
  <c r="P7" i="4" s="1"/>
  <c r="P10" i="4" s="1"/>
  <c r="Q3" i="4"/>
  <c r="Q4" i="4" s="1"/>
  <c r="Q6" i="4" s="1"/>
  <c r="Q7" i="4" s="1"/>
  <c r="Q10" i="4" s="1"/>
  <c r="R3" i="4"/>
  <c r="R4" i="4" s="1"/>
  <c r="R6" i="4" s="1"/>
  <c r="R7" i="4" s="1"/>
  <c r="R10" i="4" s="1"/>
  <c r="S3" i="4"/>
  <c r="S4" i="4" s="1"/>
  <c r="S6" i="4" s="1"/>
  <c r="S7" i="4" s="1"/>
  <c r="B3" i="4"/>
  <c r="B4" i="4" s="1"/>
  <c r="R3" i="2"/>
  <c r="R54" i="2" s="1"/>
  <c r="Q3" i="2"/>
  <c r="Q54" i="2" s="1"/>
  <c r="P3" i="2"/>
  <c r="P54" i="2" s="1"/>
  <c r="O3" i="2"/>
  <c r="O54" i="2" s="1"/>
  <c r="N3" i="2"/>
  <c r="N54" i="2" s="1"/>
  <c r="M3" i="2"/>
  <c r="M53" i="2" s="1"/>
  <c r="L3" i="2"/>
  <c r="L54" i="2" s="1"/>
  <c r="K3" i="2"/>
  <c r="K53" i="2" s="1"/>
  <c r="J3" i="2"/>
  <c r="J53" i="2" s="1"/>
  <c r="I3" i="2"/>
  <c r="I52" i="2" s="1"/>
  <c r="H3" i="2"/>
  <c r="H53" i="2" s="1"/>
  <c r="G3" i="2"/>
  <c r="G54" i="2" s="1"/>
  <c r="F3" i="2"/>
  <c r="F54" i="2" s="1"/>
  <c r="E3" i="2"/>
  <c r="E54" i="2" s="1"/>
  <c r="A17" i="3"/>
  <c r="C17" i="3" s="1"/>
  <c r="A7" i="3"/>
  <c r="C7" i="3" s="1"/>
  <c r="A16" i="3"/>
  <c r="B16" i="3" s="1"/>
  <c r="A6" i="3"/>
  <c r="C6" i="3" s="1"/>
  <c r="A18" i="3"/>
  <c r="B18" i="3" s="1"/>
  <c r="A20" i="3"/>
  <c r="C20" i="3" s="1"/>
  <c r="A13" i="3"/>
  <c r="B13" i="3" s="1"/>
  <c r="A12" i="3"/>
  <c r="C12" i="3" s="1"/>
  <c r="A11" i="3"/>
  <c r="C11" i="3" s="1"/>
  <c r="A19" i="3"/>
  <c r="C19" i="3" s="1"/>
  <c r="A9" i="3"/>
  <c r="C9" i="3" s="1"/>
  <c r="A4" i="3"/>
  <c r="B4" i="3" s="1"/>
  <c r="A5" i="3"/>
  <c r="C5" i="3" s="1"/>
  <c r="A15" i="3"/>
  <c r="B15" i="3" s="1"/>
  <c r="A10" i="3"/>
  <c r="C10" i="3" s="1"/>
  <c r="A14" i="3"/>
  <c r="B14" i="3" s="1"/>
  <c r="A8" i="3"/>
  <c r="C8" i="3" s="1"/>
  <c r="P7" i="10" l="1"/>
  <c r="K7" i="10"/>
  <c r="M7" i="10" s="1"/>
  <c r="N7" i="10" s="1" a="1"/>
  <c r="N7" i="10" s="1"/>
  <c r="AC6" i="10"/>
  <c r="AA6" i="10"/>
  <c r="AB6" i="10" s="1"/>
  <c r="AA7" i="10" s="1"/>
  <c r="Q10" i="10"/>
  <c r="L10" i="10" a="1"/>
  <c r="L10" i="10" s="1"/>
  <c r="M10" i="10"/>
  <c r="N10" i="10" s="1" a="1"/>
  <c r="N10" i="10" s="1"/>
  <c r="Q6" i="10"/>
  <c r="M6" i="10"/>
  <c r="N6" i="10" s="1" a="1"/>
  <c r="N6" i="10" s="1"/>
  <c r="L6" i="10" a="1"/>
  <c r="L6" i="10" s="1"/>
  <c r="Q5" i="10"/>
  <c r="M5" i="10"/>
  <c r="N5" i="10" s="1" a="1"/>
  <c r="N5" i="10" s="1"/>
  <c r="L5" i="10" a="1"/>
  <c r="L5" i="10" s="1"/>
  <c r="Q8" i="10"/>
  <c r="M8" i="10"/>
  <c r="N8" i="10" s="1" a="1"/>
  <c r="N8" i="10" s="1"/>
  <c r="L8" i="10" a="1"/>
  <c r="L8" i="10" s="1"/>
  <c r="J4" i="10" a="1"/>
  <c r="J4" i="10" s="1"/>
  <c r="P4" i="10"/>
  <c r="K4" i="10"/>
  <c r="K9" i="10"/>
  <c r="J9" i="10" a="1"/>
  <c r="J9" i="10" s="1"/>
  <c r="P9" i="10"/>
  <c r="J28" i="4"/>
  <c r="H20" i="6"/>
  <c r="H18" i="6"/>
  <c r="G15" i="6"/>
  <c r="G11" i="6"/>
  <c r="H16" i="6"/>
  <c r="L9" i="6"/>
  <c r="G14" i="6"/>
  <c r="H21" i="6"/>
  <c r="I20" i="6"/>
  <c r="K28" i="4"/>
  <c r="G21" i="6"/>
  <c r="G12" i="6"/>
  <c r="L21" i="6"/>
  <c r="N28" i="4"/>
  <c r="M28" i="4"/>
  <c r="I28" i="4"/>
  <c r="O28" i="4"/>
  <c r="L28" i="4"/>
  <c r="G13" i="6"/>
  <c r="G16" i="6"/>
  <c r="H22" i="6"/>
  <c r="I22" i="6"/>
  <c r="B6" i="4"/>
  <c r="B7" i="4" s="1"/>
  <c r="B10" i="4" s="1"/>
  <c r="B28" i="4" s="1"/>
  <c r="D15" i="4"/>
  <c r="D16" i="4"/>
  <c r="D17" i="4"/>
  <c r="D18" i="4"/>
  <c r="D19" i="4"/>
  <c r="D20" i="4"/>
  <c r="D21" i="4"/>
  <c r="D22" i="4"/>
  <c r="D23" i="4"/>
  <c r="D24" i="4"/>
  <c r="D11" i="4"/>
  <c r="D10" i="4"/>
  <c r="D12" i="4"/>
  <c r="D13" i="4"/>
  <c r="D14" i="4"/>
  <c r="C8" i="2"/>
  <c r="L19" i="4"/>
  <c r="L17" i="4"/>
  <c r="L11" i="4"/>
  <c r="M17" i="4"/>
  <c r="N23" i="4"/>
  <c r="N15" i="4"/>
  <c r="O21" i="4"/>
  <c r="O13" i="4"/>
  <c r="S11" i="4"/>
  <c r="Q29" i="4" s="1"/>
  <c r="Q46" i="4" s="1"/>
  <c r="S19" i="4"/>
  <c r="Q37" i="4" s="1"/>
  <c r="Q54" i="4" s="1"/>
  <c r="S12" i="4"/>
  <c r="Q30" i="4" s="1"/>
  <c r="Q47" i="4" s="1"/>
  <c r="S20" i="4"/>
  <c r="Q38" i="4" s="1"/>
  <c r="Q55" i="4" s="1"/>
  <c r="S13" i="4"/>
  <c r="Q31" i="4" s="1"/>
  <c r="Q48" i="4" s="1"/>
  <c r="S21" i="4"/>
  <c r="Q39" i="4" s="1"/>
  <c r="Q56" i="4" s="1"/>
  <c r="S14" i="4"/>
  <c r="Q32" i="4" s="1"/>
  <c r="Q49" i="4" s="1"/>
  <c r="S22" i="4"/>
  <c r="Q40" i="4" s="1"/>
  <c r="Q57" i="4" s="1"/>
  <c r="S15" i="4"/>
  <c r="Q33" i="4" s="1"/>
  <c r="Q50" i="4" s="1"/>
  <c r="S23" i="4"/>
  <c r="Q41" i="4" s="1"/>
  <c r="Q58" i="4" s="1"/>
  <c r="S16" i="4"/>
  <c r="Q34" i="4" s="1"/>
  <c r="Q51" i="4" s="1"/>
  <c r="S24" i="4"/>
  <c r="Q42" i="4" s="1"/>
  <c r="Q59" i="4" s="1"/>
  <c r="S17" i="4"/>
  <c r="Q35" i="4" s="1"/>
  <c r="Q52" i="4" s="1"/>
  <c r="S18" i="4"/>
  <c r="Q36" i="4" s="1"/>
  <c r="Q53" i="4" s="1"/>
  <c r="S10" i="4"/>
  <c r="K24" i="4"/>
  <c r="K16" i="4"/>
  <c r="L22" i="4"/>
  <c r="L14" i="4"/>
  <c r="M20" i="4"/>
  <c r="M12" i="4"/>
  <c r="N18" i="4"/>
  <c r="O24" i="4"/>
  <c r="O16" i="4"/>
  <c r="P22" i="4"/>
  <c r="P14" i="4"/>
  <c r="Q20" i="4"/>
  <c r="Q12" i="4"/>
  <c r="R18" i="4"/>
  <c r="K23" i="4"/>
  <c r="K15" i="4"/>
  <c r="L21" i="4"/>
  <c r="L13" i="4"/>
  <c r="M19" i="4"/>
  <c r="M11" i="4"/>
  <c r="N17" i="4"/>
  <c r="O23" i="4"/>
  <c r="O15" i="4"/>
  <c r="P21" i="4"/>
  <c r="P13" i="4"/>
  <c r="Q19" i="4"/>
  <c r="Q11" i="4"/>
  <c r="R17" i="4"/>
  <c r="K22" i="4"/>
  <c r="K14" i="4"/>
  <c r="L20" i="4"/>
  <c r="L12" i="4"/>
  <c r="M18" i="4"/>
  <c r="N24" i="4"/>
  <c r="N16" i="4"/>
  <c r="O22" i="4"/>
  <c r="O14" i="4"/>
  <c r="P20" i="4"/>
  <c r="P12" i="4"/>
  <c r="Q18" i="4"/>
  <c r="R24" i="4"/>
  <c r="R16" i="4"/>
  <c r="K21" i="4"/>
  <c r="K13" i="4"/>
  <c r="P19" i="4"/>
  <c r="P11" i="4"/>
  <c r="Q17" i="4"/>
  <c r="R23" i="4"/>
  <c r="R15" i="4"/>
  <c r="K20" i="4"/>
  <c r="K12" i="4"/>
  <c r="L18" i="4"/>
  <c r="M24" i="4"/>
  <c r="M16" i="4"/>
  <c r="N22" i="4"/>
  <c r="N14" i="4"/>
  <c r="O20" i="4"/>
  <c r="O12" i="4"/>
  <c r="P18" i="4"/>
  <c r="Q24" i="4"/>
  <c r="Q16" i="4"/>
  <c r="R22" i="4"/>
  <c r="R14" i="4"/>
  <c r="K19" i="4"/>
  <c r="K11" i="4"/>
  <c r="H29" i="4" s="1"/>
  <c r="M23" i="4"/>
  <c r="M15" i="4"/>
  <c r="N21" i="4"/>
  <c r="N13" i="4"/>
  <c r="O19" i="4"/>
  <c r="O11" i="4"/>
  <c r="P17" i="4"/>
  <c r="Q23" i="4"/>
  <c r="Q15" i="4"/>
  <c r="R21" i="4"/>
  <c r="R13" i="4"/>
  <c r="K18" i="4"/>
  <c r="L24" i="4"/>
  <c r="L16" i="4"/>
  <c r="M22" i="4"/>
  <c r="M14" i="4"/>
  <c r="N20" i="4"/>
  <c r="N12" i="4"/>
  <c r="O18" i="4"/>
  <c r="P24" i="4"/>
  <c r="P16" i="4"/>
  <c r="Q22" i="4"/>
  <c r="Q14" i="4"/>
  <c r="R20" i="4"/>
  <c r="R12" i="4"/>
  <c r="K17" i="4"/>
  <c r="L23" i="4"/>
  <c r="L15" i="4"/>
  <c r="M21" i="4"/>
  <c r="M13" i="4"/>
  <c r="N19" i="4"/>
  <c r="N11" i="4"/>
  <c r="O17" i="4"/>
  <c r="P23" i="4"/>
  <c r="P15" i="4"/>
  <c r="Q21" i="4"/>
  <c r="Q13" i="4"/>
  <c r="R19" i="4"/>
  <c r="R11" i="4"/>
  <c r="H11" i="6"/>
  <c r="H10" i="6"/>
  <c r="H9" i="6"/>
  <c r="H8" i="6"/>
  <c r="H7" i="6"/>
  <c r="I15" i="6"/>
  <c r="I14" i="6"/>
  <c r="F5" i="6"/>
  <c r="I13" i="6"/>
  <c r="I12" i="6"/>
  <c r="I11" i="6"/>
  <c r="I10" i="6"/>
  <c r="H5" i="6"/>
  <c r="I9" i="6"/>
  <c r="I5" i="6"/>
  <c r="I8" i="6"/>
  <c r="I7" i="6"/>
  <c r="I6" i="6"/>
  <c r="J6" i="6" s="1"/>
  <c r="M6" i="6" s="1"/>
  <c r="N6" i="6" s="1"/>
  <c r="H15" i="6"/>
  <c r="H14" i="6"/>
  <c r="H13" i="6"/>
  <c r="H12" i="6"/>
  <c r="X6" i="6"/>
  <c r="Y6" i="6" s="1"/>
  <c r="AF5" i="6"/>
  <c r="AG5" i="6" s="1"/>
  <c r="AJ6" i="6"/>
  <c r="AE6" i="6"/>
  <c r="AD7" i="6" s="1"/>
  <c r="C22" i="4"/>
  <c r="C21" i="4"/>
  <c r="C20" i="4"/>
  <c r="C18" i="4"/>
  <c r="F18" i="4"/>
  <c r="F17" i="4"/>
  <c r="F16" i="4"/>
  <c r="F15" i="4"/>
  <c r="C19" i="4"/>
  <c r="F14" i="4"/>
  <c r="H13" i="4"/>
  <c r="G24" i="4"/>
  <c r="I20" i="4"/>
  <c r="G22" i="4"/>
  <c r="C12" i="4"/>
  <c r="G21" i="4"/>
  <c r="G20" i="4"/>
  <c r="I16" i="4"/>
  <c r="E22" i="4"/>
  <c r="G17" i="4"/>
  <c r="I14" i="4"/>
  <c r="F32" i="4" s="1"/>
  <c r="C17" i="4"/>
  <c r="F13" i="4"/>
  <c r="I23" i="4"/>
  <c r="I21" i="4"/>
  <c r="H12" i="4"/>
  <c r="C13" i="4"/>
  <c r="I18" i="4"/>
  <c r="I17" i="4"/>
  <c r="G19" i="4"/>
  <c r="E23" i="4"/>
  <c r="G18" i="4"/>
  <c r="E21" i="4"/>
  <c r="G16" i="4"/>
  <c r="I13" i="4"/>
  <c r="E20" i="4"/>
  <c r="G15" i="4"/>
  <c r="I12" i="4"/>
  <c r="E19" i="4"/>
  <c r="G14" i="4"/>
  <c r="E32" i="4" s="1"/>
  <c r="I11" i="4"/>
  <c r="G29" i="4" s="1"/>
  <c r="E18" i="4"/>
  <c r="G13" i="4"/>
  <c r="J24" i="4"/>
  <c r="E17" i="4"/>
  <c r="G12" i="4"/>
  <c r="J23" i="4"/>
  <c r="I24" i="4"/>
  <c r="C15" i="4"/>
  <c r="F11" i="4"/>
  <c r="C14" i="4"/>
  <c r="E24" i="4"/>
  <c r="I15" i="4"/>
  <c r="E16" i="4"/>
  <c r="G11" i="4"/>
  <c r="J22" i="4"/>
  <c r="E15" i="4"/>
  <c r="H24" i="4"/>
  <c r="J21" i="4"/>
  <c r="E14" i="4"/>
  <c r="H23" i="4"/>
  <c r="J20" i="4"/>
  <c r="J10" i="4"/>
  <c r="E13" i="4"/>
  <c r="H22" i="4"/>
  <c r="J19" i="4"/>
  <c r="H11" i="4"/>
  <c r="C16" i="4"/>
  <c r="F12" i="4"/>
  <c r="I22" i="4"/>
  <c r="G23" i="4"/>
  <c r="I19" i="4"/>
  <c r="C11" i="4"/>
  <c r="E12" i="4"/>
  <c r="H21" i="4"/>
  <c r="J18" i="4"/>
  <c r="H10" i="4"/>
  <c r="E11" i="4"/>
  <c r="H20" i="4"/>
  <c r="J17" i="4"/>
  <c r="F24" i="4"/>
  <c r="H19" i="4"/>
  <c r="J16" i="4"/>
  <c r="F10" i="4"/>
  <c r="F23" i="4"/>
  <c r="H18" i="4"/>
  <c r="J15" i="4"/>
  <c r="F22" i="4"/>
  <c r="H17" i="4"/>
  <c r="J14" i="4"/>
  <c r="H32" i="4" s="1"/>
  <c r="C10" i="4"/>
  <c r="F21" i="4"/>
  <c r="H16" i="4"/>
  <c r="J13" i="4"/>
  <c r="C24" i="4"/>
  <c r="F20" i="4"/>
  <c r="H15" i="4"/>
  <c r="J12" i="4"/>
  <c r="J38" i="2"/>
  <c r="M23" i="2"/>
  <c r="M54" i="2"/>
  <c r="M17" i="2"/>
  <c r="M18" i="2"/>
  <c r="M19" i="2"/>
  <c r="M20" i="2"/>
  <c r="M21" i="2"/>
  <c r="M22" i="2"/>
  <c r="M15" i="2"/>
  <c r="M16" i="2"/>
  <c r="N36" i="2"/>
  <c r="Q15" i="2"/>
  <c r="N37" i="2"/>
  <c r="Q16" i="2"/>
  <c r="N38" i="2"/>
  <c r="Q17" i="2"/>
  <c r="N42" i="2"/>
  <c r="R6" i="2"/>
  <c r="N35" i="2"/>
  <c r="N44" i="2"/>
  <c r="R9" i="2"/>
  <c r="R10" i="2"/>
  <c r="R15" i="2"/>
  <c r="R16" i="2"/>
  <c r="R17" i="2"/>
  <c r="N45" i="2"/>
  <c r="R18" i="2"/>
  <c r="N46" i="2"/>
  <c r="R19" i="2"/>
  <c r="R20" i="2"/>
  <c r="R21" i="2"/>
  <c r="N7" i="2"/>
  <c r="O17" i="2"/>
  <c r="N49" i="2"/>
  <c r="N8" i="2"/>
  <c r="R28" i="2"/>
  <c r="N6" i="2"/>
  <c r="N5" i="2"/>
  <c r="N41" i="2"/>
  <c r="O16" i="2"/>
  <c r="R37" i="2"/>
  <c r="O15" i="2"/>
  <c r="O20" i="2"/>
  <c r="N16" i="2"/>
  <c r="R24" i="2"/>
  <c r="O22" i="2"/>
  <c r="O23" i="2"/>
  <c r="O24" i="2"/>
  <c r="O34" i="2"/>
  <c r="N21" i="2"/>
  <c r="R35" i="2"/>
  <c r="O41" i="2"/>
  <c r="P15" i="2"/>
  <c r="N28" i="2"/>
  <c r="P16" i="2"/>
  <c r="R41" i="2"/>
  <c r="N10" i="2"/>
  <c r="O19" i="2"/>
  <c r="R22" i="2"/>
  <c r="N15" i="2"/>
  <c r="R23" i="2"/>
  <c r="O21" i="2"/>
  <c r="N17" i="2"/>
  <c r="N18" i="2"/>
  <c r="N19" i="2"/>
  <c r="R30" i="2"/>
  <c r="O35" i="2"/>
  <c r="O38" i="2"/>
  <c r="N23" i="2"/>
  <c r="R38" i="2"/>
  <c r="N29" i="2"/>
  <c r="P17" i="2"/>
  <c r="R42" i="2"/>
  <c r="R25" i="2"/>
  <c r="R29" i="2"/>
  <c r="N20" i="2"/>
  <c r="R34" i="2"/>
  <c r="N22" i="2"/>
  <c r="R36" i="2"/>
  <c r="N24" i="2"/>
  <c r="N25" i="2"/>
  <c r="N30" i="2"/>
  <c r="P18" i="2"/>
  <c r="R45" i="2"/>
  <c r="O18" i="2"/>
  <c r="N33" i="2"/>
  <c r="P19" i="2"/>
  <c r="R50" i="2"/>
  <c r="M14" i="2"/>
  <c r="N34" i="2"/>
  <c r="P20" i="2"/>
  <c r="R51" i="2"/>
  <c r="R33" i="2"/>
  <c r="R43" i="2"/>
  <c r="R5" i="2"/>
  <c r="R44" i="2"/>
  <c r="R7" i="2"/>
  <c r="R46" i="2"/>
  <c r="R8" i="2"/>
  <c r="R49" i="2"/>
  <c r="R12" i="2"/>
  <c r="R52" i="2"/>
  <c r="R13" i="2"/>
  <c r="R53" i="2"/>
  <c r="R14" i="2"/>
  <c r="Q18" i="2"/>
  <c r="Q21" i="2"/>
  <c r="Q22" i="2"/>
  <c r="Q23" i="2"/>
  <c r="Q24" i="2"/>
  <c r="Q25" i="2"/>
  <c r="Q28" i="2"/>
  <c r="Q29" i="2"/>
  <c r="Q30" i="2"/>
  <c r="Q33" i="2"/>
  <c r="Q34" i="2"/>
  <c r="Q35" i="2"/>
  <c r="Q36" i="2"/>
  <c r="Q37" i="2"/>
  <c r="Q38" i="2"/>
  <c r="Q41" i="2"/>
  <c r="Q6" i="2"/>
  <c r="Q45" i="2"/>
  <c r="Q7" i="2"/>
  <c r="Q8" i="2"/>
  <c r="Q49" i="2"/>
  <c r="Q5" i="2"/>
  <c r="Q44" i="2"/>
  <c r="Q46" i="2"/>
  <c r="Q9" i="2"/>
  <c r="Q50" i="2"/>
  <c r="Q10" i="2"/>
  <c r="Q51" i="2"/>
  <c r="Q12" i="2"/>
  <c r="Q52" i="2"/>
  <c r="Q19" i="2"/>
  <c r="Q20" i="2"/>
  <c r="Q42" i="2"/>
  <c r="Q43" i="2"/>
  <c r="Q13" i="2"/>
  <c r="Q53" i="2"/>
  <c r="Q14" i="2"/>
  <c r="P21" i="2"/>
  <c r="P22" i="2"/>
  <c r="P29" i="2"/>
  <c r="P34" i="2"/>
  <c r="P25" i="2"/>
  <c r="P43" i="2"/>
  <c r="P23" i="2"/>
  <c r="P24" i="2"/>
  <c r="P44" i="2"/>
  <c r="P45" i="2"/>
  <c r="P6" i="2"/>
  <c r="P7" i="2"/>
  <c r="P46" i="2"/>
  <c r="P33" i="2"/>
  <c r="P37" i="2"/>
  <c r="P41" i="2"/>
  <c r="P5" i="2"/>
  <c r="P8" i="2"/>
  <c r="P49" i="2"/>
  <c r="P9" i="2"/>
  <c r="P50" i="2"/>
  <c r="P28" i="2"/>
  <c r="P30" i="2"/>
  <c r="P35" i="2"/>
  <c r="P38" i="2"/>
  <c r="P42" i="2"/>
  <c r="P10" i="2"/>
  <c r="P51" i="2"/>
  <c r="P36" i="2"/>
  <c r="P12" i="2"/>
  <c r="P52" i="2"/>
  <c r="P13" i="2"/>
  <c r="P53" i="2"/>
  <c r="P14" i="2"/>
  <c r="O25" i="2"/>
  <c r="O28" i="2"/>
  <c r="O29" i="2"/>
  <c r="O30" i="2"/>
  <c r="O33" i="2"/>
  <c r="O36" i="2"/>
  <c r="O37" i="2"/>
  <c r="O43" i="2"/>
  <c r="O5" i="2"/>
  <c r="O44" i="2"/>
  <c r="O6" i="2"/>
  <c r="O46" i="2"/>
  <c r="O8" i="2"/>
  <c r="O49" i="2"/>
  <c r="O50" i="2"/>
  <c r="O12" i="2"/>
  <c r="O52" i="2"/>
  <c r="O45" i="2"/>
  <c r="O7" i="2"/>
  <c r="O9" i="2"/>
  <c r="O13" i="2"/>
  <c r="O53" i="2"/>
  <c r="O42" i="2"/>
  <c r="O10" i="2"/>
  <c r="O51" i="2"/>
  <c r="O14" i="2"/>
  <c r="N43" i="2"/>
  <c r="N9" i="2"/>
  <c r="N50" i="2"/>
  <c r="N51" i="2"/>
  <c r="N12" i="2"/>
  <c r="N52" i="2"/>
  <c r="N13" i="2"/>
  <c r="N53" i="2"/>
  <c r="N14" i="2"/>
  <c r="M25" i="2"/>
  <c r="M28" i="2"/>
  <c r="M29" i="2"/>
  <c r="M30" i="2"/>
  <c r="M33" i="2"/>
  <c r="M5" i="2"/>
  <c r="M44" i="2"/>
  <c r="M45" i="2"/>
  <c r="M7" i="2"/>
  <c r="M46" i="2"/>
  <c r="M8" i="2"/>
  <c r="M51" i="2"/>
  <c r="M12" i="2"/>
  <c r="M52" i="2"/>
  <c r="M24" i="2"/>
  <c r="M34" i="2"/>
  <c r="M35" i="2"/>
  <c r="M36" i="2"/>
  <c r="M37" i="2"/>
  <c r="M38" i="2"/>
  <c r="M41" i="2"/>
  <c r="M42" i="2"/>
  <c r="M43" i="2"/>
  <c r="M6" i="2"/>
  <c r="M49" i="2"/>
  <c r="M9" i="2"/>
  <c r="M50" i="2"/>
  <c r="M10" i="2"/>
  <c r="M13" i="2"/>
  <c r="H41" i="2"/>
  <c r="J35" i="2"/>
  <c r="F28" i="2"/>
  <c r="H14" i="2"/>
  <c r="H17" i="2"/>
  <c r="F21" i="2"/>
  <c r="F24" i="2"/>
  <c r="F29" i="2"/>
  <c r="F34" i="2"/>
  <c r="H15" i="2"/>
  <c r="H18" i="2"/>
  <c r="H19" i="2"/>
  <c r="H38" i="2"/>
  <c r="H42" i="2"/>
  <c r="L33" i="2"/>
  <c r="H50" i="2"/>
  <c r="F30" i="2"/>
  <c r="H54" i="2"/>
  <c r="F23" i="2"/>
  <c r="L24" i="2"/>
  <c r="L25" i="2"/>
  <c r="L29" i="2"/>
  <c r="L30" i="2"/>
  <c r="I45" i="2"/>
  <c r="K9" i="2"/>
  <c r="I46" i="2"/>
  <c r="K10" i="2"/>
  <c r="I53" i="2"/>
  <c r="K14" i="2"/>
  <c r="I54" i="2"/>
  <c r="K15" i="2"/>
  <c r="K34" i="2"/>
  <c r="I5" i="2"/>
  <c r="J7" i="2"/>
  <c r="K35" i="2"/>
  <c r="I6" i="2"/>
  <c r="J9" i="2"/>
  <c r="K36" i="2"/>
  <c r="G13" i="2"/>
  <c r="I7" i="2"/>
  <c r="J14" i="2"/>
  <c r="K37" i="2"/>
  <c r="I13" i="2"/>
  <c r="J15" i="2"/>
  <c r="K38" i="2"/>
  <c r="G15" i="2"/>
  <c r="G21" i="2"/>
  <c r="J16" i="2"/>
  <c r="K41" i="2"/>
  <c r="J17" i="2"/>
  <c r="K42" i="2"/>
  <c r="G22" i="2"/>
  <c r="J18" i="2"/>
  <c r="K50" i="2"/>
  <c r="I14" i="2"/>
  <c r="I17" i="2"/>
  <c r="K51" i="2"/>
  <c r="G28" i="2"/>
  <c r="K54" i="2"/>
  <c r="G17" i="2"/>
  <c r="I15" i="2"/>
  <c r="J19" i="2"/>
  <c r="G29" i="2"/>
  <c r="G16" i="2"/>
  <c r="G23" i="2"/>
  <c r="G25" i="2"/>
  <c r="I19" i="2"/>
  <c r="B22" i="2"/>
  <c r="J21" i="2"/>
  <c r="I16" i="2"/>
  <c r="I18" i="2"/>
  <c r="I20" i="2"/>
  <c r="L15" i="2"/>
  <c r="G33" i="2"/>
  <c r="J23" i="2"/>
  <c r="G34" i="2"/>
  <c r="L17" i="2"/>
  <c r="F17" i="2"/>
  <c r="G35" i="2"/>
  <c r="I23" i="2"/>
  <c r="J25" i="2"/>
  <c r="L18" i="2"/>
  <c r="F18" i="2"/>
  <c r="G41" i="2"/>
  <c r="I24" i="2"/>
  <c r="J28" i="2"/>
  <c r="L19" i="2"/>
  <c r="J20" i="2"/>
  <c r="G18" i="2"/>
  <c r="G24" i="2"/>
  <c r="G30" i="2"/>
  <c r="J22" i="2"/>
  <c r="F15" i="2"/>
  <c r="I21" i="2"/>
  <c r="L16" i="2"/>
  <c r="F16" i="2"/>
  <c r="I22" i="2"/>
  <c r="J24" i="2"/>
  <c r="F19" i="2"/>
  <c r="G42" i="2"/>
  <c r="I25" i="2"/>
  <c r="J29" i="2"/>
  <c r="L20" i="2"/>
  <c r="F20" i="2"/>
  <c r="G53" i="2"/>
  <c r="I28" i="2"/>
  <c r="J30" i="2"/>
  <c r="L21" i="2"/>
  <c r="G20" i="2"/>
  <c r="G19" i="2"/>
  <c r="I29" i="2"/>
  <c r="J33" i="2"/>
  <c r="L22" i="2"/>
  <c r="F22" i="2"/>
  <c r="H9" i="2"/>
  <c r="I30" i="2"/>
  <c r="J34" i="2"/>
  <c r="L23" i="2"/>
  <c r="I34" i="2"/>
  <c r="I35" i="2"/>
  <c r="J36" i="2"/>
  <c r="F25" i="2"/>
  <c r="H16" i="2"/>
  <c r="I36" i="2"/>
  <c r="J37" i="2"/>
  <c r="L28" i="2"/>
  <c r="I38" i="2"/>
  <c r="J46" i="2"/>
  <c r="I37" i="2"/>
  <c r="I41" i="2"/>
  <c r="J50" i="2"/>
  <c r="F33" i="2"/>
  <c r="H20" i="2"/>
  <c r="I42" i="2"/>
  <c r="J54" i="2"/>
  <c r="L34" i="2"/>
  <c r="I44" i="2"/>
  <c r="L35" i="2"/>
  <c r="L37" i="2"/>
  <c r="L41" i="2"/>
  <c r="L43" i="2"/>
  <c r="L6" i="2"/>
  <c r="L45" i="2"/>
  <c r="L7" i="2"/>
  <c r="L46" i="2"/>
  <c r="L8" i="2"/>
  <c r="L49" i="2"/>
  <c r="L36" i="2"/>
  <c r="L38" i="2"/>
  <c r="L42" i="2"/>
  <c r="L44" i="2"/>
  <c r="L50" i="2"/>
  <c r="L10" i="2"/>
  <c r="L51" i="2"/>
  <c r="L12" i="2"/>
  <c r="L52" i="2"/>
  <c r="L5" i="2"/>
  <c r="L9" i="2"/>
  <c r="L13" i="2"/>
  <c r="L53" i="2"/>
  <c r="L14" i="2"/>
  <c r="K16" i="2"/>
  <c r="K17" i="2"/>
  <c r="K18" i="2"/>
  <c r="K19" i="2"/>
  <c r="K20" i="2"/>
  <c r="K21" i="2"/>
  <c r="K22" i="2"/>
  <c r="K23" i="2"/>
  <c r="K24" i="2"/>
  <c r="K25" i="2"/>
  <c r="K28" i="2"/>
  <c r="K29" i="2"/>
  <c r="K30" i="2"/>
  <c r="K33" i="2"/>
  <c r="K5" i="2"/>
  <c r="K44" i="2"/>
  <c r="K6" i="2"/>
  <c r="K45" i="2"/>
  <c r="K43" i="2"/>
  <c r="K7" i="2"/>
  <c r="K46" i="2"/>
  <c r="K8" i="2"/>
  <c r="K49" i="2"/>
  <c r="K12" i="2"/>
  <c r="K52" i="2"/>
  <c r="K13" i="2"/>
  <c r="J41" i="2"/>
  <c r="J42" i="2"/>
  <c r="J43" i="2"/>
  <c r="J5" i="2"/>
  <c r="J44" i="2"/>
  <c r="J6" i="2"/>
  <c r="J45" i="2"/>
  <c r="J8" i="2"/>
  <c r="J49" i="2"/>
  <c r="J10" i="2"/>
  <c r="J51" i="2"/>
  <c r="J12" i="2"/>
  <c r="J52" i="2"/>
  <c r="J13" i="2"/>
  <c r="I33" i="2"/>
  <c r="I43" i="2"/>
  <c r="I8" i="2"/>
  <c r="I49" i="2"/>
  <c r="I9" i="2"/>
  <c r="I50" i="2"/>
  <c r="I10" i="2"/>
  <c r="I51" i="2"/>
  <c r="I12" i="2"/>
  <c r="H23" i="2"/>
  <c r="H24" i="2"/>
  <c r="H21" i="2"/>
  <c r="H22" i="2"/>
  <c r="H25" i="2"/>
  <c r="H28" i="2"/>
  <c r="H29" i="2"/>
  <c r="H30" i="2"/>
  <c r="H33" i="2"/>
  <c r="H34" i="2"/>
  <c r="H35" i="2"/>
  <c r="H36" i="2"/>
  <c r="H37" i="2"/>
  <c r="H43" i="2"/>
  <c r="H5" i="2"/>
  <c r="H44" i="2"/>
  <c r="H6" i="2"/>
  <c r="H45" i="2"/>
  <c r="H7" i="2"/>
  <c r="H46" i="2"/>
  <c r="H8" i="2"/>
  <c r="H49" i="2"/>
  <c r="H10" i="2"/>
  <c r="H51" i="2"/>
  <c r="H12" i="2"/>
  <c r="H52" i="2"/>
  <c r="H13" i="2"/>
  <c r="G36" i="2"/>
  <c r="G37" i="2"/>
  <c r="G38" i="2"/>
  <c r="G43" i="2"/>
  <c r="G6" i="2"/>
  <c r="G45" i="2"/>
  <c r="G7" i="2"/>
  <c r="G46" i="2"/>
  <c r="G8" i="2"/>
  <c r="G49" i="2"/>
  <c r="G5" i="2"/>
  <c r="G44" i="2"/>
  <c r="G9" i="2"/>
  <c r="G50" i="2"/>
  <c r="G10" i="2"/>
  <c r="G51" i="2"/>
  <c r="G12" i="2"/>
  <c r="G52" i="2"/>
  <c r="G14" i="2"/>
  <c r="F35" i="2"/>
  <c r="F36" i="2"/>
  <c r="F38" i="2"/>
  <c r="F42" i="2"/>
  <c r="F44" i="2"/>
  <c r="F7" i="2"/>
  <c r="F49" i="2"/>
  <c r="F51" i="2"/>
  <c r="F12" i="2"/>
  <c r="F52" i="2"/>
  <c r="F6" i="2"/>
  <c r="F46" i="2"/>
  <c r="F9" i="2"/>
  <c r="F13" i="2"/>
  <c r="F53" i="2"/>
  <c r="F37" i="2"/>
  <c r="F41" i="2"/>
  <c r="F43" i="2"/>
  <c r="F5" i="2"/>
  <c r="F45" i="2"/>
  <c r="F8" i="2"/>
  <c r="F50" i="2"/>
  <c r="F10" i="2"/>
  <c r="F14" i="2"/>
  <c r="E17" i="2"/>
  <c r="E18" i="2"/>
  <c r="E19" i="2"/>
  <c r="E15" i="2"/>
  <c r="E16" i="2"/>
  <c r="E20" i="2"/>
  <c r="E21" i="2"/>
  <c r="E22" i="2"/>
  <c r="E42" i="2"/>
  <c r="E43" i="2"/>
  <c r="E28" i="2"/>
  <c r="E33" i="2"/>
  <c r="E44" i="2"/>
  <c r="E23" i="2"/>
  <c r="E24" i="2"/>
  <c r="E25" i="2"/>
  <c r="E30" i="2"/>
  <c r="E37" i="2"/>
  <c r="E45" i="2"/>
  <c r="E46" i="2"/>
  <c r="E29" i="2"/>
  <c r="E34" i="2"/>
  <c r="E49" i="2"/>
  <c r="E41" i="2"/>
  <c r="E9" i="2"/>
  <c r="E50" i="2"/>
  <c r="E10" i="2"/>
  <c r="E51" i="2"/>
  <c r="E36" i="2"/>
  <c r="E5" i="2"/>
  <c r="E6" i="2"/>
  <c r="E12" i="2"/>
  <c r="E52" i="2"/>
  <c r="E35" i="2"/>
  <c r="E38" i="2"/>
  <c r="E8" i="2"/>
  <c r="E13" i="2"/>
  <c r="E53" i="2"/>
  <c r="E7" i="2"/>
  <c r="E14" i="2"/>
  <c r="C18" i="2"/>
  <c r="C20" i="2"/>
  <c r="B57" i="2"/>
  <c r="B58" i="2"/>
  <c r="B64" i="2"/>
  <c r="B65" i="2"/>
  <c r="B66" i="2"/>
  <c r="B59" i="2"/>
  <c r="C30" i="2"/>
  <c r="B60" i="2"/>
  <c r="B61" i="2"/>
  <c r="C36" i="2"/>
  <c r="B62" i="2"/>
  <c r="C52" i="2"/>
  <c r="B63" i="2"/>
  <c r="B33" i="2"/>
  <c r="B7" i="3"/>
  <c r="C14" i="3"/>
  <c r="C6" i="2"/>
  <c r="B42" i="2"/>
  <c r="B6" i="2"/>
  <c r="B50" i="2"/>
  <c r="C18" i="3"/>
  <c r="B8" i="3"/>
  <c r="B49" i="2"/>
  <c r="C13" i="3"/>
  <c r="C15" i="3"/>
  <c r="C16" i="3"/>
  <c r="B30" i="2"/>
  <c r="B13" i="2"/>
  <c r="B43" i="2"/>
  <c r="B28" i="2"/>
  <c r="B54" i="2"/>
  <c r="B20" i="2"/>
  <c r="B23" i="2"/>
  <c r="B34" i="2"/>
  <c r="B44" i="2"/>
  <c r="B41" i="2"/>
  <c r="B7" i="2"/>
  <c r="B35" i="2"/>
  <c r="B37" i="2"/>
  <c r="C4" i="3"/>
  <c r="B6" i="3"/>
  <c r="B10" i="2"/>
  <c r="C9" i="2"/>
  <c r="C38" i="2"/>
  <c r="C44" i="2"/>
  <c r="C15" i="2"/>
  <c r="C23" i="2"/>
  <c r="C14" i="2"/>
  <c r="C7" i="2"/>
  <c r="C46" i="2"/>
  <c r="C24" i="2"/>
  <c r="C33" i="2"/>
  <c r="B17" i="3"/>
  <c r="C16" i="2"/>
  <c r="C13" i="2"/>
  <c r="B45" i="2"/>
  <c r="C41" i="2"/>
  <c r="C42" i="2"/>
  <c r="B29" i="2"/>
  <c r="C53" i="2"/>
  <c r="B25" i="2"/>
  <c r="C37" i="2"/>
  <c r="B11" i="3"/>
  <c r="C43" i="2"/>
  <c r="B24" i="2"/>
  <c r="C17" i="2"/>
  <c r="B46" i="2"/>
  <c r="C28" i="2"/>
  <c r="B18" i="2"/>
  <c r="C50" i="2"/>
  <c r="B51" i="2"/>
  <c r="B12" i="3"/>
  <c r="C21" i="2"/>
  <c r="B17" i="2"/>
  <c r="B5" i="2"/>
  <c r="C51" i="2"/>
  <c r="B9" i="3"/>
  <c r="B36" i="2"/>
  <c r="C45" i="2"/>
  <c r="B52" i="2"/>
  <c r="C25" i="2"/>
  <c r="B5" i="3"/>
  <c r="B38" i="2"/>
  <c r="C34" i="2"/>
  <c r="B12" i="2"/>
  <c r="C35" i="2"/>
  <c r="B10" i="3"/>
  <c r="B14" i="2"/>
  <c r="C29" i="2"/>
  <c r="B20" i="3"/>
  <c r="B19" i="2"/>
  <c r="C10" i="2"/>
  <c r="B9" i="2"/>
  <c r="B19" i="3"/>
  <c r="B15" i="2"/>
  <c r="C19" i="2"/>
  <c r="C54" i="2"/>
  <c r="B8" i="2"/>
  <c r="C49" i="2"/>
  <c r="B16" i="2"/>
  <c r="B53" i="2"/>
  <c r="C22" i="2"/>
  <c r="C12" i="2"/>
  <c r="D30" i="2"/>
  <c r="D15" i="2"/>
  <c r="D36" i="2"/>
  <c r="D17" i="2"/>
  <c r="D29" i="2"/>
  <c r="D21" i="2"/>
  <c r="D12" i="2"/>
  <c r="D14" i="2"/>
  <c r="D9" i="2"/>
  <c r="D50" i="2"/>
  <c r="D43" i="2"/>
  <c r="D10" i="2"/>
  <c r="D42" i="2"/>
  <c r="D34" i="2"/>
  <c r="D37" i="2"/>
  <c r="D41" i="2"/>
  <c r="D49" i="2"/>
  <c r="D16" i="2"/>
  <c r="D51" i="2"/>
  <c r="D20" i="2"/>
  <c r="D44" i="2"/>
  <c r="D46" i="2"/>
  <c r="D23" i="2"/>
  <c r="D6" i="2"/>
  <c r="D8" i="2"/>
  <c r="D53" i="2"/>
  <c r="D28" i="2"/>
  <c r="D52" i="2"/>
  <c r="D19" i="2"/>
  <c r="D54" i="2"/>
  <c r="D25" i="2"/>
  <c r="D45" i="2"/>
  <c r="D22" i="2"/>
  <c r="D38" i="2"/>
  <c r="D35" i="2"/>
  <c r="D13" i="2"/>
  <c r="D33" i="2"/>
  <c r="D24" i="2"/>
  <c r="D18" i="2"/>
  <c r="D5" i="2"/>
  <c r="D7" i="2"/>
  <c r="S8" i="10" l="1"/>
  <c r="U8" i="10" s="1"/>
  <c r="Q7" i="10"/>
  <c r="L7" i="10" a="1"/>
  <c r="L7" i="10" s="1"/>
  <c r="S7" i="10" s="1"/>
  <c r="U7" i="10" s="1"/>
  <c r="S10" i="10"/>
  <c r="U10" i="10" s="1"/>
  <c r="S5" i="10"/>
  <c r="U5" i="10" s="1"/>
  <c r="S6" i="10"/>
  <c r="U6" i="10" s="1"/>
  <c r="M9" i="10"/>
  <c r="N9" i="10" s="1" a="1"/>
  <c r="N9" i="10" s="1"/>
  <c r="L9" i="10" a="1"/>
  <c r="L9" i="10" s="1"/>
  <c r="Q9" i="10"/>
  <c r="L4" i="10" a="1"/>
  <c r="L4" i="10" s="1"/>
  <c r="Q4" i="10"/>
  <c r="M4" i="10"/>
  <c r="N4" i="10" s="1" a="1"/>
  <c r="N4" i="10" s="1"/>
  <c r="V4" i="10"/>
  <c r="AB7" i="10"/>
  <c r="AA8" i="10" s="1"/>
  <c r="I45" i="4"/>
  <c r="E31" i="4"/>
  <c r="J45" i="4"/>
  <c r="H36" i="4"/>
  <c r="H37" i="4"/>
  <c r="E38" i="4"/>
  <c r="M32" i="4"/>
  <c r="F38" i="4"/>
  <c r="C39" i="4"/>
  <c r="H42" i="4"/>
  <c r="M38" i="4"/>
  <c r="H34" i="4"/>
  <c r="L40" i="4"/>
  <c r="M33" i="4"/>
  <c r="K34" i="4"/>
  <c r="M41" i="4"/>
  <c r="K42" i="4"/>
  <c r="L35" i="4"/>
  <c r="G42" i="4"/>
  <c r="E39" i="4"/>
  <c r="O39" i="4"/>
  <c r="K37" i="4"/>
  <c r="D42" i="4"/>
  <c r="H41" i="4"/>
  <c r="H39" i="4"/>
  <c r="F37" i="4"/>
  <c r="I30" i="4"/>
  <c r="J36" i="4"/>
  <c r="K29" i="4"/>
  <c r="C35" i="4"/>
  <c r="C38" i="4"/>
  <c r="G31" i="4"/>
  <c r="E34" i="4"/>
  <c r="O31" i="4"/>
  <c r="N38" i="4"/>
  <c r="F40" i="4"/>
  <c r="M40" i="4"/>
  <c r="N33" i="4"/>
  <c r="H28" i="4"/>
  <c r="H45" i="4" s="1"/>
  <c r="Q28" i="4"/>
  <c r="Q45" i="4" s="1"/>
  <c r="F35" i="4"/>
  <c r="C33" i="4"/>
  <c r="J33" i="4"/>
  <c r="O34" i="4"/>
  <c r="I40" i="4"/>
  <c r="D40" i="4"/>
  <c r="G41" i="4"/>
  <c r="J41" i="4"/>
  <c r="O42" i="4"/>
  <c r="D31" i="4"/>
  <c r="D48" i="4" s="1"/>
  <c r="I35" i="4"/>
  <c r="N36" i="4"/>
  <c r="O29" i="4"/>
  <c r="H33" i="4"/>
  <c r="E29" i="4"/>
  <c r="F36" i="4"/>
  <c r="C34" i="4"/>
  <c r="P30" i="4"/>
  <c r="P47" i="4" s="1"/>
  <c r="M30" i="4"/>
  <c r="O37" i="4"/>
  <c r="D41" i="4"/>
  <c r="P38" i="4"/>
  <c r="P55" i="4" s="1"/>
  <c r="N31" i="4"/>
  <c r="D28" i="4"/>
  <c r="C42" i="4"/>
  <c r="L32" i="4"/>
  <c r="N39" i="4"/>
  <c r="E41" i="4"/>
  <c r="I39" i="4"/>
  <c r="J35" i="4"/>
  <c r="L45" i="4"/>
  <c r="P29" i="4"/>
  <c r="P46" i="4" s="1"/>
  <c r="N35" i="4"/>
  <c r="O36" i="4"/>
  <c r="F29" i="4"/>
  <c r="F46" i="4" s="1"/>
  <c r="P37" i="4"/>
  <c r="P54" i="4" s="1"/>
  <c r="M29" i="4"/>
  <c r="N30" i="4"/>
  <c r="L36" i="4"/>
  <c r="C28" i="4"/>
  <c r="L31" i="4"/>
  <c r="M37" i="4"/>
  <c r="J32" i="4"/>
  <c r="N45" i="4"/>
  <c r="K33" i="4"/>
  <c r="K45" i="4"/>
  <c r="H31" i="4"/>
  <c r="H38" i="4"/>
  <c r="M35" i="4"/>
  <c r="K41" i="4"/>
  <c r="L42" i="4"/>
  <c r="I34" i="4"/>
  <c r="C32" i="4"/>
  <c r="I37" i="4"/>
  <c r="K31" i="4"/>
  <c r="P32" i="4"/>
  <c r="P49" i="4" s="1"/>
  <c r="J38" i="4"/>
  <c r="H30" i="4"/>
  <c r="F42" i="4"/>
  <c r="F30" i="4"/>
  <c r="K39" i="4"/>
  <c r="P40" i="4"/>
  <c r="P57" i="4" s="1"/>
  <c r="I32" i="4"/>
  <c r="G33" i="4"/>
  <c r="C40" i="4"/>
  <c r="G34" i="4"/>
  <c r="C29" i="4"/>
  <c r="E30" i="4"/>
  <c r="E40" i="4"/>
  <c r="L38" i="4"/>
  <c r="I38" i="4"/>
  <c r="J31" i="4"/>
  <c r="E28" i="4"/>
  <c r="F28" i="4"/>
  <c r="G38" i="4"/>
  <c r="K32" i="4"/>
  <c r="P33" i="4"/>
  <c r="P50" i="4" s="1"/>
  <c r="J39" i="4"/>
  <c r="M31" i="4"/>
  <c r="H35" i="4"/>
  <c r="I33" i="4"/>
  <c r="F39" i="4"/>
  <c r="F31" i="4"/>
  <c r="J34" i="4"/>
  <c r="O35" i="4"/>
  <c r="I41" i="4"/>
  <c r="L33" i="4"/>
  <c r="E42" i="4"/>
  <c r="C30" i="4"/>
  <c r="C36" i="4"/>
  <c r="D32" i="4"/>
  <c r="D49" i="4" s="1"/>
  <c r="J42" i="4"/>
  <c r="N29" i="4"/>
  <c r="P36" i="4"/>
  <c r="P53" i="4" s="1"/>
  <c r="L41" i="4"/>
  <c r="G46" i="4"/>
  <c r="I36" i="4"/>
  <c r="N37" i="4"/>
  <c r="O30" i="4"/>
  <c r="K35" i="4"/>
  <c r="G37" i="4"/>
  <c r="G54" i="4" s="1"/>
  <c r="E49" i="4"/>
  <c r="D33" i="4"/>
  <c r="P31" i="4"/>
  <c r="P48" i="4" s="1"/>
  <c r="I31" i="4"/>
  <c r="O38" i="4"/>
  <c r="J29" i="4"/>
  <c r="P41" i="4"/>
  <c r="P58" i="4" s="1"/>
  <c r="W19" i="4"/>
  <c r="C37" i="4"/>
  <c r="D34" i="4"/>
  <c r="P39" i="4"/>
  <c r="P56" i="4" s="1"/>
  <c r="N32" i="4"/>
  <c r="P35" i="4"/>
  <c r="P52" i="4" s="1"/>
  <c r="L30" i="4"/>
  <c r="K40" i="4"/>
  <c r="G40" i="4"/>
  <c r="G30" i="4"/>
  <c r="D35" i="4"/>
  <c r="O33" i="4"/>
  <c r="P34" i="4"/>
  <c r="P51" i="4" s="1"/>
  <c r="N40" i="4"/>
  <c r="J37" i="4"/>
  <c r="N42" i="4"/>
  <c r="M36" i="4"/>
  <c r="M39" i="4"/>
  <c r="D30" i="4"/>
  <c r="E33" i="4"/>
  <c r="D36" i="4"/>
  <c r="O41" i="4"/>
  <c r="P42" i="4"/>
  <c r="P59" i="4" s="1"/>
  <c r="M34" i="4"/>
  <c r="E35" i="4"/>
  <c r="D29" i="4"/>
  <c r="M42" i="4"/>
  <c r="F33" i="4"/>
  <c r="K38" i="4"/>
  <c r="K30" i="4"/>
  <c r="C31" i="4"/>
  <c r="E36" i="4"/>
  <c r="M45" i="4"/>
  <c r="D38" i="4"/>
  <c r="L39" i="4"/>
  <c r="C41" i="4"/>
  <c r="N41" i="4"/>
  <c r="L34" i="4"/>
  <c r="J40" i="4"/>
  <c r="P28" i="4"/>
  <c r="G39" i="4"/>
  <c r="H40" i="4"/>
  <c r="F34" i="4"/>
  <c r="F41" i="4"/>
  <c r="G35" i="4"/>
  <c r="L29" i="4"/>
  <c r="I29" i="4"/>
  <c r="H46" i="4" s="1"/>
  <c r="K36" i="4"/>
  <c r="I42" i="4"/>
  <c r="G28" i="4"/>
  <c r="G32" i="4"/>
  <c r="G49" i="4" s="1"/>
  <c r="O32" i="4"/>
  <c r="O40" i="4"/>
  <c r="N34" i="4"/>
  <c r="E37" i="4"/>
  <c r="D37" i="4"/>
  <c r="D39" i="4"/>
  <c r="D56" i="4" s="1"/>
  <c r="G36" i="4"/>
  <c r="G53" i="4" s="1"/>
  <c r="L37" i="4"/>
  <c r="J30" i="4"/>
  <c r="V10" i="4" a="1"/>
  <c r="V10" i="4" s="1"/>
  <c r="B12" i="4"/>
  <c r="B23" i="4"/>
  <c r="B22" i="4"/>
  <c r="B18" i="4"/>
  <c r="B20" i="4"/>
  <c r="B11" i="4"/>
  <c r="B24" i="4"/>
  <c r="B14" i="4"/>
  <c r="B21" i="4"/>
  <c r="B16" i="4"/>
  <c r="B17" i="4"/>
  <c r="B15" i="4"/>
  <c r="B19" i="4"/>
  <c r="B13" i="4"/>
  <c r="W14" i="4"/>
  <c r="W10" i="4"/>
  <c r="W24" i="4"/>
  <c r="W15" i="4"/>
  <c r="W20" i="4"/>
  <c r="W12" i="4"/>
  <c r="W16" i="4"/>
  <c r="W11" i="4"/>
  <c r="W17" i="4"/>
  <c r="W22" i="4"/>
  <c r="W18" i="4"/>
  <c r="W13" i="4"/>
  <c r="W21" i="4"/>
  <c r="W23" i="4"/>
  <c r="J10" i="6"/>
  <c r="M10" i="6" s="1"/>
  <c r="N10" i="6" s="1"/>
  <c r="J11" i="6"/>
  <c r="M11" i="6" s="1"/>
  <c r="N11" i="6" s="1"/>
  <c r="J17" i="6"/>
  <c r="M17" i="6" s="1"/>
  <c r="N17" i="6" s="1"/>
  <c r="J14" i="6"/>
  <c r="M14" i="6" s="1"/>
  <c r="N14" i="6" s="1"/>
  <c r="J7" i="6"/>
  <c r="J20" i="6"/>
  <c r="M20" i="6" s="1"/>
  <c r="N20" i="6" s="1"/>
  <c r="J8" i="6"/>
  <c r="J15" i="6"/>
  <c r="M15" i="6" s="1"/>
  <c r="N15" i="6" s="1"/>
  <c r="J21" i="6"/>
  <c r="M21" i="6" s="1"/>
  <c r="N21" i="6" s="1"/>
  <c r="J9" i="6"/>
  <c r="M9" i="6" s="1"/>
  <c r="N9" i="6" s="1"/>
  <c r="J12" i="6"/>
  <c r="M12" i="6" s="1"/>
  <c r="N12" i="6" s="1"/>
  <c r="J22" i="6"/>
  <c r="M22" i="6" s="1"/>
  <c r="N22" i="6" s="1"/>
  <c r="J5" i="6"/>
  <c r="M5" i="6" s="1"/>
  <c r="J16" i="6"/>
  <c r="M16" i="6" s="1"/>
  <c r="N16" i="6" s="1"/>
  <c r="J18" i="6"/>
  <c r="M18" i="6" s="1"/>
  <c r="N18" i="6" s="1"/>
  <c r="J13" i="6"/>
  <c r="J19" i="6"/>
  <c r="M19" i="6" s="1"/>
  <c r="N19" i="6" s="1"/>
  <c r="Z6" i="6"/>
  <c r="AA6" i="6" s="1"/>
  <c r="X7" i="6"/>
  <c r="Y7" i="6" s="1"/>
  <c r="AF6" i="6"/>
  <c r="AG6" i="6" s="1"/>
  <c r="AK6" i="6"/>
  <c r="AJ7" i="6" s="1"/>
  <c r="AE7" i="6"/>
  <c r="AD8" i="6" s="1"/>
  <c r="G48" i="4" l="1"/>
  <c r="E55" i="4"/>
  <c r="H54" i="4"/>
  <c r="S9" i="10"/>
  <c r="U9" i="10" s="1"/>
  <c r="S4" i="10"/>
  <c r="U4" i="10" s="1"/>
  <c r="W4" i="10" s="1"/>
  <c r="AC8" i="10"/>
  <c r="AB8" i="10"/>
  <c r="AA9" i="10" s="1"/>
  <c r="AC7" i="10"/>
  <c r="C51" i="4"/>
  <c r="G51" i="4"/>
  <c r="L49" i="4"/>
  <c r="L47" i="4"/>
  <c r="I52" i="4"/>
  <c r="N50" i="4"/>
  <c r="D54" i="4"/>
  <c r="G59" i="4"/>
  <c r="L55" i="4"/>
  <c r="D55" i="4"/>
  <c r="M49" i="4"/>
  <c r="O46" i="4"/>
  <c r="M8" i="6"/>
  <c r="N8" i="6" s="1"/>
  <c r="M7" i="6"/>
  <c r="N7" i="6" s="1"/>
  <c r="M13" i="6"/>
  <c r="N13" i="6" s="1"/>
  <c r="P13" i="6" s="1"/>
  <c r="J59" i="4"/>
  <c r="L57" i="4"/>
  <c r="L58" i="4"/>
  <c r="L50" i="4"/>
  <c r="J51" i="4"/>
  <c r="H51" i="4"/>
  <c r="K51" i="4"/>
  <c r="K59" i="4"/>
  <c r="M58" i="4"/>
  <c r="K58" i="4"/>
  <c r="M47" i="4"/>
  <c r="I50" i="4"/>
  <c r="L52" i="4"/>
  <c r="H52" i="4"/>
  <c r="H55" i="4"/>
  <c r="C57" i="4"/>
  <c r="F54" i="4"/>
  <c r="L54" i="4"/>
  <c r="K52" i="4"/>
  <c r="H56" i="4"/>
  <c r="M55" i="4"/>
  <c r="H47" i="4"/>
  <c r="D52" i="4"/>
  <c r="C59" i="4"/>
  <c r="G56" i="4"/>
  <c r="I58" i="4"/>
  <c r="K57" i="4"/>
  <c r="F48" i="4"/>
  <c r="C58" i="4"/>
  <c r="N47" i="4"/>
  <c r="E47" i="4"/>
  <c r="N59" i="4"/>
  <c r="E58" i="4"/>
  <c r="F59" i="4"/>
  <c r="N56" i="4"/>
  <c r="M50" i="4"/>
  <c r="E51" i="4"/>
  <c r="N55" i="4"/>
  <c r="M48" i="4"/>
  <c r="E59" i="4"/>
  <c r="E54" i="4"/>
  <c r="C45" i="4"/>
  <c r="O55" i="4"/>
  <c r="O47" i="4"/>
  <c r="N48" i="4"/>
  <c r="N54" i="4"/>
  <c r="J58" i="4"/>
  <c r="D58" i="4"/>
  <c r="I53" i="4"/>
  <c r="G58" i="4"/>
  <c r="M56" i="4"/>
  <c r="G50" i="4"/>
  <c r="M53" i="4"/>
  <c r="I49" i="4"/>
  <c r="D51" i="4"/>
  <c r="N46" i="4"/>
  <c r="P45" i="4"/>
  <c r="G47" i="4"/>
  <c r="J46" i="4"/>
  <c r="J54" i="4"/>
  <c r="J55" i="4"/>
  <c r="O56" i="4"/>
  <c r="F58" i="4"/>
  <c r="M57" i="4"/>
  <c r="F52" i="4"/>
  <c r="H57" i="4"/>
  <c r="I57" i="4"/>
  <c r="F47" i="4"/>
  <c r="G57" i="4"/>
  <c r="N53" i="4"/>
  <c r="C48" i="4"/>
  <c r="L59" i="4"/>
  <c r="N51" i="4"/>
  <c r="D46" i="4"/>
  <c r="K49" i="4"/>
  <c r="O57" i="4"/>
  <c r="E52" i="4"/>
  <c r="G55" i="4"/>
  <c r="J50" i="4"/>
  <c r="O49" i="4"/>
  <c r="L56" i="4"/>
  <c r="E53" i="4"/>
  <c r="D45" i="4"/>
  <c r="H53" i="4"/>
  <c r="J48" i="4"/>
  <c r="G45" i="4"/>
  <c r="F55" i="4"/>
  <c r="I55" i="4"/>
  <c r="D47" i="4"/>
  <c r="E57" i="4"/>
  <c r="K54" i="4"/>
  <c r="M46" i="4"/>
  <c r="M54" i="4"/>
  <c r="H49" i="4"/>
  <c r="K55" i="4"/>
  <c r="O52" i="4"/>
  <c r="E46" i="4"/>
  <c r="I59" i="4"/>
  <c r="C56" i="4"/>
  <c r="K53" i="4"/>
  <c r="F50" i="4"/>
  <c r="E48" i="4"/>
  <c r="K48" i="4"/>
  <c r="F56" i="4"/>
  <c r="O54" i="4"/>
  <c r="L46" i="4"/>
  <c r="O45" i="4"/>
  <c r="F51" i="4"/>
  <c r="M51" i="4"/>
  <c r="I48" i="4"/>
  <c r="J56" i="4"/>
  <c r="M52" i="4"/>
  <c r="K47" i="4"/>
  <c r="D53" i="4"/>
  <c r="L53" i="4"/>
  <c r="E50" i="4"/>
  <c r="E56" i="4"/>
  <c r="D50" i="4"/>
  <c r="G52" i="4"/>
  <c r="L48" i="4"/>
  <c r="C52" i="4"/>
  <c r="O58" i="4"/>
  <c r="F45" i="4"/>
  <c r="E45" i="4"/>
  <c r="H58" i="4"/>
  <c r="F57" i="4"/>
  <c r="H59" i="4"/>
  <c r="H48" i="4"/>
  <c r="J49" i="4"/>
  <c r="O59" i="4"/>
  <c r="I51" i="4"/>
  <c r="K46" i="4"/>
  <c r="H50" i="4"/>
  <c r="K56" i="4"/>
  <c r="M59" i="4"/>
  <c r="J52" i="4"/>
  <c r="C46" i="4"/>
  <c r="V18" i="4" a="1"/>
  <c r="V18" i="4" s="1"/>
  <c r="Y18" i="4" s="1"/>
  <c r="B36" i="4"/>
  <c r="V22" i="4" a="1"/>
  <c r="V22" i="4" s="1"/>
  <c r="Y22" i="4" s="1"/>
  <c r="B40" i="4"/>
  <c r="J47" i="4"/>
  <c r="O53" i="4"/>
  <c r="N49" i="4"/>
  <c r="C53" i="4"/>
  <c r="N57" i="4"/>
  <c r="J53" i="4"/>
  <c r="B29" i="4"/>
  <c r="V23" i="4" a="1"/>
  <c r="V23" i="4" s="1"/>
  <c r="Y23" i="4" s="1"/>
  <c r="B41" i="4"/>
  <c r="I54" i="4"/>
  <c r="J57" i="4"/>
  <c r="N52" i="4"/>
  <c r="I56" i="4"/>
  <c r="C47" i="4"/>
  <c r="V13" i="4" a="1"/>
  <c r="V13" i="4" s="1"/>
  <c r="Y13" i="4" s="1"/>
  <c r="B31" i="4"/>
  <c r="I46" i="4"/>
  <c r="V14" i="4" a="1"/>
  <c r="V14" i="4" s="1"/>
  <c r="Y14" i="4" s="1"/>
  <c r="B32" i="4"/>
  <c r="B42" i="4"/>
  <c r="B38" i="4"/>
  <c r="V12" i="4" a="1"/>
  <c r="V12" i="4" s="1"/>
  <c r="Y12" i="4" s="1"/>
  <c r="B30" i="4"/>
  <c r="L51" i="4"/>
  <c r="C55" i="4"/>
  <c r="B33" i="4"/>
  <c r="K50" i="4"/>
  <c r="I47" i="4"/>
  <c r="F53" i="4"/>
  <c r="O48" i="4"/>
  <c r="B39" i="4"/>
  <c r="C49" i="4"/>
  <c r="N58" i="4"/>
  <c r="C54" i="4"/>
  <c r="D59" i="4"/>
  <c r="C50" i="4"/>
  <c r="O50" i="4"/>
  <c r="V19" i="4" a="1"/>
  <c r="V19" i="4" s="1"/>
  <c r="Y19" i="4" s="1"/>
  <c r="B37" i="4"/>
  <c r="B35" i="4"/>
  <c r="V16" i="4" a="1"/>
  <c r="V16" i="4" s="1"/>
  <c r="Y16" i="4" s="1"/>
  <c r="B34" i="4"/>
  <c r="O51" i="4"/>
  <c r="D57" i="4"/>
  <c r="F49" i="4"/>
  <c r="V15" i="4" a="1"/>
  <c r="V15" i="4" s="1"/>
  <c r="Y15" i="4" s="1"/>
  <c r="V24" i="4" a="1"/>
  <c r="V24" i="4" s="1"/>
  <c r="Y24" i="4" s="1"/>
  <c r="V17" i="4" a="1"/>
  <c r="V17" i="4" s="1"/>
  <c r="Y17" i="4" s="1"/>
  <c r="V20" i="4" a="1"/>
  <c r="V20" i="4" s="1"/>
  <c r="Y20" i="4" s="1"/>
  <c r="V21" i="4" a="1"/>
  <c r="V21" i="4" s="1"/>
  <c r="Y21" i="4" s="1"/>
  <c r="V11" i="4" a="1"/>
  <c r="V11" i="4" s="1"/>
  <c r="Y11" i="4" s="1"/>
  <c r="Y10" i="4"/>
  <c r="AI35" i="10"/>
  <c r="N5" i="6"/>
  <c r="AE8" i="6"/>
  <c r="AD9" i="6" s="1"/>
  <c r="Z7" i="6"/>
  <c r="AA7" i="6" s="1"/>
  <c r="X8" i="6"/>
  <c r="Y8" i="6" s="1"/>
  <c r="X9" i="6" s="1"/>
  <c r="Y9" i="6" s="1"/>
  <c r="X10" i="6" s="1"/>
  <c r="AM6" i="6"/>
  <c r="AF7" i="6"/>
  <c r="AG7" i="6" s="1"/>
  <c r="AK7" i="6"/>
  <c r="AB9" i="10" l="1"/>
  <c r="AC9" i="10"/>
  <c r="V5" i="10"/>
  <c r="W5" i="10" s="1"/>
  <c r="V6" i="10"/>
  <c r="W6" i="10" s="1"/>
  <c r="S5" i="6"/>
  <c r="T5" i="6" s="1"/>
  <c r="AJ8" i="6"/>
  <c r="AL7" i="6"/>
  <c r="AA27" i="6" a="1"/>
  <c r="AA27" i="6" s="1"/>
  <c r="AA26" i="6" a="1"/>
  <c r="AA26" i="6" s="1"/>
  <c r="Q5" i="6"/>
  <c r="AF8" i="6"/>
  <c r="AG8" i="6" s="1"/>
  <c r="Z8" i="6"/>
  <c r="AA8" i="6" s="1"/>
  <c r="AB27" i="6" s="1" a="1"/>
  <c r="AB27" i="6" s="1"/>
  <c r="AK8" i="6"/>
  <c r="AJ9" i="6" s="1"/>
  <c r="AE9" i="6"/>
  <c r="AD10" i="6" s="1"/>
  <c r="Y10" i="6"/>
  <c r="X11" i="6" s="1"/>
  <c r="Z9" i="6"/>
  <c r="AA9" i="6" s="1"/>
  <c r="V7" i="10" l="1"/>
  <c r="W7" i="10" s="1"/>
  <c r="AC10" i="10"/>
  <c r="V8" i="10" s="1"/>
  <c r="W8" i="10" s="1"/>
  <c r="AA10" i="10"/>
  <c r="AB10" i="10" s="1"/>
  <c r="AA11" i="10" s="1"/>
  <c r="AL8" i="6"/>
  <c r="AM8" i="6" s="1"/>
  <c r="AC27" i="6" a="1"/>
  <c r="AC27" i="6" s="1"/>
  <c r="AM7" i="6"/>
  <c r="AE10" i="6"/>
  <c r="AD11" i="6" s="1"/>
  <c r="AF9" i="6"/>
  <c r="AG9" i="6" s="1"/>
  <c r="AK9" i="6"/>
  <c r="AJ10" i="6" s="1"/>
  <c r="Y11" i="6"/>
  <c r="X12" i="6" s="1"/>
  <c r="Z10" i="6"/>
  <c r="AA10" i="6" s="1"/>
  <c r="AB11" i="10" l="1"/>
  <c r="AA12" i="10" s="1"/>
  <c r="AJ35" i="10"/>
  <c r="AL9" i="6"/>
  <c r="Q6" i="6"/>
  <c r="O7" i="6"/>
  <c r="S6" i="6"/>
  <c r="T6" i="6" s="1"/>
  <c r="AF10" i="6"/>
  <c r="AG10" i="6" s="1"/>
  <c r="AK10" i="6"/>
  <c r="AJ11" i="6" s="1"/>
  <c r="AE11" i="6"/>
  <c r="AD12" i="6" s="1"/>
  <c r="Y12" i="6"/>
  <c r="X13" i="6" s="1"/>
  <c r="Z11" i="6"/>
  <c r="AA11" i="6" s="1"/>
  <c r="AC11" i="10" l="1"/>
  <c r="V9" i="10" s="1"/>
  <c r="W9" i="10" s="1"/>
  <c r="AB12" i="10"/>
  <c r="AC12" i="10" s="1"/>
  <c r="AN38" i="10"/>
  <c r="AN39" i="10"/>
  <c r="AN36" i="10"/>
  <c r="AN37" i="10"/>
  <c r="AN40" i="10"/>
  <c r="AN41" i="10"/>
  <c r="AN35" i="10"/>
  <c r="AL10" i="6"/>
  <c r="AM10" i="6" s="1"/>
  <c r="AM9" i="6"/>
  <c r="P7" i="6"/>
  <c r="AF11" i="6"/>
  <c r="AG11" i="6" s="1"/>
  <c r="AE12" i="6"/>
  <c r="AD13" i="6" s="1"/>
  <c r="AK11" i="6"/>
  <c r="AJ12" i="6" s="1"/>
  <c r="Y13" i="6"/>
  <c r="X14" i="6" s="1"/>
  <c r="Z12" i="6"/>
  <c r="AA12" i="6" s="1"/>
  <c r="V10" i="10" l="1"/>
  <c r="W10" i="10" s="1"/>
  <c r="U21" i="10"/>
  <c r="T21" i="10"/>
  <c r="AA13" i="10"/>
  <c r="AB13" i="10" s="1"/>
  <c r="AA14" i="10" s="1"/>
  <c r="AC13" i="10"/>
  <c r="AL11" i="6"/>
  <c r="AM11" i="6" s="1"/>
  <c r="S7" i="6"/>
  <c r="O8" i="6"/>
  <c r="Q7" i="6"/>
  <c r="AF12" i="6"/>
  <c r="AG12" i="6" s="1"/>
  <c r="AK12" i="6"/>
  <c r="AJ13" i="6" s="1"/>
  <c r="AE13" i="6"/>
  <c r="AD14" i="6" s="1"/>
  <c r="Y14" i="6"/>
  <c r="X15" i="6" s="1"/>
  <c r="Z13" i="6"/>
  <c r="AA13" i="6" s="1"/>
  <c r="AB14" i="10" l="1"/>
  <c r="AA15" i="10" s="1"/>
  <c r="T7" i="6"/>
  <c r="AL12" i="6"/>
  <c r="P8" i="6"/>
  <c r="AE14" i="6"/>
  <c r="AD15" i="6" s="1"/>
  <c r="AF13" i="6"/>
  <c r="AG13" i="6" s="1"/>
  <c r="AK13" i="6"/>
  <c r="AJ14" i="6" s="1"/>
  <c r="Z14" i="6"/>
  <c r="AA14" i="6" s="1"/>
  <c r="Y15" i="6"/>
  <c r="X16" i="6" s="1"/>
  <c r="O14" i="6"/>
  <c r="AC14" i="10" l="1"/>
  <c r="AC15" i="10"/>
  <c r="AB15" i="10"/>
  <c r="S8" i="6"/>
  <c r="AL13" i="6"/>
  <c r="AM13" i="6" s="1"/>
  <c r="AM12" i="6"/>
  <c r="O9" i="6"/>
  <c r="Q8" i="6"/>
  <c r="AF14" i="6"/>
  <c r="AG14" i="6" s="1"/>
  <c r="Z15" i="6"/>
  <c r="AA15" i="6" s="1"/>
  <c r="AK14" i="6"/>
  <c r="AJ15" i="6" s="1"/>
  <c r="AE15" i="6"/>
  <c r="AD16" i="6" s="1"/>
  <c r="Y16" i="6"/>
  <c r="X17" i="6" s="1"/>
  <c r="P14" i="6"/>
  <c r="S14" i="6" s="1"/>
  <c r="T14" i="6" s="1"/>
  <c r="AC16" i="10" l="1"/>
  <c r="AA16" i="10"/>
  <c r="AB16" i="10" s="1"/>
  <c r="AA17" i="10" s="1"/>
  <c r="T8" i="6"/>
  <c r="P9" i="6"/>
  <c r="S9" i="6" s="1"/>
  <c r="T9" i="6" s="1"/>
  <c r="AL14" i="6"/>
  <c r="AM14" i="6" s="1"/>
  <c r="Q14" i="6"/>
  <c r="AF15" i="6"/>
  <c r="AG15" i="6" s="1"/>
  <c r="Z16" i="6"/>
  <c r="AA16" i="6" s="1"/>
  <c r="AK15" i="6"/>
  <c r="AJ16" i="6" s="1"/>
  <c r="AE16" i="6"/>
  <c r="AD17" i="6" s="1"/>
  <c r="Y17" i="6"/>
  <c r="X18" i="6" s="1"/>
  <c r="O15" i="6"/>
  <c r="AB17" i="10" l="1"/>
  <c r="AA18" i="10" s="1"/>
  <c r="AC17" i="10"/>
  <c r="Q9" i="6"/>
  <c r="O10" i="6"/>
  <c r="P10" i="6" s="1"/>
  <c r="AL15" i="6"/>
  <c r="AM15" i="6" s="1"/>
  <c r="P15" i="6"/>
  <c r="S15" i="6" s="1"/>
  <c r="T15" i="6" s="1"/>
  <c r="AF16" i="6"/>
  <c r="AG16" i="6" s="1"/>
  <c r="Z17" i="6"/>
  <c r="AA17" i="6" s="1"/>
  <c r="AB26" i="6" s="1" a="1"/>
  <c r="AB26" i="6" s="1"/>
  <c r="AE17" i="6"/>
  <c r="AD18" i="6" s="1"/>
  <c r="AK16" i="6"/>
  <c r="AJ17" i="6" s="1"/>
  <c r="Y18" i="6"/>
  <c r="X19" i="6" s="1"/>
  <c r="AB18" i="10" l="1"/>
  <c r="AC18" i="10"/>
  <c r="S10" i="6"/>
  <c r="AL16" i="6"/>
  <c r="AM16" i="6" s="1"/>
  <c r="O16" i="6"/>
  <c r="Q15" i="6"/>
  <c r="Q10" i="6"/>
  <c r="O11" i="6"/>
  <c r="Z18" i="6"/>
  <c r="AA18" i="6" s="1"/>
  <c r="AE18" i="6"/>
  <c r="AD19" i="6" s="1"/>
  <c r="AK17" i="6"/>
  <c r="AJ18" i="6" s="1"/>
  <c r="AF17" i="6"/>
  <c r="AG17" i="6" s="1"/>
  <c r="AC26" i="6" s="1" a="1"/>
  <c r="AC26" i="6" s="1"/>
  <c r="Y19" i="6"/>
  <c r="X20" i="6" s="1"/>
  <c r="T10" i="6" l="1"/>
  <c r="P16" i="6"/>
  <c r="S16" i="6" s="1"/>
  <c r="T16" i="6" s="1"/>
  <c r="AL17" i="6"/>
  <c r="AM17" i="6" s="1"/>
  <c r="P11" i="6"/>
  <c r="S11" i="6" s="1"/>
  <c r="T11" i="6" s="1"/>
  <c r="AF18" i="6"/>
  <c r="AG18" i="6" s="1"/>
  <c r="Z19" i="6"/>
  <c r="AA19" i="6" s="1"/>
  <c r="AK18" i="6"/>
  <c r="AJ19" i="6" s="1"/>
  <c r="AE19" i="6"/>
  <c r="AD20" i="6" s="1"/>
  <c r="Y20" i="6"/>
  <c r="X21" i="6" s="1"/>
  <c r="Q16" i="6" l="1"/>
  <c r="O17" i="6"/>
  <c r="P17" i="6" s="1"/>
  <c r="Q17" i="6" s="1"/>
  <c r="AL18" i="6"/>
  <c r="AM18" i="6" s="1"/>
  <c r="Q11" i="6"/>
  <c r="O12" i="6"/>
  <c r="AF19" i="6"/>
  <c r="AG19" i="6" s="1"/>
  <c r="Z20" i="6"/>
  <c r="AA20" i="6" s="1"/>
  <c r="AE20" i="6"/>
  <c r="AD21" i="6" s="1"/>
  <c r="AK19" i="6"/>
  <c r="AJ20" i="6" s="1"/>
  <c r="Y21" i="6"/>
  <c r="X22" i="6" s="1"/>
  <c r="AL19" i="6" l="1"/>
  <c r="AM19" i="6" s="1"/>
  <c r="O18" i="6"/>
  <c r="P18" i="6" s="1"/>
  <c r="Q18" i="6" s="1"/>
  <c r="P12" i="6"/>
  <c r="O13" i="6" s="1"/>
  <c r="S13" i="6" s="1"/>
  <c r="S17" i="6"/>
  <c r="T17" i="6" s="1"/>
  <c r="AF20" i="6"/>
  <c r="AG20" i="6" s="1"/>
  <c r="Z21" i="6"/>
  <c r="AA21" i="6" s="1"/>
  <c r="AK20" i="6"/>
  <c r="AJ21" i="6" s="1"/>
  <c r="AE21" i="6"/>
  <c r="AD22" i="6" s="1"/>
  <c r="Y22" i="6"/>
  <c r="Z22" i="6" s="1"/>
  <c r="AA22" i="6" s="1"/>
  <c r="T13" i="6" l="1"/>
  <c r="S12" i="6"/>
  <c r="T12" i="6" s="1"/>
  <c r="AL20" i="6"/>
  <c r="AM20" i="6" s="1"/>
  <c r="O19" i="6"/>
  <c r="P19" i="6" s="1"/>
  <c r="Q19" i="6" s="1"/>
  <c r="Q13" i="6"/>
  <c r="Q12" i="6"/>
  <c r="S18" i="6"/>
  <c r="T18" i="6" s="1"/>
  <c r="AF21" i="6"/>
  <c r="AG21" i="6" s="1"/>
  <c r="AK21" i="6"/>
  <c r="AJ22" i="6" s="1"/>
  <c r="AE22" i="6"/>
  <c r="AF22" i="6" s="1"/>
  <c r="AG22" i="6" s="1"/>
  <c r="S25" i="6" l="1"/>
  <c r="AL21" i="6"/>
  <c r="AM21" i="6" s="1"/>
  <c r="O20" i="6"/>
  <c r="P20" i="6" s="1"/>
  <c r="S20" i="6" s="1"/>
  <c r="T20" i="6" s="1"/>
  <c r="S19" i="6"/>
  <c r="T19" i="6" s="1"/>
  <c r="AK22" i="6"/>
  <c r="AL22" i="6" l="1"/>
  <c r="AM22" i="6" s="1"/>
  <c r="O21" i="6"/>
  <c r="Q20" i="6"/>
  <c r="P21" i="6" l="1"/>
  <c r="S21" i="6" s="1"/>
  <c r="T21" i="6" s="1"/>
  <c r="Q21" i="6" l="1"/>
  <c r="O22" i="6"/>
  <c r="P22" i="6" l="1"/>
  <c r="S22" i="6" s="1"/>
  <c r="T22" i="6" s="1"/>
  <c r="Q2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<sst xmlns="http://schemas.openxmlformats.org/spreadsheetml/2006/main" count="432" uniqueCount="155">
  <si>
    <t>Exchange</t>
  </si>
  <si>
    <t>ASX</t>
  </si>
  <si>
    <t>Instrument Name</t>
  </si>
  <si>
    <t>IRH5</t>
  </si>
  <si>
    <t>IRJ5</t>
  </si>
  <si>
    <t>IRM5</t>
  </si>
  <si>
    <t>IRU5</t>
  </si>
  <si>
    <t>IRZ5</t>
  </si>
  <si>
    <t>IRH6</t>
  </si>
  <si>
    <t>IRM6</t>
  </si>
  <si>
    <t>IRU6</t>
  </si>
  <si>
    <t>IRZ6</t>
  </si>
  <si>
    <t>IRH7</t>
  </si>
  <si>
    <t>IRM7</t>
  </si>
  <si>
    <t>IRU7</t>
  </si>
  <si>
    <t>IRZ7</t>
  </si>
  <si>
    <t>IRH8</t>
  </si>
  <si>
    <t>IRM8</t>
  </si>
  <si>
    <t>IRU8</t>
  </si>
  <si>
    <t>IRZ8</t>
  </si>
  <si>
    <t>instrument ID</t>
  </si>
  <si>
    <t>IBidQty</t>
  </si>
  <si>
    <t>BidQty</t>
  </si>
  <si>
    <t>Bid</t>
  </si>
  <si>
    <t>Ask</t>
  </si>
  <si>
    <t>AskQty</t>
  </si>
  <si>
    <t>IAskQty</t>
  </si>
  <si>
    <t>Contract</t>
  </si>
  <si>
    <t>Last</t>
  </si>
  <si>
    <t>LastSide</t>
  </si>
  <si>
    <t>LastQty</t>
  </si>
  <si>
    <t>TTQ</t>
  </si>
  <si>
    <t>CTQ</t>
  </si>
  <si>
    <t>Open</t>
  </si>
  <si>
    <t>Close</t>
  </si>
  <si>
    <t>High</t>
  </si>
  <si>
    <t>Low</t>
  </si>
  <si>
    <t>Settle</t>
  </si>
  <si>
    <t>Change</t>
  </si>
  <si>
    <t>Currency</t>
  </si>
  <si>
    <t>MinPriceIncrement</t>
  </si>
  <si>
    <t>No Account Filters</t>
  </si>
  <si>
    <t>NetPos</t>
  </si>
  <si>
    <t>BuyQty</t>
  </si>
  <si>
    <t>SellQty</t>
  </si>
  <si>
    <t>Account=TRISHSHARE2</t>
  </si>
  <si>
    <t>&lt;----  Single Account Filter</t>
  </si>
  <si>
    <t>AvgOpenPrice#</t>
  </si>
  <si>
    <t>AvgBuyPrice#</t>
  </si>
  <si>
    <t>AvgSellPrice#</t>
  </si>
  <si>
    <t>Account=TrishShareChild</t>
  </si>
  <si>
    <t>Multiple Account Filters</t>
  </si>
  <si>
    <t>pointValue</t>
  </si>
  <si>
    <t>Definition</t>
  </si>
  <si>
    <t>RICcode</t>
  </si>
  <si>
    <t>CurrencyId</t>
  </si>
  <si>
    <t>PointValue</t>
  </si>
  <si>
    <t>Positions</t>
  </si>
  <si>
    <t>Instrument ID</t>
  </si>
  <si>
    <t>IRK5</t>
  </si>
  <si>
    <t>spread</t>
  </si>
  <si>
    <t>fly</t>
  </si>
  <si>
    <t>IBG5</t>
  </si>
  <si>
    <t>IBH5</t>
  </si>
  <si>
    <t>IBJ5</t>
  </si>
  <si>
    <t>IBK5</t>
  </si>
  <si>
    <t>IBM5</t>
  </si>
  <si>
    <t>IBN5</t>
  </si>
  <si>
    <t>IBQ5</t>
  </si>
  <si>
    <t>IBU5</t>
  </si>
  <si>
    <t>IBV5</t>
  </si>
  <si>
    <t>IBX5</t>
  </si>
  <si>
    <t>IBZ5</t>
  </si>
  <si>
    <t>IBF6</t>
  </si>
  <si>
    <t>IBG6</t>
  </si>
  <si>
    <t>IBH6</t>
  </si>
  <si>
    <t>IBJ6</t>
  </si>
  <si>
    <t>IBK6</t>
  </si>
  <si>
    <t>IBM6</t>
  </si>
  <si>
    <t>IBN6</t>
  </si>
  <si>
    <t>vwap</t>
  </si>
  <si>
    <t>settle</t>
  </si>
  <si>
    <t>Pre meeting days</t>
  </si>
  <si>
    <t>month</t>
  </si>
  <si>
    <t>bidqty</t>
  </si>
  <si>
    <t>bid</t>
  </si>
  <si>
    <t>askqty</t>
  </si>
  <si>
    <t>ask</t>
  </si>
  <si>
    <t>current</t>
  </si>
  <si>
    <t>pre</t>
  </si>
  <si>
    <t>post</t>
  </si>
  <si>
    <t>Cut Prob</t>
  </si>
  <si>
    <t>magnitude</t>
  </si>
  <si>
    <t>Priced in bps cut</t>
  </si>
  <si>
    <t>case1</t>
  </si>
  <si>
    <t>fair</t>
  </si>
  <si>
    <t>case2</t>
  </si>
  <si>
    <t>case 3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</si>
  <si>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</si>
  <si>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</si>
  <si>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</si>
  <si>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</si>
  <si>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</si>
  <si>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</si>
  <si>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</si>
  <si>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</si>
  <si>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</si>
  <si>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spread price</t>
  </si>
  <si>
    <t>Manual if 0</t>
  </si>
  <si>
    <t>Current</t>
  </si>
  <si>
    <t>Scenerio</t>
  </si>
  <si>
    <t>scenerio</t>
  </si>
  <si>
    <t>NO of month</t>
  </si>
  <si>
    <t>case 1</t>
  </si>
  <si>
    <t>case 2</t>
  </si>
  <si>
    <t>Spread</t>
  </si>
  <si>
    <t>ibj5</t>
  </si>
  <si>
    <t>ibg6</t>
  </si>
  <si>
    <t>Fly</t>
  </si>
  <si>
    <t>ibk5</t>
  </si>
  <si>
    <t>ibm5</t>
  </si>
  <si>
    <t xml:space="preserve">                                            </t>
  </si>
  <si>
    <t>price</t>
  </si>
  <si>
    <t>IR inst</t>
  </si>
  <si>
    <t>IR settle price</t>
  </si>
  <si>
    <t>expiry+90</t>
  </si>
  <si>
    <t>IB 1</t>
  </si>
  <si>
    <t>Ib 1 price</t>
  </si>
  <si>
    <t>IB 2</t>
  </si>
  <si>
    <t>Ib 2 price</t>
  </si>
  <si>
    <t>IB 3</t>
  </si>
  <si>
    <t>Ib 3 price</t>
  </si>
  <si>
    <t>IB 4</t>
  </si>
  <si>
    <t>Ib 4 price</t>
  </si>
  <si>
    <t>Market Implied OIS</t>
  </si>
  <si>
    <t>BBSW</t>
  </si>
  <si>
    <t>LOIS</t>
  </si>
  <si>
    <t>Scenerio OIS</t>
  </si>
  <si>
    <t>IB method</t>
  </si>
  <si>
    <t>october</t>
  </si>
  <si>
    <t>January</t>
  </si>
  <si>
    <t>contract</t>
  </si>
  <si>
    <t>feb</t>
  </si>
  <si>
    <t>mar</t>
  </si>
  <si>
    <t>jun</t>
  </si>
  <si>
    <t>jul</t>
  </si>
  <si>
    <t>l</t>
  </si>
  <si>
    <t>ib</t>
  </si>
  <si>
    <t>ir</t>
  </si>
  <si>
    <t>p and l</t>
  </si>
  <si>
    <t>May</t>
  </si>
  <si>
    <t>expiry date</t>
  </si>
  <si>
    <t>contract 2</t>
  </si>
  <si>
    <t>contarct 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</si>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</sst>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2D3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A1F0A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3" borderId="4" xfId="0" applyFill="1" applyBorder="1"/>
    <xf numFmtId="0" fontId="0" fillId="0" borderId="4" xfId="0" applyBorder="1"/>
    <xf numFmtId="0" fontId="3" fillId="0" borderId="0" xfId="0" applyFont="1" applyAlignment="1">
      <alignment vertical="center"/>
    </xf>
    <xf numFmtId="0" fontId="3" fillId="0" borderId="0" xfId="0" applyFont="1"/>
    <xf numFmtId="17" fontId="3" fillId="0" borderId="0" xfId="0" applyNumberFormat="1" applyFont="1"/>
    <xf numFmtId="15" fontId="3" fillId="0" borderId="0" xfId="0" applyNumberFormat="1" applyFont="1"/>
    <xf numFmtId="15" fontId="0" fillId="0" borderId="0" xfId="0" applyNumberFormat="1"/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4" xfId="0" applyBorder="1"/>
    <xf numFmtId="0" fontId="0" fillId="0" borderId="15" xfId="0" applyBorder="1"/>
    <xf numFmtId="15" fontId="3" fillId="0" borderId="14" xfId="0" applyNumberFormat="1" applyFont="1" applyBorder="1"/>
    <xf numFmtId="15" fontId="3" fillId="0" borderId="16" xfId="0" applyNumberFormat="1" applyFont="1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0" borderId="2" xfId="0" applyBorder="1"/>
    <xf numFmtId="0" fontId="0" fillId="0" borderId="16" xfId="0" applyBorder="1"/>
    <xf numFmtId="0" fontId="0" fillId="0" borderId="21" xfId="0" applyBorder="1"/>
    <xf numFmtId="0" fontId="0" fillId="0" borderId="22" xfId="0" applyBorder="1"/>
    <xf numFmtId="0" fontId="0" fillId="0" borderId="12" xfId="0" applyBorder="1"/>
    <xf numFmtId="0" fontId="0" fillId="0" borderId="23" xfId="0" applyBorder="1"/>
    <xf numFmtId="0" fontId="0" fillId="0" borderId="24" xfId="0" applyBorder="1"/>
    <xf numFmtId="0" fontId="0" fillId="0" borderId="13" xfId="0" applyBorder="1"/>
    <xf numFmtId="0" fontId="1" fillId="0" borderId="0" xfId="0" applyFont="1"/>
    <xf numFmtId="0" fontId="3" fillId="5" borderId="0" xfId="0" applyFont="1" applyFill="1"/>
    <xf numFmtId="0" fontId="3" fillId="5" borderId="0" xfId="0" applyFont="1" applyFill="1" applyAlignment="1">
      <alignment vertical="center"/>
    </xf>
    <xf numFmtId="15" fontId="3" fillId="5" borderId="0" xfId="0" applyNumberFormat="1" applyFont="1" applyFill="1"/>
    <xf numFmtId="17" fontId="0" fillId="0" borderId="0" xfId="0" applyNumberFormat="1"/>
    <xf numFmtId="0" fontId="0" fillId="0" borderId="19" xfId="0" applyBorder="1"/>
    <xf numFmtId="0" fontId="0" fillId="0" borderId="20" xfId="0" applyBorder="1"/>
    <xf numFmtId="2" fontId="0" fillId="0" borderId="0" xfId="0" applyNumberFormat="1"/>
    <xf numFmtId="0" fontId="0" fillId="2" borderId="0" xfId="0" applyFill="1"/>
    <xf numFmtId="15" fontId="3" fillId="0" borderId="10" xfId="0" applyNumberFormat="1" applyFont="1" applyBorder="1"/>
    <xf numFmtId="0" fontId="0" fillId="0" borderId="10" xfId="0" applyBorder="1"/>
    <xf numFmtId="0" fontId="0" fillId="2" borderId="19" xfId="0" applyFill="1" applyBorder="1"/>
    <xf numFmtId="15" fontId="3" fillId="0" borderId="11" xfId="0" applyNumberFormat="1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1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t.rtd">
      <tp t="e">
        <v>#N/A</v>
        <stp/>
        <stp>Inst</stp>
        <stp>FILLS</stp>
        <stp>$A$1</stp>
        <tr r="A4" s="3"/>
      </tp>
      <tp t="e">
        <v>#N/A</v>
        <stp/>
        <stp>Inst</stp>
        <stp>FILLS</stp>
        <stp>$A$2</stp>
        <tr r="A5" s="3"/>
      </tp>
      <tp t="e">
        <v>#N/A</v>
        <stp/>
        <stp>Inst</stp>
        <stp>FILLS</stp>
        <stp>$A$3</stp>
        <tr r="A6" s="3"/>
      </tp>
      <tp t="e">
        <v>#N/A</v>
        <stp/>
        <stp>Inst</stp>
        <stp>FILLS</stp>
        <stp>$A$4</stp>
        <tr r="A7" s="3"/>
      </tp>
      <tp t="e">
        <v>#N/A</v>
        <stp/>
        <stp>Inst</stp>
        <stp>FILLS</stp>
        <stp>$A$5</stp>
        <tr r="A8" s="3"/>
      </tp>
      <tp t="e">
        <v>#N/A</v>
        <stp/>
        <stp>Inst</stp>
        <stp>FILLS</stp>
        <stp>$A$6</stp>
        <tr r="A9" s="3"/>
      </tp>
      <tp t="e">
        <v>#N/A</v>
        <stp/>
        <stp>Inst</stp>
        <stp>FILLS</stp>
        <stp>$A$7</stp>
        <tr r="A10" s="3"/>
      </tp>
      <tp t="e">
        <v>#N/A</v>
        <stp/>
        <stp>Inst</stp>
        <stp>FILLS</stp>
        <stp>$A$8</stp>
        <tr r="A11" s="3"/>
      </tp>
      <tp t="e">
        <v>#N/A</v>
        <stp/>
        <stp>Inst</stp>
        <stp>FILLS</stp>
        <stp>$A$9</stp>
        <tr r="A12" s="3"/>
      </tp>
      <tp t="e">
        <v>#N/A</v>
        <stp/>
        <stp>Inst</stp>
        <stp>ASX</stp>
        <stp>IBX5</stp>
        <tr r="L8" s="10"/>
        <tr r="L8" s="10"/>
        <tr r="L8" s="10"/>
        <tr r="L8" s="10"/>
        <tr r="L8" s="10"/>
        <tr r="L8" s="10"/>
        <tr r="L8" s="10"/>
        <tr r="L8" s="10"/>
        <tr r="L8" s="10"/>
        <tr r="E14" s="6"/>
      </tp>
      <tp t="e">
        <v>#N/A</v>
        <stp/>
        <stp>Inst</stp>
        <stp>ASX</stp>
        <stp>IBZ5</stp>
        <tr r="N8" s="10"/>
        <tr r="N8" s="10"/>
        <tr r="N8" s="10"/>
        <tr r="N8" s="10"/>
        <tr r="N8" s="10"/>
        <tr r="N8" s="10"/>
        <tr r="N8" s="10"/>
        <tr r="N8" s="10"/>
        <tr r="N8" s="10"/>
        <tr r="H9" s="10"/>
        <tr r="H9" s="10"/>
        <tr r="H9" s="10"/>
        <tr r="H9" s="10"/>
        <tr r="H9" s="10"/>
        <tr r="H9" s="10"/>
        <tr r="H9" s="10"/>
        <tr r="H9" s="10"/>
        <tr r="H9" s="10"/>
        <tr r="E15" s="6"/>
      </tp>
      <tp t="e">
        <v>#N/A</v>
        <stp/>
        <stp>Inst</stp>
        <stp>ASX</stp>
        <stp>IBU5</stp>
        <tr r="E12" s="6"/>
        <tr r="H8" s="10"/>
        <tr r="H8" s="10"/>
        <tr r="H8" s="10"/>
        <tr r="H8" s="10"/>
        <tr r="H8" s="10"/>
        <tr r="H8" s="10"/>
        <tr r="H8" s="10"/>
        <tr r="H8" s="10"/>
        <tr r="H8" s="10"/>
        <tr r="N7" s="10"/>
        <tr r="N7" s="10"/>
        <tr r="N7" s="10"/>
        <tr r="N7" s="10"/>
        <tr r="N7" s="10"/>
        <tr r="N7" s="10"/>
        <tr r="N7" s="10"/>
        <tr r="N7" s="10"/>
        <tr r="N7" s="10"/>
      </tp>
      <tp t="e">
        <v>#N/A</v>
        <stp/>
        <stp>Inst</stp>
        <stp>ASX</stp>
        <stp>IBV5</stp>
        <tr r="J8" s="10"/>
        <tr r="J8" s="10"/>
        <tr r="J8" s="10"/>
        <tr r="J8" s="10"/>
        <tr r="J8" s="10"/>
        <tr r="J8" s="10"/>
        <tr r="J8" s="10"/>
        <tr r="J8" s="10"/>
        <tr r="J8" s="10"/>
        <tr r="E13" s="6"/>
      </tp>
      <tp t="e">
        <v>#N/A</v>
        <stp/>
        <stp>Inst</stp>
        <stp>ASX</stp>
        <stp>IBQ5</stp>
        <tr r="E11" s="6"/>
        <tr r="L7" s="10"/>
        <tr r="L7" s="10"/>
        <tr r="L7" s="10"/>
        <tr r="L7" s="10"/>
        <tr r="L7" s="10"/>
        <tr r="L7" s="10"/>
        <tr r="L7" s="10"/>
        <tr r="L7" s="10"/>
        <tr r="L7" s="10"/>
        <tr r="N6" s="10"/>
        <tr r="N6" s="10"/>
        <tr r="N6" s="10"/>
        <tr r="N6" s="10"/>
        <tr r="N6" s="10"/>
        <tr r="N6" s="10"/>
        <tr r="N6" s="10"/>
        <tr r="N6" s="10"/>
        <tr r="N6" s="10"/>
      </tp>
      <tp t="e">
        <v>#N/A</v>
        <stp/>
        <stp>Inst</stp>
        <stp>ASX</stp>
        <stp>IBM6</stp>
        <tr r="E21" s="6"/>
        <tr r="N10" s="10"/>
        <tr r="N10" s="10"/>
        <tr r="N10" s="10"/>
        <tr r="N10" s="10"/>
        <tr r="N10" s="10"/>
        <tr r="N10" s="10"/>
        <tr r="N10" s="10"/>
        <tr r="N10" s="10"/>
        <tr r="N10" s="10"/>
      </tp>
      <tp t="e">
        <v>#N/A</v>
        <stp/>
        <stp>Inst</stp>
        <stp>ASX</stp>
        <stp>IBM5</stp>
        <tr r="E9" s="6"/>
        <tr r="L5" s="10"/>
        <tr r="L5" s="10"/>
        <tr r="L5" s="10"/>
        <tr r="L5" s="10"/>
        <tr r="L5" s="10"/>
        <tr r="L5" s="10"/>
        <tr r="L5" s="10"/>
        <tr r="L5" s="10"/>
        <tr r="L5" s="10"/>
        <tr r="H7" s="10"/>
        <tr r="H7" s="10"/>
        <tr r="H7" s="10"/>
        <tr r="H7" s="10"/>
        <tr r="H7" s="10"/>
        <tr r="H7" s="10"/>
        <tr r="H7" s="10"/>
        <tr r="H7" s="10"/>
        <tr r="H7" s="10"/>
        <tr r="N4" s="10"/>
        <tr r="N4" s="10"/>
        <tr r="N4" s="10"/>
        <tr r="N4" s="10"/>
        <tr r="N4" s="10"/>
        <tr r="N4" s="10"/>
        <tr r="N4" s="10"/>
        <tr r="N4" s="10"/>
        <tr r="N4" s="10"/>
        <tr r="J6" s="10"/>
        <tr r="J6" s="10"/>
        <tr r="J6" s="10"/>
        <tr r="J6" s="10"/>
        <tr r="J6" s="10"/>
        <tr r="J6" s="10"/>
        <tr r="J6" s="10"/>
        <tr r="J6" s="10"/>
        <tr r="J6" s="10"/>
      </tp>
      <tp t="e">
        <v>#N/A</v>
        <stp/>
        <stp>Inst</stp>
        <stp>ASX</stp>
        <stp>IBN6</stp>
        <tr r="E22" s="6"/>
      </tp>
      <tp t="e">
        <v>#N/A</v>
        <stp/>
        <stp>Inst</stp>
        <stp>ASX</stp>
        <stp>IBN5</stp>
        <tr r="J7" s="10"/>
        <tr r="J7" s="10"/>
        <tr r="J7" s="10"/>
        <tr r="J7" s="10"/>
        <tr r="J7" s="10"/>
        <tr r="J7" s="10"/>
        <tr r="J7" s="10"/>
        <tr r="J7" s="10"/>
        <tr r="J7" s="10"/>
        <tr r="N5" s="10"/>
        <tr r="N5" s="10"/>
        <tr r="N5" s="10"/>
        <tr r="N5" s="10"/>
        <tr r="N5" s="10"/>
        <tr r="N5" s="10"/>
        <tr r="N5" s="10"/>
        <tr r="N5" s="10"/>
        <tr r="N5" s="10"/>
        <tr r="L6" s="10"/>
        <tr r="L6" s="10"/>
        <tr r="L6" s="10"/>
        <tr r="L6" s="10"/>
        <tr r="L6" s="10"/>
        <tr r="L6" s="10"/>
        <tr r="L6" s="10"/>
        <tr r="L6" s="10"/>
        <tr r="L6" s="10"/>
        <tr r="E10" s="6"/>
      </tp>
      <tp t="e">
        <v>#N/A</v>
        <stp/>
        <stp>Inst</stp>
        <stp>ASX</stp>
        <stp>IBH6</stp>
        <tr r="N9" s="10"/>
        <tr r="N9" s="10"/>
        <tr r="N9" s="10"/>
        <tr r="N9" s="10"/>
        <tr r="N9" s="10"/>
        <tr r="N9" s="10"/>
        <tr r="N9" s="10"/>
        <tr r="N9" s="10"/>
        <tr r="N9" s="10"/>
        <tr r="H10" s="10"/>
        <tr r="H10" s="10"/>
        <tr r="H10" s="10"/>
        <tr r="H10" s="10"/>
        <tr r="H10" s="10"/>
        <tr r="H10" s="10"/>
        <tr r="H10" s="10"/>
        <tr r="H10" s="10"/>
        <tr r="H10" s="10"/>
        <tr r="E18" s="6"/>
      </tp>
      <tp t="e">
        <v>#N/A</v>
        <stp/>
        <stp>Inst</stp>
        <stp>ASX</stp>
        <stp>IBH5</stp>
        <tr r="E6" s="6"/>
        <tr r="H4" s="10"/>
        <tr r="H4" s="10"/>
        <tr r="H4" s="10"/>
        <tr r="H4" s="10"/>
        <tr r="H4" s="10"/>
        <tr r="H4" s="10"/>
        <tr r="H4" s="10"/>
        <tr r="H4" s="10"/>
        <tr r="H4" s="10"/>
      </tp>
      <tp t="e">
        <v>#N/A</v>
        <stp/>
        <stp>Inst</stp>
        <stp>ASX</stp>
        <stp>IBJ6</stp>
        <tr r="E19" s="6"/>
        <tr r="J10" s="10"/>
        <tr r="J10" s="10"/>
        <tr r="J10" s="10"/>
        <tr r="J10" s="10"/>
        <tr r="J10" s="10"/>
        <tr r="J10" s="10"/>
        <tr r="J10" s="10"/>
        <tr r="J10" s="10"/>
        <tr r="J10" s="10"/>
      </tp>
      <tp t="e">
        <v>#N/A</v>
        <stp/>
        <stp>Inst</stp>
        <stp>ASX</stp>
        <stp>IBJ5</stp>
        <tr r="E7" s="6"/>
        <tr r="H5" s="10"/>
        <tr r="H5" s="10"/>
        <tr r="H5" s="10"/>
        <tr r="H5" s="10"/>
        <tr r="H5" s="10"/>
        <tr r="H5" s="10"/>
        <tr r="H5" s="10"/>
        <tr r="H5" s="10"/>
        <tr r="H5" s="10"/>
        <tr r="J4" s="10"/>
        <tr r="J4" s="10"/>
        <tr r="J4" s="10"/>
        <tr r="J4" s="10"/>
        <tr r="J4" s="10"/>
        <tr r="J4" s="10"/>
        <tr r="J4" s="10"/>
        <tr r="J4" s="10"/>
        <tr r="J4" s="10"/>
      </tp>
      <tp t="e">
        <v>#N/A</v>
        <stp/>
        <stp>Inst</stp>
        <stp>ASX</stp>
        <stp>IBK6</stp>
        <tr r="E20" s="6"/>
        <tr r="L10" s="10"/>
        <tr r="L10" s="10"/>
        <tr r="L10" s="10"/>
        <tr r="L10" s="10"/>
        <tr r="L10" s="10"/>
        <tr r="L10" s="10"/>
        <tr r="L10" s="10"/>
        <tr r="L10" s="10"/>
        <tr r="L10" s="10"/>
      </tp>
      <tp t="e">
        <v>#N/A</v>
        <stp/>
        <stp>Inst</stp>
        <stp>ASX</stp>
        <stp>IBK5</stp>
        <tr r="E8" s="6"/>
        <tr r="J5" s="10"/>
        <tr r="J5" s="10"/>
        <tr r="J5" s="10"/>
        <tr r="J5" s="10"/>
        <tr r="J5" s="10"/>
        <tr r="J5" s="10"/>
        <tr r="J5" s="10"/>
        <tr r="J5" s="10"/>
        <tr r="J5" s="10"/>
        <tr r="L4" s="10"/>
        <tr r="L4" s="10"/>
        <tr r="L4" s="10"/>
        <tr r="L4" s="10"/>
        <tr r="L4" s="10"/>
        <tr r="L4" s="10"/>
        <tr r="L4" s="10"/>
        <tr r="L4" s="10"/>
        <tr r="L4" s="10"/>
        <tr r="H6" s="10"/>
        <tr r="H6" s="10"/>
        <tr r="H6" s="10"/>
        <tr r="H6" s="10"/>
        <tr r="H6" s="10"/>
        <tr r="H6" s="10"/>
        <tr r="H6" s="10"/>
        <tr r="H6" s="10"/>
        <tr r="H6" s="10"/>
      </tp>
      <tp t="e">
        <v>#N/A</v>
        <stp/>
        <stp>Inst</stp>
        <stp>ASX</stp>
        <stp>IBF6</stp>
        <tr r="E16" s="6"/>
        <tr r="J9" s="10"/>
        <tr r="J9" s="10"/>
        <tr r="J9" s="10"/>
        <tr r="J9" s="10"/>
        <tr r="J9" s="10"/>
        <tr r="J9" s="10"/>
        <tr r="J9" s="10"/>
        <tr r="J9" s="10"/>
        <tr r="J9" s="10"/>
      </tp>
      <tp t="e">
        <v>#N/A</v>
        <stp/>
        <stp>Inst</stp>
        <stp>ASX</stp>
        <stp>IBG6</stp>
        <tr r="L9" s="10"/>
        <tr r="L9" s="10"/>
        <tr r="L9" s="10"/>
        <tr r="L9" s="10"/>
        <tr r="L9" s="10"/>
        <tr r="L9" s="10"/>
        <tr r="L9" s="10"/>
        <tr r="L9" s="10"/>
        <tr r="L9" s="10"/>
        <tr r="E17" s="6"/>
      </tp>
      <tp t="e">
        <v>#N/A</v>
        <stp/>
        <stp>Inst</stp>
        <stp>FILLS</stp>
        <stp>$A$14</stp>
        <tr r="A17" s="3"/>
      </tp>
      <tp t="e">
        <v>#N/A</v>
        <stp/>
        <stp>Inst</stp>
        <stp>FILLS</stp>
        <stp>$A$15</stp>
        <tr r="A18" s="3"/>
      </tp>
      <tp t="e">
        <v>#N/A</v>
        <stp/>
        <stp>Inst</stp>
        <stp>FILLS</stp>
        <stp>$A$16</stp>
        <tr r="A19" s="3"/>
      </tp>
      <tp t="e">
        <v>#N/A</v>
        <stp/>
        <stp>Inst</stp>
        <stp>FILLS</stp>
        <stp>$A$17</stp>
        <tr r="A20" s="3"/>
      </tp>
      <tp t="e">
        <v>#N/A</v>
        <stp/>
        <stp>Inst</stp>
        <stp>FILLS</stp>
        <stp>$A$10</stp>
        <tr r="A13" s="3"/>
      </tp>
      <tp t="e">
        <v>#N/A</v>
        <stp/>
        <stp>Inst</stp>
        <stp>FILLS</stp>
        <stp>$A$11</stp>
        <tr r="A14" s="3"/>
      </tp>
      <tp t="e">
        <v>#N/A</v>
        <stp/>
        <stp>Inst</stp>
        <stp>FILLS</stp>
        <stp>$A$12</stp>
        <tr r="A15" s="3"/>
      </tp>
      <tp t="e">
        <v>#N/A</v>
        <stp/>
        <stp>Inst</stp>
        <stp>FILLS</stp>
        <stp>$A$13</stp>
        <tr r="A16" s="3"/>
      </tp>
      <tp t="e">
        <v>#N/A</v>
        <stp/>
        <stp>Inst</stp>
        <stp>ASX</stp>
        <stp>IRZ8</stp>
        <tr r="S3" s="4"/>
        <tr r="D21" s="10"/>
        <tr r="D21" s="10"/>
        <tr r="D21" s="10"/>
        <tr r="D21" s="10"/>
        <tr r="D21" s="10"/>
        <tr r="D21" s="10"/>
        <tr r="D21" s="10"/>
        <tr r="D21" s="10"/>
        <tr r="D21" s="10"/>
      </tp>
      <tp t="e">
        <v>#N/A</v>
        <stp/>
        <stp>Inst</stp>
        <stp>ASX</stp>
        <stp>IRZ6</stp>
        <tr r="D13" s="10"/>
        <tr r="D13" s="10"/>
        <tr r="D13" s="10"/>
        <tr r="D13" s="10"/>
        <tr r="D13" s="10"/>
        <tr r="D13" s="10"/>
        <tr r="D13" s="10"/>
        <tr r="D13" s="10"/>
        <tr r="D13" s="10"/>
        <tr r="K3" s="4"/>
      </tp>
      <tp t="e">
        <v>#N/A</v>
        <stp/>
        <stp>Inst</stp>
        <stp>ASX</stp>
        <stp>IRZ7</stp>
        <tr r="O3" s="4"/>
        <tr r="D17" s="10"/>
        <tr r="D17" s="10"/>
        <tr r="D17" s="10"/>
        <tr r="D17" s="10"/>
        <tr r="D17" s="10"/>
        <tr r="D17" s="10"/>
        <tr r="D17" s="10"/>
        <tr r="D17" s="10"/>
        <tr r="D17" s="10"/>
      </tp>
      <tp t="e">
        <v>#N/A</v>
        <stp/>
        <stp>Inst</stp>
        <stp>ASX</stp>
        <stp>IRZ5</stp>
        <tr r="D9" s="10"/>
        <tr r="D9" s="10"/>
        <tr r="D9" s="10"/>
        <tr r="D9" s="10"/>
        <tr r="D9" s="10"/>
        <tr r="D9" s="10"/>
        <tr r="D9" s="10"/>
        <tr r="D9" s="10"/>
        <tr r="D9" s="10"/>
        <tr r="G3" s="4"/>
      </tp>
      <tp t="e">
        <v>#N/A</v>
        <stp/>
        <stp>Inst</stp>
        <stp>ASX</stp>
        <stp>IRU8</stp>
        <tr r="D20" s="10"/>
        <tr r="D20" s="10"/>
        <tr r="D20" s="10"/>
        <tr r="D20" s="10"/>
        <tr r="D20" s="10"/>
        <tr r="D20" s="10"/>
        <tr r="D20" s="10"/>
        <tr r="D20" s="10"/>
        <tr r="D20" s="10"/>
        <tr r="R3" s="4"/>
      </tp>
      <tp t="e">
        <v>#N/A</v>
        <stp/>
        <stp>Inst</stp>
        <stp>ASX</stp>
        <stp>IRU6</stp>
        <tr r="J3" s="4"/>
        <tr r="D12" s="10"/>
        <tr r="D12" s="10"/>
        <tr r="D12" s="10"/>
        <tr r="D12" s="10"/>
        <tr r="D12" s="10"/>
        <tr r="D12" s="10"/>
        <tr r="D12" s="10"/>
        <tr r="D12" s="10"/>
        <tr r="D12" s="10"/>
      </tp>
      <tp t="e">
        <v>#N/A</v>
        <stp/>
        <stp>Inst</stp>
        <stp>ASX</stp>
        <stp>IRU7</stp>
        <tr r="D16" s="10"/>
        <tr r="D16" s="10"/>
        <tr r="D16" s="10"/>
        <tr r="D16" s="10"/>
        <tr r="D16" s="10"/>
        <tr r="D16" s="10"/>
        <tr r="D16" s="10"/>
        <tr r="D16" s="10"/>
        <tr r="D16" s="10"/>
        <tr r="N3" s="4"/>
      </tp>
      <tp t="e">
        <v>#N/A</v>
        <stp/>
        <stp>Inst</stp>
        <stp>ASX</stp>
        <stp>IRU5</stp>
        <tr r="D8" s="10"/>
        <tr r="D8" s="10"/>
        <tr r="D8" s="10"/>
        <tr r="D8" s="10"/>
        <tr r="D8" s="10"/>
        <tr r="D8" s="10"/>
        <tr r="D8" s="10"/>
        <tr r="D8" s="10"/>
        <tr r="D8" s="10"/>
        <tr r="F3" s="4"/>
      </tp>
      <tp t="e">
        <v>#N/A</v>
        <stp/>
        <stp>Inst</stp>
        <stp>ASX</stp>
        <stp>IRM8</stp>
        <tr r="D19" s="10"/>
        <tr r="D19" s="10"/>
        <tr r="D19" s="10"/>
        <tr r="D19" s="10"/>
        <tr r="D19" s="10"/>
        <tr r="D19" s="10"/>
        <tr r="D19" s="10"/>
        <tr r="D19" s="10"/>
        <tr r="D19" s="10"/>
        <tr r="Q3" s="4"/>
      </tp>
      <tp t="e">
        <v>#N/A</v>
        <stp/>
        <stp>Inst</stp>
        <stp>ASX</stp>
        <stp>IRM6</stp>
        <tr r="D11" s="10"/>
        <tr r="D11" s="10"/>
        <tr r="D11" s="10"/>
        <tr r="D11" s="10"/>
        <tr r="D11" s="10"/>
        <tr r="D11" s="10"/>
        <tr r="D11" s="10"/>
        <tr r="D11" s="10"/>
        <tr r="D11" s="10"/>
        <tr r="I3" s="4"/>
      </tp>
      <tp t="e">
        <v>#N/A</v>
        <stp/>
        <stp>Inst</stp>
        <stp>ASX</stp>
        <stp>IRM7</stp>
        <tr r="D15" s="10"/>
        <tr r="D15" s="10"/>
        <tr r="D15" s="10"/>
        <tr r="D15" s="10"/>
        <tr r="D15" s="10"/>
        <tr r="D15" s="10"/>
        <tr r="D15" s="10"/>
        <tr r="D15" s="10"/>
        <tr r="D15" s="10"/>
        <tr r="M3" s="4"/>
      </tp>
      <tp t="e">
        <v>#N/A</v>
        <stp/>
        <stp>Inst</stp>
        <stp>ASX</stp>
        <stp>IRM5</stp>
        <tr r="D7" s="10"/>
        <tr r="D7" s="10"/>
        <tr r="D7" s="10"/>
        <tr r="D7" s="10"/>
        <tr r="D7" s="10"/>
        <tr r="D7" s="10"/>
        <tr r="D7" s="10"/>
        <tr r="D7" s="10"/>
        <tr r="D7" s="10"/>
        <tr r="E3" s="4"/>
      </tp>
      <tp t="e">
        <v>#N/A</v>
        <stp/>
        <stp>Inst</stp>
        <stp>ASX</stp>
        <stp>IRH8</stp>
        <tr r="D18" s="10"/>
        <tr r="D18" s="10"/>
        <tr r="D18" s="10"/>
        <tr r="D18" s="10"/>
        <tr r="D18" s="10"/>
        <tr r="D18" s="10"/>
        <tr r="D18" s="10"/>
        <tr r="D18" s="10"/>
        <tr r="D18" s="10"/>
        <tr r="P3" s="4"/>
      </tp>
      <tp t="e">
        <v>#N/A</v>
        <stp/>
        <stp>Inst</stp>
        <stp>ASX</stp>
        <stp>IRH6</stp>
        <tr r="H3" s="4"/>
        <tr r="D10" s="10"/>
        <tr r="D10" s="10"/>
        <tr r="D10" s="10"/>
        <tr r="D10" s="10"/>
        <tr r="D10" s="10"/>
        <tr r="D10" s="10"/>
        <tr r="D10" s="10"/>
        <tr r="D10" s="10"/>
        <tr r="D10" s="10"/>
      </tp>
      <tp t="e">
        <v>#N/A</v>
        <stp/>
        <stp>Inst</stp>
        <stp>ASX</stp>
        <stp>IRH7</stp>
        <tr r="L3" s="4"/>
        <tr r="D14" s="10"/>
        <tr r="D14" s="10"/>
        <tr r="D14" s="10"/>
        <tr r="D14" s="10"/>
        <tr r="D14" s="10"/>
        <tr r="D14" s="10"/>
        <tr r="D14" s="10"/>
        <tr r="D14" s="10"/>
        <tr r="D14" s="10"/>
      </tp>
      <tp t="e">
        <v>#N/A</v>
        <stp/>
        <stp>Inst</stp>
        <stp>ASX</stp>
        <stp>IRH5</stp>
        <tr r="D4" s="10"/>
        <tr r="D4" s="10"/>
        <tr r="D4" s="10"/>
        <tr r="D4" s="10"/>
        <tr r="D4" s="10"/>
        <tr r="D4" s="10"/>
        <tr r="D4" s="10"/>
        <tr r="D4" s="10"/>
        <tr r="D4" s="10"/>
        <tr r="B3" s="4"/>
      </tp>
      <tp t="e">
        <v>#N/A</v>
        <stp/>
        <stp>Inst</stp>
        <stp>ASX</stp>
        <stp>IRJ5</stp>
        <tr r="C3" s="4"/>
        <tr r="D5" s="10"/>
        <tr r="D5" s="10"/>
        <tr r="D5" s="10"/>
        <tr r="D5" s="10"/>
        <tr r="D5" s="10"/>
        <tr r="D5" s="10"/>
        <tr r="D5" s="10"/>
        <tr r="D5" s="10"/>
        <tr r="D5" s="10"/>
      </tp>
      <tp t="e">
        <v>#N/A</v>
        <stp/>
        <stp>Inst</stp>
        <stp>ASX</stp>
        <stp>IRK5</stp>
        <tr r="D3" s="4"/>
        <tr r="D6" s="10"/>
        <tr r="D6" s="10"/>
        <tr r="D6" s="10"/>
        <tr r="D6" s="10"/>
        <tr r="D6" s="10"/>
        <tr r="D6" s="10"/>
        <tr r="D6" s="10"/>
        <tr r="D6" s="10"/>
        <tr r="D6" s="10"/>
      </tp>
      <tp t="e">
        <v>#N/A</v>
        <stp/>
        <stp>14626861865995357401</stp>
        <stp>Bid</stp>
        <tr r="G5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ir_pricing!$AM$35:$AM$41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ir_pricing!$AN$35:$AN$41</c:f>
              <c:numCache>
                <c:formatCode>General</c:formatCode>
                <c:ptCount val="7"/>
                <c:pt idx="0">
                  <c:v>-1216957.635483871</c:v>
                </c:pt>
                <c:pt idx="1">
                  <c:v>333.26774193548374</c:v>
                </c:pt>
                <c:pt idx="2">
                  <c:v>8594.6967741935514</c:v>
                </c:pt>
                <c:pt idx="3">
                  <c:v>-333.26774193548374</c:v>
                </c:pt>
                <c:pt idx="4">
                  <c:v>-13725.214516129032</c:v>
                </c:pt>
                <c:pt idx="5">
                  <c:v>13725.214516129032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49-44E1-8069-09EDA6C9F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426096"/>
        <c:axId val="438433776"/>
      </c:scatterChart>
      <c:valAx>
        <c:axId val="43842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433776"/>
        <c:crosses val="autoZero"/>
        <c:crossBetween val="midCat"/>
      </c:valAx>
      <c:valAx>
        <c:axId val="43843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42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Sheet3!$G$1:$G$18</c:f>
              <c:strCache>
                <c:ptCount val="18"/>
                <c:pt idx="0">
                  <c:v>IRH5</c:v>
                </c:pt>
                <c:pt idx="1">
                  <c:v>IRJ5</c:v>
                </c:pt>
                <c:pt idx="2">
                  <c:v>IRK5</c:v>
                </c:pt>
                <c:pt idx="3">
                  <c:v>IRM5</c:v>
                </c:pt>
                <c:pt idx="4">
                  <c:v>IRU5</c:v>
                </c:pt>
                <c:pt idx="5">
                  <c:v>IRZ5</c:v>
                </c:pt>
                <c:pt idx="6">
                  <c:v>IRH6</c:v>
                </c:pt>
                <c:pt idx="7">
                  <c:v>IRM6</c:v>
                </c:pt>
                <c:pt idx="8">
                  <c:v>IRU6</c:v>
                </c:pt>
                <c:pt idx="9">
                  <c:v>IRZ6</c:v>
                </c:pt>
                <c:pt idx="10">
                  <c:v>IRH7</c:v>
                </c:pt>
                <c:pt idx="11">
                  <c:v>IRM7</c:v>
                </c:pt>
                <c:pt idx="12">
                  <c:v>IRU7</c:v>
                </c:pt>
                <c:pt idx="13">
                  <c:v>IRZ7</c:v>
                </c:pt>
                <c:pt idx="14">
                  <c:v>IRH8</c:v>
                </c:pt>
                <c:pt idx="15">
                  <c:v>IRM8</c:v>
                </c:pt>
                <c:pt idx="16">
                  <c:v>IRU8</c:v>
                </c:pt>
                <c:pt idx="17">
                  <c:v>IRZ8</c:v>
                </c:pt>
              </c:strCache>
            </c:strRef>
          </c:cat>
          <c:val>
            <c:numRef>
              <c:f>Sheet3!$H$1:$H$18</c:f>
              <c:numCache>
                <c:formatCode>General</c:formatCode>
                <c:ptCount val="18"/>
                <c:pt idx="0">
                  <c:v>95.89</c:v>
                </c:pt>
                <c:pt idx="1">
                  <c:v>95.92</c:v>
                </c:pt>
                <c:pt idx="2">
                  <c:v>95.99</c:v>
                </c:pt>
                <c:pt idx="3">
                  <c:v>96.11</c:v>
                </c:pt>
                <c:pt idx="4">
                  <c:v>96.27</c:v>
                </c:pt>
                <c:pt idx="5">
                  <c:v>96.34</c:v>
                </c:pt>
                <c:pt idx="6">
                  <c:v>96.36</c:v>
                </c:pt>
                <c:pt idx="7">
                  <c:v>96.36</c:v>
                </c:pt>
                <c:pt idx="8">
                  <c:v>96.34</c:v>
                </c:pt>
                <c:pt idx="9">
                  <c:v>96.31</c:v>
                </c:pt>
                <c:pt idx="10">
                  <c:v>96.28</c:v>
                </c:pt>
                <c:pt idx="11">
                  <c:v>96.26</c:v>
                </c:pt>
                <c:pt idx="12">
                  <c:v>96.22</c:v>
                </c:pt>
                <c:pt idx="13">
                  <c:v>96.19</c:v>
                </c:pt>
                <c:pt idx="14">
                  <c:v>96.14</c:v>
                </c:pt>
                <c:pt idx="15">
                  <c:v>96.09</c:v>
                </c:pt>
                <c:pt idx="16">
                  <c:v>96.04</c:v>
                </c:pt>
                <c:pt idx="17">
                  <c:v>96.01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42-477F-BB85-3FFAF4328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57280"/>
        <c:axId val="53257760"/>
      </c:lineChart>
      <c:catAx>
        <c:axId val="5325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7760"/>
        <c:crosses val="autoZero"/>
        <c:auto val="1"/>
        <c:lblAlgn val="ctr"/>
        <c:lblOffset val="100"/>
        <c:noMultiLvlLbl val="0"/>
      </c:catAx>
      <c:valAx>
        <c:axId val="5325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280736</xdr:colOff>
      <xdr:row>12</xdr:row>
      <xdr:rowOff>32084</xdr:rowOff>
    </xdr:from>
    <xdr:to>
      <xdr:col>46</xdr:col>
      <xdr:colOff>120315</xdr:colOff>
      <xdr:row>26</xdr:row>
      <xdr:rowOff>98258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55D3DB-0F5A-1984-389D-DE61C4DFF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404812</xdr:colOff>
      <xdr:row>9</xdr:row>
      <xdr:rowOff>23812</xdr:rowOff>
    </xdr:from>
    <xdr:to>
      <xdr:col>17</xdr:col>
      <xdr:colOff>100012</xdr:colOff>
      <xdr:row>23</xdr:row>
      <xdr:rowOff>100012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CBD0CCC-64CB-7E1B-3C7C-A1FF2004D7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1.83203125" customWidth="1"/>
    <col min="2" max="2" width="20.5" customWidth="1"/>
    <col min="3" max="3" width="20.6640625" customWidth="1"/>
    <col min="4" max="18" width="22" customWidth="1"/>
  </cols>
  <sheetData>
    <row r="1" spans="1:18" x14ac:dyDescent="0.2">
      <c r="A1" s="5" t="s">
        <v>0</v>
      </c>
      <c r="B1" s="11" t="s">
        <v>1</v>
      </c>
      <c r="C1" s="11" t="s">
        <v>1</v>
      </c>
      <c r="D1" s="11" t="s">
        <v>1</v>
      </c>
      <c r="E1" s="11" t="s">
        <v>1</v>
      </c>
      <c r="F1" s="11" t="s">
        <v>1</v>
      </c>
      <c r="G1" s="11" t="s">
        <v>1</v>
      </c>
      <c r="H1" s="11" t="s">
        <v>1</v>
      </c>
      <c r="I1" s="11" t="s">
        <v>1</v>
      </c>
      <c r="J1" s="11" t="s">
        <v>1</v>
      </c>
      <c r="K1" s="11" t="s">
        <v>1</v>
      </c>
      <c r="L1" s="11" t="s">
        <v>1</v>
      </c>
      <c r="M1" s="11" t="s">
        <v>1</v>
      </c>
      <c r="N1" s="11" t="s">
        <v>1</v>
      </c>
      <c r="O1" s="11" t="s">
        <v>1</v>
      </c>
      <c r="P1" s="11" t="s">
        <v>1</v>
      </c>
      <c r="Q1" s="11" t="s">
        <v>1</v>
      </c>
      <c r="R1" s="11" t="s">
        <v>1</v>
      </c>
    </row>
    <row r="2" spans="1:18" x14ac:dyDescent="0.2">
      <c r="A2" s="5" t="s">
        <v>2</v>
      </c>
      <c r="B2" s="12" t="s">
        <v>3</v>
      </c>
      <c r="C2" s="12" t="s">
        <v>4</v>
      </c>
      <c r="D2" s="12" t="s">
        <v>5</v>
      </c>
      <c r="E2" s="11" t="s">
        <v>6</v>
      </c>
      <c r="F2" s="12" t="s">
        <v>7</v>
      </c>
      <c r="G2" s="12" t="s">
        <v>8</v>
      </c>
      <c r="H2" s="11" t="s">
        <v>9</v>
      </c>
      <c r="I2" s="12" t="s">
        <v>10</v>
      </c>
      <c r="J2" s="12" t="s">
        <v>11</v>
      </c>
      <c r="K2" s="11" t="s">
        <v>12</v>
      </c>
      <c r="L2" s="12" t="s">
        <v>13</v>
      </c>
      <c r="M2" s="12" t="s">
        <v>14</v>
      </c>
      <c r="N2" s="11" t="s">
        <v>15</v>
      </c>
      <c r="O2" s="12" t="s">
        <v>16</v>
      </c>
      <c r="P2" s="12" t="s">
        <v>17</v>
      </c>
      <c r="Q2" s="11" t="s">
        <v>18</v>
      </c>
      <c r="R2" s="12" t="s">
        <v>19</v>
      </c>
    </row>
    <row r="3" spans="1:18" x14ac:dyDescent="0.2">
      <c r="A3" s="5" t="s">
        <v>20</v>
      </c>
      <c r="B3" s="3" t="str">
        <f>RTD("tt.rtd",,"Inst",B1,B2)</f>
        <v>2504395824724354337</v>
      </c>
      <c r="C3" s="3" t="str">
        <f>RTD("tt.rtd",,"Inst",C1,D2)</f>
        <v>7032567729995816578</v>
      </c>
      <c r="D3" s="3" t="str">
        <f>RTD("tt.rtd",,"Inst",D1,D2)</f>
        <v>7032567729995816578</v>
      </c>
      <c r="E3" s="3" t="str">
        <f>RTD("tt.rtd",,"Inst",E1,E2)</f>
        <v>219589166972846364</v>
      </c>
      <c r="F3" s="3" t="str">
        <f>RTD("tt.rtd",,"Inst",F1,F2)</f>
        <v>11736048574293037354</v>
      </c>
      <c r="G3" s="3" t="str">
        <f>RTD("tt.rtd",,"Inst",G1,G2)</f>
        <v>1730034911493808733</v>
      </c>
      <c r="H3" s="3" t="str">
        <f>RTD("tt.rtd",,"Inst",H1,H2)</f>
        <v>8117776976723804422</v>
      </c>
      <c r="I3" s="3" t="str">
        <f>RTD("tt.rtd",,"Inst",I1,I2)</f>
        <v>2766408791207129065</v>
      </c>
      <c r="J3" s="3" t="str">
        <f>RTD("tt.rtd",,"Inst",J1,J2)</f>
        <v>5485190782306133537</v>
      </c>
      <c r="K3" s="3" t="str">
        <f>RTD("tt.rtd",,"Inst",K1,K2)</f>
        <v>11977107782589062097</v>
      </c>
      <c r="L3" s="3" t="str">
        <f>RTD("tt.rtd",,"Inst",L1,L2)</f>
        <v>16308956672429175536</v>
      </c>
      <c r="M3" s="3" t="str">
        <f>RTD("tt.rtd",,"Inst",M1,M2)</f>
        <v>441103846713222307</v>
      </c>
      <c r="N3" s="3" t="str">
        <f>RTD("tt.rtd",,"Inst",N1,N2)</f>
        <v>6867822116513465051</v>
      </c>
      <c r="O3" s="3" t="str">
        <f>RTD("tt.rtd",,"Inst",O1,O2)</f>
        <v>2413400738039344677</v>
      </c>
      <c r="P3" s="3" t="str">
        <f>RTD("tt.rtd",,"Inst",P1,P2)</f>
        <v>14117345705340166064</v>
      </c>
      <c r="Q3" s="3" t="str">
        <f>RTD("tt.rtd",,"Inst",Q1,Q2)</f>
        <v>12175989794262710498</v>
      </c>
      <c r="R3" s="3" t="str">
        <f>RTD("tt.rtd",,"Inst",R1,R2)</f>
        <v>4793761494173236672</v>
      </c>
    </row>
    <row r="4" spans="1:18" x14ac:dyDescent="0.2">
      <c r="A4" s="1"/>
      <c r="B4" s="2"/>
    </row>
    <row r="5" spans="1:18" x14ac:dyDescent="0.2">
      <c r="A5" s="4" t="s">
        <v>21</v>
      </c>
      <c r="B5" s="2">
        <f>RTD("tt.rtd",,B$3,$A5)</f>
        <v>5</v>
      </c>
      <c r="C5" s="2">
        <f>RTD("tt.rtd",,C$3,$A5)</f>
        <v>864</v>
      </c>
      <c r="D5" s="2">
        <f>RTD("tt.rtd",,D$3,$A5)</f>
        <v>864</v>
      </c>
      <c r="E5" s="2">
        <f>RTD("tt.rtd",,E$3,$A5)</f>
        <v>481</v>
      </c>
      <c r="F5" s="2">
        <f>RTD("tt.rtd",,F$3,$A5)</f>
        <v>0</v>
      </c>
      <c r="G5" s="2">
        <f>RTD("tt.rtd",,G$3,$A5)</f>
        <v>2344</v>
      </c>
      <c r="H5" s="2">
        <f>RTD("tt.rtd",,H$3,$A5)</f>
        <v>658</v>
      </c>
      <c r="I5" s="2">
        <f>RTD("tt.rtd",,I$3,$A5)</f>
        <v>40</v>
      </c>
      <c r="J5" s="2">
        <f>RTD("tt.rtd",,J$3,$A5)</f>
        <v>246</v>
      </c>
      <c r="K5" s="2">
        <f>RTD("tt.rtd",,K$3,$A5)</f>
        <v>460</v>
      </c>
      <c r="L5" s="2">
        <f>RTD("tt.rtd",,L$3,$A5)</f>
        <v>147</v>
      </c>
      <c r="M5" s="2">
        <f>RTD("tt.rtd",,M$3,$A5)</f>
        <v>0</v>
      </c>
      <c r="N5" s="2">
        <f>RTD("tt.rtd",,N$3,$A5)</f>
        <v>0</v>
      </c>
      <c r="O5" s="2">
        <f>RTD("tt.rtd",,O$3,$A5)</f>
        <v>20</v>
      </c>
      <c r="P5" s="2">
        <f>RTD("tt.rtd",,P$3,$A5)</f>
        <v>0</v>
      </c>
      <c r="Q5" s="2">
        <f>RTD("tt.rtd",,Q$3,$A5)</f>
        <v>0</v>
      </c>
      <c r="R5" s="2">
        <f>RTD("tt.rtd",,R$3,$A5)</f>
        <v>0</v>
      </c>
    </row>
    <row r="6" spans="1:18" x14ac:dyDescent="0.2">
      <c r="A6" s="4" t="s">
        <v>22</v>
      </c>
      <c r="B6" s="2">
        <f>RTD("tt.rtd",,B$3,$A6)</f>
        <v>14807</v>
      </c>
      <c r="C6" s="2">
        <f>RTD("tt.rtd",,C$3,$A6)</f>
        <v>2689</v>
      </c>
      <c r="D6" s="2">
        <f>RTD("tt.rtd",,D$3,$A6)</f>
        <v>2689</v>
      </c>
      <c r="E6" s="2">
        <f>RTD("tt.rtd",,E$3,$A6)</f>
        <v>1494</v>
      </c>
      <c r="F6" s="2">
        <f>RTD("tt.rtd",,F$3,$A6)</f>
        <v>291</v>
      </c>
      <c r="G6" s="2">
        <f>RTD("tt.rtd",,G$3,$A6)</f>
        <v>2953</v>
      </c>
      <c r="H6" s="2">
        <f>RTD("tt.rtd",,H$3,$A6)</f>
        <v>1090</v>
      </c>
      <c r="I6" s="2">
        <f>RTD("tt.rtd",,I$3,$A6)</f>
        <v>193</v>
      </c>
      <c r="J6" s="2">
        <f>RTD("tt.rtd",,J$3,$A6)</f>
        <v>460</v>
      </c>
      <c r="K6" s="2">
        <f>RTD("tt.rtd",,K$3,$A6)</f>
        <v>479</v>
      </c>
      <c r="L6" s="2">
        <f>RTD("tt.rtd",,L$3,$A6)</f>
        <v>147</v>
      </c>
      <c r="M6" s="2">
        <f>RTD("tt.rtd",,M$3,$A6)</f>
        <v>20</v>
      </c>
      <c r="N6" s="2">
        <f>RTD("tt.rtd",,N$3,$A6)</f>
        <v>20</v>
      </c>
      <c r="O6" s="2">
        <f>RTD("tt.rtd",,O$3,$A6)</f>
        <v>40</v>
      </c>
      <c r="P6" s="2">
        <f>RTD("tt.rtd",,P$3,$A6)</f>
        <v>20</v>
      </c>
      <c r="Q6" s="2">
        <f>RTD("tt.rtd",,Q$3,$A6)</f>
        <v>10</v>
      </c>
      <c r="R6" s="2">
        <f>RTD("tt.rtd",,R$3,$A6)</f>
        <v>10</v>
      </c>
    </row>
    <row r="7" spans="1:18" x14ac:dyDescent="0.2">
      <c r="A7" s="4" t="s">
        <v>23</v>
      </c>
      <c r="B7" s="2" t="str">
        <f>RTD("tt.rtd",,B$3,$A7)</f>
        <v>95.880</v>
      </c>
      <c r="C7" s="2" t="str">
        <f>RTD("tt.rtd",,C$3,$A7)</f>
        <v>96.090</v>
      </c>
      <c r="D7" s="2" t="str">
        <f>RTD("tt.rtd",,D$3,$A7)</f>
        <v>96.090</v>
      </c>
      <c r="E7" s="2" t="str">
        <f>RTD("tt.rtd",,E$3,$A7)</f>
        <v>96.250</v>
      </c>
      <c r="F7" s="2" t="str">
        <f>RTD("tt.rtd",,F$3,$A7)</f>
        <v>96.330</v>
      </c>
      <c r="G7" s="2" t="str">
        <f>RTD("tt.rtd",,G$3,$A7)</f>
        <v>96.340</v>
      </c>
      <c r="H7" s="2" t="str">
        <f>RTD("tt.rtd",,H$3,$A7)</f>
        <v>96.340</v>
      </c>
      <c r="I7" s="2" t="str">
        <f>RTD("tt.rtd",,I$3,$A7)</f>
        <v>96.320</v>
      </c>
      <c r="J7" s="2" t="str">
        <f>RTD("tt.rtd",,J$3,$A7)</f>
        <v>96.290</v>
      </c>
      <c r="K7" s="2" t="str">
        <f>RTD("tt.rtd",,K$3,$A7)</f>
        <v>96.260</v>
      </c>
      <c r="L7" s="2" t="str">
        <f>RTD("tt.rtd",,L$3,$A7)</f>
        <v>96.230</v>
      </c>
      <c r="M7" s="2" t="str">
        <f>RTD("tt.rtd",,M$3,$A7)</f>
        <v>96.200</v>
      </c>
      <c r="N7" s="2" t="str">
        <f>RTD("tt.rtd",,N$3,$A7)</f>
        <v>96.160</v>
      </c>
      <c r="O7" s="2" t="str">
        <f>RTD("tt.rtd",,O$3,$A7)</f>
        <v>96.100</v>
      </c>
      <c r="P7" s="2" t="str">
        <f>RTD("tt.rtd",,P$3,$A7)</f>
        <v>96.060</v>
      </c>
      <c r="Q7" s="2" t="str">
        <f>RTD("tt.rtd",,Q$3,$A7)</f>
        <v>96.020</v>
      </c>
      <c r="R7" s="2" t="str">
        <f>RTD("tt.rtd",,R$3,$A7)</f>
        <v>95.970</v>
      </c>
    </row>
    <row r="8" spans="1:18" x14ac:dyDescent="0.2">
      <c r="A8" s="6" t="s">
        <v>24</v>
      </c>
      <c r="B8" s="2" t="str">
        <f>RTD("tt.rtd",,B$3,$A8)</f>
        <v>95.890</v>
      </c>
      <c r="C8" s="2" t="str">
        <f>RTD("tt.rtd",,C$3,$A8)</f>
        <v>96.100</v>
      </c>
      <c r="D8" s="2" t="str">
        <f>RTD("tt.rtd",,D$3,$A8)</f>
        <v>96.100</v>
      </c>
      <c r="E8" s="2" t="str">
        <f>RTD("tt.rtd",,E$3,$A8)</f>
        <v>96.260</v>
      </c>
      <c r="F8" s="2" t="str">
        <f>RTD("tt.rtd",,F$3,$A8)</f>
        <v>96.340</v>
      </c>
      <c r="G8" s="2" t="str">
        <f>RTD("tt.rtd",,G$3,$A8)</f>
        <v>96.350</v>
      </c>
      <c r="H8" s="2" t="str">
        <f>RTD("tt.rtd",,H$3,$A8)</f>
        <v>96.350</v>
      </c>
      <c r="I8" s="2" t="str">
        <f>RTD("tt.rtd",,I$3,$A8)</f>
        <v>96.330</v>
      </c>
      <c r="J8" s="2" t="str">
        <f>RTD("tt.rtd",,J$3,$A8)</f>
        <v>96.300</v>
      </c>
      <c r="K8" s="2" t="str">
        <f>RTD("tt.rtd",,K$3,$A8)</f>
        <v>96.280</v>
      </c>
      <c r="L8" s="2" t="str">
        <f>RTD("tt.rtd",,L$3,$A8)</f>
        <v>96.260</v>
      </c>
      <c r="M8" s="2" t="str">
        <f>RTD("tt.rtd",,M$3,$A8)</f>
        <v>96.240</v>
      </c>
      <c r="N8" s="2" t="str">
        <f>RTD("tt.rtd",,N$3,$A8)</f>
        <v>96.200</v>
      </c>
      <c r="O8" s="2" t="str">
        <f>RTD("tt.rtd",,O$3,$A8)</f>
        <v>96.170</v>
      </c>
      <c r="P8" s="2" t="str">
        <f>RTD("tt.rtd",,P$3,$A8)</f>
        <v>96.140</v>
      </c>
      <c r="Q8" s="2" t="str">
        <f>RTD("tt.rtd",,Q$3,$A8)</f>
        <v>96.100</v>
      </c>
      <c r="R8" s="2" t="str">
        <f>RTD("tt.rtd",,R$3,$A8)</f>
        <v>96.050</v>
      </c>
    </row>
    <row r="9" spans="1:18" x14ac:dyDescent="0.2">
      <c r="A9" s="6" t="s">
        <v>25</v>
      </c>
      <c r="B9" s="2">
        <f>RTD("tt.rtd",,B$3,$A9)</f>
        <v>17258</v>
      </c>
      <c r="C9" s="2">
        <f>RTD("tt.rtd",,C$3,$A9)</f>
        <v>320</v>
      </c>
      <c r="D9" s="2">
        <f>RTD("tt.rtd",,D$3,$A9)</f>
        <v>320</v>
      </c>
      <c r="E9" s="2">
        <f>RTD("tt.rtd",,E$3,$A9)</f>
        <v>288</v>
      </c>
      <c r="F9" s="2">
        <f>RTD("tt.rtd",,F$3,$A9)</f>
        <v>1709</v>
      </c>
      <c r="G9" s="2">
        <f>RTD("tt.rtd",,G$3,$A9)</f>
        <v>88</v>
      </c>
      <c r="H9" s="2">
        <f>RTD("tt.rtd",,H$3,$A9)</f>
        <v>295</v>
      </c>
      <c r="I9" s="2">
        <f>RTD("tt.rtd",,I$3,$A9)</f>
        <v>981</v>
      </c>
      <c r="J9" s="2">
        <f>RTD("tt.rtd",,J$3,$A9)</f>
        <v>577</v>
      </c>
      <c r="K9" s="2">
        <f>RTD("tt.rtd",,K$3,$A9)</f>
        <v>608</v>
      </c>
      <c r="L9" s="2">
        <f>RTD("tt.rtd",,L$3,$A9)</f>
        <v>320</v>
      </c>
      <c r="M9" s="2">
        <f>RTD("tt.rtd",,M$3,$A9)</f>
        <v>30</v>
      </c>
      <c r="N9" s="2">
        <f>RTD("tt.rtd",,N$3,$A9)</f>
        <v>20</v>
      </c>
      <c r="O9" s="2">
        <f>RTD("tt.rtd",,O$3,$A9)</f>
        <v>10</v>
      </c>
      <c r="P9" s="2">
        <f>RTD("tt.rtd",,P$3,$A9)</f>
        <v>30</v>
      </c>
      <c r="Q9" s="2">
        <f>RTD("tt.rtd",,Q$3,$A9)</f>
        <v>10</v>
      </c>
      <c r="R9" s="2">
        <f>RTD("tt.rtd",,R$3,$A9)</f>
        <v>10</v>
      </c>
    </row>
    <row r="10" spans="1:18" x14ac:dyDescent="0.2">
      <c r="A10" s="6" t="s">
        <v>26</v>
      </c>
      <c r="B10" s="2">
        <f>RTD("tt.rtd",,B$3,$A10)</f>
        <v>537</v>
      </c>
      <c r="C10" s="2">
        <f>RTD("tt.rtd",,C$3,$A10)</f>
        <v>0</v>
      </c>
      <c r="D10" s="2">
        <f>RTD("tt.rtd",,D$3,$A10)</f>
        <v>0</v>
      </c>
      <c r="E10" s="2">
        <f>RTD("tt.rtd",,E$3,$A10)</f>
        <v>106</v>
      </c>
      <c r="F10" s="2">
        <f>RTD("tt.rtd",,F$3,$A10)</f>
        <v>890</v>
      </c>
      <c r="G10" s="2">
        <f>RTD("tt.rtd",,G$3,$A10)</f>
        <v>0</v>
      </c>
      <c r="H10" s="2">
        <f>RTD("tt.rtd",,H$3,$A10)</f>
        <v>88</v>
      </c>
      <c r="I10" s="2">
        <f>RTD("tt.rtd",,I$3,$A10)</f>
        <v>638</v>
      </c>
      <c r="J10" s="2">
        <f>RTD("tt.rtd",,J$3,$A10)</f>
        <v>295</v>
      </c>
      <c r="K10" s="2">
        <f>RTD("tt.rtd",,K$3,$A10)</f>
        <v>577</v>
      </c>
      <c r="L10" s="2">
        <f>RTD("tt.rtd",,L$3,$A10)</f>
        <v>300</v>
      </c>
      <c r="M10" s="2">
        <f>RTD("tt.rtd",,M$3,$A10)</f>
        <v>10</v>
      </c>
      <c r="N10" s="2">
        <f>RTD("tt.rtd",,N$3,$A10)</f>
        <v>0</v>
      </c>
      <c r="O10" s="2">
        <f>RTD("tt.rtd",,O$3,$A10)</f>
        <v>10</v>
      </c>
      <c r="P10" s="2">
        <f>RTD("tt.rtd",,P$3,$A10)</f>
        <v>10</v>
      </c>
      <c r="Q10" s="2">
        <f>RTD("tt.rtd",,Q$3,$A10)</f>
        <v>0</v>
      </c>
      <c r="R10" s="2">
        <f>RTD("tt.rtd",,R$3,$A10)</f>
        <v>0</v>
      </c>
    </row>
    <row r="11" spans="1:18" x14ac:dyDescent="0.2">
      <c r="A11" s="1"/>
      <c r="B11" s="3"/>
    </row>
    <row r="12" spans="1:18" x14ac:dyDescent="0.2">
      <c r="A12" s="5" t="s">
        <v>27</v>
      </c>
      <c r="B12" s="2" t="str">
        <f>RTD("tt.rtd",,B$3,$A12)</f>
        <v>IR Mar25</v>
      </c>
      <c r="C12" s="2" t="str">
        <f>RTD("tt.rtd",,C$3,$A12)</f>
        <v>IR Jun25</v>
      </c>
      <c r="D12" s="2" t="str">
        <f>RTD("tt.rtd",,D$3,$A12)</f>
        <v>IR Jun25</v>
      </c>
      <c r="E12" s="2" t="str">
        <f>RTD("tt.rtd",,E$3,$A12)</f>
        <v>IR Sep25</v>
      </c>
      <c r="F12" s="2" t="str">
        <f>RTD("tt.rtd",,F$3,$A12)</f>
        <v>IR Dec25</v>
      </c>
      <c r="G12" s="2" t="str">
        <f>RTD("tt.rtd",,G$3,$A12)</f>
        <v>IR Mar26</v>
      </c>
      <c r="H12" s="2" t="str">
        <f>RTD("tt.rtd",,H$3,$A12)</f>
        <v>IR Jun26</v>
      </c>
      <c r="I12" s="2" t="str">
        <f>RTD("tt.rtd",,I$3,$A12)</f>
        <v>IR Sep26</v>
      </c>
      <c r="J12" s="2" t="str">
        <f>RTD("tt.rtd",,J$3,$A12)</f>
        <v>IR Dec26</v>
      </c>
      <c r="K12" s="2" t="str">
        <f>RTD("tt.rtd",,K$3,$A12)</f>
        <v>IR Mar27</v>
      </c>
      <c r="L12" s="2" t="str">
        <f>RTD("tt.rtd",,L$3,$A12)</f>
        <v>IR Jun27</v>
      </c>
      <c r="M12" s="2" t="str">
        <f>RTD("tt.rtd",,M$3,$A12)</f>
        <v>IR Sep27</v>
      </c>
      <c r="N12" s="2" t="str">
        <f>RTD("tt.rtd",,N$3,$A12)</f>
        <v>IR Dec27</v>
      </c>
      <c r="O12" s="2" t="str">
        <f>RTD("tt.rtd",,O$3,$A12)</f>
        <v>IR Mar28</v>
      </c>
      <c r="P12" s="2" t="str">
        <f>RTD("tt.rtd",,P$3,$A12)</f>
        <v>IR Jun28</v>
      </c>
      <c r="Q12" s="2" t="str">
        <f>RTD("tt.rtd",,Q$3,$A12)</f>
        <v>IR Sep28</v>
      </c>
      <c r="R12" s="2" t="str">
        <f>RTD("tt.rtd",,R$3,$A12)</f>
        <v>IR Dec28</v>
      </c>
    </row>
    <row r="13" spans="1:18" x14ac:dyDescent="0.2">
      <c r="A13" s="5" t="s">
        <v>28</v>
      </c>
      <c r="B13" s="2" t="str">
        <f>RTD("tt.rtd",,B$3,$A13)</f>
        <v>95.880</v>
      </c>
      <c r="C13" s="2" t="str">
        <f>RTD("tt.rtd",,C$3,$A13)</f>
        <v>96.100</v>
      </c>
      <c r="D13" s="2" t="str">
        <f>RTD("tt.rtd",,D$3,$A13)</f>
        <v>96.100</v>
      </c>
      <c r="E13" s="2" t="str">
        <f>RTD("tt.rtd",,E$3,$A13)</f>
        <v>96.260</v>
      </c>
      <c r="F13" s="2" t="str">
        <f>RTD("tt.rtd",,F$3,$A13)</f>
        <v>96.330</v>
      </c>
      <c r="G13" s="2" t="str">
        <f>RTD("tt.rtd",,G$3,$A13)</f>
        <v>96.350</v>
      </c>
      <c r="H13" s="2" t="str">
        <f>RTD("tt.rtd",,H$3,$A13)</f>
        <v>96.350</v>
      </c>
      <c r="I13" s="2" t="str">
        <f>RTD("tt.rtd",,I$3,$A13)</f>
        <v>96.330</v>
      </c>
      <c r="J13" s="2" t="str">
        <f>RTD("tt.rtd",,J$3,$A13)</f>
        <v>96.290</v>
      </c>
      <c r="K13" s="2" t="str">
        <f>RTD("tt.rtd",,K$3,$A13)</f>
        <v>96.270</v>
      </c>
      <c r="L13" s="2" t="str">
        <f>RTD("tt.rtd",,L$3,$A13)</f>
        <v/>
      </c>
      <c r="M13" s="2" t="str">
        <f>RTD("tt.rtd",,M$3,$A13)</f>
        <v/>
      </c>
      <c r="N13" s="2" t="str">
        <f>RTD("tt.rtd",,N$3,$A13)</f>
        <v/>
      </c>
      <c r="O13" s="2" t="str">
        <f>RTD("tt.rtd",,O$3,$A13)</f>
        <v/>
      </c>
      <c r="P13" s="2" t="str">
        <f>RTD("tt.rtd",,P$3,$A13)</f>
        <v/>
      </c>
      <c r="Q13" s="2" t="str">
        <f>RTD("tt.rtd",,Q$3,$A13)</f>
        <v/>
      </c>
      <c r="R13" s="2" t="str">
        <f>RTD("tt.rtd",,R$3,$A13)</f>
        <v/>
      </c>
    </row>
    <row r="14" spans="1:18" x14ac:dyDescent="0.2">
      <c r="A14" s="5" t="s">
        <v>29</v>
      </c>
      <c r="B14" s="2" t="str">
        <f>RTD("tt.rtd",,B$3,$A14)</f>
        <v>SELL</v>
      </c>
      <c r="C14" s="2" t="str">
        <f>RTD("tt.rtd",,C$3,$A14)</f>
        <v>BUY</v>
      </c>
      <c r="D14" s="2" t="str">
        <f>RTD("tt.rtd",,D$3,$A14)</f>
        <v>BUY</v>
      </c>
      <c r="E14" s="2" t="str">
        <f>RTD("tt.rtd",,E$3,$A14)</f>
        <v>BUY</v>
      </c>
      <c r="F14" s="2" t="str">
        <f>RTD("tt.rtd",,F$3,$A14)</f>
        <v>SELL</v>
      </c>
      <c r="G14" s="2" t="str">
        <f>RTD("tt.rtd",,G$3,$A14)</f>
        <v>BUY</v>
      </c>
      <c r="H14" s="2" t="str">
        <f>RTD("tt.rtd",,H$3,$A14)</f>
        <v>BUY</v>
      </c>
      <c r="I14" s="2" t="str">
        <f>RTD("tt.rtd",,I$3,$A14)</f>
        <v>BUY</v>
      </c>
      <c r="J14" s="2" t="str">
        <f>RTD("tt.rtd",,J$3,$A14)</f>
        <v>SELL</v>
      </c>
      <c r="K14" s="2" t="str">
        <f>RTD("tt.rtd",,K$3,$A14)</f>
        <v>BUY</v>
      </c>
      <c r="L14" s="2" t="str">
        <f>RTD("tt.rtd",,L$3,$A14)</f>
        <v/>
      </c>
      <c r="M14" s="2" t="str">
        <f>RTD("tt.rtd",,M$3,$A14)</f>
        <v/>
      </c>
      <c r="N14" s="2" t="str">
        <f>RTD("tt.rtd",,N$3,$A14)</f>
        <v>SELL</v>
      </c>
      <c r="O14" s="2" t="str">
        <f>RTD("tt.rtd",,O$3,$A14)</f>
        <v/>
      </c>
      <c r="P14" s="2" t="str">
        <f>RTD("tt.rtd",,P$3,$A14)</f>
        <v/>
      </c>
      <c r="Q14" s="2" t="str">
        <f>RTD("tt.rtd",,Q$3,$A14)</f>
        <v/>
      </c>
      <c r="R14" s="2" t="str">
        <f>RTD("tt.rtd",,R$3,$A14)</f>
        <v/>
      </c>
    </row>
    <row r="15" spans="1:18" x14ac:dyDescent="0.2">
      <c r="A15" s="5" t="s">
        <v>30</v>
      </c>
      <c r="B15" s="2">
        <f>RTD("tt.rtd",,B$3,$A15)</f>
        <v>80</v>
      </c>
      <c r="C15" s="2">
        <f>RTD("tt.rtd",,C$3,$A15)</f>
        <v>1</v>
      </c>
      <c r="D15" s="2">
        <f>RTD("tt.rtd",,D$3,$A15)</f>
        <v>1</v>
      </c>
      <c r="E15" s="2">
        <f>RTD("tt.rtd",,E$3,$A15)</f>
        <v>6</v>
      </c>
      <c r="F15" s="2">
        <f>RTD("tt.rtd",,F$3,$A15)</f>
        <v>2</v>
      </c>
      <c r="G15" s="2">
        <f>RTD("tt.rtd",,G$3,$A15)</f>
        <v>3</v>
      </c>
      <c r="H15" s="2">
        <f>RTD("tt.rtd",,H$3,$A15)</f>
        <v>5</v>
      </c>
      <c r="I15" s="2">
        <f>RTD("tt.rtd",,I$3,$A15)</f>
        <v>42</v>
      </c>
      <c r="J15" s="2">
        <f>RTD("tt.rtd",,J$3,$A15)</f>
        <v>4</v>
      </c>
      <c r="K15" s="2">
        <f>RTD("tt.rtd",,K$3,$A15)</f>
        <v>13</v>
      </c>
      <c r="L15" s="2">
        <f>RTD("tt.rtd",,L$3,$A15)</f>
        <v>0</v>
      </c>
      <c r="M15" s="2">
        <f>RTD("tt.rtd",,M$3,$A15)</f>
        <v>0</v>
      </c>
      <c r="N15" s="2">
        <f>RTD("tt.rtd",,N$3,$A15)</f>
        <v>0</v>
      </c>
      <c r="O15" s="2">
        <f>RTD("tt.rtd",,O$3,$A15)</f>
        <v>0</v>
      </c>
      <c r="P15" s="2">
        <f>RTD("tt.rtd",,P$3,$A15)</f>
        <v>0</v>
      </c>
      <c r="Q15" s="2">
        <f>RTD("tt.rtd",,Q$3,$A15)</f>
        <v>0</v>
      </c>
      <c r="R15" s="2">
        <f>RTD("tt.rtd",,R$3,$A15)</f>
        <v>0</v>
      </c>
    </row>
    <row r="16" spans="1:18" x14ac:dyDescent="0.2">
      <c r="A16" s="5" t="s">
        <v>31</v>
      </c>
      <c r="B16" s="2">
        <f>RTD("tt.rtd",,B$3,$A16)</f>
        <v>525</v>
      </c>
      <c r="C16" s="2">
        <f>RTD("tt.rtd",,C$3,$A16)</f>
        <v>3864</v>
      </c>
      <c r="D16" s="2">
        <f>RTD("tt.rtd",,D$3,$A16)</f>
        <v>3864</v>
      </c>
      <c r="E16" s="2">
        <f>RTD("tt.rtd",,E$3,$A16)</f>
        <v>4480</v>
      </c>
      <c r="F16" s="2">
        <f>RTD("tt.rtd",,F$3,$A16)</f>
        <v>4475</v>
      </c>
      <c r="G16" s="2">
        <f>RTD("tt.rtd",,G$3,$A16)</f>
        <v>1912</v>
      </c>
      <c r="H16" s="2">
        <f>RTD("tt.rtd",,H$3,$A16)</f>
        <v>1445</v>
      </c>
      <c r="I16" s="2">
        <f>RTD("tt.rtd",,I$3,$A16)</f>
        <v>1352</v>
      </c>
      <c r="J16" s="2">
        <f>RTD("tt.rtd",,J$3,$A16)</f>
        <v>1102</v>
      </c>
      <c r="K16" s="2">
        <f>RTD("tt.rtd",,K$3,$A16)</f>
        <v>121</v>
      </c>
      <c r="L16" s="2">
        <f>RTD("tt.rtd",,L$3,$A16)</f>
        <v>0</v>
      </c>
      <c r="M16" s="2">
        <f>RTD("tt.rtd",,M$3,$A16)</f>
        <v>0</v>
      </c>
      <c r="N16" s="2">
        <f>RTD("tt.rtd",,N$3,$A16)</f>
        <v>0</v>
      </c>
      <c r="O16" s="2">
        <f>RTD("tt.rtd",,O$3,$A16)</f>
        <v>0</v>
      </c>
      <c r="P16" s="2">
        <f>RTD("tt.rtd",,P$3,$A16)</f>
        <v>0</v>
      </c>
      <c r="Q16" s="2">
        <f>RTD("tt.rtd",,Q$3,$A16)</f>
        <v>0</v>
      </c>
      <c r="R16" s="2">
        <f>RTD("tt.rtd",,R$3,$A16)</f>
        <v>0</v>
      </c>
    </row>
    <row r="17" spans="1:18" x14ac:dyDescent="0.2">
      <c r="A17" s="5" t="s">
        <v>32</v>
      </c>
      <c r="B17" s="2">
        <f>RTD("tt.rtd",,B$3,$A17)</f>
        <v>86</v>
      </c>
      <c r="C17" s="2">
        <f>RTD("tt.rtd",,C$3,$A17)</f>
        <v>1013</v>
      </c>
      <c r="D17" s="2">
        <f>RTD("tt.rtd",,D$3,$A17)</f>
        <v>1013</v>
      </c>
      <c r="E17" s="2">
        <f>RTD("tt.rtd",,E$3,$A17)</f>
        <v>310</v>
      </c>
      <c r="F17" s="2">
        <f>RTD("tt.rtd",,F$3,$A17)</f>
        <v>25</v>
      </c>
      <c r="G17" s="2">
        <f>RTD("tt.rtd",,G$3,$A17)</f>
        <v>161</v>
      </c>
      <c r="H17" s="2">
        <f>RTD("tt.rtd",,H$3,$A17)</f>
        <v>153</v>
      </c>
      <c r="I17" s="2">
        <f>RTD("tt.rtd",,I$3,$A17)</f>
        <v>126</v>
      </c>
      <c r="J17" s="2">
        <f>RTD("tt.rtd",,J$3,$A17)</f>
        <v>10</v>
      </c>
      <c r="K17" s="2">
        <f>RTD("tt.rtd",,K$3,$A17)</f>
        <v>13</v>
      </c>
      <c r="L17" s="2">
        <f>RTD("tt.rtd",,L$3,$A17)</f>
        <v>0</v>
      </c>
      <c r="M17" s="2">
        <f>RTD("tt.rtd",,M$3,$A17)</f>
        <v>0</v>
      </c>
      <c r="N17" s="2">
        <f>RTD("tt.rtd",,N$3,$A17)</f>
        <v>0</v>
      </c>
      <c r="O17" s="2">
        <f>RTD("tt.rtd",,O$3,$A17)</f>
        <v>0</v>
      </c>
      <c r="P17" s="2">
        <f>RTD("tt.rtd",,P$3,$A17)</f>
        <v>0</v>
      </c>
      <c r="Q17" s="2">
        <f>RTD("tt.rtd",,Q$3,$A17)</f>
        <v>0</v>
      </c>
      <c r="R17" s="2">
        <f>RTD("tt.rtd",,R$3,$A17)</f>
        <v>0</v>
      </c>
    </row>
    <row r="18" spans="1:18" x14ac:dyDescent="0.2">
      <c r="A18" s="5" t="s">
        <v>33</v>
      </c>
      <c r="B18" s="2" t="str">
        <f>RTD("tt.rtd",,B$3,$A18)</f>
        <v>95.880</v>
      </c>
      <c r="C18" s="2" t="str">
        <f>RTD("tt.rtd",,C$3,$A18)</f>
        <v>96.100</v>
      </c>
      <c r="D18" s="2" t="str">
        <f>RTD("tt.rtd",,D$3,$A18)</f>
        <v>96.100</v>
      </c>
      <c r="E18" s="2" t="str">
        <f>RTD("tt.rtd",,E$3,$A18)</f>
        <v>96.270</v>
      </c>
      <c r="F18" s="2" t="str">
        <f>RTD("tt.rtd",,F$3,$A18)</f>
        <v>96.340</v>
      </c>
      <c r="G18" s="2" t="str">
        <f>RTD("tt.rtd",,G$3,$A18)</f>
        <v>96.360</v>
      </c>
      <c r="H18" s="2" t="str">
        <f>RTD("tt.rtd",,H$3,$A18)</f>
        <v>96.360</v>
      </c>
      <c r="I18" s="2" t="str">
        <f>RTD("tt.rtd",,I$3,$A18)</f>
        <v>96.340</v>
      </c>
      <c r="J18" s="2" t="str">
        <f>RTD("tt.rtd",,J$3,$A18)</f>
        <v>96.310</v>
      </c>
      <c r="K18" s="2" t="str">
        <f>RTD("tt.rtd",,K$3,$A18)</f>
        <v>96.290</v>
      </c>
      <c r="L18" s="2" t="str">
        <f>RTD("tt.rtd",,L$3,$A18)</f>
        <v/>
      </c>
      <c r="M18" s="2" t="str">
        <f>RTD("tt.rtd",,M$3,$A18)</f>
        <v/>
      </c>
      <c r="N18" s="2" t="str">
        <f>RTD("tt.rtd",,N$3,$A18)</f>
        <v/>
      </c>
      <c r="O18" s="2" t="str">
        <f>RTD("tt.rtd",,O$3,$A18)</f>
        <v/>
      </c>
      <c r="P18" s="2" t="str">
        <f>RTD("tt.rtd",,P$3,$A18)</f>
        <v/>
      </c>
      <c r="Q18" s="2" t="str">
        <f>RTD("tt.rtd",,Q$3,$A18)</f>
        <v/>
      </c>
      <c r="R18" s="2" t="str">
        <f>RTD("tt.rtd",,R$3,$A18)</f>
        <v/>
      </c>
    </row>
    <row r="19" spans="1:18" x14ac:dyDescent="0.2">
      <c r="A19" s="5" t="s">
        <v>34</v>
      </c>
      <c r="B19" s="2" t="str">
        <f>RTD("tt.rtd",,B$3,$A19)</f>
        <v/>
      </c>
      <c r="C19" s="2" t="str">
        <f>RTD("tt.rtd",,C$3,$A19)</f>
        <v>96.100</v>
      </c>
      <c r="D19" s="2" t="str">
        <f>RTD("tt.rtd",,D$3,$A19)</f>
        <v>96.100</v>
      </c>
      <c r="E19" s="2" t="str">
        <f>RTD("tt.rtd",,E$3,$A19)</f>
        <v/>
      </c>
      <c r="F19" s="2" t="str">
        <f>RTD("tt.rtd",,F$3,$A19)</f>
        <v/>
      </c>
      <c r="G19" s="2" t="str">
        <f>RTD("tt.rtd",,G$3,$A19)</f>
        <v/>
      </c>
      <c r="H19" s="2" t="str">
        <f>RTD("tt.rtd",,H$3,$A19)</f>
        <v/>
      </c>
      <c r="I19" s="2" t="str">
        <f>RTD("tt.rtd",,I$3,$A19)</f>
        <v/>
      </c>
      <c r="J19" s="2" t="str">
        <f>RTD("tt.rtd",,J$3,$A19)</f>
        <v/>
      </c>
      <c r="K19" s="2" t="str">
        <f>RTD("tt.rtd",,K$3,$A19)</f>
        <v/>
      </c>
      <c r="L19" s="2" t="str">
        <f>RTD("tt.rtd",,L$3,$A19)</f>
        <v/>
      </c>
      <c r="M19" s="2" t="str">
        <f>RTD("tt.rtd",,M$3,$A19)</f>
        <v/>
      </c>
      <c r="N19" s="2" t="str">
        <f>RTD("tt.rtd",,N$3,$A19)</f>
        <v/>
      </c>
      <c r="O19" s="2" t="str">
        <f>RTD("tt.rtd",,O$3,$A19)</f>
        <v/>
      </c>
      <c r="P19" s="2" t="str">
        <f>RTD("tt.rtd",,P$3,$A19)</f>
        <v/>
      </c>
      <c r="Q19" s="2" t="str">
        <f>RTD("tt.rtd",,Q$3,$A19)</f>
        <v/>
      </c>
      <c r="R19" s="2" t="str">
        <f>RTD("tt.rtd",,R$3,$A19)</f>
        <v/>
      </c>
    </row>
    <row r="20" spans="1:18" x14ac:dyDescent="0.2">
      <c r="A20" s="5" t="s">
        <v>35</v>
      </c>
      <c r="B20" s="2" t="str">
        <f>RTD("tt.rtd",,B$3,$A20)</f>
        <v>95.880</v>
      </c>
      <c r="C20" s="2" t="str">
        <f>RTD("tt.rtd",,C$3,$A20)</f>
        <v>96.110</v>
      </c>
      <c r="D20" s="2" t="str">
        <f>RTD("tt.rtd",,D$3,$A20)</f>
        <v>96.110</v>
      </c>
      <c r="E20" s="2" t="str">
        <f>RTD("tt.rtd",,E$3,$A20)</f>
        <v>96.270</v>
      </c>
      <c r="F20" s="2" t="str">
        <f>RTD("tt.rtd",,F$3,$A20)</f>
        <v>96.340</v>
      </c>
      <c r="G20" s="2" t="str">
        <f>RTD("tt.rtd",,G$3,$A20)</f>
        <v>96.360</v>
      </c>
      <c r="H20" s="2" t="str">
        <f>RTD("tt.rtd",,H$3,$A20)</f>
        <v>96.360</v>
      </c>
      <c r="I20" s="2" t="str">
        <f>RTD("tt.rtd",,I$3,$A20)</f>
        <v>96.340</v>
      </c>
      <c r="J20" s="2" t="str">
        <f>RTD("tt.rtd",,J$3,$A20)</f>
        <v>96.310</v>
      </c>
      <c r="K20" s="2" t="str">
        <f>RTD("tt.rtd",,K$3,$A20)</f>
        <v>96.290</v>
      </c>
      <c r="L20" s="2" t="str">
        <f>RTD("tt.rtd",,L$3,$A20)</f>
        <v/>
      </c>
      <c r="M20" s="2" t="str">
        <f>RTD("tt.rtd",,M$3,$A20)</f>
        <v/>
      </c>
      <c r="N20" s="2" t="str">
        <f>RTD("tt.rtd",,N$3,$A20)</f>
        <v/>
      </c>
      <c r="O20" s="2" t="str">
        <f>RTD("tt.rtd",,O$3,$A20)</f>
        <v/>
      </c>
      <c r="P20" s="2" t="str">
        <f>RTD("tt.rtd",,P$3,$A20)</f>
        <v/>
      </c>
      <c r="Q20" s="2" t="str">
        <f>RTD("tt.rtd",,Q$3,$A20)</f>
        <v/>
      </c>
      <c r="R20" s="2" t="str">
        <f>RTD("tt.rtd",,R$3,$A20)</f>
        <v/>
      </c>
    </row>
    <row r="21" spans="1:18" x14ac:dyDescent="0.2">
      <c r="A21" s="5" t="s">
        <v>36</v>
      </c>
      <c r="B21" s="2" t="str">
        <f>RTD("tt.rtd",,B$3,$A21)</f>
        <v>95.880</v>
      </c>
      <c r="C21" s="2" t="str">
        <f>RTD("tt.rtd",,C$3,$A21)</f>
        <v>96.100</v>
      </c>
      <c r="D21" s="2" t="str">
        <f>RTD("tt.rtd",,D$3,$A21)</f>
        <v>96.100</v>
      </c>
      <c r="E21" s="2" t="str">
        <f>RTD("tt.rtd",,E$3,$A21)</f>
        <v>96.260</v>
      </c>
      <c r="F21" s="2" t="str">
        <f>RTD("tt.rtd",,F$3,$A21)</f>
        <v>96.330</v>
      </c>
      <c r="G21" s="2" t="str">
        <f>RTD("tt.rtd",,G$3,$A21)</f>
        <v>96.350</v>
      </c>
      <c r="H21" s="2" t="str">
        <f>RTD("tt.rtd",,H$3,$A21)</f>
        <v>96.350</v>
      </c>
      <c r="I21" s="2" t="str">
        <f>RTD("tt.rtd",,I$3,$A21)</f>
        <v>96.330</v>
      </c>
      <c r="J21" s="2" t="str">
        <f>RTD("tt.rtd",,J$3,$A21)</f>
        <v>96.290</v>
      </c>
      <c r="K21" s="2" t="str">
        <f>RTD("tt.rtd",,K$3,$A21)</f>
        <v>96.270</v>
      </c>
      <c r="L21" s="2" t="str">
        <f>RTD("tt.rtd",,L$3,$A21)</f>
        <v/>
      </c>
      <c r="M21" s="2" t="str">
        <f>RTD("tt.rtd",,M$3,$A21)</f>
        <v/>
      </c>
      <c r="N21" s="2" t="str">
        <f>RTD("tt.rtd",,N$3,$A21)</f>
        <v/>
      </c>
      <c r="O21" s="2" t="str">
        <f>RTD("tt.rtd",,O$3,$A21)</f>
        <v/>
      </c>
      <c r="P21" s="2" t="str">
        <f>RTD("tt.rtd",,P$3,$A21)</f>
        <v/>
      </c>
      <c r="Q21" s="2" t="str">
        <f>RTD("tt.rtd",,Q$3,$A21)</f>
        <v/>
      </c>
      <c r="R21" s="2" t="str">
        <f>RTD("tt.rtd",,R$3,$A21)</f>
        <v/>
      </c>
    </row>
    <row r="22" spans="1:18" x14ac:dyDescent="0.2">
      <c r="A22" s="5" t="s">
        <v>37</v>
      </c>
      <c r="B22" s="2" t="str">
        <f>RTD("tt.rtd",,B$3,$A22)</f>
        <v>95.890</v>
      </c>
      <c r="C22" s="2" t="str">
        <f>RTD("tt.rtd",,C$3,$A22)</f>
        <v>96.110</v>
      </c>
      <c r="D22" s="2" t="str">
        <f>RTD("tt.rtd",,D$3,$A22)</f>
        <v>96.110</v>
      </c>
      <c r="E22" s="2" t="str">
        <f>RTD("tt.rtd",,E$3,$A22)</f>
        <v>96.270</v>
      </c>
      <c r="F22" s="2" t="str">
        <f>RTD("tt.rtd",,F$3,$A22)</f>
        <v>96.340</v>
      </c>
      <c r="G22" s="2" t="str">
        <f>RTD("tt.rtd",,G$3,$A22)</f>
        <v>96.360</v>
      </c>
      <c r="H22" s="2" t="str">
        <f>RTD("tt.rtd",,H$3,$A22)</f>
        <v>96.360</v>
      </c>
      <c r="I22" s="2" t="str">
        <f>RTD("tt.rtd",,I$3,$A22)</f>
        <v>96.340</v>
      </c>
      <c r="J22" s="2" t="str">
        <f>RTD("tt.rtd",,J$3,$A22)</f>
        <v>96.310</v>
      </c>
      <c r="K22" s="2" t="str">
        <f>RTD("tt.rtd",,K$3,$A22)</f>
        <v>96.280</v>
      </c>
      <c r="L22" s="2" t="str">
        <f>RTD("tt.rtd",,L$3,$A22)</f>
        <v>96.260</v>
      </c>
      <c r="M22" s="2" t="str">
        <f>RTD("tt.rtd",,M$3,$A22)</f>
        <v>96.220</v>
      </c>
      <c r="N22" s="2" t="str">
        <f>RTD("tt.rtd",,N$3,$A22)</f>
        <v>96.190</v>
      </c>
      <c r="O22" s="2" t="str">
        <f>RTD("tt.rtd",,O$3,$A22)</f>
        <v>96.140</v>
      </c>
      <c r="P22" s="2" t="str">
        <f>RTD("tt.rtd",,P$3,$A22)</f>
        <v>96.090</v>
      </c>
      <c r="Q22" s="2" t="str">
        <f>RTD("tt.rtd",,Q$3,$A22)</f>
        <v>96.040</v>
      </c>
      <c r="R22" s="2" t="str">
        <f>RTD("tt.rtd",,R$3,$A22)</f>
        <v>96.010</v>
      </c>
    </row>
    <row r="23" spans="1:18" x14ac:dyDescent="0.2">
      <c r="A23" s="5" t="s">
        <v>38</v>
      </c>
      <c r="B23" s="2" t="str">
        <f>RTD("tt.rtd",,B$3,$A23)</f>
        <v>-0.010</v>
      </c>
      <c r="C23" s="2" t="str">
        <f>RTD("tt.rtd",,C$3,$A23)</f>
        <v>-0.010</v>
      </c>
      <c r="D23" s="2" t="str">
        <f>RTD("tt.rtd",,D$3,$A23)</f>
        <v>-0.010</v>
      </c>
      <c r="E23" s="2" t="str">
        <f>RTD("tt.rtd",,E$3,$A23)</f>
        <v>-0.010</v>
      </c>
      <c r="F23" s="2" t="str">
        <f>RTD("tt.rtd",,F$3,$A23)</f>
        <v>-0.010</v>
      </c>
      <c r="G23" s="2" t="str">
        <f>RTD("tt.rtd",,G$3,$A23)</f>
        <v>-0.010</v>
      </c>
      <c r="H23" s="2" t="str">
        <f>RTD("tt.rtd",,H$3,$A23)</f>
        <v>-0.010</v>
      </c>
      <c r="I23" s="2" t="str">
        <f>RTD("tt.rtd",,I$3,$A23)</f>
        <v>-0.010</v>
      </c>
      <c r="J23" s="2" t="str">
        <f>RTD("tt.rtd",,J$3,$A23)</f>
        <v>-0.020</v>
      </c>
      <c r="K23" s="2" t="str">
        <f>RTD("tt.rtd",,K$3,$A23)</f>
        <v>-0.010</v>
      </c>
      <c r="L23" s="2" t="str">
        <f>RTD("tt.rtd",,L$3,$A23)</f>
        <v/>
      </c>
      <c r="M23" s="2" t="str">
        <f>RTD("tt.rtd",,M$3,$A23)</f>
        <v/>
      </c>
      <c r="N23" s="2" t="str">
        <f>RTD("tt.rtd",,N$3,$A23)</f>
        <v/>
      </c>
      <c r="O23" s="2" t="str">
        <f>RTD("tt.rtd",,O$3,$A23)</f>
        <v/>
      </c>
      <c r="P23" s="2" t="str">
        <f>RTD("tt.rtd",,P$3,$A23)</f>
        <v/>
      </c>
      <c r="Q23" s="2" t="str">
        <f>RTD("tt.rtd",,Q$3,$A23)</f>
        <v/>
      </c>
      <c r="R23" s="2" t="str">
        <f>RTD("tt.rtd",,R$3,$A23)</f>
        <v/>
      </c>
    </row>
    <row r="24" spans="1:18" x14ac:dyDescent="0.2">
      <c r="A24" s="5" t="s">
        <v>39</v>
      </c>
      <c r="B24" s="2" t="str">
        <f>RTD("tt.rtd",,B$3,$A24)</f>
        <v>N/A</v>
      </c>
      <c r="C24" s="2" t="str">
        <f>RTD("tt.rtd",,C$3,$A24)</f>
        <v>N/A</v>
      </c>
      <c r="D24" s="2" t="str">
        <f>RTD("tt.rtd",,D$3,$A24)</f>
        <v>N/A</v>
      </c>
      <c r="E24" s="2" t="str">
        <f>RTD("tt.rtd",,E$3,$A24)</f>
        <v>N/A</v>
      </c>
      <c r="F24" s="2" t="str">
        <f>RTD("tt.rtd",,F$3,$A24)</f>
        <v>N/A</v>
      </c>
      <c r="G24" s="2" t="str">
        <f>RTD("tt.rtd",,G$3,$A24)</f>
        <v>N/A</v>
      </c>
      <c r="H24" s="2" t="str">
        <f>RTD("tt.rtd",,H$3,$A24)</f>
        <v>N/A</v>
      </c>
      <c r="I24" s="2" t="str">
        <f>RTD("tt.rtd",,I$3,$A24)</f>
        <v>N/A</v>
      </c>
      <c r="J24" s="2" t="str">
        <f>RTD("tt.rtd",,J$3,$A24)</f>
        <v>N/A</v>
      </c>
      <c r="K24" s="2" t="str">
        <f>RTD("tt.rtd",,K$3,$A24)</f>
        <v>N/A</v>
      </c>
      <c r="L24" s="2" t="str">
        <f>RTD("tt.rtd",,L$3,$A24)</f>
        <v>N/A</v>
      </c>
      <c r="M24" s="2" t="str">
        <f>RTD("tt.rtd",,M$3,$A24)</f>
        <v>N/A</v>
      </c>
      <c r="N24" s="2" t="str">
        <f>RTD("tt.rtd",,N$3,$A24)</f>
        <v>N/A</v>
      </c>
      <c r="O24" s="2" t="str">
        <f>RTD("tt.rtd",,O$3,$A24)</f>
        <v>N/A</v>
      </c>
      <c r="P24" s="2" t="str">
        <f>RTD("tt.rtd",,P$3,$A24)</f>
        <v>N/A</v>
      </c>
      <c r="Q24" s="2" t="str">
        <f>RTD("tt.rtd",,Q$3,$A24)</f>
        <v>N/A</v>
      </c>
      <c r="R24" s="2" t="str">
        <f>RTD("tt.rtd",,R$3,$A24)</f>
        <v>N/A</v>
      </c>
    </row>
    <row r="25" spans="1:18" x14ac:dyDescent="0.2">
      <c r="A25" s="5" t="s">
        <v>40</v>
      </c>
      <c r="B25" s="2">
        <f>RTD("tt.rtd",,B$3,$A25)</f>
        <v>0.01</v>
      </c>
      <c r="C25" s="2">
        <f>RTD("tt.rtd",,C$3,$A25)</f>
        <v>0.01</v>
      </c>
      <c r="D25" s="2">
        <f>RTD("tt.rtd",,D$3,$A25)</f>
        <v>0.01</v>
      </c>
      <c r="E25" s="2">
        <f>RTD("tt.rtd",,E$3,$A25)</f>
        <v>0.01</v>
      </c>
      <c r="F25" s="2">
        <f>RTD("tt.rtd",,F$3,$A25)</f>
        <v>0.01</v>
      </c>
      <c r="G25" s="2">
        <f>RTD("tt.rtd",,G$3,$A25)</f>
        <v>0.01</v>
      </c>
      <c r="H25" s="2">
        <f>RTD("tt.rtd",,H$3,$A25)</f>
        <v>0.01</v>
      </c>
      <c r="I25" s="2">
        <f>RTD("tt.rtd",,I$3,$A25)</f>
        <v>0.01</v>
      </c>
      <c r="J25" s="2">
        <f>RTD("tt.rtd",,J$3,$A25)</f>
        <v>0.01</v>
      </c>
      <c r="K25" s="2">
        <f>RTD("tt.rtd",,K$3,$A25)</f>
        <v>0.01</v>
      </c>
      <c r="L25" s="2">
        <f>RTD("tt.rtd",,L$3,$A25)</f>
        <v>0.01</v>
      </c>
      <c r="M25" s="2">
        <f>RTD("tt.rtd",,M$3,$A25)</f>
        <v>0.01</v>
      </c>
      <c r="N25" s="2">
        <f>RTD("tt.rtd",,N$3,$A25)</f>
        <v>0.01</v>
      </c>
      <c r="O25" s="2">
        <f>RTD("tt.rtd",,O$3,$A25)</f>
        <v>0.01</v>
      </c>
      <c r="P25" s="2">
        <f>RTD("tt.rtd",,P$3,$A25)</f>
        <v>0.01</v>
      </c>
      <c r="Q25" s="2">
        <f>RTD("tt.rtd",,Q$3,$A25)</f>
        <v>0.01</v>
      </c>
      <c r="R25" s="2">
        <f>RTD("tt.rtd",,R$3,$A25)</f>
        <v>0.01</v>
      </c>
    </row>
    <row r="26" spans="1:18" ht="16" thickBot="1" x14ac:dyDescent="0.25"/>
    <row r="27" spans="1:18" ht="16" thickBot="1" x14ac:dyDescent="0.25">
      <c r="B27" s="51" t="s">
        <v>41</v>
      </c>
      <c r="C27" s="52"/>
      <c r="D27" s="53"/>
    </row>
    <row r="28" spans="1:18" x14ac:dyDescent="0.2">
      <c r="A28" s="5" t="s">
        <v>42</v>
      </c>
      <c r="B28" s="2">
        <f>RTD("tt.rtd",,B$3,$A28)</f>
        <v>0</v>
      </c>
      <c r="C28" s="2">
        <f>RTD("tt.rtd",,C$3,$A28)</f>
        <v>0</v>
      </c>
      <c r="D28" s="2">
        <f>RTD("tt.rtd",,D$3,$A28)</f>
        <v>0</v>
      </c>
      <c r="E28" s="2">
        <f>RTD("tt.rtd",,E$3,$A28)</f>
        <v>0</v>
      </c>
      <c r="F28" s="2">
        <f>RTD("tt.rtd",,F$3,$A28)</f>
        <v>0</v>
      </c>
      <c r="G28" s="2">
        <f>RTD("tt.rtd",,G$3,$A28)</f>
        <v>0</v>
      </c>
      <c r="H28" s="2">
        <f>RTD("tt.rtd",,H$3,$A28)</f>
        <v>0</v>
      </c>
      <c r="I28" s="2">
        <f>RTD("tt.rtd",,I$3,$A28)</f>
        <v>0</v>
      </c>
      <c r="J28" s="2">
        <f>RTD("tt.rtd",,J$3,$A28)</f>
        <v>0</v>
      </c>
      <c r="K28" s="2">
        <f>RTD("tt.rtd",,K$3,$A28)</f>
        <v>0</v>
      </c>
      <c r="L28" s="2">
        <f>RTD("tt.rtd",,L$3,$A28)</f>
        <v>0</v>
      </c>
      <c r="M28" s="2">
        <f>RTD("tt.rtd",,M$3,$A28)</f>
        <v>0</v>
      </c>
      <c r="N28" s="2">
        <f>RTD("tt.rtd",,N$3,$A28)</f>
        <v>0</v>
      </c>
      <c r="O28" s="2">
        <f>RTD("tt.rtd",,O$3,$A28)</f>
        <v>0</v>
      </c>
      <c r="P28" s="2">
        <f>RTD("tt.rtd",,P$3,$A28)</f>
        <v>0</v>
      </c>
      <c r="Q28" s="2">
        <f>RTD("tt.rtd",,Q$3,$A28)</f>
        <v>0</v>
      </c>
      <c r="R28" s="2">
        <f>RTD("tt.rtd",,R$3,$A28)</f>
        <v>0</v>
      </c>
    </row>
    <row r="29" spans="1:18" x14ac:dyDescent="0.2">
      <c r="A29" s="5" t="s">
        <v>43</v>
      </c>
      <c r="B29" s="2">
        <f>RTD("tt.rtd",,B$3,$A29)</f>
        <v>0</v>
      </c>
      <c r="C29" s="2">
        <f>RTD("tt.rtd",,C$3,$A29)</f>
        <v>0</v>
      </c>
      <c r="D29" s="2">
        <f>RTD("tt.rtd",,D$3,$A29)</f>
        <v>0</v>
      </c>
      <c r="E29" s="2">
        <f>RTD("tt.rtd",,E$3,$A29)</f>
        <v>0</v>
      </c>
      <c r="F29" s="2">
        <f>RTD("tt.rtd",,F$3,$A29)</f>
        <v>0</v>
      </c>
      <c r="G29" s="2">
        <f>RTD("tt.rtd",,G$3,$A29)</f>
        <v>0</v>
      </c>
      <c r="H29" s="2">
        <f>RTD("tt.rtd",,H$3,$A29)</f>
        <v>0</v>
      </c>
      <c r="I29" s="2">
        <f>RTD("tt.rtd",,I$3,$A29)</f>
        <v>0</v>
      </c>
      <c r="J29" s="2">
        <f>RTD("tt.rtd",,J$3,$A29)</f>
        <v>0</v>
      </c>
      <c r="K29" s="2">
        <f>RTD("tt.rtd",,K$3,$A29)</f>
        <v>0</v>
      </c>
      <c r="L29" s="2">
        <f>RTD("tt.rtd",,L$3,$A29)</f>
        <v>0</v>
      </c>
      <c r="M29" s="2">
        <f>RTD("tt.rtd",,M$3,$A29)</f>
        <v>0</v>
      </c>
      <c r="N29" s="2">
        <f>RTD("tt.rtd",,N$3,$A29)</f>
        <v>0</v>
      </c>
      <c r="O29" s="2">
        <f>RTD("tt.rtd",,O$3,$A29)</f>
        <v>0</v>
      </c>
      <c r="P29" s="2">
        <f>RTD("tt.rtd",,P$3,$A29)</f>
        <v>0</v>
      </c>
      <c r="Q29" s="2">
        <f>RTD("tt.rtd",,Q$3,$A29)</f>
        <v>0</v>
      </c>
      <c r="R29" s="2">
        <f>RTD("tt.rtd",,R$3,$A29)</f>
        <v>0</v>
      </c>
    </row>
    <row r="30" spans="1:18" x14ac:dyDescent="0.2">
      <c r="A30" s="5" t="s">
        <v>44</v>
      </c>
      <c r="B30" s="2">
        <f>RTD("tt.rtd",,B$3,$A30)</f>
        <v>0</v>
      </c>
      <c r="C30" s="2">
        <f>RTD("tt.rtd",,C$3,$A30)</f>
        <v>0</v>
      </c>
      <c r="D30" s="2">
        <f>RTD("tt.rtd",,D$3,$A30)</f>
        <v>0</v>
      </c>
      <c r="E30" s="2">
        <f>RTD("tt.rtd",,E$3,$A30)</f>
        <v>0</v>
      </c>
      <c r="F30" s="2">
        <f>RTD("tt.rtd",,F$3,$A30)</f>
        <v>0</v>
      </c>
      <c r="G30" s="2">
        <f>RTD("tt.rtd",,G$3,$A30)</f>
        <v>0</v>
      </c>
      <c r="H30" s="2">
        <f>RTD("tt.rtd",,H$3,$A30)</f>
        <v>0</v>
      </c>
      <c r="I30" s="2">
        <f>RTD("tt.rtd",,I$3,$A30)</f>
        <v>0</v>
      </c>
      <c r="J30" s="2">
        <f>RTD("tt.rtd",,J$3,$A30)</f>
        <v>0</v>
      </c>
      <c r="K30" s="2">
        <f>RTD("tt.rtd",,K$3,$A30)</f>
        <v>0</v>
      </c>
      <c r="L30" s="2">
        <f>RTD("tt.rtd",,L$3,$A30)</f>
        <v>0</v>
      </c>
      <c r="M30" s="2">
        <f>RTD("tt.rtd",,M$3,$A30)</f>
        <v>0</v>
      </c>
      <c r="N30" s="2">
        <f>RTD("tt.rtd",,N$3,$A30)</f>
        <v>0</v>
      </c>
      <c r="O30" s="2">
        <f>RTD("tt.rtd",,O$3,$A30)</f>
        <v>0</v>
      </c>
      <c r="P30" s="2">
        <f>RTD("tt.rtd",,P$3,$A30)</f>
        <v>0</v>
      </c>
      <c r="Q30" s="2">
        <f>RTD("tt.rtd",,Q$3,$A30)</f>
        <v>0</v>
      </c>
      <c r="R30" s="2">
        <f>RTD("tt.rtd",,R$3,$A30)</f>
        <v>0</v>
      </c>
    </row>
    <row r="31" spans="1:18" ht="16" thickBot="1" x14ac:dyDescent="0.25"/>
    <row r="32" spans="1:18" ht="16" thickBot="1" x14ac:dyDescent="0.25">
      <c r="A32" s="8" t="s">
        <v>45</v>
      </c>
      <c r="B32" s="51" t="s">
        <v>46</v>
      </c>
      <c r="C32" s="52"/>
      <c r="D32" s="53"/>
    </row>
    <row r="33" spans="1:18" x14ac:dyDescent="0.2">
      <c r="A33" s="5" t="s">
        <v>42</v>
      </c>
      <c r="B33" s="2">
        <f>RTD("tt.rtd",,B$3,$A33,$A$32)</f>
        <v>0</v>
      </c>
      <c r="C33" s="2">
        <f>RTD("tt.rtd",,C$3,$A33,$A$32)</f>
        <v>0</v>
      </c>
      <c r="D33" s="2">
        <f>RTD("tt.rtd",,D$3,$A33,$A$32)</f>
        <v>0</v>
      </c>
      <c r="E33" s="2">
        <f>RTD("tt.rtd",,E$3,$A33,$A$32)</f>
        <v>0</v>
      </c>
      <c r="F33" s="2">
        <f>RTD("tt.rtd",,F$3,$A33,$A$32)</f>
        <v>0</v>
      </c>
      <c r="G33" s="2">
        <f>RTD("tt.rtd",,G$3,$A33,$A$32)</f>
        <v>0</v>
      </c>
      <c r="H33" s="2">
        <f>RTD("tt.rtd",,H$3,$A33,$A$32)</f>
        <v>0</v>
      </c>
      <c r="I33" s="2">
        <f>RTD("tt.rtd",,I$3,$A33,$A$32)</f>
        <v>0</v>
      </c>
      <c r="J33" s="2">
        <f>RTD("tt.rtd",,J$3,$A33,$A$32)</f>
        <v>0</v>
      </c>
      <c r="K33" s="2">
        <f>RTD("tt.rtd",,K$3,$A33,$A$32)</f>
        <v>0</v>
      </c>
      <c r="L33" s="2">
        <f>RTD("tt.rtd",,L$3,$A33,$A$32)</f>
        <v>0</v>
      </c>
      <c r="M33" s="2">
        <f>RTD("tt.rtd",,M$3,$A33,$A$32)</f>
        <v>0</v>
      </c>
      <c r="N33" s="2">
        <f>RTD("tt.rtd",,N$3,$A33,$A$32)</f>
        <v>0</v>
      </c>
      <c r="O33" s="2">
        <f>RTD("tt.rtd",,O$3,$A33,$A$32)</f>
        <v>0</v>
      </c>
      <c r="P33" s="2">
        <f>RTD("tt.rtd",,P$3,$A33,$A$32)</f>
        <v>0</v>
      </c>
      <c r="Q33" s="2">
        <f>RTD("tt.rtd",,Q$3,$A33,$A$32)</f>
        <v>0</v>
      </c>
      <c r="R33" s="2">
        <f>RTD("tt.rtd",,R$3,$A33,$A$32)</f>
        <v>0</v>
      </c>
    </row>
    <row r="34" spans="1:18" x14ac:dyDescent="0.2">
      <c r="A34" s="5" t="s">
        <v>47</v>
      </c>
      <c r="B34" s="2">
        <f>RTD("tt.rtd",,B$3,$A34,$A$32)</f>
        <v>0</v>
      </c>
      <c r="C34" s="2">
        <f>RTD("tt.rtd",,C$3,$A34,$A$32)</f>
        <v>0</v>
      </c>
      <c r="D34" s="2">
        <f>RTD("tt.rtd",,D$3,$A34,$A$32)</f>
        <v>0</v>
      </c>
      <c r="E34" s="2">
        <f>RTD("tt.rtd",,E$3,$A34,$A$32)</f>
        <v>0</v>
      </c>
      <c r="F34" s="2">
        <f>RTD("tt.rtd",,F$3,$A34,$A$32)</f>
        <v>0</v>
      </c>
      <c r="G34" s="2">
        <f>RTD("tt.rtd",,G$3,$A34,$A$32)</f>
        <v>0</v>
      </c>
      <c r="H34" s="2">
        <f>RTD("tt.rtd",,H$3,$A34,$A$32)</f>
        <v>0</v>
      </c>
      <c r="I34" s="2">
        <f>RTD("tt.rtd",,I$3,$A34,$A$32)</f>
        <v>0</v>
      </c>
      <c r="J34" s="2">
        <f>RTD("tt.rtd",,J$3,$A34,$A$32)</f>
        <v>0</v>
      </c>
      <c r="K34" s="2">
        <f>RTD("tt.rtd",,K$3,$A34,$A$32)</f>
        <v>0</v>
      </c>
      <c r="L34" s="2">
        <f>RTD("tt.rtd",,L$3,$A34,$A$32)</f>
        <v>0</v>
      </c>
      <c r="M34" s="2">
        <f>RTD("tt.rtd",,M$3,$A34,$A$32)</f>
        <v>0</v>
      </c>
      <c r="N34" s="2">
        <f>RTD("tt.rtd",,N$3,$A34,$A$32)</f>
        <v>0</v>
      </c>
      <c r="O34" s="2">
        <f>RTD("tt.rtd",,O$3,$A34,$A$32)</f>
        <v>0</v>
      </c>
      <c r="P34" s="2">
        <f>RTD("tt.rtd",,P$3,$A34,$A$32)</f>
        <v>0</v>
      </c>
      <c r="Q34" s="2">
        <f>RTD("tt.rtd",,Q$3,$A34,$A$32)</f>
        <v>0</v>
      </c>
      <c r="R34" s="2">
        <f>RTD("tt.rtd",,R$3,$A34,$A$32)</f>
        <v>0</v>
      </c>
    </row>
    <row r="35" spans="1:18" x14ac:dyDescent="0.2">
      <c r="A35" s="5" t="s">
        <v>43</v>
      </c>
      <c r="B35" s="2">
        <f>RTD("tt.rtd",,B$3,$A35,$A$32)</f>
        <v>0</v>
      </c>
      <c r="C35" s="2">
        <f>RTD("tt.rtd",,C$3,$A35,$A$32)</f>
        <v>0</v>
      </c>
      <c r="D35" s="2">
        <f>RTD("tt.rtd",,D$3,$A35,$A$32)</f>
        <v>0</v>
      </c>
      <c r="E35" s="2">
        <f>RTD("tt.rtd",,E$3,$A35,$A$32)</f>
        <v>0</v>
      </c>
      <c r="F35" s="2">
        <f>RTD("tt.rtd",,F$3,$A35,$A$32)</f>
        <v>0</v>
      </c>
      <c r="G35" s="2">
        <f>RTD("tt.rtd",,G$3,$A35,$A$32)</f>
        <v>0</v>
      </c>
      <c r="H35" s="2">
        <f>RTD("tt.rtd",,H$3,$A35,$A$32)</f>
        <v>0</v>
      </c>
      <c r="I35" s="2">
        <f>RTD("tt.rtd",,I$3,$A35,$A$32)</f>
        <v>0</v>
      </c>
      <c r="J35" s="2">
        <f>RTD("tt.rtd",,J$3,$A35,$A$32)</f>
        <v>0</v>
      </c>
      <c r="K35" s="2">
        <f>RTD("tt.rtd",,K$3,$A35,$A$32)</f>
        <v>0</v>
      </c>
      <c r="L35" s="2">
        <f>RTD("tt.rtd",,L$3,$A35,$A$32)</f>
        <v>0</v>
      </c>
      <c r="M35" s="2">
        <f>RTD("tt.rtd",,M$3,$A35,$A$32)</f>
        <v>0</v>
      </c>
      <c r="N35" s="2">
        <f>RTD("tt.rtd",,N$3,$A35,$A$32)</f>
        <v>0</v>
      </c>
      <c r="O35" s="2">
        <f>RTD("tt.rtd",,O$3,$A35,$A$32)</f>
        <v>0</v>
      </c>
      <c r="P35" s="2">
        <f>RTD("tt.rtd",,P$3,$A35,$A$32)</f>
        <v>0</v>
      </c>
      <c r="Q35" s="2">
        <f>RTD("tt.rtd",,Q$3,$A35,$A$32)</f>
        <v>0</v>
      </c>
      <c r="R35" s="2">
        <f>RTD("tt.rtd",,R$3,$A35,$A$32)</f>
        <v>0</v>
      </c>
    </row>
    <row r="36" spans="1:18" x14ac:dyDescent="0.2">
      <c r="A36" s="5" t="s">
        <v>48</v>
      </c>
      <c r="B36" s="2">
        <f>RTD("tt.rtd",,B$3,$A36,$A$32)</f>
        <v>0</v>
      </c>
      <c r="C36" s="2">
        <f>RTD("tt.rtd",,C$3,$A36,$A$32)</f>
        <v>0</v>
      </c>
      <c r="D36" s="2">
        <f>RTD("tt.rtd",,D$3,$A36,$A$32)</f>
        <v>0</v>
      </c>
      <c r="E36" s="2">
        <f>RTD("tt.rtd",,E$3,$A36,$A$32)</f>
        <v>0</v>
      </c>
      <c r="F36" s="2">
        <f>RTD("tt.rtd",,F$3,$A36,$A$32)</f>
        <v>0</v>
      </c>
      <c r="G36" s="2">
        <f>RTD("tt.rtd",,G$3,$A36,$A$32)</f>
        <v>0</v>
      </c>
      <c r="H36" s="2">
        <f>RTD("tt.rtd",,H$3,$A36,$A$32)</f>
        <v>0</v>
      </c>
      <c r="I36" s="2">
        <f>RTD("tt.rtd",,I$3,$A36,$A$32)</f>
        <v>0</v>
      </c>
      <c r="J36" s="2">
        <f>RTD("tt.rtd",,J$3,$A36,$A$32)</f>
        <v>0</v>
      </c>
      <c r="K36" s="2">
        <f>RTD("tt.rtd",,K$3,$A36,$A$32)</f>
        <v>0</v>
      </c>
      <c r="L36" s="2">
        <f>RTD("tt.rtd",,L$3,$A36,$A$32)</f>
        <v>0</v>
      </c>
      <c r="M36" s="2">
        <f>RTD("tt.rtd",,M$3,$A36,$A$32)</f>
        <v>0</v>
      </c>
      <c r="N36" s="2">
        <f>RTD("tt.rtd",,N$3,$A36,$A$32)</f>
        <v>0</v>
      </c>
      <c r="O36" s="2">
        <f>RTD("tt.rtd",,O$3,$A36,$A$32)</f>
        <v>0</v>
      </c>
      <c r="P36" s="2">
        <f>RTD("tt.rtd",,P$3,$A36,$A$32)</f>
        <v>0</v>
      </c>
      <c r="Q36" s="2">
        <f>RTD("tt.rtd",,Q$3,$A36,$A$32)</f>
        <v>0</v>
      </c>
      <c r="R36" s="2">
        <f>RTD("tt.rtd",,R$3,$A36,$A$32)</f>
        <v>0</v>
      </c>
    </row>
    <row r="37" spans="1:18" x14ac:dyDescent="0.2">
      <c r="A37" s="5" t="s">
        <v>44</v>
      </c>
      <c r="B37" s="2">
        <f>RTD("tt.rtd",,B$3,$A37,$A$32)</f>
        <v>0</v>
      </c>
      <c r="C37" s="2">
        <f>RTD("tt.rtd",,C$3,$A37,$A$32)</f>
        <v>0</v>
      </c>
      <c r="D37" s="2">
        <f>RTD("tt.rtd",,D$3,$A37,$A$32)</f>
        <v>0</v>
      </c>
      <c r="E37" s="2">
        <f>RTD("tt.rtd",,E$3,$A37,$A$32)</f>
        <v>0</v>
      </c>
      <c r="F37" s="2">
        <f>RTD("tt.rtd",,F$3,$A37,$A$32)</f>
        <v>0</v>
      </c>
      <c r="G37" s="2">
        <f>RTD("tt.rtd",,G$3,$A37,$A$32)</f>
        <v>0</v>
      </c>
      <c r="H37" s="2">
        <f>RTD("tt.rtd",,H$3,$A37,$A$32)</f>
        <v>0</v>
      </c>
      <c r="I37" s="2">
        <f>RTD("tt.rtd",,I$3,$A37,$A$32)</f>
        <v>0</v>
      </c>
      <c r="J37" s="2">
        <f>RTD("tt.rtd",,J$3,$A37,$A$32)</f>
        <v>0</v>
      </c>
      <c r="K37" s="2">
        <f>RTD("tt.rtd",,K$3,$A37,$A$32)</f>
        <v>0</v>
      </c>
      <c r="L37" s="2">
        <f>RTD("tt.rtd",,L$3,$A37,$A$32)</f>
        <v>0</v>
      </c>
      <c r="M37" s="2">
        <f>RTD("tt.rtd",,M$3,$A37,$A$32)</f>
        <v>0</v>
      </c>
      <c r="N37" s="2">
        <f>RTD("tt.rtd",,N$3,$A37,$A$32)</f>
        <v>0</v>
      </c>
      <c r="O37" s="2">
        <f>RTD("tt.rtd",,O$3,$A37,$A$32)</f>
        <v>0</v>
      </c>
      <c r="P37" s="2">
        <f>RTD("tt.rtd",,P$3,$A37,$A$32)</f>
        <v>0</v>
      </c>
      <c r="Q37" s="2">
        <f>RTD("tt.rtd",,Q$3,$A37,$A$32)</f>
        <v>0</v>
      </c>
      <c r="R37" s="2">
        <f>RTD("tt.rtd",,R$3,$A37,$A$32)</f>
        <v>0</v>
      </c>
    </row>
    <row r="38" spans="1:18" x14ac:dyDescent="0.2">
      <c r="A38" s="5" t="s">
        <v>49</v>
      </c>
      <c r="B38" s="2">
        <f>RTD("tt.rtd",,B$3,$A38,$A$32)</f>
        <v>0</v>
      </c>
      <c r="C38" s="2">
        <f>RTD("tt.rtd",,C$3,$A38,$A$32)</f>
        <v>0</v>
      </c>
      <c r="D38" s="2">
        <f>RTD("tt.rtd",,D$3,$A38,$A$32)</f>
        <v>0</v>
      </c>
      <c r="E38" s="2">
        <f>RTD("tt.rtd",,E$3,$A38,$A$32)</f>
        <v>0</v>
      </c>
      <c r="F38" s="2">
        <f>RTD("tt.rtd",,F$3,$A38,$A$32)</f>
        <v>0</v>
      </c>
      <c r="G38" s="2">
        <f>RTD("tt.rtd",,G$3,$A38,$A$32)</f>
        <v>0</v>
      </c>
      <c r="H38" s="2">
        <f>RTD("tt.rtd",,H$3,$A38,$A$32)</f>
        <v>0</v>
      </c>
      <c r="I38" s="2">
        <f>RTD("tt.rtd",,I$3,$A38,$A$32)</f>
        <v>0</v>
      </c>
      <c r="J38" s="2">
        <f>RTD("tt.rtd",,J$3,$A38,$A$32)</f>
        <v>0</v>
      </c>
      <c r="K38" s="2">
        <f>RTD("tt.rtd",,K$3,$A38,$A$32)</f>
        <v>0</v>
      </c>
      <c r="L38" s="2">
        <f>RTD("tt.rtd",,L$3,$A38,$A$32)</f>
        <v>0</v>
      </c>
      <c r="M38" s="2">
        <f>RTD("tt.rtd",,M$3,$A38,$A$32)</f>
        <v>0</v>
      </c>
      <c r="N38" s="2">
        <f>RTD("tt.rtd",,N$3,$A38,$A$32)</f>
        <v>0</v>
      </c>
      <c r="O38" s="2">
        <f>RTD("tt.rtd",,O$3,$A38,$A$32)</f>
        <v>0</v>
      </c>
      <c r="P38" s="2">
        <f>RTD("tt.rtd",,P$3,$A38,$A$32)</f>
        <v>0</v>
      </c>
      <c r="Q38" s="2">
        <f>RTD("tt.rtd",,Q$3,$A38,$A$32)</f>
        <v>0</v>
      </c>
      <c r="R38" s="2">
        <f>RTD("tt.rtd",,R$3,$A38,$A$32)</f>
        <v>0</v>
      </c>
    </row>
    <row r="39" spans="1:18" ht="16" thickBot="1" x14ac:dyDescent="0.25"/>
    <row r="40" spans="1:18" ht="16" thickBot="1" x14ac:dyDescent="0.25">
      <c r="A40" s="7" t="s">
        <v>50</v>
      </c>
      <c r="B40" s="51" t="s">
        <v>46</v>
      </c>
      <c r="C40" s="52"/>
      <c r="D40" s="53"/>
    </row>
    <row r="41" spans="1:18" x14ac:dyDescent="0.2">
      <c r="A41" s="5" t="s">
        <v>42</v>
      </c>
      <c r="B41" s="2">
        <f>RTD("tt.rtd",,B$3,$A41,$A$40)</f>
        <v>0</v>
      </c>
      <c r="C41" s="2">
        <f>RTD("tt.rtd",,C$3,$A41,$A$40)</f>
        <v>0</v>
      </c>
      <c r="D41" s="2">
        <f>RTD("tt.rtd",,D$3,$A41,$A$40)</f>
        <v>0</v>
      </c>
      <c r="E41" s="2">
        <f>RTD("tt.rtd",,E$3,$A41,$A$40)</f>
        <v>0</v>
      </c>
      <c r="F41" s="2">
        <f>RTD("tt.rtd",,F$3,$A41,$A$40)</f>
        <v>0</v>
      </c>
      <c r="G41" s="2">
        <f>RTD("tt.rtd",,G$3,$A41,$A$40)</f>
        <v>0</v>
      </c>
      <c r="H41" s="2">
        <f>RTD("tt.rtd",,H$3,$A41,$A$40)</f>
        <v>0</v>
      </c>
      <c r="I41" s="2">
        <f>RTD("tt.rtd",,I$3,$A41,$A$40)</f>
        <v>0</v>
      </c>
      <c r="J41" s="2">
        <f>RTD("tt.rtd",,J$3,$A41,$A$40)</f>
        <v>0</v>
      </c>
      <c r="K41" s="2">
        <f>RTD("tt.rtd",,K$3,$A41,$A$40)</f>
        <v>0</v>
      </c>
      <c r="L41" s="2">
        <f>RTD("tt.rtd",,L$3,$A41,$A$40)</f>
        <v>0</v>
      </c>
      <c r="M41" s="2">
        <f>RTD("tt.rtd",,M$3,$A41,$A$40)</f>
        <v>0</v>
      </c>
      <c r="N41" s="2">
        <f>RTD("tt.rtd",,N$3,$A41,$A$40)</f>
        <v>0</v>
      </c>
      <c r="O41" s="2">
        <f>RTD("tt.rtd",,O$3,$A41,$A$40)</f>
        <v>0</v>
      </c>
      <c r="P41" s="2">
        <f>RTD("tt.rtd",,P$3,$A41,$A$40)</f>
        <v>0</v>
      </c>
      <c r="Q41" s="2">
        <f>RTD("tt.rtd",,Q$3,$A41,$A$40)</f>
        <v>0</v>
      </c>
      <c r="R41" s="2">
        <f>RTD("tt.rtd",,R$3,$A41,$A$40)</f>
        <v>0</v>
      </c>
    </row>
    <row r="42" spans="1:18" x14ac:dyDescent="0.2">
      <c r="A42" s="5" t="s">
        <v>47</v>
      </c>
      <c r="B42" s="2">
        <f>RTD("tt.rtd",,B$3,$A42,$A$40)</f>
        <v>0</v>
      </c>
      <c r="C42" s="2">
        <f>RTD("tt.rtd",,C$3,$A42,$A$40)</f>
        <v>0</v>
      </c>
      <c r="D42" s="2">
        <f>RTD("tt.rtd",,D$3,$A42,$A$40)</f>
        <v>0</v>
      </c>
      <c r="E42" s="2">
        <f>RTD("tt.rtd",,E$3,$A42,$A$40)</f>
        <v>0</v>
      </c>
      <c r="F42" s="2">
        <f>RTD("tt.rtd",,F$3,$A42,$A$40)</f>
        <v>0</v>
      </c>
      <c r="G42" s="2">
        <f>RTD("tt.rtd",,G$3,$A42,$A$40)</f>
        <v>0</v>
      </c>
      <c r="H42" s="2">
        <f>RTD("tt.rtd",,H$3,$A42,$A$40)</f>
        <v>0</v>
      </c>
      <c r="I42" s="2">
        <f>RTD("tt.rtd",,I$3,$A42,$A$40)</f>
        <v>0</v>
      </c>
      <c r="J42" s="2">
        <f>RTD("tt.rtd",,J$3,$A42,$A$40)</f>
        <v>0</v>
      </c>
      <c r="K42" s="2">
        <f>RTD("tt.rtd",,K$3,$A42,$A$40)</f>
        <v>0</v>
      </c>
      <c r="L42" s="2">
        <f>RTD("tt.rtd",,L$3,$A42,$A$40)</f>
        <v>0</v>
      </c>
      <c r="M42" s="2">
        <f>RTD("tt.rtd",,M$3,$A42,$A$40)</f>
        <v>0</v>
      </c>
      <c r="N42" s="2">
        <f>RTD("tt.rtd",,N$3,$A42,$A$40)</f>
        <v>0</v>
      </c>
      <c r="O42" s="2">
        <f>RTD("tt.rtd",,O$3,$A42,$A$40)</f>
        <v>0</v>
      </c>
      <c r="P42" s="2">
        <f>RTD("tt.rtd",,P$3,$A42,$A$40)</f>
        <v>0</v>
      </c>
      <c r="Q42" s="2">
        <f>RTD("tt.rtd",,Q$3,$A42,$A$40)</f>
        <v>0</v>
      </c>
      <c r="R42" s="2">
        <f>RTD("tt.rtd",,R$3,$A42,$A$40)</f>
        <v>0</v>
      </c>
    </row>
    <row r="43" spans="1:18" x14ac:dyDescent="0.2">
      <c r="A43" s="5" t="s">
        <v>43</v>
      </c>
      <c r="B43" s="2">
        <f>RTD("tt.rtd",,B$3,$A43,$A$40)</f>
        <v>0</v>
      </c>
      <c r="C43" s="2">
        <f>RTD("tt.rtd",,C$3,$A43,$A$40)</f>
        <v>0</v>
      </c>
      <c r="D43" s="2">
        <f>RTD("tt.rtd",,D$3,$A43,$A$40)</f>
        <v>0</v>
      </c>
      <c r="E43" s="2">
        <f>RTD("tt.rtd",,E$3,$A43,$A$40)</f>
        <v>0</v>
      </c>
      <c r="F43" s="2">
        <f>RTD("tt.rtd",,F$3,$A43,$A$40)</f>
        <v>0</v>
      </c>
      <c r="G43" s="2">
        <f>RTD("tt.rtd",,G$3,$A43,$A$40)</f>
        <v>0</v>
      </c>
      <c r="H43" s="2">
        <f>RTD("tt.rtd",,H$3,$A43,$A$40)</f>
        <v>0</v>
      </c>
      <c r="I43" s="2">
        <f>RTD("tt.rtd",,I$3,$A43,$A$40)</f>
        <v>0</v>
      </c>
      <c r="J43" s="2">
        <f>RTD("tt.rtd",,J$3,$A43,$A$40)</f>
        <v>0</v>
      </c>
      <c r="K43" s="2">
        <f>RTD("tt.rtd",,K$3,$A43,$A$40)</f>
        <v>0</v>
      </c>
      <c r="L43" s="2">
        <f>RTD("tt.rtd",,L$3,$A43,$A$40)</f>
        <v>0</v>
      </c>
      <c r="M43" s="2">
        <f>RTD("tt.rtd",,M$3,$A43,$A$40)</f>
        <v>0</v>
      </c>
      <c r="N43" s="2">
        <f>RTD("tt.rtd",,N$3,$A43,$A$40)</f>
        <v>0</v>
      </c>
      <c r="O43" s="2">
        <f>RTD("tt.rtd",,O$3,$A43,$A$40)</f>
        <v>0</v>
      </c>
      <c r="P43" s="2">
        <f>RTD("tt.rtd",,P$3,$A43,$A$40)</f>
        <v>0</v>
      </c>
      <c r="Q43" s="2">
        <f>RTD("tt.rtd",,Q$3,$A43,$A$40)</f>
        <v>0</v>
      </c>
      <c r="R43" s="2">
        <f>RTD("tt.rtd",,R$3,$A43,$A$40)</f>
        <v>0</v>
      </c>
    </row>
    <row r="44" spans="1:18" x14ac:dyDescent="0.2">
      <c r="A44" s="5" t="s">
        <v>48</v>
      </c>
      <c r="B44" s="2">
        <f>RTD("tt.rtd",,B$3,$A44,$A$40)</f>
        <v>0</v>
      </c>
      <c r="C44" s="2">
        <f>RTD("tt.rtd",,C$3,$A44,$A$40)</f>
        <v>0</v>
      </c>
      <c r="D44" s="2">
        <f>RTD("tt.rtd",,D$3,$A44,$A$40)</f>
        <v>0</v>
      </c>
      <c r="E44" s="2">
        <f>RTD("tt.rtd",,E$3,$A44,$A$40)</f>
        <v>0</v>
      </c>
      <c r="F44" s="2">
        <f>RTD("tt.rtd",,F$3,$A44,$A$40)</f>
        <v>0</v>
      </c>
      <c r="G44" s="2">
        <f>RTD("tt.rtd",,G$3,$A44,$A$40)</f>
        <v>0</v>
      </c>
      <c r="H44" s="2">
        <f>RTD("tt.rtd",,H$3,$A44,$A$40)</f>
        <v>0</v>
      </c>
      <c r="I44" s="2">
        <f>RTD("tt.rtd",,I$3,$A44,$A$40)</f>
        <v>0</v>
      </c>
      <c r="J44" s="2">
        <f>RTD("tt.rtd",,J$3,$A44,$A$40)</f>
        <v>0</v>
      </c>
      <c r="K44" s="2">
        <f>RTD("tt.rtd",,K$3,$A44,$A$40)</f>
        <v>0</v>
      </c>
      <c r="L44" s="2">
        <f>RTD("tt.rtd",,L$3,$A44,$A$40)</f>
        <v>0</v>
      </c>
      <c r="M44" s="2">
        <f>RTD("tt.rtd",,M$3,$A44,$A$40)</f>
        <v>0</v>
      </c>
      <c r="N44" s="2">
        <f>RTD("tt.rtd",,N$3,$A44,$A$40)</f>
        <v>0</v>
      </c>
      <c r="O44" s="2">
        <f>RTD("tt.rtd",,O$3,$A44,$A$40)</f>
        <v>0</v>
      </c>
      <c r="P44" s="2">
        <f>RTD("tt.rtd",,P$3,$A44,$A$40)</f>
        <v>0</v>
      </c>
      <c r="Q44" s="2">
        <f>RTD("tt.rtd",,Q$3,$A44,$A$40)</f>
        <v>0</v>
      </c>
      <c r="R44" s="2">
        <f>RTD("tt.rtd",,R$3,$A44,$A$40)</f>
        <v>0</v>
      </c>
    </row>
    <row r="45" spans="1:18" x14ac:dyDescent="0.2">
      <c r="A45" s="5" t="s">
        <v>44</v>
      </c>
      <c r="B45" s="2">
        <f>RTD("tt.rtd",,B$3,$A45,$A$40)</f>
        <v>0</v>
      </c>
      <c r="C45" s="2">
        <f>RTD("tt.rtd",,C$3,$A45,$A$40)</f>
        <v>0</v>
      </c>
      <c r="D45" s="2">
        <f>RTD("tt.rtd",,D$3,$A45,$A$40)</f>
        <v>0</v>
      </c>
      <c r="E45" s="2">
        <f>RTD("tt.rtd",,E$3,$A45,$A$40)</f>
        <v>0</v>
      </c>
      <c r="F45" s="2">
        <f>RTD("tt.rtd",,F$3,$A45,$A$40)</f>
        <v>0</v>
      </c>
      <c r="G45" s="2">
        <f>RTD("tt.rtd",,G$3,$A45,$A$40)</f>
        <v>0</v>
      </c>
      <c r="H45" s="2">
        <f>RTD("tt.rtd",,H$3,$A45,$A$40)</f>
        <v>0</v>
      </c>
      <c r="I45" s="2">
        <f>RTD("tt.rtd",,I$3,$A45,$A$40)</f>
        <v>0</v>
      </c>
      <c r="J45" s="2">
        <f>RTD("tt.rtd",,J$3,$A45,$A$40)</f>
        <v>0</v>
      </c>
      <c r="K45" s="2">
        <f>RTD("tt.rtd",,K$3,$A45,$A$40)</f>
        <v>0</v>
      </c>
      <c r="L45" s="2">
        <f>RTD("tt.rtd",,L$3,$A45,$A$40)</f>
        <v>0</v>
      </c>
      <c r="M45" s="2">
        <f>RTD("tt.rtd",,M$3,$A45,$A$40)</f>
        <v>0</v>
      </c>
      <c r="N45" s="2">
        <f>RTD("tt.rtd",,N$3,$A45,$A$40)</f>
        <v>0</v>
      </c>
      <c r="O45" s="2">
        <f>RTD("tt.rtd",,O$3,$A45,$A$40)</f>
        <v>0</v>
      </c>
      <c r="P45" s="2">
        <f>RTD("tt.rtd",,P$3,$A45,$A$40)</f>
        <v>0</v>
      </c>
      <c r="Q45" s="2">
        <f>RTD("tt.rtd",,Q$3,$A45,$A$40)</f>
        <v>0</v>
      </c>
      <c r="R45" s="2">
        <f>RTD("tt.rtd",,R$3,$A45,$A$40)</f>
        <v>0</v>
      </c>
    </row>
    <row r="46" spans="1:18" x14ac:dyDescent="0.2">
      <c r="A46" s="5" t="s">
        <v>49</v>
      </c>
      <c r="B46" s="2">
        <f>RTD("tt.rtd",,B$3,$A46,$A$40)</f>
        <v>0</v>
      </c>
      <c r="C46" s="2">
        <f>RTD("tt.rtd",,C$3,$A46,$A$40)</f>
        <v>0</v>
      </c>
      <c r="D46" s="2">
        <f>RTD("tt.rtd",,D$3,$A46,$A$40)</f>
        <v>0</v>
      </c>
      <c r="E46" s="2">
        <f>RTD("tt.rtd",,E$3,$A46,$A$40)</f>
        <v>0</v>
      </c>
      <c r="F46" s="2">
        <f>RTD("tt.rtd",,F$3,$A46,$A$40)</f>
        <v>0</v>
      </c>
      <c r="G46" s="2">
        <f>RTD("tt.rtd",,G$3,$A46,$A$40)</f>
        <v>0</v>
      </c>
      <c r="H46" s="2">
        <f>RTD("tt.rtd",,H$3,$A46,$A$40)</f>
        <v>0</v>
      </c>
      <c r="I46" s="2">
        <f>RTD("tt.rtd",,I$3,$A46,$A$40)</f>
        <v>0</v>
      </c>
      <c r="J46" s="2">
        <f>RTD("tt.rtd",,J$3,$A46,$A$40)</f>
        <v>0</v>
      </c>
      <c r="K46" s="2">
        <f>RTD("tt.rtd",,K$3,$A46,$A$40)</f>
        <v>0</v>
      </c>
      <c r="L46" s="2">
        <f>RTD("tt.rtd",,L$3,$A46,$A$40)</f>
        <v>0</v>
      </c>
      <c r="M46" s="2">
        <f>RTD("tt.rtd",,M$3,$A46,$A$40)</f>
        <v>0</v>
      </c>
      <c r="N46" s="2">
        <f>RTD("tt.rtd",,N$3,$A46,$A$40)</f>
        <v>0</v>
      </c>
      <c r="O46" s="2">
        <f>RTD("tt.rtd",,O$3,$A46,$A$40)</f>
        <v>0</v>
      </c>
      <c r="P46" s="2">
        <f>RTD("tt.rtd",,P$3,$A46,$A$40)</f>
        <v>0</v>
      </c>
      <c r="Q46" s="2">
        <f>RTD("tt.rtd",,Q$3,$A46,$A$40)</f>
        <v>0</v>
      </c>
      <c r="R46" s="2">
        <f>RTD("tt.rtd",,R$3,$A46,$A$40)</f>
        <v>0</v>
      </c>
    </row>
    <row r="47" spans="1:18" ht="16" thickBot="1" x14ac:dyDescent="0.25"/>
    <row r="48" spans="1:18" ht="16" thickBot="1" x14ac:dyDescent="0.25">
      <c r="A48" s="7"/>
      <c r="B48" s="54" t="s">
        <v>51</v>
      </c>
      <c r="C48" s="55"/>
      <c r="D48" s="56"/>
    </row>
    <row r="49" spans="1:18" x14ac:dyDescent="0.2">
      <c r="A49" s="5" t="s">
        <v>42</v>
      </c>
      <c r="B49" s="2">
        <f>RTD("tt.rtd",,B$3,$A49,$A$32,$A$40)</f>
        <v>0</v>
      </c>
      <c r="C49" s="2">
        <f>RTD("tt.rtd",,C$3,$A49,$A$32,$A$40)</f>
        <v>0</v>
      </c>
      <c r="D49" s="2">
        <f>RTD("tt.rtd",,D$3,$A49,$A$32,$A$40)</f>
        <v>0</v>
      </c>
      <c r="E49" s="2">
        <f>RTD("tt.rtd",,E$3,$A49,$A$32,$A$40)</f>
        <v>0</v>
      </c>
      <c r="F49" s="2">
        <f>RTD("tt.rtd",,F$3,$A49,$A$32,$A$40)</f>
        <v>0</v>
      </c>
      <c r="G49" s="2">
        <f>RTD("tt.rtd",,G$3,$A49,$A$32,$A$40)</f>
        <v>0</v>
      </c>
      <c r="H49" s="2">
        <f>RTD("tt.rtd",,H$3,$A49,$A$32,$A$40)</f>
        <v>0</v>
      </c>
      <c r="I49" s="2">
        <f>RTD("tt.rtd",,I$3,$A49,$A$32,$A$40)</f>
        <v>0</v>
      </c>
      <c r="J49" s="2">
        <f>RTD("tt.rtd",,J$3,$A49,$A$32,$A$40)</f>
        <v>0</v>
      </c>
      <c r="K49" s="2">
        <f>RTD("tt.rtd",,K$3,$A49,$A$32,$A$40)</f>
        <v>0</v>
      </c>
      <c r="L49" s="2">
        <f>RTD("tt.rtd",,L$3,$A49,$A$32,$A$40)</f>
        <v>0</v>
      </c>
      <c r="M49" s="2">
        <f>RTD("tt.rtd",,M$3,$A49,$A$32,$A$40)</f>
        <v>0</v>
      </c>
      <c r="N49" s="2">
        <f>RTD("tt.rtd",,N$3,$A49,$A$32,$A$40)</f>
        <v>0</v>
      </c>
      <c r="O49" s="2">
        <f>RTD("tt.rtd",,O$3,$A49,$A$32,$A$40)</f>
        <v>0</v>
      </c>
      <c r="P49" s="2">
        <f>RTD("tt.rtd",,P$3,$A49,$A$32,$A$40)</f>
        <v>0</v>
      </c>
      <c r="Q49" s="2">
        <f>RTD("tt.rtd",,Q$3,$A49,$A$32,$A$40)</f>
        <v>0</v>
      </c>
      <c r="R49" s="2">
        <f>RTD("tt.rtd",,R$3,$A49,$A$32,$A$40)</f>
        <v>0</v>
      </c>
    </row>
    <row r="50" spans="1:18" x14ac:dyDescent="0.2">
      <c r="A50" s="5" t="s">
        <v>47</v>
      </c>
      <c r="B50" s="2">
        <f>RTD("tt.rtd",,B$3,$A50,$A$32,$A$40)</f>
        <v>0</v>
      </c>
      <c r="C50" s="2">
        <f>RTD("tt.rtd",,C$3,$A50,$A$32,$A$40)</f>
        <v>0</v>
      </c>
      <c r="D50" s="2">
        <f>RTD("tt.rtd",,D$3,$A50,$A$32,$A$40)</f>
        <v>0</v>
      </c>
      <c r="E50" s="2">
        <f>RTD("tt.rtd",,E$3,$A50,$A$32,$A$40)</f>
        <v>0</v>
      </c>
      <c r="F50" s="2">
        <f>RTD("tt.rtd",,F$3,$A50,$A$32,$A$40)</f>
        <v>0</v>
      </c>
      <c r="G50" s="2">
        <f>RTD("tt.rtd",,G$3,$A50,$A$32,$A$40)</f>
        <v>0</v>
      </c>
      <c r="H50" s="2">
        <f>RTD("tt.rtd",,H$3,$A50,$A$32,$A$40)</f>
        <v>0</v>
      </c>
      <c r="I50" s="2">
        <f>RTD("tt.rtd",,I$3,$A50,$A$32,$A$40)</f>
        <v>0</v>
      </c>
      <c r="J50" s="2">
        <f>RTD("tt.rtd",,J$3,$A50,$A$32,$A$40)</f>
        <v>0</v>
      </c>
      <c r="K50" s="2">
        <f>RTD("tt.rtd",,K$3,$A50,$A$32,$A$40)</f>
        <v>0</v>
      </c>
      <c r="L50" s="2">
        <f>RTD("tt.rtd",,L$3,$A50,$A$32,$A$40)</f>
        <v>0</v>
      </c>
      <c r="M50" s="2">
        <f>RTD("tt.rtd",,M$3,$A50,$A$32,$A$40)</f>
        <v>0</v>
      </c>
      <c r="N50" s="2">
        <f>RTD("tt.rtd",,N$3,$A50,$A$32,$A$40)</f>
        <v>0</v>
      </c>
      <c r="O50" s="2">
        <f>RTD("tt.rtd",,O$3,$A50,$A$32,$A$40)</f>
        <v>0</v>
      </c>
      <c r="P50" s="2">
        <f>RTD("tt.rtd",,P$3,$A50,$A$32,$A$40)</f>
        <v>0</v>
      </c>
      <c r="Q50" s="2">
        <f>RTD("tt.rtd",,Q$3,$A50,$A$32,$A$40)</f>
        <v>0</v>
      </c>
      <c r="R50" s="2">
        <f>RTD("tt.rtd",,R$3,$A50,$A$32,$A$40)</f>
        <v>0</v>
      </c>
    </row>
    <row r="51" spans="1:18" x14ac:dyDescent="0.2">
      <c r="A51" s="5" t="s">
        <v>43</v>
      </c>
      <c r="B51" s="2">
        <f>RTD("tt.rtd",,B$3,$A51,$A$32,$A$40)</f>
        <v>0</v>
      </c>
      <c r="C51" s="2">
        <f>RTD("tt.rtd",,C$3,$A51,$A$32,$A$40)</f>
        <v>0</v>
      </c>
      <c r="D51" s="2">
        <f>RTD("tt.rtd",,D$3,$A51,$A$32,$A$40)</f>
        <v>0</v>
      </c>
      <c r="E51" s="2">
        <f>RTD("tt.rtd",,E$3,$A51,$A$32,$A$40)</f>
        <v>0</v>
      </c>
      <c r="F51" s="2">
        <f>RTD("tt.rtd",,F$3,$A51,$A$32,$A$40)</f>
        <v>0</v>
      </c>
      <c r="G51" s="2">
        <f>RTD("tt.rtd",,G$3,$A51,$A$32,$A$40)</f>
        <v>0</v>
      </c>
      <c r="H51" s="2">
        <f>RTD("tt.rtd",,H$3,$A51,$A$32,$A$40)</f>
        <v>0</v>
      </c>
      <c r="I51" s="2">
        <f>RTD("tt.rtd",,I$3,$A51,$A$32,$A$40)</f>
        <v>0</v>
      </c>
      <c r="J51" s="2">
        <f>RTD("tt.rtd",,J$3,$A51,$A$32,$A$40)</f>
        <v>0</v>
      </c>
      <c r="K51" s="2">
        <f>RTD("tt.rtd",,K$3,$A51,$A$32,$A$40)</f>
        <v>0</v>
      </c>
      <c r="L51" s="2">
        <f>RTD("tt.rtd",,L$3,$A51,$A$32,$A$40)</f>
        <v>0</v>
      </c>
      <c r="M51" s="2">
        <f>RTD("tt.rtd",,M$3,$A51,$A$32,$A$40)</f>
        <v>0</v>
      </c>
      <c r="N51" s="2">
        <f>RTD("tt.rtd",,N$3,$A51,$A$32,$A$40)</f>
        <v>0</v>
      </c>
      <c r="O51" s="2">
        <f>RTD("tt.rtd",,O$3,$A51,$A$32,$A$40)</f>
        <v>0</v>
      </c>
      <c r="P51" s="2">
        <f>RTD("tt.rtd",,P$3,$A51,$A$32,$A$40)</f>
        <v>0</v>
      </c>
      <c r="Q51" s="2">
        <f>RTD("tt.rtd",,Q$3,$A51,$A$32,$A$40)</f>
        <v>0</v>
      </c>
      <c r="R51" s="2">
        <f>RTD("tt.rtd",,R$3,$A51,$A$32,$A$40)</f>
        <v>0</v>
      </c>
    </row>
    <row r="52" spans="1:18" x14ac:dyDescent="0.2">
      <c r="A52" s="5" t="s">
        <v>48</v>
      </c>
      <c r="B52" s="2">
        <f>RTD("tt.rtd",,B$3,$A52,$A$32,$A$40)</f>
        <v>0</v>
      </c>
      <c r="C52" s="2">
        <f>RTD("tt.rtd",,C$3,$A52,$A$32,$A$40)</f>
        <v>0</v>
      </c>
      <c r="D52" s="2">
        <f>RTD("tt.rtd",,D$3,$A52,$A$32,$A$40)</f>
        <v>0</v>
      </c>
      <c r="E52" s="2">
        <f>RTD("tt.rtd",,E$3,$A52,$A$32,$A$40)</f>
        <v>0</v>
      </c>
      <c r="F52" s="2">
        <f>RTD("tt.rtd",,F$3,$A52,$A$32,$A$40)</f>
        <v>0</v>
      </c>
      <c r="G52" s="2">
        <f>RTD("tt.rtd",,G$3,$A52,$A$32,$A$40)</f>
        <v>0</v>
      </c>
      <c r="H52" s="2">
        <f>RTD("tt.rtd",,H$3,$A52,$A$32,$A$40)</f>
        <v>0</v>
      </c>
      <c r="I52" s="2">
        <f>RTD("tt.rtd",,I$3,$A52,$A$32,$A$40)</f>
        <v>0</v>
      </c>
      <c r="J52" s="2">
        <f>RTD("tt.rtd",,J$3,$A52,$A$32,$A$40)</f>
        <v>0</v>
      </c>
      <c r="K52" s="2">
        <f>RTD("tt.rtd",,K$3,$A52,$A$32,$A$40)</f>
        <v>0</v>
      </c>
      <c r="L52" s="2">
        <f>RTD("tt.rtd",,L$3,$A52,$A$32,$A$40)</f>
        <v>0</v>
      </c>
      <c r="M52" s="2">
        <f>RTD("tt.rtd",,M$3,$A52,$A$32,$A$40)</f>
        <v>0</v>
      </c>
      <c r="N52" s="2">
        <f>RTD("tt.rtd",,N$3,$A52,$A$32,$A$40)</f>
        <v>0</v>
      </c>
      <c r="O52" s="2">
        <f>RTD("tt.rtd",,O$3,$A52,$A$32,$A$40)</f>
        <v>0</v>
      </c>
      <c r="P52" s="2">
        <f>RTD("tt.rtd",,P$3,$A52,$A$32,$A$40)</f>
        <v>0</v>
      </c>
      <c r="Q52" s="2">
        <f>RTD("tt.rtd",,Q$3,$A52,$A$32,$A$40)</f>
        <v>0</v>
      </c>
      <c r="R52" s="2">
        <f>RTD("tt.rtd",,R$3,$A52,$A$32,$A$40)</f>
        <v>0</v>
      </c>
    </row>
    <row r="53" spans="1:18" x14ac:dyDescent="0.2">
      <c r="A53" s="5" t="s">
        <v>44</v>
      </c>
      <c r="B53" s="2">
        <f>RTD("tt.rtd",,B$3,$A53,$A$32,$A$40)</f>
        <v>0</v>
      </c>
      <c r="C53" s="2">
        <f>RTD("tt.rtd",,C$3,$A53,$A$32,$A$40)</f>
        <v>0</v>
      </c>
      <c r="D53" s="2">
        <f>RTD("tt.rtd",,D$3,$A53,$A$32,$A$40)</f>
        <v>0</v>
      </c>
      <c r="E53" s="2">
        <f>RTD("tt.rtd",,E$3,$A53,$A$32,$A$40)</f>
        <v>0</v>
      </c>
      <c r="F53" s="2">
        <f>RTD("tt.rtd",,F$3,$A53,$A$32,$A$40)</f>
        <v>0</v>
      </c>
      <c r="G53" s="2">
        <f>RTD("tt.rtd",,G$3,$A53,$A$32,$A$40)</f>
        <v>0</v>
      </c>
      <c r="H53" s="2">
        <f>RTD("tt.rtd",,H$3,$A53,$A$32,$A$40)</f>
        <v>0</v>
      </c>
      <c r="I53" s="2">
        <f>RTD("tt.rtd",,I$3,$A53,$A$32,$A$40)</f>
        <v>0</v>
      </c>
      <c r="J53" s="2">
        <f>RTD("tt.rtd",,J$3,$A53,$A$32,$A$40)</f>
        <v>0</v>
      </c>
      <c r="K53" s="2">
        <f>RTD("tt.rtd",,K$3,$A53,$A$32,$A$40)</f>
        <v>0</v>
      </c>
      <c r="L53" s="2">
        <f>RTD("tt.rtd",,L$3,$A53,$A$32,$A$40)</f>
        <v>0</v>
      </c>
      <c r="M53" s="2">
        <f>RTD("tt.rtd",,M$3,$A53,$A$32,$A$40)</f>
        <v>0</v>
      </c>
      <c r="N53" s="2">
        <f>RTD("tt.rtd",,N$3,$A53,$A$32,$A$40)</f>
        <v>0</v>
      </c>
      <c r="O53" s="2">
        <f>RTD("tt.rtd",,O$3,$A53,$A$32,$A$40)</f>
        <v>0</v>
      </c>
      <c r="P53" s="2">
        <f>RTD("tt.rtd",,P$3,$A53,$A$32,$A$40)</f>
        <v>0</v>
      </c>
      <c r="Q53" s="2">
        <f>RTD("tt.rtd",,Q$3,$A53,$A$32,$A$40)</f>
        <v>0</v>
      </c>
      <c r="R53" s="2">
        <f>RTD("tt.rtd",,R$3,$A53,$A$32,$A$40)</f>
        <v>0</v>
      </c>
    </row>
    <row r="54" spans="1:18" x14ac:dyDescent="0.2">
      <c r="A54" s="5" t="s">
        <v>49</v>
      </c>
      <c r="B54" s="2">
        <f>RTD("tt.rtd",,B$3,$A54,$A$32,$A$40)</f>
        <v>0</v>
      </c>
      <c r="C54" s="2">
        <f>RTD("tt.rtd",,C$3,$A54,$A$32,$A$40)</f>
        <v>0</v>
      </c>
      <c r="D54" s="2">
        <f>RTD("tt.rtd",,D$3,$A54,$A$32,$A$40)</f>
        <v>0</v>
      </c>
      <c r="E54" s="2">
        <f>RTD("tt.rtd",,E$3,$A54,$A$32,$A$40)</f>
        <v>0</v>
      </c>
      <c r="F54" s="2">
        <f>RTD("tt.rtd",,F$3,$A54,$A$32,$A$40)</f>
        <v>0</v>
      </c>
      <c r="G54" s="2">
        <f>RTD("tt.rtd",,G$3,$A54,$A$32,$A$40)</f>
        <v>0</v>
      </c>
      <c r="H54" s="2">
        <f>RTD("tt.rtd",,H$3,$A54,$A$32,$A$40)</f>
        <v>0</v>
      </c>
      <c r="I54" s="2">
        <f>RTD("tt.rtd",,I$3,$A54,$A$32,$A$40)</f>
        <v>0</v>
      </c>
      <c r="J54" s="2">
        <f>RTD("tt.rtd",,J$3,$A54,$A$32,$A$40)</f>
        <v>0</v>
      </c>
      <c r="K54" s="2">
        <f>RTD("tt.rtd",,K$3,$A54,$A$32,$A$40)</f>
        <v>0</v>
      </c>
      <c r="L54" s="2">
        <f>RTD("tt.rtd",,L$3,$A54,$A$32,$A$40)</f>
        <v>0</v>
      </c>
      <c r="M54" s="2">
        <f>RTD("tt.rtd",,M$3,$A54,$A$32,$A$40)</f>
        <v>0</v>
      </c>
      <c r="N54" s="2">
        <f>RTD("tt.rtd",,N$3,$A54,$A$32,$A$40)</f>
        <v>0</v>
      </c>
      <c r="O54" s="2">
        <f>RTD("tt.rtd",,O$3,$A54,$A$32,$A$40)</f>
        <v>0</v>
      </c>
      <c r="P54" s="2">
        <f>RTD("tt.rtd",,P$3,$A54,$A$32,$A$40)</f>
        <v>0</v>
      </c>
      <c r="Q54" s="2">
        <f>RTD("tt.rtd",,Q$3,$A54,$A$32,$A$40)</f>
        <v>0</v>
      </c>
      <c r="R54" s="2">
        <f>RTD("tt.rtd",,R$3,$A54,$A$32,$A$40)</f>
        <v>0</v>
      </c>
    </row>
    <row r="57" spans="1:18" x14ac:dyDescent="0.2">
      <c r="A57" s="5" t="s">
        <v>27</v>
      </c>
      <c r="B57" s="2" t="str">
        <f>RTD("tt.rtd",,B$3,$A57)</f>
        <v>IR Mar25</v>
      </c>
    </row>
    <row r="58" spans="1:18" x14ac:dyDescent="0.2">
      <c r="A58" t="s">
        <v>52</v>
      </c>
      <c r="B58" s="2">
        <f>RTD("tt.rtd",,B$3,$A58)</f>
        <v>2416</v>
      </c>
    </row>
    <row r="59" spans="1:18" x14ac:dyDescent="0.2">
      <c r="A59" t="s">
        <v>53</v>
      </c>
      <c r="B59" s="2" t="str">
        <f>RTD("tt.rtd",,B$3,$A59)</f>
        <v>"services.rtd.invalidField"</v>
      </c>
    </row>
    <row r="60" spans="1:18" x14ac:dyDescent="0.2">
      <c r="A60" t="s">
        <v>54</v>
      </c>
      <c r="B60" s="2" t="str">
        <f>RTD("tt.rtd",,B$3,$A60)</f>
        <v>"services.rtd.invalidField"</v>
      </c>
    </row>
    <row r="61" spans="1:18" x14ac:dyDescent="0.2">
      <c r="A61" t="s">
        <v>39</v>
      </c>
      <c r="B61" s="2" t="str">
        <f>RTD("tt.rtd",,B$3,$A61)</f>
        <v>N/A</v>
      </c>
    </row>
    <row r="62" spans="1:18" x14ac:dyDescent="0.2">
      <c r="A62" t="s">
        <v>55</v>
      </c>
      <c r="B62" s="2">
        <f>RTD("tt.rtd",,B$3,$A62)</f>
        <v>8</v>
      </c>
    </row>
    <row r="63" spans="1:18" x14ac:dyDescent="0.2">
      <c r="A63" t="s">
        <v>56</v>
      </c>
      <c r="B63" s="2">
        <f>RTD("tt.rtd",,B$3,$A63)</f>
        <v>2416</v>
      </c>
    </row>
    <row r="64" spans="1:18" x14ac:dyDescent="0.2">
      <c r="B64" s="2" t="str">
        <f>RTD("tt.rtd",,B$3,$A64)</f>
        <v/>
      </c>
    </row>
    <row r="65" spans="2:2" x14ac:dyDescent="0.2">
      <c r="B65" s="2" t="str">
        <f>RTD("tt.rtd",,B$3,$A65)</f>
        <v/>
      </c>
    </row>
    <row r="66" spans="2:2" x14ac:dyDescent="0.2">
      <c r="B66" s="2" t="str">
        <f>RTD("tt.rtd",,B$3,$A66)</f>
        <v/>
      </c>
    </row>
  </sheetData>
  <mergeCells count="4">
    <mergeCell ref="B27:D27"/>
    <mergeCell ref="B32:D32"/>
    <mergeCell ref="B40:D40"/>
    <mergeCell ref="B48:D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2.1640625" customWidth="1"/>
    <col min="2" max="2" width="20.33203125" customWidth="1"/>
    <col min="3" max="3" width="19" customWidth="1"/>
  </cols>
  <sheetData>
    <row r="1" spans="1:3" ht="16" thickBot="1" x14ac:dyDescent="0.25"/>
    <row r="2" spans="1:3" x14ac:dyDescent="0.2">
      <c r="A2" s="57" t="s">
        <v>57</v>
      </c>
      <c r="B2" s="58"/>
      <c r="C2" s="59"/>
    </row>
    <row r="3" spans="1:3" x14ac:dyDescent="0.2">
      <c r="A3" s="9" t="s">
        <v>58</v>
      </c>
      <c r="B3" s="9" t="s">
        <v>27</v>
      </c>
      <c r="C3" s="9" t="s">
        <v>42</v>
      </c>
    </row>
    <row r="4" spans="1:3" x14ac:dyDescent="0.2">
      <c r="A4" s="10" t="e">
        <f ca="1">RTD("tt.rtd",,"Inst","FILLS",CELL("Address",$A1))</f>
        <v>#N/A</v>
      </c>
      <c r="B4" s="10" t="e">
        <f ca="1">RTD("tt.rtd",,A4,$B$3)</f>
        <v>#N/A</v>
      </c>
      <c r="C4" s="10" t="e">
        <f ca="1">RTD("tt.rtd",,A4,$C$3)</f>
        <v>#N/A</v>
      </c>
    </row>
    <row r="5" spans="1:3" x14ac:dyDescent="0.2">
      <c r="A5" s="10" t="e">
        <f ca="1">RTD("tt.rtd",,"Inst","FILLS",CELL("Address",A2))</f>
        <v>#N/A</v>
      </c>
      <c r="B5" s="10" t="e">
        <f ca="1">RTD("tt.rtd",,A5,$B$3)</f>
        <v>#N/A</v>
      </c>
      <c r="C5" s="10" t="e">
        <f ca="1">RTD("tt.rtd",,A5,$C$3)</f>
        <v>#N/A</v>
      </c>
    </row>
    <row r="6" spans="1:3" x14ac:dyDescent="0.2">
      <c r="A6" s="10" t="e">
        <f ca="1">RTD("tt.rtd",,"Inst","FILLS",CELL("Address",A3))</f>
        <v>#N/A</v>
      </c>
      <c r="B6" s="10" t="e">
        <f ca="1">RTD("tt.rtd",,A6,$B$3)</f>
        <v>#N/A</v>
      </c>
      <c r="C6" s="10" t="e">
        <f ca="1">RTD("tt.rtd",,A6,$C$3)</f>
        <v>#N/A</v>
      </c>
    </row>
    <row r="7" spans="1:3" x14ac:dyDescent="0.2">
      <c r="A7" s="10" t="e">
        <f ca="1">RTD("tt.rtd",,"Inst","FILLS",CELL("Address",A4))</f>
        <v>#N/A</v>
      </c>
      <c r="B7" s="10" t="e">
        <f ca="1">RTD("tt.rtd",,A7,$B$3)</f>
        <v>#N/A</v>
      </c>
      <c r="C7" s="10" t="e">
        <f ca="1">RTD("tt.rtd",,A7,$C$3)</f>
        <v>#N/A</v>
      </c>
    </row>
    <row r="8" spans="1:3" x14ac:dyDescent="0.2">
      <c r="A8" s="10" t="e">
        <f ca="1">RTD("tt.rtd",,"Inst","FILLS",CELL("Address",A5))</f>
        <v>#N/A</v>
      </c>
      <c r="B8" s="10" t="e">
        <f ca="1">RTD("tt.rtd",,A8,$B$3)</f>
        <v>#N/A</v>
      </c>
      <c r="C8" s="10" t="e">
        <f ca="1">RTD("tt.rtd",,A8,$C$3)</f>
        <v>#N/A</v>
      </c>
    </row>
    <row r="9" spans="1:3" x14ac:dyDescent="0.2">
      <c r="A9" s="10" t="e">
        <f ca="1">RTD("tt.rtd",,"Inst","FILLS",CELL("Address",A6))</f>
        <v>#N/A</v>
      </c>
      <c r="B9" s="10" t="e">
        <f ca="1">RTD("tt.rtd",,A9,$B$3)</f>
        <v>#N/A</v>
      </c>
      <c r="C9" s="10" t="e">
        <f ca="1">RTD("tt.rtd",,A9,$C$3)</f>
        <v>#N/A</v>
      </c>
    </row>
    <row r="10" spans="1:3" x14ac:dyDescent="0.2">
      <c r="A10" s="10" t="e">
        <f ca="1">RTD("tt.rtd",,"Inst","FILLS",CELL("Address",A7))</f>
        <v>#N/A</v>
      </c>
      <c r="B10" s="10" t="e">
        <f ca="1">RTD("tt.rtd",,A10,$B$3)</f>
        <v>#N/A</v>
      </c>
      <c r="C10" s="10" t="e">
        <f ca="1">RTD("tt.rtd",,A10,$C$3)</f>
        <v>#N/A</v>
      </c>
    </row>
    <row r="11" spans="1:3" x14ac:dyDescent="0.2">
      <c r="A11" s="10" t="e">
        <f ca="1">RTD("tt.rtd",,"Inst","FILLS",CELL("Address",A8))</f>
        <v>#N/A</v>
      </c>
      <c r="B11" s="10" t="e">
        <f ca="1">RTD("tt.rtd",,A11,$B$3)</f>
        <v>#N/A</v>
      </c>
      <c r="C11" s="10" t="e">
        <f ca="1">RTD("tt.rtd",,A11,$C$3)</f>
        <v>#N/A</v>
      </c>
    </row>
    <row r="12" spans="1:3" x14ac:dyDescent="0.2">
      <c r="A12" s="10" t="e">
        <f ca="1">RTD("tt.rtd",,"Inst","FILLS",CELL("Address",A9))</f>
        <v>#N/A</v>
      </c>
      <c r="B12" s="10" t="e">
        <f ca="1">RTD("tt.rtd",,A12,$B$3)</f>
        <v>#N/A</v>
      </c>
      <c r="C12" s="10" t="e">
        <f ca="1">RTD("tt.rtd",,A12,$C$3)</f>
        <v>#N/A</v>
      </c>
    </row>
    <row r="13" spans="1:3" x14ac:dyDescent="0.2">
      <c r="A13" s="10" t="e">
        <f ca="1">RTD("tt.rtd",,"Inst","FILLS",CELL("Address",A10))</f>
        <v>#N/A</v>
      </c>
      <c r="B13" s="10" t="e">
        <f ca="1">RTD("tt.rtd",,A13,$B$3)</f>
        <v>#N/A</v>
      </c>
      <c r="C13" s="10" t="e">
        <f ca="1">RTD("tt.rtd",,A13,$C$3)</f>
        <v>#N/A</v>
      </c>
    </row>
    <row r="14" spans="1:3" x14ac:dyDescent="0.2">
      <c r="A14" s="10" t="e">
        <f ca="1">RTD("tt.rtd",,"Inst","FILLS",CELL("Address",A11))</f>
        <v>#N/A</v>
      </c>
      <c r="B14" s="10" t="e">
        <f ca="1">RTD("tt.rtd",,A14,$B$3)</f>
        <v>#N/A</v>
      </c>
      <c r="C14" s="10" t="e">
        <f ca="1">RTD("tt.rtd",,A14,$C$3)</f>
        <v>#N/A</v>
      </c>
    </row>
    <row r="15" spans="1:3" x14ac:dyDescent="0.2">
      <c r="A15" s="10" t="e">
        <f ca="1">RTD("tt.rtd",,"Inst","FILLS",CELL("Address",A12))</f>
        <v>#N/A</v>
      </c>
      <c r="B15" s="10" t="e">
        <f ca="1">RTD("tt.rtd",,A15,$B$3)</f>
        <v>#N/A</v>
      </c>
      <c r="C15" s="10" t="e">
        <f ca="1">RTD("tt.rtd",,A15,$C$3)</f>
        <v>#N/A</v>
      </c>
    </row>
    <row r="16" spans="1:3" x14ac:dyDescent="0.2">
      <c r="A16" s="10" t="e">
        <f ca="1">RTD("tt.rtd",,"Inst","FILLS",CELL("Address",A13))</f>
        <v>#N/A</v>
      </c>
      <c r="B16" s="10" t="e">
        <f ca="1">RTD("tt.rtd",,A16,$B$3)</f>
        <v>#N/A</v>
      </c>
      <c r="C16" s="10" t="e">
        <f ca="1">RTD("tt.rtd",,A16,$C$3)</f>
        <v>#N/A</v>
      </c>
    </row>
    <row r="17" spans="1:3" x14ac:dyDescent="0.2">
      <c r="A17" s="10" t="e">
        <f ca="1">RTD("tt.rtd",,"Inst","FILLS",CELL("Address",A14))</f>
        <v>#N/A</v>
      </c>
      <c r="B17" s="10" t="e">
        <f ca="1">RTD("tt.rtd",,A17,$B$3)</f>
        <v>#N/A</v>
      </c>
      <c r="C17" s="10" t="e">
        <f ca="1">RTD("tt.rtd",,A17,$C$3)</f>
        <v>#N/A</v>
      </c>
    </row>
    <row r="18" spans="1:3" x14ac:dyDescent="0.2">
      <c r="A18" s="10" t="e">
        <f ca="1">RTD("tt.rtd",,"Inst","FILLS",CELL("Address",A15))</f>
        <v>#N/A</v>
      </c>
      <c r="B18" s="10" t="e">
        <f ca="1">RTD("tt.rtd",,A18,$B$3)</f>
        <v>#N/A</v>
      </c>
      <c r="C18" s="10" t="e">
        <f ca="1">RTD("tt.rtd",,A18,$C$3)</f>
        <v>#N/A</v>
      </c>
    </row>
    <row r="19" spans="1:3" x14ac:dyDescent="0.2">
      <c r="A19" s="10" t="e">
        <f ca="1">RTD("tt.rtd",,"Inst","FILLS",CELL("Address",A16))</f>
        <v>#N/A</v>
      </c>
      <c r="B19" s="10" t="e">
        <f ca="1">RTD("tt.rtd",,A19,$B$3)</f>
        <v>#N/A</v>
      </c>
      <c r="C19" s="10" t="e">
        <f ca="1">RTD("tt.rtd",,A19,$C$3)</f>
        <v>#N/A</v>
      </c>
    </row>
    <row r="20" spans="1:3" x14ac:dyDescent="0.2">
      <c r="A20" s="10" t="e">
        <f ca="1">RTD("tt.rtd",,"Inst","FILLS",CELL("Address",A17))</f>
        <v>#N/A</v>
      </c>
      <c r="B20" s="10" t="e">
        <f ca="1">RTD("tt.rtd",,A20,$B$3)</f>
        <v>#N/A</v>
      </c>
      <c r="C20" s="10" t="e">
        <f ca="1">RTD("tt.rtd",,A20,$C$3)</f>
        <v>#N/A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C45A-7B07-47C3-AFF0-7A7A1B7081C7}">
  <dimension ref="A1:Y59"/>
  <sheetViews>
    <sheetView zoomScale="80" zoomScaleNormal="80" workbookViewId="0">
      <selection activeCell="B1" sqref="B1:B1048576"/>
    </sheetView>
  </sheetViews>
  <sheetFormatPr baseColWidth="10" defaultColWidth="8.83203125" defaultRowHeight="15" x14ac:dyDescent="0.2"/>
  <cols>
    <col min="1" max="1" width="11.6640625" customWidth="1"/>
    <col min="2" max="2" width="19" customWidth="1"/>
    <col min="3" max="4" width="15.6640625" customWidth="1"/>
    <col min="5" max="5" width="11.1640625" customWidth="1"/>
    <col min="6" max="6" width="13" customWidth="1"/>
    <col min="7" max="7" width="11.83203125" customWidth="1"/>
    <col min="8" max="8" width="11.6640625" customWidth="1"/>
    <col min="9" max="9" width="10.83203125" customWidth="1"/>
    <col min="10" max="10" width="10.5" customWidth="1"/>
    <col min="11" max="13" width="11.5" customWidth="1"/>
    <col min="14" max="14" width="10.33203125" customWidth="1"/>
    <col min="15" max="15" width="10" customWidth="1"/>
    <col min="16" max="16" width="9.5" customWidth="1"/>
    <col min="17" max="17" width="10.1640625" customWidth="1"/>
    <col min="18" max="18" width="14.5" customWidth="1"/>
    <col min="19" max="19" width="20.33203125" customWidth="1"/>
    <col min="21" max="21" width="11.6640625" customWidth="1"/>
    <col min="22" max="22" width="13.33203125" customWidth="1"/>
  </cols>
  <sheetData>
    <row r="1" spans="1:25" x14ac:dyDescent="0.2">
      <c r="B1" s="11" t="s">
        <v>1</v>
      </c>
      <c r="C1" s="11" t="s">
        <v>1</v>
      </c>
      <c r="D1" s="11" t="s">
        <v>1</v>
      </c>
      <c r="E1" s="11" t="s">
        <v>1</v>
      </c>
      <c r="F1" s="11" t="s">
        <v>1</v>
      </c>
      <c r="G1" s="11" t="s">
        <v>1</v>
      </c>
      <c r="H1" s="11" t="s">
        <v>1</v>
      </c>
      <c r="I1" s="11" t="s">
        <v>1</v>
      </c>
      <c r="J1" s="11" t="s">
        <v>1</v>
      </c>
      <c r="K1" s="11" t="s">
        <v>1</v>
      </c>
      <c r="L1" s="11" t="s">
        <v>1</v>
      </c>
      <c r="M1" s="11" t="s">
        <v>1</v>
      </c>
      <c r="N1" s="11" t="s">
        <v>1</v>
      </c>
      <c r="O1" s="11" t="s">
        <v>1</v>
      </c>
      <c r="P1" s="11" t="s">
        <v>1</v>
      </c>
      <c r="Q1" s="11" t="s">
        <v>1</v>
      </c>
      <c r="R1" s="11" t="s">
        <v>1</v>
      </c>
      <c r="S1" s="11" t="s">
        <v>1</v>
      </c>
      <c r="T1" s="11"/>
    </row>
    <row r="2" spans="1:25" x14ac:dyDescent="0.2">
      <c r="B2" s="39" t="s">
        <v>3</v>
      </c>
      <c r="C2" s="39" t="s">
        <v>4</v>
      </c>
      <c r="D2" s="39" t="s">
        <v>59</v>
      </c>
      <c r="E2" s="39" t="s">
        <v>5</v>
      </c>
      <c r="F2" s="40" t="s">
        <v>6</v>
      </c>
      <c r="G2" s="39" t="s">
        <v>7</v>
      </c>
      <c r="H2" s="39" t="s">
        <v>8</v>
      </c>
      <c r="I2" s="40" t="s">
        <v>9</v>
      </c>
      <c r="J2" s="39" t="s">
        <v>10</v>
      </c>
      <c r="K2" s="39" t="s">
        <v>11</v>
      </c>
      <c r="L2" s="40" t="s">
        <v>12</v>
      </c>
      <c r="M2" s="39" t="s">
        <v>13</v>
      </c>
      <c r="N2" s="39" t="s">
        <v>14</v>
      </c>
      <c r="O2" s="40" t="s">
        <v>15</v>
      </c>
      <c r="P2" s="39" t="s">
        <v>16</v>
      </c>
      <c r="Q2" s="39" t="s">
        <v>17</v>
      </c>
      <c r="R2" s="40" t="s">
        <v>18</v>
      </c>
      <c r="S2" s="39" t="s">
        <v>19</v>
      </c>
      <c r="T2" s="12"/>
    </row>
    <row r="3" spans="1:25" x14ac:dyDescent="0.2">
      <c r="B3" t="e">
        <f>RTD("tt.rtd",,"Inst",B1,B2)</f>
        <v>#N/A</v>
      </c>
      <c r="C3" t="e">
        <f>RTD("tt.rtd",,"Inst",C1,C2)</f>
        <v>#N/A</v>
      </c>
      <c r="D3" t="e">
        <f>RTD("tt.rtd",,"Inst",D1,D2)</f>
        <v>#N/A</v>
      </c>
      <c r="E3" t="e">
        <f>RTD("tt.rtd",,"Inst",E1,E2)</f>
        <v>#N/A</v>
      </c>
      <c r="F3" t="e">
        <f>RTD("tt.rtd",,"Inst",F1,F2)</f>
        <v>#N/A</v>
      </c>
      <c r="G3" t="e">
        <f>RTD("tt.rtd",,"Inst",G1,G2)</f>
        <v>#N/A</v>
      </c>
      <c r="H3" t="e">
        <f>RTD("tt.rtd",,"Inst",H1,H2)</f>
        <v>#N/A</v>
      </c>
      <c r="I3" t="e">
        <f>RTD("tt.rtd",,"Inst",I1,I2)</f>
        <v>#N/A</v>
      </c>
      <c r="J3" t="e">
        <f>RTD("tt.rtd",,"Inst",J1,J2)</f>
        <v>#N/A</v>
      </c>
      <c r="K3" t="e">
        <f>RTD("tt.rtd",,"Inst",K1,K2)</f>
        <v>#N/A</v>
      </c>
      <c r="L3" t="e">
        <f>RTD("tt.rtd",,"Inst",L1,L2)</f>
        <v>#N/A</v>
      </c>
      <c r="M3" t="e">
        <f>RTD("tt.rtd",,"Inst",M1,M2)</f>
        <v>#N/A</v>
      </c>
      <c r="N3" t="e">
        <f>RTD("tt.rtd",,"Inst",N1,N2)</f>
        <v>#N/A</v>
      </c>
      <c r="O3" t="e">
        <f>RTD("tt.rtd",,"Inst",O1,O2)</f>
        <v>#N/A</v>
      </c>
      <c r="P3" t="e">
        <f>RTD("tt.rtd",,"Inst",P1,P2)</f>
        <v>#N/A</v>
      </c>
      <c r="Q3" t="e">
        <f>RTD("tt.rtd",,"Inst",Q1,Q2)</f>
        <v>#N/A</v>
      </c>
      <c r="R3" t="e">
        <f>RTD("tt.rtd",,"Inst",R1,R2)</f>
        <v>#N/A</v>
      </c>
      <c r="S3" t="e">
        <f>RTD("tt.rtd",,"Inst",S1,S2)</f>
        <v>#N/A</v>
      </c>
    </row>
    <row r="4" spans="1:25" ht="16" thickBot="1" x14ac:dyDescent="0.25">
      <c r="B4" t="e">
        <f>RTD("tt.rtd",,B3,"ExpirationDate")</f>
        <v>#N/A</v>
      </c>
      <c r="C4" t="e">
        <f>RTD("tt.rtd",,C3,"ExpirationDate")</f>
        <v>#N/A</v>
      </c>
      <c r="D4" t="e">
        <f>RTD("tt.rtd",,D3,"ExpirationDate")</f>
        <v>#N/A</v>
      </c>
      <c r="E4" t="e">
        <f>RTD("tt.rtd",,E3,"ExpirationDate")</f>
        <v>#N/A</v>
      </c>
      <c r="F4" t="e">
        <f>RTD("tt.rtd",,F3,"ExpirationDate")</f>
        <v>#N/A</v>
      </c>
      <c r="G4" t="e">
        <f>RTD("tt.rtd",,G3,"ExpirationDate")</f>
        <v>#N/A</v>
      </c>
      <c r="H4" t="e">
        <f>RTD("tt.rtd",,H3,"ExpirationDate")</f>
        <v>#N/A</v>
      </c>
      <c r="I4" t="e">
        <f>RTD("tt.rtd",,I3,"ExpirationDate")</f>
        <v>#N/A</v>
      </c>
      <c r="J4" t="e">
        <f>RTD("tt.rtd",,J3,"ExpirationDate")</f>
        <v>#N/A</v>
      </c>
      <c r="K4" t="e">
        <f>RTD("tt.rtd",,K3,"ExpirationDate")</f>
        <v>#N/A</v>
      </c>
      <c r="L4" t="e">
        <f>RTD("tt.rtd",,L3,"ExpirationDate")</f>
        <v>#N/A</v>
      </c>
      <c r="M4" t="e">
        <f>RTD("tt.rtd",,M3,"ExpirationDate")</f>
        <v>#N/A</v>
      </c>
      <c r="N4" t="e">
        <f>RTD("tt.rtd",,N3,"ExpirationDate")</f>
        <v>#N/A</v>
      </c>
      <c r="O4" t="e">
        <f>RTD("tt.rtd",,O3,"ExpirationDate")</f>
        <v>#N/A</v>
      </c>
      <c r="P4" t="e">
        <f>RTD("tt.rtd",,P3,"ExpirationDate")</f>
        <v>#N/A</v>
      </c>
      <c r="Q4" t="e">
        <f>RTD("tt.rtd",,Q3,"ExpirationDate")</f>
        <v>#N/A</v>
      </c>
      <c r="R4" t="e">
        <f>RTD("tt.rtd",,R3,"ExpirationDate")</f>
        <v>#N/A</v>
      </c>
      <c r="S4" t="e">
        <f>RTD("tt.rtd",,S3,"ExpirationDate")</f>
        <v>#N/A</v>
      </c>
    </row>
    <row r="5" spans="1:25" x14ac:dyDescent="0.2">
      <c r="U5" s="20"/>
      <c r="V5" s="21" t="s">
        <v>60</v>
      </c>
      <c r="W5" s="21" t="s">
        <v>60</v>
      </c>
      <c r="X5" s="21"/>
      <c r="Y5" s="22" t="s">
        <v>61</v>
      </c>
    </row>
    <row r="6" spans="1:25" x14ac:dyDescent="0.2">
      <c r="A6" s="14"/>
      <c r="B6" s="15" t="e">
        <f>DATE(2000+RIGHT(B4,2), MONTH(1&amp;MID(B4,3,3)), LEFT(B4,LEN(B4)-5))</f>
        <v>#N/A</v>
      </c>
      <c r="C6" s="15" t="e">
        <f t="shared" ref="C6:S6" si="0">DATE(2000+RIGHT(C4,2), MONTH(1&amp;MID(C4,3,3)), LEFT(C4,LEN(C4)-5))</f>
        <v>#N/A</v>
      </c>
      <c r="D6" s="15" t="e">
        <f t="shared" si="0"/>
        <v>#N/A</v>
      </c>
      <c r="E6" s="15" t="e">
        <f t="shared" si="0"/>
        <v>#N/A</v>
      </c>
      <c r="F6" s="15" t="e">
        <f t="shared" si="0"/>
        <v>#N/A</v>
      </c>
      <c r="G6" s="15" t="e">
        <f t="shared" si="0"/>
        <v>#N/A</v>
      </c>
      <c r="H6" s="15" t="e">
        <f t="shared" si="0"/>
        <v>#N/A</v>
      </c>
      <c r="I6" s="15" t="e">
        <f t="shared" si="0"/>
        <v>#N/A</v>
      </c>
      <c r="J6" s="15" t="e">
        <f t="shared" si="0"/>
        <v>#N/A</v>
      </c>
      <c r="K6" s="15" t="e">
        <f t="shared" si="0"/>
        <v>#N/A</v>
      </c>
      <c r="L6" s="15" t="e">
        <f t="shared" si="0"/>
        <v>#N/A</v>
      </c>
      <c r="M6" s="15" t="e">
        <f t="shared" si="0"/>
        <v>#N/A</v>
      </c>
      <c r="N6" s="15" t="e">
        <f t="shared" si="0"/>
        <v>#N/A</v>
      </c>
      <c r="O6" s="15" t="e">
        <f t="shared" si="0"/>
        <v>#N/A</v>
      </c>
      <c r="P6" s="15" t="e">
        <f t="shared" si="0"/>
        <v>#N/A</v>
      </c>
      <c r="Q6" s="15" t="e">
        <f t="shared" si="0"/>
        <v>#N/A</v>
      </c>
      <c r="R6" s="15" t="e">
        <f t="shared" si="0"/>
        <v>#N/A</v>
      </c>
      <c r="S6" s="15" t="e">
        <f t="shared" si="0"/>
        <v>#N/A</v>
      </c>
      <c r="U6" s="23"/>
      <c r="V6">
        <v>0</v>
      </c>
      <c r="Y6" s="24" t="s">
        <v>3</v>
      </c>
    </row>
    <row r="7" spans="1:25" x14ac:dyDescent="0.2">
      <c r="A7" s="14"/>
      <c r="B7" s="15" t="e">
        <f>B6+90</f>
        <v>#N/A</v>
      </c>
      <c r="C7" s="15" t="e">
        <f t="shared" ref="C7:S7" si="1">C6+90</f>
        <v>#N/A</v>
      </c>
      <c r="D7" s="15" t="e">
        <f t="shared" si="1"/>
        <v>#N/A</v>
      </c>
      <c r="E7" s="15" t="e">
        <f t="shared" si="1"/>
        <v>#N/A</v>
      </c>
      <c r="F7" s="15" t="e">
        <f t="shared" si="1"/>
        <v>#N/A</v>
      </c>
      <c r="G7" s="15" t="e">
        <f t="shared" si="1"/>
        <v>#N/A</v>
      </c>
      <c r="H7" s="15" t="e">
        <f t="shared" si="1"/>
        <v>#N/A</v>
      </c>
      <c r="I7" s="15" t="e">
        <f t="shared" si="1"/>
        <v>#N/A</v>
      </c>
      <c r="J7" s="15" t="e">
        <f t="shared" si="1"/>
        <v>#N/A</v>
      </c>
      <c r="K7" s="15" t="e">
        <f t="shared" si="1"/>
        <v>#N/A</v>
      </c>
      <c r="L7" s="15" t="e">
        <f t="shared" si="1"/>
        <v>#N/A</v>
      </c>
      <c r="M7" s="15" t="e">
        <f t="shared" si="1"/>
        <v>#N/A</v>
      </c>
      <c r="N7" s="15" t="e">
        <f t="shared" si="1"/>
        <v>#N/A</v>
      </c>
      <c r="O7" s="15" t="e">
        <f t="shared" si="1"/>
        <v>#N/A</v>
      </c>
      <c r="P7" s="15" t="e">
        <f t="shared" si="1"/>
        <v>#N/A</v>
      </c>
      <c r="Q7" s="15" t="e">
        <f t="shared" si="1"/>
        <v>#N/A</v>
      </c>
      <c r="R7" s="15" t="e">
        <f t="shared" si="1"/>
        <v>#N/A</v>
      </c>
      <c r="S7" s="15" t="e">
        <f t="shared" si="1"/>
        <v>#N/A</v>
      </c>
      <c r="U7" s="23"/>
      <c r="V7" t="s">
        <v>3</v>
      </c>
      <c r="W7" t="s">
        <v>5</v>
      </c>
      <c r="Y7" s="24" t="s">
        <v>5</v>
      </c>
    </row>
    <row r="8" spans="1:25" x14ac:dyDescent="0.2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U8" s="23"/>
      <c r="V8" t="s">
        <v>6</v>
      </c>
      <c r="W8" t="s">
        <v>6</v>
      </c>
      <c r="Y8" s="24" t="s">
        <v>6</v>
      </c>
    </row>
    <row r="9" spans="1:25" x14ac:dyDescent="0.2">
      <c r="A9" s="14">
        <v>45706</v>
      </c>
      <c r="B9" s="15"/>
      <c r="U9" s="23"/>
      <c r="Y9" s="24"/>
    </row>
    <row r="10" spans="1:25" x14ac:dyDescent="0.2">
      <c r="A10" s="41">
        <v>45748</v>
      </c>
      <c r="B10" t="e">
        <f>MIN(100, MAX(0, (B$7 - $A10) / 90 * 100))</f>
        <v>#N/A</v>
      </c>
      <c r="C10" t="e">
        <f t="shared" ref="C10:S24" si="2">MIN(100, MAX(0, (C$7 - $A10) / 90 * 100))</f>
        <v>#N/A</v>
      </c>
      <c r="D10" t="e">
        <f t="shared" si="2"/>
        <v>#N/A</v>
      </c>
      <c r="E10" t="e">
        <f t="shared" si="2"/>
        <v>#N/A</v>
      </c>
      <c r="F10" t="e">
        <f t="shared" si="2"/>
        <v>#N/A</v>
      </c>
      <c r="G10" t="e">
        <f t="shared" si="2"/>
        <v>#N/A</v>
      </c>
      <c r="H10" t="e">
        <f t="shared" si="2"/>
        <v>#N/A</v>
      </c>
      <c r="I10" t="e">
        <f t="shared" si="2"/>
        <v>#N/A</v>
      </c>
      <c r="J10" t="e">
        <f t="shared" si="2"/>
        <v>#N/A</v>
      </c>
      <c r="K10" t="e">
        <f>MIN(100, MAX(0, (K$7 - $A10) / 90 * 100))</f>
        <v>#N/A</v>
      </c>
      <c r="L10" t="e">
        <f t="shared" si="2"/>
        <v>#N/A</v>
      </c>
      <c r="M10" t="e">
        <f t="shared" si="2"/>
        <v>#N/A</v>
      </c>
      <c r="N10" t="e">
        <f t="shared" si="2"/>
        <v>#N/A</v>
      </c>
      <c r="O10" t="e">
        <f t="shared" si="2"/>
        <v>#N/A</v>
      </c>
      <c r="P10" t="e">
        <f t="shared" si="2"/>
        <v>#N/A</v>
      </c>
      <c r="Q10" t="e">
        <f t="shared" si="2"/>
        <v>#N/A</v>
      </c>
      <c r="R10" t="e">
        <f t="shared" si="2"/>
        <v>#N/A</v>
      </c>
      <c r="S10" t="e">
        <f t="shared" si="2"/>
        <v>#N/A</v>
      </c>
      <c r="U10" s="25">
        <v>45748</v>
      </c>
      <c r="V10" t="e" cm="1">
        <f t="array" ref="V10">IF($V$6=1,
     INDEX(B10:R24, MATCH(U10, A10:A24, 0), MATCH($V$7, $B$2:$R$2, 0)) -
     INDEX(B10:R24, MATCH(U10, A10:A24, 0), MATCH($V$8, $B$2:$R$2, 0) + 1),
     INDEX(B10:R24, MATCH(U10, A10:A24, 0), MATCH($V$7, $B$2:$R$2, 0)) -
     INDEX(B10:R24, MATCH(U10, A10:A24, 0), MATCH($V$8, $B$2:$R$2, 0))
)</f>
        <v>#N/A</v>
      </c>
      <c r="W10" t="e">
        <f>E10-F10</f>
        <v>#N/A</v>
      </c>
      <c r="Y10" s="24" t="e">
        <f>V10-W10</f>
        <v>#N/A</v>
      </c>
    </row>
    <row r="11" spans="1:25" x14ac:dyDescent="0.2">
      <c r="A11" s="41">
        <v>45797</v>
      </c>
      <c r="B11" t="e">
        <f t="shared" ref="B11:B24" si="3">MIN(100, MAX(0, (B$7 - $A11) / 90 * 100))</f>
        <v>#N/A</v>
      </c>
      <c r="C11" t="e">
        <f t="shared" si="2"/>
        <v>#N/A</v>
      </c>
      <c r="D11" t="e">
        <f t="shared" si="2"/>
        <v>#N/A</v>
      </c>
      <c r="E11" t="e">
        <f t="shared" si="2"/>
        <v>#N/A</v>
      </c>
      <c r="F11" t="e">
        <f t="shared" si="2"/>
        <v>#N/A</v>
      </c>
      <c r="G11" t="e">
        <f t="shared" si="2"/>
        <v>#N/A</v>
      </c>
      <c r="H11" t="e">
        <f t="shared" si="2"/>
        <v>#N/A</v>
      </c>
      <c r="I11" t="e">
        <f t="shared" si="2"/>
        <v>#N/A</v>
      </c>
      <c r="J11" t="e">
        <f t="shared" si="2"/>
        <v>#N/A</v>
      </c>
      <c r="K11" t="e">
        <f t="shared" si="2"/>
        <v>#N/A</v>
      </c>
      <c r="L11" t="e">
        <f t="shared" si="2"/>
        <v>#N/A</v>
      </c>
      <c r="M11" t="e">
        <f t="shared" si="2"/>
        <v>#N/A</v>
      </c>
      <c r="N11" t="e">
        <f t="shared" si="2"/>
        <v>#N/A</v>
      </c>
      <c r="O11" t="e">
        <f t="shared" si="2"/>
        <v>#N/A</v>
      </c>
      <c r="P11" t="e">
        <f t="shared" si="2"/>
        <v>#N/A</v>
      </c>
      <c r="Q11" t="e">
        <f t="shared" si="2"/>
        <v>#N/A</v>
      </c>
      <c r="R11" t="e">
        <f t="shared" si="2"/>
        <v>#N/A</v>
      </c>
      <c r="S11" t="e">
        <f t="shared" si="2"/>
        <v>#N/A</v>
      </c>
      <c r="U11" s="25">
        <v>45797</v>
      </c>
      <c r="V11" t="e" cm="1">
        <f t="array" ref="V11">IF($V$6=1,
     INDEX(B11:R25, MATCH(U11, A11:A25, 0), MATCH($V$7, $B$2:$R$2, 0)) -
     INDEX(B11:R25, MATCH(U11, A11:A25, 0), MATCH($V$8, $B$2:$R$2, 0) + 1),
     INDEX(B11:R25, MATCH(U11, A11:A25, 0), MATCH($V$7, $B$2:$R$2, 0)) -
     INDEX(B11:R25, MATCH(U11, A11:A25, 0), MATCH($V$8, $B$2:$R$2, 0))
)</f>
        <v>#N/A</v>
      </c>
      <c r="W11" t="e">
        <f t="shared" ref="W11:W24" si="4">E11-F11</f>
        <v>#N/A</v>
      </c>
      <c r="Y11" s="24" t="e">
        <f t="shared" ref="Y11:Y24" si="5">V11-W11</f>
        <v>#N/A</v>
      </c>
    </row>
    <row r="12" spans="1:25" x14ac:dyDescent="0.2">
      <c r="A12" s="41">
        <v>45846</v>
      </c>
      <c r="B12" t="e">
        <f t="shared" si="3"/>
        <v>#N/A</v>
      </c>
      <c r="C12" t="e">
        <f t="shared" si="2"/>
        <v>#N/A</v>
      </c>
      <c r="D12" t="e">
        <f t="shared" si="2"/>
        <v>#N/A</v>
      </c>
      <c r="E12" t="e">
        <f t="shared" si="2"/>
        <v>#N/A</v>
      </c>
      <c r="F12" t="e">
        <f t="shared" si="2"/>
        <v>#N/A</v>
      </c>
      <c r="G12" t="e">
        <f t="shared" si="2"/>
        <v>#N/A</v>
      </c>
      <c r="H12" t="e">
        <f t="shared" si="2"/>
        <v>#N/A</v>
      </c>
      <c r="I12" t="e">
        <f t="shared" si="2"/>
        <v>#N/A</v>
      </c>
      <c r="J12" t="e">
        <f t="shared" si="2"/>
        <v>#N/A</v>
      </c>
      <c r="K12" t="e">
        <f t="shared" si="2"/>
        <v>#N/A</v>
      </c>
      <c r="L12" t="e">
        <f t="shared" si="2"/>
        <v>#N/A</v>
      </c>
      <c r="M12" t="e">
        <f t="shared" si="2"/>
        <v>#N/A</v>
      </c>
      <c r="N12" t="e">
        <f t="shared" si="2"/>
        <v>#N/A</v>
      </c>
      <c r="O12" t="e">
        <f t="shared" si="2"/>
        <v>#N/A</v>
      </c>
      <c r="P12" t="e">
        <f t="shared" si="2"/>
        <v>#N/A</v>
      </c>
      <c r="Q12" t="e">
        <f t="shared" si="2"/>
        <v>#N/A</v>
      </c>
      <c r="R12" t="e">
        <f t="shared" si="2"/>
        <v>#N/A</v>
      </c>
      <c r="S12" t="e">
        <f t="shared" si="2"/>
        <v>#N/A</v>
      </c>
      <c r="U12" s="25">
        <v>45846</v>
      </c>
      <c r="V12" t="e" cm="1">
        <f t="array" ref="V12">IF($V$6=1,
     INDEX(B12:R26, MATCH(U12, A12:A26, 0), MATCH($V$7, $B$2:$R$2, 0)) -
     INDEX(B12:R26, MATCH(U12, A12:A26, 0), MATCH($V$8, $B$2:$R$2, 0) + 1),
     INDEX(B12:R26, MATCH(U12, A12:A26, 0), MATCH($V$7, $B$2:$R$2, 0)) -
     INDEX(B12:R26, MATCH(U12, A12:A26, 0), MATCH($V$8, $B$2:$R$2, 0))
)</f>
        <v>#N/A</v>
      </c>
      <c r="W12" t="e">
        <f t="shared" si="4"/>
        <v>#N/A</v>
      </c>
      <c r="Y12" s="24" t="e">
        <f t="shared" si="5"/>
        <v>#N/A</v>
      </c>
    </row>
    <row r="13" spans="1:25" x14ac:dyDescent="0.2">
      <c r="A13" s="41">
        <v>45881</v>
      </c>
      <c r="B13" t="e">
        <f t="shared" si="3"/>
        <v>#N/A</v>
      </c>
      <c r="C13" t="e">
        <f t="shared" si="2"/>
        <v>#N/A</v>
      </c>
      <c r="D13" t="e">
        <f t="shared" si="2"/>
        <v>#N/A</v>
      </c>
      <c r="E13" t="e">
        <f t="shared" si="2"/>
        <v>#N/A</v>
      </c>
      <c r="F13" t="e">
        <f t="shared" si="2"/>
        <v>#N/A</v>
      </c>
      <c r="G13" t="e">
        <f t="shared" si="2"/>
        <v>#N/A</v>
      </c>
      <c r="H13" t="e">
        <f t="shared" si="2"/>
        <v>#N/A</v>
      </c>
      <c r="I13" t="e">
        <f t="shared" si="2"/>
        <v>#N/A</v>
      </c>
      <c r="J13" t="e">
        <f t="shared" si="2"/>
        <v>#N/A</v>
      </c>
      <c r="K13" t="e">
        <f t="shared" si="2"/>
        <v>#N/A</v>
      </c>
      <c r="L13" t="e">
        <f t="shared" si="2"/>
        <v>#N/A</v>
      </c>
      <c r="M13" t="e">
        <f t="shared" si="2"/>
        <v>#N/A</v>
      </c>
      <c r="N13" t="e">
        <f t="shared" si="2"/>
        <v>#N/A</v>
      </c>
      <c r="O13" t="e">
        <f t="shared" si="2"/>
        <v>#N/A</v>
      </c>
      <c r="P13" t="e">
        <f t="shared" si="2"/>
        <v>#N/A</v>
      </c>
      <c r="Q13" t="e">
        <f t="shared" si="2"/>
        <v>#N/A</v>
      </c>
      <c r="R13" t="e">
        <f t="shared" si="2"/>
        <v>#N/A</v>
      </c>
      <c r="S13" t="e">
        <f t="shared" si="2"/>
        <v>#N/A</v>
      </c>
      <c r="U13" s="25">
        <v>45881</v>
      </c>
      <c r="V13" t="e" cm="1">
        <f t="array" ref="V13">IF($V$6=1,
     INDEX(B13:R27, MATCH(U13, A13:A27, 0), MATCH($V$7, $B$2:$R$2, 0)) -
     INDEX(B13:R27, MATCH(U13, A13:A27, 0), MATCH($V$8, $B$2:$R$2, 0) + 1),
     INDEX(B13:R27, MATCH(U13, A13:A27, 0), MATCH($V$7, $B$2:$R$2, 0)) -
     INDEX(B13:R27, MATCH(U13, A13:A27, 0), MATCH($V$8, $B$2:$R$2, 0))
)</f>
        <v>#N/A</v>
      </c>
      <c r="W13" t="e">
        <f t="shared" si="4"/>
        <v>#N/A</v>
      </c>
      <c r="Y13" s="24" t="e">
        <f t="shared" si="5"/>
        <v>#N/A</v>
      </c>
    </row>
    <row r="14" spans="1:25" x14ac:dyDescent="0.2">
      <c r="A14" s="41">
        <v>45930</v>
      </c>
      <c r="B14" t="e">
        <f t="shared" si="3"/>
        <v>#N/A</v>
      </c>
      <c r="C14" t="e">
        <f t="shared" si="2"/>
        <v>#N/A</v>
      </c>
      <c r="D14" t="e">
        <f t="shared" si="2"/>
        <v>#N/A</v>
      </c>
      <c r="E14" t="e">
        <f t="shared" si="2"/>
        <v>#N/A</v>
      </c>
      <c r="F14" t="e">
        <f t="shared" si="2"/>
        <v>#N/A</v>
      </c>
      <c r="G14" t="e">
        <f t="shared" si="2"/>
        <v>#N/A</v>
      </c>
      <c r="H14" t="e">
        <f t="shared" si="2"/>
        <v>#N/A</v>
      </c>
      <c r="I14" t="e">
        <f t="shared" si="2"/>
        <v>#N/A</v>
      </c>
      <c r="J14" t="e">
        <f t="shared" si="2"/>
        <v>#N/A</v>
      </c>
      <c r="K14" t="e">
        <f t="shared" si="2"/>
        <v>#N/A</v>
      </c>
      <c r="L14" t="e">
        <f t="shared" si="2"/>
        <v>#N/A</v>
      </c>
      <c r="M14" t="e">
        <f t="shared" si="2"/>
        <v>#N/A</v>
      </c>
      <c r="N14" t="e">
        <f t="shared" si="2"/>
        <v>#N/A</v>
      </c>
      <c r="O14" t="e">
        <f t="shared" si="2"/>
        <v>#N/A</v>
      </c>
      <c r="P14" t="e">
        <f t="shared" si="2"/>
        <v>#N/A</v>
      </c>
      <c r="Q14" t="e">
        <f t="shared" si="2"/>
        <v>#N/A</v>
      </c>
      <c r="R14" t="e">
        <f t="shared" si="2"/>
        <v>#N/A</v>
      </c>
      <c r="S14" t="e">
        <f t="shared" si="2"/>
        <v>#N/A</v>
      </c>
      <c r="U14" s="25">
        <v>45930</v>
      </c>
      <c r="V14" t="e" cm="1">
        <f t="array" ref="V14">IF($V$6=1,
     INDEX(B14:R28, MATCH(U14, A14:A28, 0), MATCH($V$7, $B$2:$R$2, 0)) -
     INDEX(B14:R28, MATCH(U14, A14:A28, 0), MATCH($V$8, $B$2:$R$2, 0) + 1),
     INDEX(B14:R28, MATCH(U14, A14:A28, 0), MATCH($V$7, $B$2:$R$2, 0)) -
     INDEX(B14:R28, MATCH(U14, A14:A28, 0), MATCH($V$8, $B$2:$R$2, 0))
)</f>
        <v>#N/A</v>
      </c>
      <c r="W14" t="e">
        <f t="shared" si="4"/>
        <v>#N/A</v>
      </c>
      <c r="Y14" s="24" t="e">
        <f t="shared" si="5"/>
        <v>#N/A</v>
      </c>
    </row>
    <row r="15" spans="1:25" x14ac:dyDescent="0.2">
      <c r="A15" s="41">
        <v>45965</v>
      </c>
      <c r="B15" t="e">
        <f t="shared" si="3"/>
        <v>#N/A</v>
      </c>
      <c r="C15" t="e">
        <f t="shared" si="2"/>
        <v>#N/A</v>
      </c>
      <c r="D15" t="e">
        <f t="shared" si="2"/>
        <v>#N/A</v>
      </c>
      <c r="E15" t="e">
        <f t="shared" si="2"/>
        <v>#N/A</v>
      </c>
      <c r="F15" t="e">
        <f t="shared" si="2"/>
        <v>#N/A</v>
      </c>
      <c r="G15" t="e">
        <f t="shared" si="2"/>
        <v>#N/A</v>
      </c>
      <c r="H15" t="e">
        <f t="shared" si="2"/>
        <v>#N/A</v>
      </c>
      <c r="I15" t="e">
        <f t="shared" si="2"/>
        <v>#N/A</v>
      </c>
      <c r="J15" t="e">
        <f t="shared" si="2"/>
        <v>#N/A</v>
      </c>
      <c r="K15" t="e">
        <f t="shared" si="2"/>
        <v>#N/A</v>
      </c>
      <c r="L15" t="e">
        <f t="shared" si="2"/>
        <v>#N/A</v>
      </c>
      <c r="M15" t="e">
        <f t="shared" si="2"/>
        <v>#N/A</v>
      </c>
      <c r="N15" t="e">
        <f t="shared" si="2"/>
        <v>#N/A</v>
      </c>
      <c r="O15" t="e">
        <f t="shared" si="2"/>
        <v>#N/A</v>
      </c>
      <c r="P15" t="e">
        <f t="shared" si="2"/>
        <v>#N/A</v>
      </c>
      <c r="Q15" t="e">
        <f t="shared" si="2"/>
        <v>#N/A</v>
      </c>
      <c r="R15" t="e">
        <f t="shared" si="2"/>
        <v>#N/A</v>
      </c>
      <c r="S15" t="e">
        <f t="shared" si="2"/>
        <v>#N/A</v>
      </c>
      <c r="U15" s="25">
        <v>45965</v>
      </c>
      <c r="V15" t="e" cm="1">
        <f t="array" ref="V15">IF($V$6=1,
     INDEX(B15:R29, MATCH(U15, A15:A29, 0), MATCH($V$7, $B$2:$R$2, 0)) -
     INDEX(B15:R29, MATCH(U15, A15:A29, 0), MATCH($V$8, $B$2:$R$2, 0) + 1),
     INDEX(B15:R29, MATCH(U15, A15:A29, 0), MATCH($V$7, $B$2:$R$2, 0)) -
     INDEX(B15:R29, MATCH(U15, A15:A29, 0), MATCH($V$8, $B$2:$R$2, 0))
)</f>
        <v>#N/A</v>
      </c>
      <c r="W15" t="e">
        <f t="shared" si="4"/>
        <v>#N/A</v>
      </c>
      <c r="Y15" s="24" t="e">
        <f t="shared" si="5"/>
        <v>#N/A</v>
      </c>
    </row>
    <row r="16" spans="1:25" x14ac:dyDescent="0.2">
      <c r="A16" s="41">
        <v>46000</v>
      </c>
      <c r="B16" t="e">
        <f t="shared" si="3"/>
        <v>#N/A</v>
      </c>
      <c r="C16" t="e">
        <f t="shared" si="2"/>
        <v>#N/A</v>
      </c>
      <c r="D16" t="e">
        <f t="shared" si="2"/>
        <v>#N/A</v>
      </c>
      <c r="E16" t="e">
        <f t="shared" si="2"/>
        <v>#N/A</v>
      </c>
      <c r="F16" t="e">
        <f t="shared" si="2"/>
        <v>#N/A</v>
      </c>
      <c r="G16" t="e">
        <f t="shared" si="2"/>
        <v>#N/A</v>
      </c>
      <c r="H16" t="e">
        <f t="shared" si="2"/>
        <v>#N/A</v>
      </c>
      <c r="I16" t="e">
        <f t="shared" si="2"/>
        <v>#N/A</v>
      </c>
      <c r="J16" t="e">
        <f t="shared" si="2"/>
        <v>#N/A</v>
      </c>
      <c r="K16" t="e">
        <f t="shared" si="2"/>
        <v>#N/A</v>
      </c>
      <c r="L16" t="e">
        <f t="shared" si="2"/>
        <v>#N/A</v>
      </c>
      <c r="M16" t="e">
        <f t="shared" si="2"/>
        <v>#N/A</v>
      </c>
      <c r="N16" t="e">
        <f t="shared" si="2"/>
        <v>#N/A</v>
      </c>
      <c r="O16" t="e">
        <f t="shared" si="2"/>
        <v>#N/A</v>
      </c>
      <c r="P16" t="e">
        <f t="shared" si="2"/>
        <v>#N/A</v>
      </c>
      <c r="Q16" t="e">
        <f t="shared" si="2"/>
        <v>#N/A</v>
      </c>
      <c r="R16" t="e">
        <f t="shared" si="2"/>
        <v>#N/A</v>
      </c>
      <c r="S16" t="e">
        <f t="shared" si="2"/>
        <v>#N/A</v>
      </c>
      <c r="U16" s="25">
        <v>46000</v>
      </c>
      <c r="V16" t="e" cm="1">
        <f t="array" ref="V16">IF($V$6=1,
     INDEX(B16:R30, MATCH(U16, A16:A30, 0), MATCH($V$7, $B$2:$R$2, 0)) -
     INDEX(B16:R30, MATCH(U16, A16:A30, 0), MATCH($V$8, $B$2:$R$2, 0) + 1),
     INDEX(B16:R30, MATCH(U16, A16:A30, 0), MATCH($V$7, $B$2:$R$2, 0)) -
     INDEX(B16:R30, MATCH(U16, A16:A30, 0), MATCH($V$8, $B$2:$R$2, 0))
)</f>
        <v>#N/A</v>
      </c>
      <c r="W16" t="e">
        <f t="shared" si="4"/>
        <v>#N/A</v>
      </c>
      <c r="Y16" s="24" t="e">
        <f t="shared" si="5"/>
        <v>#N/A</v>
      </c>
    </row>
    <row r="17" spans="1:25" x14ac:dyDescent="0.2">
      <c r="A17" s="41">
        <v>46056</v>
      </c>
      <c r="B17" t="e">
        <f t="shared" si="3"/>
        <v>#N/A</v>
      </c>
      <c r="C17" t="e">
        <f t="shared" si="2"/>
        <v>#N/A</v>
      </c>
      <c r="D17" t="e">
        <f t="shared" si="2"/>
        <v>#N/A</v>
      </c>
      <c r="E17" t="e">
        <f t="shared" si="2"/>
        <v>#N/A</v>
      </c>
      <c r="F17" t="e">
        <f t="shared" si="2"/>
        <v>#N/A</v>
      </c>
      <c r="G17" t="e">
        <f t="shared" si="2"/>
        <v>#N/A</v>
      </c>
      <c r="H17" t="e">
        <f t="shared" si="2"/>
        <v>#N/A</v>
      </c>
      <c r="I17" t="e">
        <f t="shared" si="2"/>
        <v>#N/A</v>
      </c>
      <c r="J17" t="e">
        <f t="shared" si="2"/>
        <v>#N/A</v>
      </c>
      <c r="K17" t="e">
        <f t="shared" si="2"/>
        <v>#N/A</v>
      </c>
      <c r="L17" t="e">
        <f t="shared" si="2"/>
        <v>#N/A</v>
      </c>
      <c r="M17" t="e">
        <f t="shared" si="2"/>
        <v>#N/A</v>
      </c>
      <c r="N17" t="e">
        <f t="shared" si="2"/>
        <v>#N/A</v>
      </c>
      <c r="O17" t="e">
        <f t="shared" si="2"/>
        <v>#N/A</v>
      </c>
      <c r="P17" t="e">
        <f t="shared" si="2"/>
        <v>#N/A</v>
      </c>
      <c r="Q17" t="e">
        <f t="shared" si="2"/>
        <v>#N/A</v>
      </c>
      <c r="R17" t="e">
        <f t="shared" si="2"/>
        <v>#N/A</v>
      </c>
      <c r="S17" t="e">
        <f t="shared" si="2"/>
        <v>#N/A</v>
      </c>
      <c r="U17" s="25">
        <v>46056</v>
      </c>
      <c r="V17" t="e" cm="1">
        <f t="array" ref="V17">IF($V$6=1,
     INDEX(B17:R31, MATCH(U17, A17:A31, 0), MATCH($V$7, $B$2:$R$2, 0)) -
     INDEX(B17:R31, MATCH(U17, A17:A31, 0), MATCH($V$8, $B$2:$R$2, 0) + 1),
     INDEX(B17:R31, MATCH(U17, A17:A31, 0), MATCH($V$7, $B$2:$R$2, 0)) -
     INDEX(B17:R31, MATCH(U17, A17:A31, 0), MATCH($V$8, $B$2:$R$2, 0))
)</f>
        <v>#N/A</v>
      </c>
      <c r="W17" t="e">
        <f t="shared" si="4"/>
        <v>#N/A</v>
      </c>
      <c r="Y17" s="24" t="e">
        <f t="shared" si="5"/>
        <v>#N/A</v>
      </c>
    </row>
    <row r="18" spans="1:25" x14ac:dyDescent="0.2">
      <c r="A18" s="41">
        <v>46098</v>
      </c>
      <c r="B18" t="e">
        <f t="shared" si="3"/>
        <v>#N/A</v>
      </c>
      <c r="C18" t="e">
        <f t="shared" si="2"/>
        <v>#N/A</v>
      </c>
      <c r="D18" t="e">
        <f t="shared" si="2"/>
        <v>#N/A</v>
      </c>
      <c r="E18" t="e">
        <f t="shared" si="2"/>
        <v>#N/A</v>
      </c>
      <c r="F18" t="e">
        <f t="shared" si="2"/>
        <v>#N/A</v>
      </c>
      <c r="G18" t="e">
        <f t="shared" si="2"/>
        <v>#N/A</v>
      </c>
      <c r="H18" t="e">
        <f t="shared" si="2"/>
        <v>#N/A</v>
      </c>
      <c r="I18" t="e">
        <f t="shared" si="2"/>
        <v>#N/A</v>
      </c>
      <c r="J18" t="e">
        <f t="shared" si="2"/>
        <v>#N/A</v>
      </c>
      <c r="K18" t="e">
        <f t="shared" si="2"/>
        <v>#N/A</v>
      </c>
      <c r="L18" t="e">
        <f t="shared" si="2"/>
        <v>#N/A</v>
      </c>
      <c r="M18" t="e">
        <f t="shared" si="2"/>
        <v>#N/A</v>
      </c>
      <c r="N18" t="e">
        <f t="shared" si="2"/>
        <v>#N/A</v>
      </c>
      <c r="O18" t="e">
        <f t="shared" si="2"/>
        <v>#N/A</v>
      </c>
      <c r="P18" t="e">
        <f t="shared" si="2"/>
        <v>#N/A</v>
      </c>
      <c r="Q18" t="e">
        <f t="shared" si="2"/>
        <v>#N/A</v>
      </c>
      <c r="R18" t="e">
        <f t="shared" si="2"/>
        <v>#N/A</v>
      </c>
      <c r="S18" t="e">
        <f t="shared" si="2"/>
        <v>#N/A</v>
      </c>
      <c r="U18" s="25">
        <v>46098</v>
      </c>
      <c r="V18" t="e" cm="1">
        <f t="array" ref="V18">IF($V$6=1,
     INDEX(B18:R32, MATCH(U18, A18:A32, 0), MATCH($V$7, $B$2:$R$2, 0)) -
     INDEX(B18:R32, MATCH(U18, A18:A32, 0), MATCH($V$8, $B$2:$R$2, 0) + 1),
     INDEX(B18:R32, MATCH(U18, A18:A32, 0), MATCH($V$7, $B$2:$R$2, 0)) -
     INDEX(B18:R32, MATCH(U18, A18:A32, 0), MATCH($V$8, $B$2:$R$2, 0))
)</f>
        <v>#N/A</v>
      </c>
      <c r="W18" t="e">
        <f t="shared" si="4"/>
        <v>#N/A</v>
      </c>
      <c r="Y18" s="24" t="e">
        <f t="shared" si="5"/>
        <v>#N/A</v>
      </c>
    </row>
    <row r="19" spans="1:25" x14ac:dyDescent="0.2">
      <c r="A19" s="41">
        <v>46147</v>
      </c>
      <c r="B19" t="e">
        <f t="shared" si="3"/>
        <v>#N/A</v>
      </c>
      <c r="C19" t="e">
        <f t="shared" si="2"/>
        <v>#N/A</v>
      </c>
      <c r="D19" t="e">
        <f t="shared" si="2"/>
        <v>#N/A</v>
      </c>
      <c r="E19" t="e">
        <f t="shared" si="2"/>
        <v>#N/A</v>
      </c>
      <c r="F19" t="e">
        <f t="shared" si="2"/>
        <v>#N/A</v>
      </c>
      <c r="G19" t="e">
        <f t="shared" si="2"/>
        <v>#N/A</v>
      </c>
      <c r="H19" t="e">
        <f t="shared" si="2"/>
        <v>#N/A</v>
      </c>
      <c r="I19" t="e">
        <f t="shared" si="2"/>
        <v>#N/A</v>
      </c>
      <c r="J19" t="e">
        <f t="shared" si="2"/>
        <v>#N/A</v>
      </c>
      <c r="K19" t="e">
        <f t="shared" si="2"/>
        <v>#N/A</v>
      </c>
      <c r="L19" t="e">
        <f t="shared" si="2"/>
        <v>#N/A</v>
      </c>
      <c r="M19" t="e">
        <f t="shared" si="2"/>
        <v>#N/A</v>
      </c>
      <c r="N19" t="e">
        <f t="shared" si="2"/>
        <v>#N/A</v>
      </c>
      <c r="O19" t="e">
        <f t="shared" si="2"/>
        <v>#N/A</v>
      </c>
      <c r="P19" t="e">
        <f t="shared" si="2"/>
        <v>#N/A</v>
      </c>
      <c r="Q19" t="e">
        <f t="shared" si="2"/>
        <v>#N/A</v>
      </c>
      <c r="R19" t="e">
        <f t="shared" si="2"/>
        <v>#N/A</v>
      </c>
      <c r="S19" t="e">
        <f t="shared" si="2"/>
        <v>#N/A</v>
      </c>
      <c r="U19" s="25">
        <v>46147</v>
      </c>
      <c r="V19" t="e" cm="1">
        <f t="array" ref="V19">IF($V$6=1,
     INDEX(B19:R33, MATCH(U19, A19:A33, 0), MATCH($V$7, $B$2:$R$2, 0)) -
     INDEX(B19:R33, MATCH(U19, A19:A33, 0), MATCH($V$8, $B$2:$R$2, 0) + 1),
     INDEX(B19:R33, MATCH(U19, A19:A33, 0), MATCH($V$7, $B$2:$R$2, 0)) -
     INDEX(B19:R33, MATCH(U19, A19:A33, 0), MATCH($V$8, $B$2:$R$2, 0))
)</f>
        <v>#N/A</v>
      </c>
      <c r="W19" t="e">
        <f t="shared" si="4"/>
        <v>#N/A</v>
      </c>
      <c r="Y19" s="24" t="e">
        <f t="shared" si="5"/>
        <v>#N/A</v>
      </c>
    </row>
    <row r="20" spans="1:25" x14ac:dyDescent="0.2">
      <c r="A20" s="41">
        <v>46189</v>
      </c>
      <c r="B20" t="e">
        <f t="shared" si="3"/>
        <v>#N/A</v>
      </c>
      <c r="C20" t="e">
        <f t="shared" si="2"/>
        <v>#N/A</v>
      </c>
      <c r="D20" t="e">
        <f t="shared" si="2"/>
        <v>#N/A</v>
      </c>
      <c r="E20" t="e">
        <f t="shared" si="2"/>
        <v>#N/A</v>
      </c>
      <c r="F20" t="e">
        <f t="shared" si="2"/>
        <v>#N/A</v>
      </c>
      <c r="G20" t="e">
        <f t="shared" si="2"/>
        <v>#N/A</v>
      </c>
      <c r="H20" t="e">
        <f t="shared" si="2"/>
        <v>#N/A</v>
      </c>
      <c r="I20" t="e">
        <f t="shared" si="2"/>
        <v>#N/A</v>
      </c>
      <c r="J20" t="e">
        <f t="shared" si="2"/>
        <v>#N/A</v>
      </c>
      <c r="K20" t="e">
        <f t="shared" si="2"/>
        <v>#N/A</v>
      </c>
      <c r="L20" t="e">
        <f t="shared" si="2"/>
        <v>#N/A</v>
      </c>
      <c r="M20" t="e">
        <f t="shared" si="2"/>
        <v>#N/A</v>
      </c>
      <c r="N20" t="e">
        <f t="shared" si="2"/>
        <v>#N/A</v>
      </c>
      <c r="O20" t="e">
        <f t="shared" si="2"/>
        <v>#N/A</v>
      </c>
      <c r="P20" t="e">
        <f t="shared" si="2"/>
        <v>#N/A</v>
      </c>
      <c r="Q20" t="e">
        <f t="shared" si="2"/>
        <v>#N/A</v>
      </c>
      <c r="R20" t="e">
        <f t="shared" si="2"/>
        <v>#N/A</v>
      </c>
      <c r="S20" t="e">
        <f t="shared" si="2"/>
        <v>#N/A</v>
      </c>
      <c r="U20" s="25">
        <v>46189</v>
      </c>
      <c r="V20" t="e" cm="1">
        <f t="array" ref="V20">IF($V$6=1,
     INDEX(B20:R34, MATCH(U20, A20:A34, 0), MATCH($V$7, $B$2:$R$2, 0)) -
     INDEX(B20:R34, MATCH(U20, A20:A34, 0), MATCH($V$8, $B$2:$R$2, 0) + 1),
     INDEX(B20:R34, MATCH(U20, A20:A34, 0), MATCH($V$7, $B$2:$R$2, 0)) -
     INDEX(B20:R34, MATCH(U20, A20:A34, 0), MATCH($V$8, $B$2:$R$2, 0))
)</f>
        <v>#N/A</v>
      </c>
      <c r="W20" t="e">
        <f t="shared" si="4"/>
        <v>#N/A</v>
      </c>
      <c r="Y20" s="24" t="e">
        <f t="shared" si="5"/>
        <v>#N/A</v>
      </c>
    </row>
    <row r="21" spans="1:25" x14ac:dyDescent="0.2">
      <c r="A21" s="41">
        <v>46245</v>
      </c>
      <c r="B21" t="e">
        <f t="shared" si="3"/>
        <v>#N/A</v>
      </c>
      <c r="C21" t="e">
        <f t="shared" si="2"/>
        <v>#N/A</v>
      </c>
      <c r="D21" t="e">
        <f t="shared" si="2"/>
        <v>#N/A</v>
      </c>
      <c r="E21" t="e">
        <f t="shared" si="2"/>
        <v>#N/A</v>
      </c>
      <c r="F21" t="e">
        <f t="shared" si="2"/>
        <v>#N/A</v>
      </c>
      <c r="G21" t="e">
        <f t="shared" si="2"/>
        <v>#N/A</v>
      </c>
      <c r="H21" t="e">
        <f t="shared" si="2"/>
        <v>#N/A</v>
      </c>
      <c r="I21" t="e">
        <f t="shared" si="2"/>
        <v>#N/A</v>
      </c>
      <c r="J21" t="e">
        <f t="shared" si="2"/>
        <v>#N/A</v>
      </c>
      <c r="K21" t="e">
        <f t="shared" si="2"/>
        <v>#N/A</v>
      </c>
      <c r="L21" t="e">
        <f t="shared" si="2"/>
        <v>#N/A</v>
      </c>
      <c r="M21" t="e">
        <f t="shared" si="2"/>
        <v>#N/A</v>
      </c>
      <c r="N21" t="e">
        <f t="shared" si="2"/>
        <v>#N/A</v>
      </c>
      <c r="O21" t="e">
        <f t="shared" si="2"/>
        <v>#N/A</v>
      </c>
      <c r="P21" t="e">
        <f t="shared" si="2"/>
        <v>#N/A</v>
      </c>
      <c r="Q21" t="e">
        <f t="shared" si="2"/>
        <v>#N/A</v>
      </c>
      <c r="R21" t="e">
        <f t="shared" si="2"/>
        <v>#N/A</v>
      </c>
      <c r="S21" t="e">
        <f t="shared" si="2"/>
        <v>#N/A</v>
      </c>
      <c r="U21" s="25">
        <v>46245</v>
      </c>
      <c r="V21" t="e" cm="1">
        <f t="array" ref="V21">IF($V$6=1,
     INDEX(B21:R35, MATCH(U21, A21:A35, 0), MATCH($V$7, $B$2:$R$2, 0)) -
     INDEX(B21:R35, MATCH(U21, A21:A35, 0), MATCH($V$8, $B$2:$R$2, 0) + 1),
     INDEX(B21:R35, MATCH(U21, A21:A35, 0), MATCH($V$7, $B$2:$R$2, 0)) -
     INDEX(B21:R35, MATCH(U21, A21:A35, 0), MATCH($V$8, $B$2:$R$2, 0))
)</f>
        <v>#N/A</v>
      </c>
      <c r="W21" t="e">
        <f t="shared" si="4"/>
        <v>#N/A</v>
      </c>
      <c r="Y21" s="24" t="e">
        <f t="shared" si="5"/>
        <v>#N/A</v>
      </c>
    </row>
    <row r="22" spans="1:25" x14ac:dyDescent="0.2">
      <c r="A22" s="41">
        <v>46294</v>
      </c>
      <c r="B22" t="e">
        <f t="shared" si="3"/>
        <v>#N/A</v>
      </c>
      <c r="C22" t="e">
        <f t="shared" si="2"/>
        <v>#N/A</v>
      </c>
      <c r="D22" t="e">
        <f t="shared" si="2"/>
        <v>#N/A</v>
      </c>
      <c r="E22" t="e">
        <f t="shared" si="2"/>
        <v>#N/A</v>
      </c>
      <c r="F22" t="e">
        <f t="shared" si="2"/>
        <v>#N/A</v>
      </c>
      <c r="G22" t="e">
        <f t="shared" si="2"/>
        <v>#N/A</v>
      </c>
      <c r="H22" t="e">
        <f t="shared" si="2"/>
        <v>#N/A</v>
      </c>
      <c r="I22" t="e">
        <f t="shared" si="2"/>
        <v>#N/A</v>
      </c>
      <c r="J22" t="e">
        <f t="shared" si="2"/>
        <v>#N/A</v>
      </c>
      <c r="K22" t="e">
        <f t="shared" si="2"/>
        <v>#N/A</v>
      </c>
      <c r="L22" t="e">
        <f t="shared" si="2"/>
        <v>#N/A</v>
      </c>
      <c r="M22" t="e">
        <f t="shared" si="2"/>
        <v>#N/A</v>
      </c>
      <c r="N22" t="e">
        <f t="shared" si="2"/>
        <v>#N/A</v>
      </c>
      <c r="O22" t="e">
        <f t="shared" si="2"/>
        <v>#N/A</v>
      </c>
      <c r="P22" t="e">
        <f t="shared" si="2"/>
        <v>#N/A</v>
      </c>
      <c r="Q22" t="e">
        <f t="shared" si="2"/>
        <v>#N/A</v>
      </c>
      <c r="R22" t="e">
        <f t="shared" si="2"/>
        <v>#N/A</v>
      </c>
      <c r="S22" t="e">
        <f t="shared" si="2"/>
        <v>#N/A</v>
      </c>
      <c r="U22" s="25">
        <v>46294</v>
      </c>
      <c r="V22" t="e" cm="1">
        <f t="array" ref="V22">IF($V$6=1,
     INDEX(B22:R36, MATCH(U22, A22:A36, 0), MATCH($V$7, $B$2:$R$2, 0)) -
     INDEX(B22:R36, MATCH(U22, A22:A36, 0), MATCH($V$8, $B$2:$R$2, 0) + 1),
     INDEX(B22:R36, MATCH(U22, A22:A36, 0), MATCH($V$7, $B$2:$R$2, 0)) -
     INDEX(B22:R36, MATCH(U22, A22:A36, 0), MATCH($V$8, $B$2:$R$2, 0))
)</f>
        <v>#N/A</v>
      </c>
      <c r="W22" t="e">
        <f t="shared" si="4"/>
        <v>#N/A</v>
      </c>
      <c r="Y22" s="24" t="e">
        <f t="shared" si="5"/>
        <v>#N/A</v>
      </c>
    </row>
    <row r="23" spans="1:25" x14ac:dyDescent="0.2">
      <c r="A23" s="41">
        <v>46329</v>
      </c>
      <c r="B23" t="e">
        <f t="shared" si="3"/>
        <v>#N/A</v>
      </c>
      <c r="C23" t="e">
        <f t="shared" si="2"/>
        <v>#N/A</v>
      </c>
      <c r="D23" t="e">
        <f t="shared" si="2"/>
        <v>#N/A</v>
      </c>
      <c r="E23" t="e">
        <f t="shared" si="2"/>
        <v>#N/A</v>
      </c>
      <c r="F23" t="e">
        <f t="shared" si="2"/>
        <v>#N/A</v>
      </c>
      <c r="G23" t="e">
        <f t="shared" si="2"/>
        <v>#N/A</v>
      </c>
      <c r="H23" t="e">
        <f t="shared" si="2"/>
        <v>#N/A</v>
      </c>
      <c r="I23" t="e">
        <f t="shared" si="2"/>
        <v>#N/A</v>
      </c>
      <c r="J23" t="e">
        <f t="shared" si="2"/>
        <v>#N/A</v>
      </c>
      <c r="K23" t="e">
        <f t="shared" si="2"/>
        <v>#N/A</v>
      </c>
      <c r="L23" t="e">
        <f t="shared" si="2"/>
        <v>#N/A</v>
      </c>
      <c r="M23" t="e">
        <f t="shared" si="2"/>
        <v>#N/A</v>
      </c>
      <c r="N23" t="e">
        <f t="shared" si="2"/>
        <v>#N/A</v>
      </c>
      <c r="O23" t="e">
        <f t="shared" si="2"/>
        <v>#N/A</v>
      </c>
      <c r="P23" t="e">
        <f t="shared" si="2"/>
        <v>#N/A</v>
      </c>
      <c r="Q23" t="e">
        <f t="shared" si="2"/>
        <v>#N/A</v>
      </c>
      <c r="R23" t="e">
        <f t="shared" si="2"/>
        <v>#N/A</v>
      </c>
      <c r="S23" t="e">
        <f t="shared" si="2"/>
        <v>#N/A</v>
      </c>
      <c r="U23" s="25">
        <v>46329</v>
      </c>
      <c r="V23" t="e" cm="1">
        <f t="array" ref="V23">IF($V$6=1,
     INDEX(B23:R37, MATCH(U23, A23:A37, 0), MATCH($V$7, $B$2:$R$2, 0)) -
     INDEX(B23:R37, MATCH(U23, A23:A37, 0), MATCH($V$8, $B$2:$R$2, 0) + 1),
     INDEX(B23:R37, MATCH(U23, A23:A37, 0), MATCH($V$7, $B$2:$R$2, 0)) -
     INDEX(B23:R37, MATCH(U23, A23:A37, 0), MATCH($V$8, $B$2:$R$2, 0))
)</f>
        <v>#N/A</v>
      </c>
      <c r="W23" t="e">
        <f t="shared" si="4"/>
        <v>#N/A</v>
      </c>
      <c r="Y23" s="24" t="e">
        <f t="shared" si="5"/>
        <v>#N/A</v>
      </c>
    </row>
    <row r="24" spans="1:25" ht="16" thickBot="1" x14ac:dyDescent="0.25">
      <c r="A24" s="41">
        <v>46364</v>
      </c>
      <c r="B24" t="e">
        <f t="shared" si="3"/>
        <v>#N/A</v>
      </c>
      <c r="C24" t="e">
        <f t="shared" si="2"/>
        <v>#N/A</v>
      </c>
      <c r="D24" t="e">
        <f t="shared" si="2"/>
        <v>#N/A</v>
      </c>
      <c r="E24" t="e">
        <f t="shared" si="2"/>
        <v>#N/A</v>
      </c>
      <c r="F24" t="e">
        <f t="shared" si="2"/>
        <v>#N/A</v>
      </c>
      <c r="G24" t="e">
        <f t="shared" si="2"/>
        <v>#N/A</v>
      </c>
      <c r="H24" t="e">
        <f t="shared" si="2"/>
        <v>#N/A</v>
      </c>
      <c r="I24" t="e">
        <f t="shared" si="2"/>
        <v>#N/A</v>
      </c>
      <c r="J24" t="e">
        <f t="shared" si="2"/>
        <v>#N/A</v>
      </c>
      <c r="K24" t="e">
        <f t="shared" si="2"/>
        <v>#N/A</v>
      </c>
      <c r="L24" t="e">
        <f t="shared" si="2"/>
        <v>#N/A</v>
      </c>
      <c r="M24" t="e">
        <f t="shared" si="2"/>
        <v>#N/A</v>
      </c>
      <c r="N24" t="e">
        <f t="shared" si="2"/>
        <v>#N/A</v>
      </c>
      <c r="O24" t="e">
        <f t="shared" si="2"/>
        <v>#N/A</v>
      </c>
      <c r="P24" t="e">
        <f t="shared" si="2"/>
        <v>#N/A</v>
      </c>
      <c r="Q24" t="e">
        <f t="shared" si="2"/>
        <v>#N/A</v>
      </c>
      <c r="R24" t="e">
        <f t="shared" si="2"/>
        <v>#N/A</v>
      </c>
      <c r="S24" t="e">
        <f t="shared" si="2"/>
        <v>#N/A</v>
      </c>
      <c r="U24" s="26">
        <v>46364</v>
      </c>
      <c r="V24" s="27" t="e" cm="1">
        <f t="array" ref="V24">IF($V$6=1,
     INDEX(B24:R38, MATCH(U24, A24:A38, 0), MATCH($V$7, $B$2:$R$2, 0)) -
     INDEX(B24:R38, MATCH(U24, A24:A38, 0), MATCH($V$8, $B$2:$R$2, 0) + 1),
     INDEX(B24:R38, MATCH(U24, A24:A38, 0), MATCH($V$7, $B$2:$R$2, 0)) -
     INDEX(B24:R38, MATCH(U24, A24:A38, 0), MATCH($V$8, $B$2:$R$2, 0))
)</f>
        <v>#N/A</v>
      </c>
      <c r="W24" s="27" t="e">
        <f t="shared" si="4"/>
        <v>#N/A</v>
      </c>
      <c r="X24" s="27"/>
      <c r="Y24" s="28" t="e">
        <f t="shared" si="5"/>
        <v>#N/A</v>
      </c>
    </row>
    <row r="27" spans="1:25" x14ac:dyDescent="0.2">
      <c r="B27" s="12" t="s">
        <v>3</v>
      </c>
      <c r="C27" s="12" t="s">
        <v>5</v>
      </c>
      <c r="D27" s="11" t="s">
        <v>6</v>
      </c>
      <c r="E27" s="12" t="s">
        <v>7</v>
      </c>
      <c r="F27" s="12" t="s">
        <v>8</v>
      </c>
      <c r="G27" s="11" t="s">
        <v>9</v>
      </c>
      <c r="H27" s="12" t="s">
        <v>10</v>
      </c>
      <c r="I27" s="12" t="s">
        <v>11</v>
      </c>
      <c r="J27" s="11" t="s">
        <v>12</v>
      </c>
      <c r="K27" s="12" t="s">
        <v>13</v>
      </c>
      <c r="L27" s="12" t="s">
        <v>14</v>
      </c>
      <c r="M27" s="11" t="s">
        <v>15</v>
      </c>
      <c r="N27" s="12" t="s">
        <v>16</v>
      </c>
      <c r="O27" s="12" t="s">
        <v>17</v>
      </c>
      <c r="P27" s="11" t="s">
        <v>18</v>
      </c>
      <c r="Q27" s="12" t="s">
        <v>19</v>
      </c>
    </row>
    <row r="28" spans="1:25" x14ac:dyDescent="0.2">
      <c r="A28" s="14">
        <v>45748</v>
      </c>
      <c r="B28" t="e">
        <f>B10-E10</f>
        <v>#N/A</v>
      </c>
      <c r="C28" t="e">
        <f>E10-F10</f>
        <v>#N/A</v>
      </c>
      <c r="D28" t="e">
        <f t="shared" ref="D28:Q28" si="6">F10-G10</f>
        <v>#N/A</v>
      </c>
      <c r="E28" t="e">
        <f t="shared" si="6"/>
        <v>#N/A</v>
      </c>
      <c r="F28" t="e">
        <f t="shared" si="6"/>
        <v>#N/A</v>
      </c>
      <c r="G28" t="e">
        <f t="shared" si="6"/>
        <v>#N/A</v>
      </c>
      <c r="H28" t="e">
        <f t="shared" si="6"/>
        <v>#N/A</v>
      </c>
      <c r="I28" t="e">
        <f t="shared" si="6"/>
        <v>#N/A</v>
      </c>
      <c r="J28" t="e">
        <f t="shared" si="6"/>
        <v>#N/A</v>
      </c>
      <c r="K28" t="e">
        <f t="shared" si="6"/>
        <v>#N/A</v>
      </c>
      <c r="L28" t="e">
        <f t="shared" si="6"/>
        <v>#N/A</v>
      </c>
      <c r="M28" t="e">
        <f t="shared" si="6"/>
        <v>#N/A</v>
      </c>
      <c r="N28" t="e">
        <f t="shared" si="6"/>
        <v>#N/A</v>
      </c>
      <c r="O28" t="e">
        <f t="shared" si="6"/>
        <v>#N/A</v>
      </c>
      <c r="P28" t="e">
        <f t="shared" si="6"/>
        <v>#N/A</v>
      </c>
      <c r="Q28" t="e">
        <f t="shared" si="6"/>
        <v>#N/A</v>
      </c>
    </row>
    <row r="29" spans="1:25" x14ac:dyDescent="0.2">
      <c r="A29" s="14">
        <v>45797</v>
      </c>
      <c r="B29" t="e">
        <f t="shared" ref="B29:B42" si="7">B11-E11</f>
        <v>#N/A</v>
      </c>
      <c r="C29" t="e">
        <f t="shared" ref="C29:C42" si="8">E11-F11</f>
        <v>#N/A</v>
      </c>
      <c r="D29" t="e">
        <f t="shared" ref="D29:D42" si="9">F11-G11</f>
        <v>#N/A</v>
      </c>
      <c r="E29" t="e">
        <f t="shared" ref="E29:E42" si="10">G11-H11</f>
        <v>#N/A</v>
      </c>
      <c r="F29" t="e">
        <f t="shared" ref="F29:F42" si="11">H11-I11</f>
        <v>#N/A</v>
      </c>
      <c r="G29" t="e">
        <f t="shared" ref="G29:G42" si="12">I11-J11</f>
        <v>#N/A</v>
      </c>
      <c r="H29" t="e">
        <f t="shared" ref="H29:H42" si="13">J11-K11</f>
        <v>#N/A</v>
      </c>
      <c r="I29" t="e">
        <f t="shared" ref="I29:I42" si="14">K11-L11</f>
        <v>#N/A</v>
      </c>
      <c r="J29" t="e">
        <f t="shared" ref="J29:J42" si="15">L11-M11</f>
        <v>#N/A</v>
      </c>
      <c r="K29" t="e">
        <f t="shared" ref="K29:K42" si="16">M11-N11</f>
        <v>#N/A</v>
      </c>
      <c r="L29" t="e">
        <f t="shared" ref="L29:L42" si="17">N11-O11</f>
        <v>#N/A</v>
      </c>
      <c r="M29" t="e">
        <f t="shared" ref="M29:M42" si="18">O11-P11</f>
        <v>#N/A</v>
      </c>
      <c r="N29" t="e">
        <f t="shared" ref="N29:N42" si="19">P11-Q11</f>
        <v>#N/A</v>
      </c>
      <c r="O29" t="e">
        <f t="shared" ref="O29:O42" si="20">Q11-R11</f>
        <v>#N/A</v>
      </c>
      <c r="P29" t="e">
        <f t="shared" ref="P29:P42" si="21">R11-S11</f>
        <v>#N/A</v>
      </c>
      <c r="Q29" t="e">
        <f t="shared" ref="Q29:Q42" si="22">S11-T11</f>
        <v>#N/A</v>
      </c>
    </row>
    <row r="30" spans="1:25" x14ac:dyDescent="0.2">
      <c r="A30" s="14">
        <v>45846</v>
      </c>
      <c r="B30" t="e">
        <f t="shared" si="7"/>
        <v>#N/A</v>
      </c>
      <c r="C30" t="e">
        <f t="shared" si="8"/>
        <v>#N/A</v>
      </c>
      <c r="D30" t="e">
        <f t="shared" si="9"/>
        <v>#N/A</v>
      </c>
      <c r="E30" t="e">
        <f t="shared" si="10"/>
        <v>#N/A</v>
      </c>
      <c r="F30" t="e">
        <f t="shared" si="11"/>
        <v>#N/A</v>
      </c>
      <c r="G30" t="e">
        <f t="shared" si="12"/>
        <v>#N/A</v>
      </c>
      <c r="H30" t="e">
        <f t="shared" si="13"/>
        <v>#N/A</v>
      </c>
      <c r="I30" t="e">
        <f t="shared" si="14"/>
        <v>#N/A</v>
      </c>
      <c r="J30" t="e">
        <f t="shared" si="15"/>
        <v>#N/A</v>
      </c>
      <c r="K30" t="e">
        <f t="shared" si="16"/>
        <v>#N/A</v>
      </c>
      <c r="L30" t="e">
        <f t="shared" si="17"/>
        <v>#N/A</v>
      </c>
      <c r="M30" t="e">
        <f t="shared" si="18"/>
        <v>#N/A</v>
      </c>
      <c r="N30" t="e">
        <f t="shared" si="19"/>
        <v>#N/A</v>
      </c>
      <c r="O30" t="e">
        <f t="shared" si="20"/>
        <v>#N/A</v>
      </c>
      <c r="P30" t="e">
        <f t="shared" si="21"/>
        <v>#N/A</v>
      </c>
      <c r="Q30" t="e">
        <f t="shared" si="22"/>
        <v>#N/A</v>
      </c>
    </row>
    <row r="31" spans="1:25" x14ac:dyDescent="0.2">
      <c r="A31" s="14">
        <v>45881</v>
      </c>
      <c r="B31" t="e">
        <f t="shared" si="7"/>
        <v>#N/A</v>
      </c>
      <c r="C31" t="e">
        <f t="shared" si="8"/>
        <v>#N/A</v>
      </c>
      <c r="D31" t="e">
        <f t="shared" si="9"/>
        <v>#N/A</v>
      </c>
      <c r="E31" t="e">
        <f t="shared" si="10"/>
        <v>#N/A</v>
      </c>
      <c r="F31" t="e">
        <f t="shared" si="11"/>
        <v>#N/A</v>
      </c>
      <c r="G31" t="e">
        <f t="shared" si="12"/>
        <v>#N/A</v>
      </c>
      <c r="H31" t="e">
        <f t="shared" si="13"/>
        <v>#N/A</v>
      </c>
      <c r="I31" t="e">
        <f t="shared" si="14"/>
        <v>#N/A</v>
      </c>
      <c r="J31" t="e">
        <f t="shared" si="15"/>
        <v>#N/A</v>
      </c>
      <c r="K31" t="e">
        <f t="shared" si="16"/>
        <v>#N/A</v>
      </c>
      <c r="L31" t="e">
        <f t="shared" si="17"/>
        <v>#N/A</v>
      </c>
      <c r="M31" t="e">
        <f t="shared" si="18"/>
        <v>#N/A</v>
      </c>
      <c r="N31" t="e">
        <f t="shared" si="19"/>
        <v>#N/A</v>
      </c>
      <c r="O31" t="e">
        <f t="shared" si="20"/>
        <v>#N/A</v>
      </c>
      <c r="P31" t="e">
        <f t="shared" si="21"/>
        <v>#N/A</v>
      </c>
      <c r="Q31" t="e">
        <f t="shared" si="22"/>
        <v>#N/A</v>
      </c>
    </row>
    <row r="32" spans="1:25" x14ac:dyDescent="0.2">
      <c r="A32" s="14">
        <v>45930</v>
      </c>
      <c r="B32" t="e">
        <f t="shared" si="7"/>
        <v>#N/A</v>
      </c>
      <c r="C32" t="e">
        <f t="shared" si="8"/>
        <v>#N/A</v>
      </c>
      <c r="D32" t="e">
        <f t="shared" si="9"/>
        <v>#N/A</v>
      </c>
      <c r="E32" t="e">
        <f t="shared" si="10"/>
        <v>#N/A</v>
      </c>
      <c r="F32" t="e">
        <f t="shared" si="11"/>
        <v>#N/A</v>
      </c>
      <c r="G32" t="e">
        <f t="shared" si="12"/>
        <v>#N/A</v>
      </c>
      <c r="H32" t="e">
        <f t="shared" si="13"/>
        <v>#N/A</v>
      </c>
      <c r="I32" t="e">
        <f t="shared" si="14"/>
        <v>#N/A</v>
      </c>
      <c r="J32" t="e">
        <f t="shared" si="15"/>
        <v>#N/A</v>
      </c>
      <c r="K32" t="e">
        <f t="shared" si="16"/>
        <v>#N/A</v>
      </c>
      <c r="L32" t="e">
        <f t="shared" si="17"/>
        <v>#N/A</v>
      </c>
      <c r="M32" t="e">
        <f t="shared" si="18"/>
        <v>#N/A</v>
      </c>
      <c r="N32" t="e">
        <f t="shared" si="19"/>
        <v>#N/A</v>
      </c>
      <c r="O32" t="e">
        <f t="shared" si="20"/>
        <v>#N/A</v>
      </c>
      <c r="P32" t="e">
        <f t="shared" si="21"/>
        <v>#N/A</v>
      </c>
      <c r="Q32" t="e">
        <f t="shared" si="22"/>
        <v>#N/A</v>
      </c>
    </row>
    <row r="33" spans="1:17" x14ac:dyDescent="0.2">
      <c r="A33" s="14">
        <v>45965</v>
      </c>
      <c r="B33" t="e">
        <f t="shared" si="7"/>
        <v>#N/A</v>
      </c>
      <c r="C33" t="e">
        <f t="shared" si="8"/>
        <v>#N/A</v>
      </c>
      <c r="D33" t="e">
        <f t="shared" si="9"/>
        <v>#N/A</v>
      </c>
      <c r="E33" t="e">
        <f t="shared" si="10"/>
        <v>#N/A</v>
      </c>
      <c r="F33" t="e">
        <f t="shared" si="11"/>
        <v>#N/A</v>
      </c>
      <c r="G33" t="e">
        <f t="shared" si="12"/>
        <v>#N/A</v>
      </c>
      <c r="H33" t="e">
        <f t="shared" si="13"/>
        <v>#N/A</v>
      </c>
      <c r="I33" t="e">
        <f t="shared" si="14"/>
        <v>#N/A</v>
      </c>
      <c r="J33" t="e">
        <f t="shared" si="15"/>
        <v>#N/A</v>
      </c>
      <c r="K33" t="e">
        <f t="shared" si="16"/>
        <v>#N/A</v>
      </c>
      <c r="L33" t="e">
        <f t="shared" si="17"/>
        <v>#N/A</v>
      </c>
      <c r="M33" t="e">
        <f t="shared" si="18"/>
        <v>#N/A</v>
      </c>
      <c r="N33" t="e">
        <f t="shared" si="19"/>
        <v>#N/A</v>
      </c>
      <c r="O33" t="e">
        <f t="shared" si="20"/>
        <v>#N/A</v>
      </c>
      <c r="P33" t="e">
        <f t="shared" si="21"/>
        <v>#N/A</v>
      </c>
      <c r="Q33" t="e">
        <f t="shared" si="22"/>
        <v>#N/A</v>
      </c>
    </row>
    <row r="34" spans="1:17" x14ac:dyDescent="0.2">
      <c r="A34" s="14">
        <v>46000</v>
      </c>
      <c r="B34" t="e">
        <f t="shared" si="7"/>
        <v>#N/A</v>
      </c>
      <c r="C34" t="e">
        <f t="shared" si="8"/>
        <v>#N/A</v>
      </c>
      <c r="D34" t="e">
        <f t="shared" si="9"/>
        <v>#N/A</v>
      </c>
      <c r="E34" t="e">
        <f t="shared" si="10"/>
        <v>#N/A</v>
      </c>
      <c r="F34" t="e">
        <f t="shared" si="11"/>
        <v>#N/A</v>
      </c>
      <c r="G34" t="e">
        <f t="shared" si="12"/>
        <v>#N/A</v>
      </c>
      <c r="H34" t="e">
        <f t="shared" si="13"/>
        <v>#N/A</v>
      </c>
      <c r="I34" t="e">
        <f t="shared" si="14"/>
        <v>#N/A</v>
      </c>
      <c r="J34" t="e">
        <f t="shared" si="15"/>
        <v>#N/A</v>
      </c>
      <c r="K34" t="e">
        <f t="shared" si="16"/>
        <v>#N/A</v>
      </c>
      <c r="L34" t="e">
        <f t="shared" si="17"/>
        <v>#N/A</v>
      </c>
      <c r="M34" t="e">
        <f t="shared" si="18"/>
        <v>#N/A</v>
      </c>
      <c r="N34" t="e">
        <f t="shared" si="19"/>
        <v>#N/A</v>
      </c>
      <c r="O34" t="e">
        <f t="shared" si="20"/>
        <v>#N/A</v>
      </c>
      <c r="P34" t="e">
        <f t="shared" si="21"/>
        <v>#N/A</v>
      </c>
      <c r="Q34" t="e">
        <f t="shared" si="22"/>
        <v>#N/A</v>
      </c>
    </row>
    <row r="35" spans="1:17" x14ac:dyDescent="0.2">
      <c r="A35" s="14">
        <v>46056</v>
      </c>
      <c r="B35" t="e">
        <f t="shared" si="7"/>
        <v>#N/A</v>
      </c>
      <c r="C35" t="e">
        <f t="shared" si="8"/>
        <v>#N/A</v>
      </c>
      <c r="D35" t="e">
        <f t="shared" si="9"/>
        <v>#N/A</v>
      </c>
      <c r="E35" t="e">
        <f t="shared" si="10"/>
        <v>#N/A</v>
      </c>
      <c r="F35" t="e">
        <f t="shared" si="11"/>
        <v>#N/A</v>
      </c>
      <c r="G35" t="e">
        <f t="shared" si="12"/>
        <v>#N/A</v>
      </c>
      <c r="H35" t="e">
        <f t="shared" si="13"/>
        <v>#N/A</v>
      </c>
      <c r="I35" t="e">
        <f t="shared" si="14"/>
        <v>#N/A</v>
      </c>
      <c r="J35" t="e">
        <f t="shared" si="15"/>
        <v>#N/A</v>
      </c>
      <c r="K35" t="e">
        <f t="shared" si="16"/>
        <v>#N/A</v>
      </c>
      <c r="L35" t="e">
        <f t="shared" si="17"/>
        <v>#N/A</v>
      </c>
      <c r="M35" t="e">
        <f t="shared" si="18"/>
        <v>#N/A</v>
      </c>
      <c r="N35" t="e">
        <f t="shared" si="19"/>
        <v>#N/A</v>
      </c>
      <c r="O35" t="e">
        <f t="shared" si="20"/>
        <v>#N/A</v>
      </c>
      <c r="P35" t="e">
        <f t="shared" si="21"/>
        <v>#N/A</v>
      </c>
      <c r="Q35" t="e">
        <f t="shared" si="22"/>
        <v>#N/A</v>
      </c>
    </row>
    <row r="36" spans="1:17" x14ac:dyDescent="0.2">
      <c r="A36" s="14">
        <v>46098</v>
      </c>
      <c r="B36" t="e">
        <f t="shared" si="7"/>
        <v>#N/A</v>
      </c>
      <c r="C36" t="e">
        <f t="shared" si="8"/>
        <v>#N/A</v>
      </c>
      <c r="D36" t="e">
        <f t="shared" si="9"/>
        <v>#N/A</v>
      </c>
      <c r="E36" t="e">
        <f t="shared" si="10"/>
        <v>#N/A</v>
      </c>
      <c r="F36" t="e">
        <f t="shared" si="11"/>
        <v>#N/A</v>
      </c>
      <c r="G36" t="e">
        <f t="shared" si="12"/>
        <v>#N/A</v>
      </c>
      <c r="H36" t="e">
        <f t="shared" si="13"/>
        <v>#N/A</v>
      </c>
      <c r="I36" t="e">
        <f t="shared" si="14"/>
        <v>#N/A</v>
      </c>
      <c r="J36" t="e">
        <f t="shared" si="15"/>
        <v>#N/A</v>
      </c>
      <c r="K36" t="e">
        <f t="shared" si="16"/>
        <v>#N/A</v>
      </c>
      <c r="L36" t="e">
        <f t="shared" si="17"/>
        <v>#N/A</v>
      </c>
      <c r="M36" t="e">
        <f t="shared" si="18"/>
        <v>#N/A</v>
      </c>
      <c r="N36" t="e">
        <f t="shared" si="19"/>
        <v>#N/A</v>
      </c>
      <c r="O36" t="e">
        <f t="shared" si="20"/>
        <v>#N/A</v>
      </c>
      <c r="P36" t="e">
        <f t="shared" si="21"/>
        <v>#N/A</v>
      </c>
      <c r="Q36" t="e">
        <f t="shared" si="22"/>
        <v>#N/A</v>
      </c>
    </row>
    <row r="37" spans="1:17" x14ac:dyDescent="0.2">
      <c r="A37" s="14">
        <v>46147</v>
      </c>
      <c r="B37" t="e">
        <f t="shared" si="7"/>
        <v>#N/A</v>
      </c>
      <c r="C37" t="e">
        <f t="shared" si="8"/>
        <v>#N/A</v>
      </c>
      <c r="D37" t="e">
        <f t="shared" si="9"/>
        <v>#N/A</v>
      </c>
      <c r="E37" t="e">
        <f t="shared" si="10"/>
        <v>#N/A</v>
      </c>
      <c r="F37" t="e">
        <f t="shared" si="11"/>
        <v>#N/A</v>
      </c>
      <c r="G37" t="e">
        <f t="shared" si="12"/>
        <v>#N/A</v>
      </c>
      <c r="H37" t="e">
        <f t="shared" si="13"/>
        <v>#N/A</v>
      </c>
      <c r="I37" t="e">
        <f t="shared" si="14"/>
        <v>#N/A</v>
      </c>
      <c r="J37" t="e">
        <f t="shared" si="15"/>
        <v>#N/A</v>
      </c>
      <c r="K37" t="e">
        <f t="shared" si="16"/>
        <v>#N/A</v>
      </c>
      <c r="L37" t="e">
        <f t="shared" si="17"/>
        <v>#N/A</v>
      </c>
      <c r="M37" t="e">
        <f t="shared" si="18"/>
        <v>#N/A</v>
      </c>
      <c r="N37" t="e">
        <f t="shared" si="19"/>
        <v>#N/A</v>
      </c>
      <c r="O37" t="e">
        <f t="shared" si="20"/>
        <v>#N/A</v>
      </c>
      <c r="P37" t="e">
        <f t="shared" si="21"/>
        <v>#N/A</v>
      </c>
      <c r="Q37" t="e">
        <f t="shared" si="22"/>
        <v>#N/A</v>
      </c>
    </row>
    <row r="38" spans="1:17" x14ac:dyDescent="0.2">
      <c r="A38" s="14">
        <v>46189</v>
      </c>
      <c r="B38" t="e">
        <f t="shared" si="7"/>
        <v>#N/A</v>
      </c>
      <c r="C38" t="e">
        <f t="shared" si="8"/>
        <v>#N/A</v>
      </c>
      <c r="D38" t="e">
        <f t="shared" si="9"/>
        <v>#N/A</v>
      </c>
      <c r="E38" t="e">
        <f t="shared" si="10"/>
        <v>#N/A</v>
      </c>
      <c r="F38" t="e">
        <f t="shared" si="11"/>
        <v>#N/A</v>
      </c>
      <c r="G38" t="e">
        <f t="shared" si="12"/>
        <v>#N/A</v>
      </c>
      <c r="H38" t="e">
        <f t="shared" si="13"/>
        <v>#N/A</v>
      </c>
      <c r="I38" t="e">
        <f t="shared" si="14"/>
        <v>#N/A</v>
      </c>
      <c r="J38" t="e">
        <f t="shared" si="15"/>
        <v>#N/A</v>
      </c>
      <c r="K38" t="e">
        <f t="shared" si="16"/>
        <v>#N/A</v>
      </c>
      <c r="L38" t="e">
        <f t="shared" si="17"/>
        <v>#N/A</v>
      </c>
      <c r="M38" t="e">
        <f t="shared" si="18"/>
        <v>#N/A</v>
      </c>
      <c r="N38" t="e">
        <f t="shared" si="19"/>
        <v>#N/A</v>
      </c>
      <c r="O38" t="e">
        <f t="shared" si="20"/>
        <v>#N/A</v>
      </c>
      <c r="P38" t="e">
        <f t="shared" si="21"/>
        <v>#N/A</v>
      </c>
      <c r="Q38" t="e">
        <f t="shared" si="22"/>
        <v>#N/A</v>
      </c>
    </row>
    <row r="39" spans="1:17" x14ac:dyDescent="0.2">
      <c r="A39" s="14">
        <v>46245</v>
      </c>
      <c r="B39" t="e">
        <f t="shared" si="7"/>
        <v>#N/A</v>
      </c>
      <c r="C39" t="e">
        <f t="shared" si="8"/>
        <v>#N/A</v>
      </c>
      <c r="D39" t="e">
        <f t="shared" si="9"/>
        <v>#N/A</v>
      </c>
      <c r="E39" t="e">
        <f t="shared" si="10"/>
        <v>#N/A</v>
      </c>
      <c r="F39" t="e">
        <f t="shared" si="11"/>
        <v>#N/A</v>
      </c>
      <c r="G39" t="e">
        <f t="shared" si="12"/>
        <v>#N/A</v>
      </c>
      <c r="H39" t="e">
        <f t="shared" si="13"/>
        <v>#N/A</v>
      </c>
      <c r="I39" t="e">
        <f t="shared" si="14"/>
        <v>#N/A</v>
      </c>
      <c r="J39" t="e">
        <f t="shared" si="15"/>
        <v>#N/A</v>
      </c>
      <c r="K39" t="e">
        <f t="shared" si="16"/>
        <v>#N/A</v>
      </c>
      <c r="L39" t="e">
        <f t="shared" si="17"/>
        <v>#N/A</v>
      </c>
      <c r="M39" t="e">
        <f t="shared" si="18"/>
        <v>#N/A</v>
      </c>
      <c r="N39" t="e">
        <f t="shared" si="19"/>
        <v>#N/A</v>
      </c>
      <c r="O39" t="e">
        <f t="shared" si="20"/>
        <v>#N/A</v>
      </c>
      <c r="P39" t="e">
        <f t="shared" si="21"/>
        <v>#N/A</v>
      </c>
      <c r="Q39" t="e">
        <f t="shared" si="22"/>
        <v>#N/A</v>
      </c>
    </row>
    <row r="40" spans="1:17" x14ac:dyDescent="0.2">
      <c r="A40" s="14">
        <v>46294</v>
      </c>
      <c r="B40" t="e">
        <f t="shared" si="7"/>
        <v>#N/A</v>
      </c>
      <c r="C40" t="e">
        <f t="shared" si="8"/>
        <v>#N/A</v>
      </c>
      <c r="D40" t="e">
        <f t="shared" si="9"/>
        <v>#N/A</v>
      </c>
      <c r="E40" t="e">
        <f t="shared" si="10"/>
        <v>#N/A</v>
      </c>
      <c r="F40" t="e">
        <f t="shared" si="11"/>
        <v>#N/A</v>
      </c>
      <c r="G40" t="e">
        <f t="shared" si="12"/>
        <v>#N/A</v>
      </c>
      <c r="H40" t="e">
        <f t="shared" si="13"/>
        <v>#N/A</v>
      </c>
      <c r="I40" t="e">
        <f t="shared" si="14"/>
        <v>#N/A</v>
      </c>
      <c r="J40" t="e">
        <f t="shared" si="15"/>
        <v>#N/A</v>
      </c>
      <c r="K40" t="e">
        <f t="shared" si="16"/>
        <v>#N/A</v>
      </c>
      <c r="L40" t="e">
        <f t="shared" si="17"/>
        <v>#N/A</v>
      </c>
      <c r="M40" t="e">
        <f t="shared" si="18"/>
        <v>#N/A</v>
      </c>
      <c r="N40" t="e">
        <f t="shared" si="19"/>
        <v>#N/A</v>
      </c>
      <c r="O40" t="e">
        <f t="shared" si="20"/>
        <v>#N/A</v>
      </c>
      <c r="P40" t="e">
        <f t="shared" si="21"/>
        <v>#N/A</v>
      </c>
      <c r="Q40" t="e">
        <f t="shared" si="22"/>
        <v>#N/A</v>
      </c>
    </row>
    <row r="41" spans="1:17" x14ac:dyDescent="0.2">
      <c r="A41" s="14">
        <v>46329</v>
      </c>
      <c r="B41" t="e">
        <f t="shared" si="7"/>
        <v>#N/A</v>
      </c>
      <c r="C41" t="e">
        <f t="shared" si="8"/>
        <v>#N/A</v>
      </c>
      <c r="D41" t="e">
        <f t="shared" si="9"/>
        <v>#N/A</v>
      </c>
      <c r="E41" t="e">
        <f t="shared" si="10"/>
        <v>#N/A</v>
      </c>
      <c r="F41" t="e">
        <f t="shared" si="11"/>
        <v>#N/A</v>
      </c>
      <c r="G41" t="e">
        <f t="shared" si="12"/>
        <v>#N/A</v>
      </c>
      <c r="H41" t="e">
        <f t="shared" si="13"/>
        <v>#N/A</v>
      </c>
      <c r="I41" t="e">
        <f t="shared" si="14"/>
        <v>#N/A</v>
      </c>
      <c r="J41" t="e">
        <f t="shared" si="15"/>
        <v>#N/A</v>
      </c>
      <c r="K41" t="e">
        <f t="shared" si="16"/>
        <v>#N/A</v>
      </c>
      <c r="L41" t="e">
        <f t="shared" si="17"/>
        <v>#N/A</v>
      </c>
      <c r="M41" t="e">
        <f t="shared" si="18"/>
        <v>#N/A</v>
      </c>
      <c r="N41" t="e">
        <f t="shared" si="19"/>
        <v>#N/A</v>
      </c>
      <c r="O41" t="e">
        <f t="shared" si="20"/>
        <v>#N/A</v>
      </c>
      <c r="P41" t="e">
        <f t="shared" si="21"/>
        <v>#N/A</v>
      </c>
      <c r="Q41" t="e">
        <f t="shared" si="22"/>
        <v>#N/A</v>
      </c>
    </row>
    <row r="42" spans="1:17" x14ac:dyDescent="0.2">
      <c r="A42" s="14">
        <v>46364</v>
      </c>
      <c r="B42" t="e">
        <f t="shared" si="7"/>
        <v>#N/A</v>
      </c>
      <c r="C42" t="e">
        <f t="shared" si="8"/>
        <v>#N/A</v>
      </c>
      <c r="D42" t="e">
        <f t="shared" si="9"/>
        <v>#N/A</v>
      </c>
      <c r="E42" t="e">
        <f t="shared" si="10"/>
        <v>#N/A</v>
      </c>
      <c r="F42" t="e">
        <f t="shared" si="11"/>
        <v>#N/A</v>
      </c>
      <c r="G42" t="e">
        <f t="shared" si="12"/>
        <v>#N/A</v>
      </c>
      <c r="H42" t="e">
        <f t="shared" si="13"/>
        <v>#N/A</v>
      </c>
      <c r="I42" t="e">
        <f t="shared" si="14"/>
        <v>#N/A</v>
      </c>
      <c r="J42" t="e">
        <f t="shared" si="15"/>
        <v>#N/A</v>
      </c>
      <c r="K42" t="e">
        <f t="shared" si="16"/>
        <v>#N/A</v>
      </c>
      <c r="L42" t="e">
        <f t="shared" si="17"/>
        <v>#N/A</v>
      </c>
      <c r="M42" t="e">
        <f t="shared" si="18"/>
        <v>#N/A</v>
      </c>
      <c r="N42" t="e">
        <f t="shared" si="19"/>
        <v>#N/A</v>
      </c>
      <c r="O42" t="e">
        <f t="shared" si="20"/>
        <v>#N/A</v>
      </c>
      <c r="P42" t="e">
        <f t="shared" si="21"/>
        <v>#N/A</v>
      </c>
      <c r="Q42" t="e">
        <f t="shared" si="22"/>
        <v>#N/A</v>
      </c>
    </row>
    <row r="43" spans="1:17" x14ac:dyDescent="0.2">
      <c r="A43" s="12"/>
    </row>
    <row r="44" spans="1:17" x14ac:dyDescent="0.2">
      <c r="B44" s="12" t="s">
        <v>3</v>
      </c>
      <c r="C44" s="12" t="s">
        <v>5</v>
      </c>
      <c r="D44" s="11" t="s">
        <v>6</v>
      </c>
      <c r="E44" s="12" t="s">
        <v>7</v>
      </c>
      <c r="F44" s="12" t="s">
        <v>8</v>
      </c>
      <c r="G44" s="11" t="s">
        <v>9</v>
      </c>
      <c r="H44" s="12" t="s">
        <v>10</v>
      </c>
      <c r="I44" s="12" t="s">
        <v>11</v>
      </c>
      <c r="J44" s="11" t="s">
        <v>12</v>
      </c>
      <c r="K44" s="12" t="s">
        <v>13</v>
      </c>
      <c r="L44" s="12" t="s">
        <v>14</v>
      </c>
      <c r="M44" s="11" t="s">
        <v>15</v>
      </c>
      <c r="N44" s="12" t="s">
        <v>16</v>
      </c>
      <c r="O44" s="12" t="s">
        <v>17</v>
      </c>
      <c r="P44" s="11" t="s">
        <v>18</v>
      </c>
      <c r="Q44" s="12" t="s">
        <v>19</v>
      </c>
    </row>
    <row r="45" spans="1:17" x14ac:dyDescent="0.2">
      <c r="A45" s="14">
        <v>45748</v>
      </c>
      <c r="C45" t="e">
        <f>C28-D28</f>
        <v>#N/A</v>
      </c>
      <c r="D45" t="e">
        <f t="shared" ref="D45:Q45" si="23">D28-E28</f>
        <v>#N/A</v>
      </c>
      <c r="E45" t="e">
        <f t="shared" si="23"/>
        <v>#N/A</v>
      </c>
      <c r="F45" t="e">
        <f t="shared" si="23"/>
        <v>#N/A</v>
      </c>
      <c r="G45" t="e">
        <f t="shared" si="23"/>
        <v>#N/A</v>
      </c>
      <c r="H45" t="e">
        <f t="shared" si="23"/>
        <v>#N/A</v>
      </c>
      <c r="I45" t="e">
        <f t="shared" si="23"/>
        <v>#N/A</v>
      </c>
      <c r="J45" t="e">
        <f t="shared" si="23"/>
        <v>#N/A</v>
      </c>
      <c r="K45" t="e">
        <f t="shared" si="23"/>
        <v>#N/A</v>
      </c>
      <c r="L45" t="e">
        <f t="shared" si="23"/>
        <v>#N/A</v>
      </c>
      <c r="M45" t="e">
        <f t="shared" si="23"/>
        <v>#N/A</v>
      </c>
      <c r="N45" t="e">
        <f t="shared" si="23"/>
        <v>#N/A</v>
      </c>
      <c r="O45" t="e">
        <f t="shared" si="23"/>
        <v>#N/A</v>
      </c>
      <c r="P45" t="e">
        <f t="shared" si="23"/>
        <v>#N/A</v>
      </c>
      <c r="Q45" t="e">
        <f t="shared" si="23"/>
        <v>#N/A</v>
      </c>
    </row>
    <row r="46" spans="1:17" x14ac:dyDescent="0.2">
      <c r="A46" s="14">
        <v>45797</v>
      </c>
      <c r="C46" t="e">
        <f t="shared" ref="C46:Q46" si="24">C29-D29</f>
        <v>#N/A</v>
      </c>
      <c r="D46" t="e">
        <f t="shared" si="24"/>
        <v>#N/A</v>
      </c>
      <c r="E46" t="e">
        <f t="shared" si="24"/>
        <v>#N/A</v>
      </c>
      <c r="F46" t="e">
        <f t="shared" si="24"/>
        <v>#N/A</v>
      </c>
      <c r="G46" t="e">
        <f t="shared" si="24"/>
        <v>#N/A</v>
      </c>
      <c r="H46" t="e">
        <f t="shared" si="24"/>
        <v>#N/A</v>
      </c>
      <c r="I46" t="e">
        <f t="shared" si="24"/>
        <v>#N/A</v>
      </c>
      <c r="J46" t="e">
        <f t="shared" si="24"/>
        <v>#N/A</v>
      </c>
      <c r="K46" t="e">
        <f t="shared" si="24"/>
        <v>#N/A</v>
      </c>
      <c r="L46" t="e">
        <f t="shared" si="24"/>
        <v>#N/A</v>
      </c>
      <c r="M46" t="e">
        <f t="shared" si="24"/>
        <v>#N/A</v>
      </c>
      <c r="N46" t="e">
        <f t="shared" si="24"/>
        <v>#N/A</v>
      </c>
      <c r="O46" t="e">
        <f t="shared" si="24"/>
        <v>#N/A</v>
      </c>
      <c r="P46" t="e">
        <f t="shared" si="24"/>
        <v>#N/A</v>
      </c>
      <c r="Q46" t="e">
        <f t="shared" si="24"/>
        <v>#N/A</v>
      </c>
    </row>
    <row r="47" spans="1:17" x14ac:dyDescent="0.2">
      <c r="A47" s="14">
        <v>45846</v>
      </c>
      <c r="C47" t="e">
        <f t="shared" ref="C47:Q47" si="25">C30-D30</f>
        <v>#N/A</v>
      </c>
      <c r="D47" t="e">
        <f t="shared" si="25"/>
        <v>#N/A</v>
      </c>
      <c r="E47" t="e">
        <f t="shared" si="25"/>
        <v>#N/A</v>
      </c>
      <c r="F47" t="e">
        <f t="shared" si="25"/>
        <v>#N/A</v>
      </c>
      <c r="G47" t="e">
        <f t="shared" si="25"/>
        <v>#N/A</v>
      </c>
      <c r="H47" t="e">
        <f t="shared" si="25"/>
        <v>#N/A</v>
      </c>
      <c r="I47" t="e">
        <f t="shared" si="25"/>
        <v>#N/A</v>
      </c>
      <c r="J47" t="e">
        <f t="shared" si="25"/>
        <v>#N/A</v>
      </c>
      <c r="K47" t="e">
        <f t="shared" si="25"/>
        <v>#N/A</v>
      </c>
      <c r="L47" t="e">
        <f t="shared" si="25"/>
        <v>#N/A</v>
      </c>
      <c r="M47" t="e">
        <f t="shared" si="25"/>
        <v>#N/A</v>
      </c>
      <c r="N47" t="e">
        <f t="shared" si="25"/>
        <v>#N/A</v>
      </c>
      <c r="O47" t="e">
        <f t="shared" si="25"/>
        <v>#N/A</v>
      </c>
      <c r="P47" t="e">
        <f t="shared" si="25"/>
        <v>#N/A</v>
      </c>
      <c r="Q47" t="e">
        <f t="shared" si="25"/>
        <v>#N/A</v>
      </c>
    </row>
    <row r="48" spans="1:17" x14ac:dyDescent="0.2">
      <c r="A48" s="14">
        <v>45881</v>
      </c>
      <c r="C48" t="e">
        <f t="shared" ref="C48:Q48" si="26">C31-D31</f>
        <v>#N/A</v>
      </c>
      <c r="D48" t="e">
        <f t="shared" si="26"/>
        <v>#N/A</v>
      </c>
      <c r="E48" t="e">
        <f t="shared" si="26"/>
        <v>#N/A</v>
      </c>
      <c r="F48" t="e">
        <f t="shared" si="26"/>
        <v>#N/A</v>
      </c>
      <c r="G48" t="e">
        <f t="shared" si="26"/>
        <v>#N/A</v>
      </c>
      <c r="H48" t="e">
        <f t="shared" si="26"/>
        <v>#N/A</v>
      </c>
      <c r="I48" t="e">
        <f t="shared" si="26"/>
        <v>#N/A</v>
      </c>
      <c r="J48" t="e">
        <f t="shared" si="26"/>
        <v>#N/A</v>
      </c>
      <c r="K48" t="e">
        <f t="shared" si="26"/>
        <v>#N/A</v>
      </c>
      <c r="L48" t="e">
        <f t="shared" si="26"/>
        <v>#N/A</v>
      </c>
      <c r="M48" t="e">
        <f t="shared" si="26"/>
        <v>#N/A</v>
      </c>
      <c r="N48" t="e">
        <f t="shared" si="26"/>
        <v>#N/A</v>
      </c>
      <c r="O48" t="e">
        <f t="shared" si="26"/>
        <v>#N/A</v>
      </c>
      <c r="P48" t="e">
        <f t="shared" si="26"/>
        <v>#N/A</v>
      </c>
      <c r="Q48" t="e">
        <f t="shared" si="26"/>
        <v>#N/A</v>
      </c>
    </row>
    <row r="49" spans="1:17" x14ac:dyDescent="0.2">
      <c r="A49" s="14">
        <v>45930</v>
      </c>
      <c r="C49" t="e">
        <f t="shared" ref="C49:Q49" si="27">C32-D32</f>
        <v>#N/A</v>
      </c>
      <c r="D49" t="e">
        <f t="shared" si="27"/>
        <v>#N/A</v>
      </c>
      <c r="E49" t="e">
        <f t="shared" si="27"/>
        <v>#N/A</v>
      </c>
      <c r="F49" t="e">
        <f t="shared" si="27"/>
        <v>#N/A</v>
      </c>
      <c r="G49" t="e">
        <f t="shared" si="27"/>
        <v>#N/A</v>
      </c>
      <c r="H49" t="e">
        <f t="shared" si="27"/>
        <v>#N/A</v>
      </c>
      <c r="I49" t="e">
        <f t="shared" si="27"/>
        <v>#N/A</v>
      </c>
      <c r="J49" t="e">
        <f t="shared" si="27"/>
        <v>#N/A</v>
      </c>
      <c r="K49" t="e">
        <f t="shared" si="27"/>
        <v>#N/A</v>
      </c>
      <c r="L49" t="e">
        <f t="shared" si="27"/>
        <v>#N/A</v>
      </c>
      <c r="M49" t="e">
        <f t="shared" si="27"/>
        <v>#N/A</v>
      </c>
      <c r="N49" t="e">
        <f t="shared" si="27"/>
        <v>#N/A</v>
      </c>
      <c r="O49" t="e">
        <f t="shared" si="27"/>
        <v>#N/A</v>
      </c>
      <c r="P49" t="e">
        <f t="shared" si="27"/>
        <v>#N/A</v>
      </c>
      <c r="Q49" t="e">
        <f t="shared" si="27"/>
        <v>#N/A</v>
      </c>
    </row>
    <row r="50" spans="1:17" x14ac:dyDescent="0.2">
      <c r="A50" s="14">
        <v>45965</v>
      </c>
      <c r="C50" t="e">
        <f t="shared" ref="C50:Q50" si="28">C33-D33</f>
        <v>#N/A</v>
      </c>
      <c r="D50" t="e">
        <f t="shared" si="28"/>
        <v>#N/A</v>
      </c>
      <c r="E50" t="e">
        <f t="shared" si="28"/>
        <v>#N/A</v>
      </c>
      <c r="F50" t="e">
        <f t="shared" si="28"/>
        <v>#N/A</v>
      </c>
      <c r="G50" t="e">
        <f t="shared" si="28"/>
        <v>#N/A</v>
      </c>
      <c r="H50" t="e">
        <f t="shared" si="28"/>
        <v>#N/A</v>
      </c>
      <c r="I50" t="e">
        <f t="shared" si="28"/>
        <v>#N/A</v>
      </c>
      <c r="J50" t="e">
        <f t="shared" si="28"/>
        <v>#N/A</v>
      </c>
      <c r="K50" t="e">
        <f t="shared" si="28"/>
        <v>#N/A</v>
      </c>
      <c r="L50" t="e">
        <f t="shared" si="28"/>
        <v>#N/A</v>
      </c>
      <c r="M50" t="e">
        <f t="shared" si="28"/>
        <v>#N/A</v>
      </c>
      <c r="N50" t="e">
        <f t="shared" si="28"/>
        <v>#N/A</v>
      </c>
      <c r="O50" t="e">
        <f t="shared" si="28"/>
        <v>#N/A</v>
      </c>
      <c r="P50" t="e">
        <f t="shared" si="28"/>
        <v>#N/A</v>
      </c>
      <c r="Q50" t="e">
        <f t="shared" si="28"/>
        <v>#N/A</v>
      </c>
    </row>
    <row r="51" spans="1:17" x14ac:dyDescent="0.2">
      <c r="A51" s="14">
        <v>46000</v>
      </c>
      <c r="C51" t="e">
        <f t="shared" ref="C51:Q51" si="29">C34-D34</f>
        <v>#N/A</v>
      </c>
      <c r="D51" t="e">
        <f t="shared" si="29"/>
        <v>#N/A</v>
      </c>
      <c r="E51" t="e">
        <f t="shared" si="29"/>
        <v>#N/A</v>
      </c>
      <c r="F51" t="e">
        <f t="shared" si="29"/>
        <v>#N/A</v>
      </c>
      <c r="G51" t="e">
        <f t="shared" si="29"/>
        <v>#N/A</v>
      </c>
      <c r="H51" t="e">
        <f t="shared" si="29"/>
        <v>#N/A</v>
      </c>
      <c r="I51" t="e">
        <f t="shared" si="29"/>
        <v>#N/A</v>
      </c>
      <c r="J51" t="e">
        <f t="shared" si="29"/>
        <v>#N/A</v>
      </c>
      <c r="K51" t="e">
        <f t="shared" si="29"/>
        <v>#N/A</v>
      </c>
      <c r="L51" t="e">
        <f t="shared" si="29"/>
        <v>#N/A</v>
      </c>
      <c r="M51" t="e">
        <f t="shared" si="29"/>
        <v>#N/A</v>
      </c>
      <c r="N51" t="e">
        <f t="shared" si="29"/>
        <v>#N/A</v>
      </c>
      <c r="O51" t="e">
        <f t="shared" si="29"/>
        <v>#N/A</v>
      </c>
      <c r="P51" t="e">
        <f t="shared" si="29"/>
        <v>#N/A</v>
      </c>
      <c r="Q51" t="e">
        <f t="shared" si="29"/>
        <v>#N/A</v>
      </c>
    </row>
    <row r="52" spans="1:17" x14ac:dyDescent="0.2">
      <c r="A52" s="14">
        <v>46056</v>
      </c>
      <c r="C52" t="e">
        <f t="shared" ref="C52:Q52" si="30">C35-D35</f>
        <v>#N/A</v>
      </c>
      <c r="D52" t="e">
        <f t="shared" si="30"/>
        <v>#N/A</v>
      </c>
      <c r="E52" t="e">
        <f t="shared" si="30"/>
        <v>#N/A</v>
      </c>
      <c r="F52" t="e">
        <f t="shared" si="30"/>
        <v>#N/A</v>
      </c>
      <c r="G52" t="e">
        <f t="shared" si="30"/>
        <v>#N/A</v>
      </c>
      <c r="H52" t="e">
        <f t="shared" si="30"/>
        <v>#N/A</v>
      </c>
      <c r="I52" t="e">
        <f t="shared" si="30"/>
        <v>#N/A</v>
      </c>
      <c r="J52" t="e">
        <f t="shared" si="30"/>
        <v>#N/A</v>
      </c>
      <c r="K52" t="e">
        <f t="shared" si="30"/>
        <v>#N/A</v>
      </c>
      <c r="L52" t="e">
        <f t="shared" si="30"/>
        <v>#N/A</v>
      </c>
      <c r="M52" t="e">
        <f t="shared" si="30"/>
        <v>#N/A</v>
      </c>
      <c r="N52" t="e">
        <f t="shared" si="30"/>
        <v>#N/A</v>
      </c>
      <c r="O52" t="e">
        <f t="shared" si="30"/>
        <v>#N/A</v>
      </c>
      <c r="P52" t="e">
        <f t="shared" si="30"/>
        <v>#N/A</v>
      </c>
      <c r="Q52" t="e">
        <f t="shared" si="30"/>
        <v>#N/A</v>
      </c>
    </row>
    <row r="53" spans="1:17" x14ac:dyDescent="0.2">
      <c r="A53" s="14">
        <v>46098</v>
      </c>
      <c r="C53" t="e">
        <f t="shared" ref="C53:Q53" si="31">C36-D36</f>
        <v>#N/A</v>
      </c>
      <c r="D53" t="e">
        <f t="shared" si="31"/>
        <v>#N/A</v>
      </c>
      <c r="E53" t="e">
        <f t="shared" si="31"/>
        <v>#N/A</v>
      </c>
      <c r="F53" t="e">
        <f t="shared" si="31"/>
        <v>#N/A</v>
      </c>
      <c r="G53" t="e">
        <f t="shared" si="31"/>
        <v>#N/A</v>
      </c>
      <c r="H53" t="e">
        <f t="shared" si="31"/>
        <v>#N/A</v>
      </c>
      <c r="I53" t="e">
        <f t="shared" si="31"/>
        <v>#N/A</v>
      </c>
      <c r="J53" t="e">
        <f t="shared" si="31"/>
        <v>#N/A</v>
      </c>
      <c r="K53" t="e">
        <f t="shared" si="31"/>
        <v>#N/A</v>
      </c>
      <c r="L53" t="e">
        <f t="shared" si="31"/>
        <v>#N/A</v>
      </c>
      <c r="M53" t="e">
        <f t="shared" si="31"/>
        <v>#N/A</v>
      </c>
      <c r="N53" t="e">
        <f t="shared" si="31"/>
        <v>#N/A</v>
      </c>
      <c r="O53" t="e">
        <f t="shared" si="31"/>
        <v>#N/A</v>
      </c>
      <c r="P53" t="e">
        <f t="shared" si="31"/>
        <v>#N/A</v>
      </c>
      <c r="Q53" t="e">
        <f t="shared" si="31"/>
        <v>#N/A</v>
      </c>
    </row>
    <row r="54" spans="1:17" x14ac:dyDescent="0.2">
      <c r="A54" s="14">
        <v>46147</v>
      </c>
      <c r="C54" t="e">
        <f t="shared" ref="C54:Q54" si="32">C37-D37</f>
        <v>#N/A</v>
      </c>
      <c r="D54" t="e">
        <f t="shared" si="32"/>
        <v>#N/A</v>
      </c>
      <c r="E54" t="e">
        <f t="shared" si="32"/>
        <v>#N/A</v>
      </c>
      <c r="F54" t="e">
        <f t="shared" si="32"/>
        <v>#N/A</v>
      </c>
      <c r="G54" t="e">
        <f t="shared" si="32"/>
        <v>#N/A</v>
      </c>
      <c r="H54" t="e">
        <f t="shared" si="32"/>
        <v>#N/A</v>
      </c>
      <c r="I54" t="e">
        <f t="shared" si="32"/>
        <v>#N/A</v>
      </c>
      <c r="J54" t="e">
        <f t="shared" si="32"/>
        <v>#N/A</v>
      </c>
      <c r="K54" t="e">
        <f t="shared" si="32"/>
        <v>#N/A</v>
      </c>
      <c r="L54" t="e">
        <f t="shared" si="32"/>
        <v>#N/A</v>
      </c>
      <c r="M54" t="e">
        <f t="shared" si="32"/>
        <v>#N/A</v>
      </c>
      <c r="N54" t="e">
        <f t="shared" si="32"/>
        <v>#N/A</v>
      </c>
      <c r="O54" t="e">
        <f t="shared" si="32"/>
        <v>#N/A</v>
      </c>
      <c r="P54" t="e">
        <f t="shared" si="32"/>
        <v>#N/A</v>
      </c>
      <c r="Q54" t="e">
        <f t="shared" si="32"/>
        <v>#N/A</v>
      </c>
    </row>
    <row r="55" spans="1:17" x14ac:dyDescent="0.2">
      <c r="A55" s="14">
        <v>46189</v>
      </c>
      <c r="C55" t="e">
        <f t="shared" ref="C55:Q55" si="33">C38-D38</f>
        <v>#N/A</v>
      </c>
      <c r="D55" t="e">
        <f t="shared" si="33"/>
        <v>#N/A</v>
      </c>
      <c r="E55" t="e">
        <f t="shared" si="33"/>
        <v>#N/A</v>
      </c>
      <c r="F55" t="e">
        <f t="shared" si="33"/>
        <v>#N/A</v>
      </c>
      <c r="G55" t="e">
        <f t="shared" si="33"/>
        <v>#N/A</v>
      </c>
      <c r="H55" t="e">
        <f t="shared" si="33"/>
        <v>#N/A</v>
      </c>
      <c r="I55" t="e">
        <f t="shared" si="33"/>
        <v>#N/A</v>
      </c>
      <c r="J55" t="e">
        <f t="shared" si="33"/>
        <v>#N/A</v>
      </c>
      <c r="K55" t="e">
        <f t="shared" si="33"/>
        <v>#N/A</v>
      </c>
      <c r="L55" t="e">
        <f t="shared" si="33"/>
        <v>#N/A</v>
      </c>
      <c r="M55" t="e">
        <f t="shared" si="33"/>
        <v>#N/A</v>
      </c>
      <c r="N55" t="e">
        <f t="shared" si="33"/>
        <v>#N/A</v>
      </c>
      <c r="O55" t="e">
        <f t="shared" si="33"/>
        <v>#N/A</v>
      </c>
      <c r="P55" t="e">
        <f t="shared" si="33"/>
        <v>#N/A</v>
      </c>
      <c r="Q55" t="e">
        <f t="shared" si="33"/>
        <v>#N/A</v>
      </c>
    </row>
    <row r="56" spans="1:17" x14ac:dyDescent="0.2">
      <c r="A56" s="14">
        <v>46245</v>
      </c>
      <c r="C56" t="e">
        <f t="shared" ref="C56:Q56" si="34">C39-D39</f>
        <v>#N/A</v>
      </c>
      <c r="D56" t="e">
        <f t="shared" si="34"/>
        <v>#N/A</v>
      </c>
      <c r="E56" t="e">
        <f t="shared" si="34"/>
        <v>#N/A</v>
      </c>
      <c r="F56" t="e">
        <f t="shared" si="34"/>
        <v>#N/A</v>
      </c>
      <c r="G56" t="e">
        <f t="shared" si="34"/>
        <v>#N/A</v>
      </c>
      <c r="H56" t="e">
        <f t="shared" si="34"/>
        <v>#N/A</v>
      </c>
      <c r="I56" t="e">
        <f t="shared" si="34"/>
        <v>#N/A</v>
      </c>
      <c r="J56" t="e">
        <f t="shared" si="34"/>
        <v>#N/A</v>
      </c>
      <c r="K56" t="e">
        <f t="shared" si="34"/>
        <v>#N/A</v>
      </c>
      <c r="L56" t="e">
        <f t="shared" si="34"/>
        <v>#N/A</v>
      </c>
      <c r="M56" t="e">
        <f t="shared" si="34"/>
        <v>#N/A</v>
      </c>
      <c r="N56" t="e">
        <f t="shared" si="34"/>
        <v>#N/A</v>
      </c>
      <c r="O56" t="e">
        <f t="shared" si="34"/>
        <v>#N/A</v>
      </c>
      <c r="P56" t="e">
        <f t="shared" si="34"/>
        <v>#N/A</v>
      </c>
      <c r="Q56" t="e">
        <f t="shared" si="34"/>
        <v>#N/A</v>
      </c>
    </row>
    <row r="57" spans="1:17" x14ac:dyDescent="0.2">
      <c r="A57" s="14">
        <v>46294</v>
      </c>
      <c r="C57" t="e">
        <f t="shared" ref="C57:Q57" si="35">C40-D40</f>
        <v>#N/A</v>
      </c>
      <c r="D57" t="e">
        <f t="shared" si="35"/>
        <v>#N/A</v>
      </c>
      <c r="E57" t="e">
        <f t="shared" si="35"/>
        <v>#N/A</v>
      </c>
      <c r="F57" t="e">
        <f t="shared" si="35"/>
        <v>#N/A</v>
      </c>
      <c r="G57" t="e">
        <f t="shared" si="35"/>
        <v>#N/A</v>
      </c>
      <c r="H57" t="e">
        <f t="shared" si="35"/>
        <v>#N/A</v>
      </c>
      <c r="I57" t="e">
        <f t="shared" si="35"/>
        <v>#N/A</v>
      </c>
      <c r="J57" t="e">
        <f t="shared" si="35"/>
        <v>#N/A</v>
      </c>
      <c r="K57" t="e">
        <f t="shared" si="35"/>
        <v>#N/A</v>
      </c>
      <c r="L57" t="e">
        <f t="shared" si="35"/>
        <v>#N/A</v>
      </c>
      <c r="M57" t="e">
        <f t="shared" si="35"/>
        <v>#N/A</v>
      </c>
      <c r="N57" t="e">
        <f t="shared" si="35"/>
        <v>#N/A</v>
      </c>
      <c r="O57" t="e">
        <f t="shared" si="35"/>
        <v>#N/A</v>
      </c>
      <c r="P57" t="e">
        <f t="shared" si="35"/>
        <v>#N/A</v>
      </c>
      <c r="Q57" t="e">
        <f t="shared" si="35"/>
        <v>#N/A</v>
      </c>
    </row>
    <row r="58" spans="1:17" x14ac:dyDescent="0.2">
      <c r="A58" s="14">
        <v>46329</v>
      </c>
      <c r="C58" t="e">
        <f t="shared" ref="C58:Q58" si="36">C41-D41</f>
        <v>#N/A</v>
      </c>
      <c r="D58" t="e">
        <f t="shared" si="36"/>
        <v>#N/A</v>
      </c>
      <c r="E58" t="e">
        <f t="shared" si="36"/>
        <v>#N/A</v>
      </c>
      <c r="F58" t="e">
        <f t="shared" si="36"/>
        <v>#N/A</v>
      </c>
      <c r="G58" t="e">
        <f t="shared" si="36"/>
        <v>#N/A</v>
      </c>
      <c r="H58" t="e">
        <f t="shared" si="36"/>
        <v>#N/A</v>
      </c>
      <c r="I58" t="e">
        <f t="shared" si="36"/>
        <v>#N/A</v>
      </c>
      <c r="J58" t="e">
        <f t="shared" si="36"/>
        <v>#N/A</v>
      </c>
      <c r="K58" t="e">
        <f t="shared" si="36"/>
        <v>#N/A</v>
      </c>
      <c r="L58" t="e">
        <f t="shared" si="36"/>
        <v>#N/A</v>
      </c>
      <c r="M58" t="e">
        <f t="shared" si="36"/>
        <v>#N/A</v>
      </c>
      <c r="N58" t="e">
        <f t="shared" si="36"/>
        <v>#N/A</v>
      </c>
      <c r="O58" t="e">
        <f t="shared" si="36"/>
        <v>#N/A</v>
      </c>
      <c r="P58" t="e">
        <f t="shared" si="36"/>
        <v>#N/A</v>
      </c>
      <c r="Q58" t="e">
        <f t="shared" si="36"/>
        <v>#N/A</v>
      </c>
    </row>
    <row r="59" spans="1:17" x14ac:dyDescent="0.2">
      <c r="A59" s="14">
        <v>46364</v>
      </c>
      <c r="C59" t="e">
        <f t="shared" ref="C59:Q59" si="37">C42-D42</f>
        <v>#N/A</v>
      </c>
      <c r="D59" t="e">
        <f t="shared" si="37"/>
        <v>#N/A</v>
      </c>
      <c r="E59" t="e">
        <f t="shared" si="37"/>
        <v>#N/A</v>
      </c>
      <c r="F59" t="e">
        <f t="shared" si="37"/>
        <v>#N/A</v>
      </c>
      <c r="G59" t="e">
        <f t="shared" si="37"/>
        <v>#N/A</v>
      </c>
      <c r="H59" t="e">
        <f t="shared" si="37"/>
        <v>#N/A</v>
      </c>
      <c r="I59" t="e">
        <f t="shared" si="37"/>
        <v>#N/A</v>
      </c>
      <c r="J59" t="e">
        <f t="shared" si="37"/>
        <v>#N/A</v>
      </c>
      <c r="K59" t="e">
        <f t="shared" si="37"/>
        <v>#N/A</v>
      </c>
      <c r="L59" t="e">
        <f t="shared" si="37"/>
        <v>#N/A</v>
      </c>
      <c r="M59" t="e">
        <f t="shared" si="37"/>
        <v>#N/A</v>
      </c>
      <c r="N59" t="e">
        <f t="shared" si="37"/>
        <v>#N/A</v>
      </c>
      <c r="O59" t="e">
        <f t="shared" si="37"/>
        <v>#N/A</v>
      </c>
      <c r="P59" t="e">
        <f t="shared" si="37"/>
        <v>#N/A</v>
      </c>
      <c r="Q59" t="e">
        <f t="shared" si="37"/>
        <v>#N/A</v>
      </c>
    </row>
  </sheetData>
  <phoneticPr fontId="4" type="noConversion"/>
  <conditionalFormatting sqref="B10:S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EE96-895C-41B2-839A-5BB0BD852824}">
  <dimension ref="A1:T24"/>
  <sheetViews>
    <sheetView workbookViewId="0">
      <selection activeCell="A5" sqref="A5:XFD5"/>
    </sheetView>
  </sheetViews>
  <sheetFormatPr baseColWidth="10" defaultColWidth="8.83203125" defaultRowHeight="15" x14ac:dyDescent="0.2"/>
  <cols>
    <col min="3" max="3" width="13.83203125" customWidth="1"/>
    <col min="5" max="5" width="12.83203125" customWidth="1"/>
    <col min="6" max="6" width="12" customWidth="1"/>
    <col min="7" max="7" width="12.6640625" customWidth="1"/>
    <col min="9" max="9" width="12" customWidth="1"/>
    <col min="10" max="10" width="12.6640625" customWidth="1"/>
    <col min="14" max="14" width="11" customWidth="1"/>
    <col min="15" max="15" width="11.83203125" customWidth="1"/>
    <col min="16" max="16" width="11.5" customWidth="1"/>
    <col min="17" max="17" width="11.1640625" customWidth="1"/>
    <col min="18" max="18" width="11.5" customWidth="1"/>
  </cols>
  <sheetData>
    <row r="1" spans="1:20" x14ac:dyDescent="0.2">
      <c r="A1" s="12"/>
      <c r="B1" s="13"/>
      <c r="C1" s="14"/>
      <c r="E1" s="14">
        <v>45706</v>
      </c>
      <c r="F1" s="14">
        <v>45748</v>
      </c>
      <c r="G1" s="14">
        <v>45797</v>
      </c>
      <c r="H1" s="14">
        <v>45846</v>
      </c>
      <c r="I1" s="14">
        <v>45881</v>
      </c>
      <c r="J1" s="14">
        <v>45930</v>
      </c>
      <c r="K1" s="14">
        <v>45965</v>
      </c>
      <c r="L1" s="14">
        <v>46000</v>
      </c>
      <c r="M1" s="14">
        <v>46056</v>
      </c>
      <c r="N1" s="14">
        <v>46098</v>
      </c>
      <c r="O1" s="14">
        <v>46147</v>
      </c>
      <c r="P1" s="14">
        <v>46189</v>
      </c>
      <c r="Q1" s="14">
        <v>46245</v>
      </c>
      <c r="R1" s="14">
        <v>46294</v>
      </c>
      <c r="S1" s="14">
        <v>46329</v>
      </c>
      <c r="T1" s="14">
        <v>46364</v>
      </c>
    </row>
    <row r="2" spans="1:20" x14ac:dyDescent="0.2">
      <c r="A2" s="12"/>
      <c r="B2" s="13"/>
      <c r="C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x14ac:dyDescent="0.2">
      <c r="A3" s="12" t="s">
        <v>62</v>
      </c>
      <c r="B3" s="13">
        <v>45689</v>
      </c>
      <c r="C3" s="14">
        <v>45716</v>
      </c>
      <c r="D3">
        <v>28</v>
      </c>
      <c r="E3">
        <f>IF(AND(YEAR($C3)=YEAR(E$1),$C3&gt;=E$1),MIN(100,((($C3-E$1))/$D3)*100),IF(AND(YEAR($C3)&gt;YEAR(E$1)),100,0))</f>
        <v>35.714285714285715</v>
      </c>
      <c r="F3">
        <f t="shared" ref="F3:T18" si="0">IF(AND(YEAR($C3)=YEAR(F$1),$C3&gt;=F$1),MIN(100,((($C3-F$1))/$D3)*100),IF(AND(YEAR($C3)&gt;YEAR(F$1)),100,0))</f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</row>
    <row r="4" spans="1:20" x14ac:dyDescent="0.2">
      <c r="A4" s="12" t="s">
        <v>63</v>
      </c>
      <c r="B4" s="13">
        <v>45717</v>
      </c>
      <c r="C4" s="14">
        <v>45747</v>
      </c>
      <c r="D4" s="12">
        <v>31</v>
      </c>
      <c r="E4">
        <f t="shared" ref="E4:S20" si="1">IF(AND(YEAR($C4)=YEAR(E$1),$C4&gt;=E$1),MIN(100,((($C4-E$1))/$D4)*100),IF(AND(YEAR($C4)&gt;YEAR(E$1)),100,0))</f>
        <v>100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ref="T4:T18" si="2">IF(AND(YEAR($C4)=YEAR(T$1),$C4&gt;=T$1),((($C4-T$1))/$D4)*100,IF(AND(YEAR($C4)&gt;YEAR(T$1)),100,0))</f>
        <v>0</v>
      </c>
    </row>
    <row r="5" spans="1:20" x14ac:dyDescent="0.2">
      <c r="A5" s="12" t="s">
        <v>64</v>
      </c>
      <c r="B5" s="13">
        <v>45748</v>
      </c>
      <c r="C5" s="14">
        <v>45777</v>
      </c>
      <c r="D5" s="12">
        <v>30</v>
      </c>
      <c r="E5">
        <f t="shared" si="1"/>
        <v>100</v>
      </c>
      <c r="F5">
        <f t="shared" si="0"/>
        <v>96.666666666666671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2"/>
        <v>0</v>
      </c>
    </row>
    <row r="6" spans="1:20" x14ac:dyDescent="0.2">
      <c r="A6" s="12" t="s">
        <v>65</v>
      </c>
      <c r="B6" s="13">
        <v>45778</v>
      </c>
      <c r="C6" s="14">
        <v>45807</v>
      </c>
      <c r="D6" s="12">
        <v>31</v>
      </c>
      <c r="E6">
        <f t="shared" si="1"/>
        <v>100</v>
      </c>
      <c r="F6">
        <f t="shared" si="0"/>
        <v>100</v>
      </c>
      <c r="G6">
        <f t="shared" si="0"/>
        <v>32.258064516129032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2"/>
        <v>0</v>
      </c>
    </row>
    <row r="7" spans="1:20" x14ac:dyDescent="0.2">
      <c r="A7" s="12" t="s">
        <v>66</v>
      </c>
      <c r="B7" s="13">
        <v>45809</v>
      </c>
      <c r="C7" s="14">
        <v>45838</v>
      </c>
      <c r="D7" s="12">
        <v>30</v>
      </c>
      <c r="E7">
        <f t="shared" si="1"/>
        <v>100</v>
      </c>
      <c r="F7">
        <f t="shared" si="0"/>
        <v>100</v>
      </c>
      <c r="G7">
        <f t="shared" si="0"/>
        <v>100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2"/>
        <v>0</v>
      </c>
    </row>
    <row r="8" spans="1:20" x14ac:dyDescent="0.2">
      <c r="A8" s="12" t="s">
        <v>67</v>
      </c>
      <c r="B8" s="13">
        <v>45839</v>
      </c>
      <c r="C8" s="14">
        <v>45869</v>
      </c>
      <c r="D8" s="12">
        <v>31</v>
      </c>
      <c r="E8">
        <f t="shared" si="1"/>
        <v>100</v>
      </c>
      <c r="F8">
        <f t="shared" si="0"/>
        <v>100</v>
      </c>
      <c r="G8">
        <f t="shared" si="0"/>
        <v>100</v>
      </c>
      <c r="H8">
        <f t="shared" si="0"/>
        <v>74.193548387096769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2"/>
        <v>0</v>
      </c>
    </row>
    <row r="9" spans="1:20" x14ac:dyDescent="0.2">
      <c r="A9" s="12" t="s">
        <v>68</v>
      </c>
      <c r="B9" s="13">
        <v>45870</v>
      </c>
      <c r="C9" s="14">
        <v>45898</v>
      </c>
      <c r="D9" s="12">
        <v>31</v>
      </c>
      <c r="E9">
        <f t="shared" si="1"/>
        <v>100</v>
      </c>
      <c r="F9">
        <f t="shared" si="0"/>
        <v>100</v>
      </c>
      <c r="G9">
        <f t="shared" si="0"/>
        <v>100</v>
      </c>
      <c r="H9">
        <f t="shared" si="0"/>
        <v>100</v>
      </c>
      <c r="I9">
        <f t="shared" si="0"/>
        <v>54.838709677419352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2"/>
        <v>0</v>
      </c>
    </row>
    <row r="10" spans="1:20" x14ac:dyDescent="0.2">
      <c r="A10" s="12" t="s">
        <v>69</v>
      </c>
      <c r="B10" s="13">
        <v>45901</v>
      </c>
      <c r="C10" s="14">
        <v>45930</v>
      </c>
      <c r="D10" s="12">
        <v>30</v>
      </c>
      <c r="E10">
        <f t="shared" si="1"/>
        <v>100</v>
      </c>
      <c r="F10">
        <f t="shared" si="0"/>
        <v>100</v>
      </c>
      <c r="G10">
        <f t="shared" si="0"/>
        <v>100</v>
      </c>
      <c r="H10">
        <f t="shared" si="0"/>
        <v>100</v>
      </c>
      <c r="I10">
        <f t="shared" si="0"/>
        <v>100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0"/>
        <v>0</v>
      </c>
      <c r="T10">
        <f t="shared" si="2"/>
        <v>0</v>
      </c>
    </row>
    <row r="11" spans="1:20" x14ac:dyDescent="0.2">
      <c r="A11" s="12" t="s">
        <v>70</v>
      </c>
      <c r="B11" s="13">
        <v>45931</v>
      </c>
      <c r="C11" s="14">
        <v>45961</v>
      </c>
      <c r="D11" s="12">
        <v>31</v>
      </c>
      <c r="E11">
        <f t="shared" si="1"/>
        <v>100</v>
      </c>
      <c r="F11">
        <f t="shared" si="0"/>
        <v>100</v>
      </c>
      <c r="G11">
        <f t="shared" si="0"/>
        <v>100</v>
      </c>
      <c r="H11">
        <f t="shared" si="0"/>
        <v>100</v>
      </c>
      <c r="I11">
        <f t="shared" si="0"/>
        <v>100</v>
      </c>
      <c r="J11">
        <f t="shared" si="0"/>
        <v>100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0"/>
        <v>0</v>
      </c>
      <c r="T11">
        <f t="shared" si="2"/>
        <v>0</v>
      </c>
    </row>
    <row r="12" spans="1:20" x14ac:dyDescent="0.2">
      <c r="A12" s="12" t="s">
        <v>71</v>
      </c>
      <c r="B12" s="13">
        <v>45962</v>
      </c>
      <c r="C12" s="14">
        <v>45989</v>
      </c>
      <c r="D12" s="12">
        <v>30</v>
      </c>
      <c r="E12">
        <f t="shared" si="1"/>
        <v>100</v>
      </c>
      <c r="F12">
        <f t="shared" si="0"/>
        <v>100</v>
      </c>
      <c r="G12">
        <f t="shared" si="0"/>
        <v>100</v>
      </c>
      <c r="H12">
        <f t="shared" si="0"/>
        <v>100</v>
      </c>
      <c r="I12">
        <f t="shared" si="0"/>
        <v>100</v>
      </c>
      <c r="J12">
        <f t="shared" si="0"/>
        <v>100</v>
      </c>
      <c r="K12">
        <f t="shared" si="0"/>
        <v>80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0</v>
      </c>
      <c r="T12">
        <f t="shared" si="2"/>
        <v>0</v>
      </c>
    </row>
    <row r="13" spans="1:20" x14ac:dyDescent="0.2">
      <c r="A13" s="12" t="s">
        <v>72</v>
      </c>
      <c r="B13" s="13">
        <v>45992</v>
      </c>
      <c r="C13" s="14">
        <v>46022</v>
      </c>
      <c r="D13" s="12">
        <v>31</v>
      </c>
      <c r="E13">
        <f t="shared" si="1"/>
        <v>100</v>
      </c>
      <c r="F13">
        <f t="shared" si="0"/>
        <v>100</v>
      </c>
      <c r="G13">
        <f t="shared" si="0"/>
        <v>100</v>
      </c>
      <c r="H13">
        <f t="shared" si="0"/>
        <v>100</v>
      </c>
      <c r="I13">
        <f t="shared" si="0"/>
        <v>100</v>
      </c>
      <c r="J13">
        <f t="shared" si="0"/>
        <v>100</v>
      </c>
      <c r="K13">
        <f t="shared" si="0"/>
        <v>100</v>
      </c>
      <c r="L13">
        <f t="shared" si="0"/>
        <v>70.967741935483872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0</v>
      </c>
      <c r="T13">
        <f t="shared" si="2"/>
        <v>0</v>
      </c>
    </row>
    <row r="14" spans="1:20" x14ac:dyDescent="0.2">
      <c r="A14" s="12" t="s">
        <v>73</v>
      </c>
      <c r="B14" s="13">
        <v>46023</v>
      </c>
      <c r="C14" s="14">
        <v>46052</v>
      </c>
      <c r="D14" s="12">
        <v>31</v>
      </c>
      <c r="E14">
        <f t="shared" si="1"/>
        <v>100</v>
      </c>
      <c r="F14">
        <f t="shared" si="0"/>
        <v>100</v>
      </c>
      <c r="G14">
        <f t="shared" si="0"/>
        <v>100</v>
      </c>
      <c r="H14">
        <f t="shared" si="0"/>
        <v>100</v>
      </c>
      <c r="I14">
        <f t="shared" si="0"/>
        <v>100</v>
      </c>
      <c r="J14">
        <f t="shared" si="0"/>
        <v>100</v>
      </c>
      <c r="K14">
        <f t="shared" si="0"/>
        <v>100</v>
      </c>
      <c r="L14">
        <f t="shared" si="0"/>
        <v>100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0"/>
        <v>0</v>
      </c>
      <c r="T14">
        <f t="shared" si="2"/>
        <v>0</v>
      </c>
    </row>
    <row r="15" spans="1:20" x14ac:dyDescent="0.2">
      <c r="A15" s="12" t="s">
        <v>74</v>
      </c>
      <c r="B15" s="13">
        <v>46054</v>
      </c>
      <c r="C15" s="14">
        <v>46080</v>
      </c>
      <c r="D15" s="12">
        <v>28</v>
      </c>
      <c r="E15">
        <f t="shared" si="1"/>
        <v>100</v>
      </c>
      <c r="F15">
        <f t="shared" si="0"/>
        <v>100</v>
      </c>
      <c r="G15">
        <f t="shared" si="0"/>
        <v>100</v>
      </c>
      <c r="H15">
        <f t="shared" si="0"/>
        <v>100</v>
      </c>
      <c r="I15">
        <f t="shared" si="0"/>
        <v>100</v>
      </c>
      <c r="J15">
        <f t="shared" si="0"/>
        <v>100</v>
      </c>
      <c r="K15">
        <f t="shared" si="0"/>
        <v>100</v>
      </c>
      <c r="L15">
        <f t="shared" si="0"/>
        <v>100</v>
      </c>
      <c r="M15">
        <f t="shared" si="0"/>
        <v>85.714285714285708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2"/>
        <v>0</v>
      </c>
    </row>
    <row r="16" spans="1:20" x14ac:dyDescent="0.2">
      <c r="A16" s="12" t="s">
        <v>75</v>
      </c>
      <c r="B16" s="13">
        <v>46082</v>
      </c>
      <c r="C16" s="14">
        <v>46112</v>
      </c>
      <c r="D16" s="12">
        <v>31</v>
      </c>
      <c r="E16">
        <f t="shared" si="1"/>
        <v>100</v>
      </c>
      <c r="F16">
        <f t="shared" si="0"/>
        <v>100</v>
      </c>
      <c r="G16">
        <f t="shared" si="0"/>
        <v>100</v>
      </c>
      <c r="H16">
        <f t="shared" si="0"/>
        <v>100</v>
      </c>
      <c r="I16">
        <f t="shared" si="0"/>
        <v>100</v>
      </c>
      <c r="J16">
        <f t="shared" si="0"/>
        <v>100</v>
      </c>
      <c r="K16">
        <f t="shared" si="0"/>
        <v>100</v>
      </c>
      <c r="L16">
        <f t="shared" si="0"/>
        <v>100</v>
      </c>
      <c r="M16">
        <f t="shared" si="0"/>
        <v>100</v>
      </c>
      <c r="N16">
        <f t="shared" si="0"/>
        <v>45.161290322580641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0"/>
        <v>0</v>
      </c>
      <c r="T16">
        <f t="shared" si="2"/>
        <v>0</v>
      </c>
    </row>
    <row r="17" spans="1:20" x14ac:dyDescent="0.2">
      <c r="A17" s="12" t="s">
        <v>76</v>
      </c>
      <c r="B17" s="13">
        <v>46113</v>
      </c>
      <c r="C17" s="14">
        <v>46142</v>
      </c>
      <c r="D17" s="12">
        <v>30</v>
      </c>
      <c r="E17">
        <f t="shared" si="1"/>
        <v>100</v>
      </c>
      <c r="F17">
        <f t="shared" si="0"/>
        <v>100</v>
      </c>
      <c r="G17">
        <f t="shared" si="0"/>
        <v>100</v>
      </c>
      <c r="H17">
        <f t="shared" si="0"/>
        <v>100</v>
      </c>
      <c r="I17">
        <f t="shared" si="0"/>
        <v>100</v>
      </c>
      <c r="J17">
        <f t="shared" si="0"/>
        <v>100</v>
      </c>
      <c r="K17">
        <f t="shared" si="0"/>
        <v>100</v>
      </c>
      <c r="L17">
        <f t="shared" si="0"/>
        <v>100</v>
      </c>
      <c r="M17">
        <f t="shared" si="0"/>
        <v>100</v>
      </c>
      <c r="N17">
        <f t="shared" si="0"/>
        <v>100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2"/>
        <v>0</v>
      </c>
    </row>
    <row r="18" spans="1:20" x14ac:dyDescent="0.2">
      <c r="A18" s="12" t="s">
        <v>77</v>
      </c>
      <c r="B18" s="13">
        <v>46143</v>
      </c>
      <c r="C18" s="14">
        <v>46171</v>
      </c>
      <c r="D18" s="12">
        <v>31</v>
      </c>
      <c r="E18">
        <f t="shared" si="1"/>
        <v>100</v>
      </c>
      <c r="F18">
        <f t="shared" si="0"/>
        <v>100</v>
      </c>
      <c r="G18">
        <f t="shared" si="0"/>
        <v>100</v>
      </c>
      <c r="H18">
        <f t="shared" si="0"/>
        <v>100</v>
      </c>
      <c r="I18">
        <f t="shared" si="0"/>
        <v>100</v>
      </c>
      <c r="J18">
        <f t="shared" si="0"/>
        <v>100</v>
      </c>
      <c r="K18">
        <f t="shared" si="0"/>
        <v>100</v>
      </c>
      <c r="L18">
        <f t="shared" si="0"/>
        <v>100</v>
      </c>
      <c r="M18">
        <f t="shared" si="0"/>
        <v>100</v>
      </c>
      <c r="N18">
        <f t="shared" si="0"/>
        <v>100</v>
      </c>
      <c r="O18">
        <f t="shared" si="0"/>
        <v>77.41935483870968</v>
      </c>
      <c r="P18">
        <f t="shared" si="0"/>
        <v>0</v>
      </c>
      <c r="Q18">
        <f t="shared" si="0"/>
        <v>0</v>
      </c>
      <c r="R18">
        <f t="shared" si="0"/>
        <v>0</v>
      </c>
      <c r="S18">
        <f t="shared" si="0"/>
        <v>0</v>
      </c>
      <c r="T18">
        <f t="shared" si="2"/>
        <v>0</v>
      </c>
    </row>
    <row r="19" spans="1:20" x14ac:dyDescent="0.2">
      <c r="A19" s="12" t="s">
        <v>78</v>
      </c>
      <c r="B19" s="13">
        <v>46174</v>
      </c>
      <c r="C19" s="14">
        <v>46203</v>
      </c>
      <c r="D19" s="12">
        <v>30</v>
      </c>
      <c r="E19">
        <f t="shared" si="1"/>
        <v>100</v>
      </c>
      <c r="F19">
        <f t="shared" si="1"/>
        <v>100</v>
      </c>
      <c r="G19">
        <f t="shared" si="1"/>
        <v>100</v>
      </c>
      <c r="H19">
        <f t="shared" si="1"/>
        <v>100</v>
      </c>
      <c r="I19">
        <f t="shared" si="1"/>
        <v>100</v>
      </c>
      <c r="J19">
        <f t="shared" si="1"/>
        <v>100</v>
      </c>
      <c r="K19">
        <f t="shared" si="1"/>
        <v>100</v>
      </c>
      <c r="L19">
        <f t="shared" si="1"/>
        <v>100</v>
      </c>
      <c r="M19">
        <f t="shared" si="1"/>
        <v>100</v>
      </c>
      <c r="N19">
        <f t="shared" si="1"/>
        <v>100</v>
      </c>
      <c r="O19">
        <f t="shared" si="1"/>
        <v>100</v>
      </c>
      <c r="P19">
        <f t="shared" si="1"/>
        <v>46.666666666666664</v>
      </c>
      <c r="Q19">
        <f t="shared" si="1"/>
        <v>0</v>
      </c>
      <c r="R19">
        <f t="shared" si="1"/>
        <v>0</v>
      </c>
      <c r="S19">
        <f t="shared" si="1"/>
        <v>0</v>
      </c>
      <c r="T19">
        <f t="shared" ref="T19:T20" si="3">IF(AND(YEAR($C19)=YEAR(T$1),$C19&gt;=T$1),((($C19-T$1))/$D19)*100,IF(AND(YEAR($C19)&gt;YEAR(T$1)),100,0))</f>
        <v>0</v>
      </c>
    </row>
    <row r="20" spans="1:20" x14ac:dyDescent="0.2">
      <c r="A20" s="12" t="s">
        <v>79</v>
      </c>
      <c r="B20" s="13">
        <v>46204</v>
      </c>
      <c r="C20" s="14">
        <v>46234</v>
      </c>
      <c r="D20" s="12">
        <v>31</v>
      </c>
      <c r="E20">
        <f t="shared" si="1"/>
        <v>100</v>
      </c>
      <c r="F20">
        <f t="shared" si="1"/>
        <v>100</v>
      </c>
      <c r="G20">
        <f t="shared" si="1"/>
        <v>100</v>
      </c>
      <c r="H20">
        <f t="shared" si="1"/>
        <v>100</v>
      </c>
      <c r="I20">
        <f t="shared" si="1"/>
        <v>100</v>
      </c>
      <c r="J20">
        <f t="shared" si="1"/>
        <v>100</v>
      </c>
      <c r="K20">
        <f t="shared" si="1"/>
        <v>100</v>
      </c>
      <c r="L20">
        <f t="shared" si="1"/>
        <v>100</v>
      </c>
      <c r="M20">
        <f t="shared" si="1"/>
        <v>100</v>
      </c>
      <c r="N20">
        <f t="shared" si="1"/>
        <v>100</v>
      </c>
      <c r="O20">
        <f t="shared" si="1"/>
        <v>100</v>
      </c>
      <c r="P20">
        <f t="shared" si="1"/>
        <v>100</v>
      </c>
      <c r="Q20">
        <f t="shared" si="1"/>
        <v>0</v>
      </c>
      <c r="R20">
        <f t="shared" si="1"/>
        <v>0</v>
      </c>
      <c r="S20">
        <f t="shared" si="1"/>
        <v>0</v>
      </c>
      <c r="T20">
        <f t="shared" si="3"/>
        <v>0</v>
      </c>
    </row>
    <row r="24" spans="1:20" x14ac:dyDescent="0.2">
      <c r="E24" t="e">
        <f>DATEVALUE(E1)-D3</f>
        <v>#VALUE!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F21D-8A13-2947-98D5-528D7918E498}">
  <dimension ref="A1:AM30"/>
  <sheetViews>
    <sheetView tabSelected="1" zoomScaleNormal="80" workbookViewId="0">
      <selection activeCell="A11" sqref="A11:XFD11"/>
    </sheetView>
  </sheetViews>
  <sheetFormatPr baseColWidth="10" defaultColWidth="11.5" defaultRowHeight="15" x14ac:dyDescent="0.2"/>
  <cols>
    <col min="1" max="1" width="4.5" bestFit="1" customWidth="1"/>
    <col min="3" max="3" width="16.1640625" customWidth="1"/>
    <col min="4" max="4" width="6.83203125" bestFit="1" customWidth="1"/>
    <col min="5" max="5" width="21.5" bestFit="1" customWidth="1"/>
    <col min="6" max="6" width="6.6640625" bestFit="1" customWidth="1"/>
    <col min="7" max="7" width="6.5" bestFit="1" customWidth="1"/>
    <col min="8" max="8" width="6.6640625" bestFit="1" customWidth="1"/>
    <col min="9" max="9" width="6.5" bestFit="1" customWidth="1"/>
    <col min="10" max="10" width="12" bestFit="1" customWidth="1"/>
    <col min="11" max="11" width="7" bestFit="1" customWidth="1"/>
    <col min="12" max="12" width="6.5" bestFit="1" customWidth="1"/>
    <col min="13" max="13" width="12" bestFit="1" customWidth="1"/>
    <col min="14" max="14" width="17.5" customWidth="1"/>
    <col min="18" max="18" width="14.83203125" customWidth="1"/>
    <col min="19" max="19" width="17.6640625" customWidth="1"/>
    <col min="20" max="21" width="13.5" customWidth="1"/>
    <col min="23" max="23" width="14" customWidth="1"/>
  </cols>
  <sheetData>
    <row r="1" spans="1:39" x14ac:dyDescent="0.2">
      <c r="J1" t="s">
        <v>80</v>
      </c>
      <c r="L1" t="s">
        <v>81</v>
      </c>
    </row>
    <row r="2" spans="1:39" ht="16" thickBot="1" x14ac:dyDescent="0.25"/>
    <row r="3" spans="1:39" ht="16" thickBot="1" x14ac:dyDescent="0.25">
      <c r="A3" s="12"/>
      <c r="B3" s="29" t="s">
        <v>27</v>
      </c>
      <c r="C3" s="30" t="s">
        <v>82</v>
      </c>
      <c r="D3" s="30" t="s">
        <v>83</v>
      </c>
      <c r="E3" s="30"/>
      <c r="F3" s="30" t="s">
        <v>84</v>
      </c>
      <c r="G3" s="30" t="s">
        <v>85</v>
      </c>
      <c r="H3" s="30" t="s">
        <v>86</v>
      </c>
      <c r="I3" s="30" t="s">
        <v>87</v>
      </c>
      <c r="J3" s="30"/>
      <c r="K3" s="30"/>
      <c r="L3" s="30"/>
      <c r="M3" s="30" t="s">
        <v>80</v>
      </c>
      <c r="N3" s="30" t="s">
        <v>88</v>
      </c>
      <c r="O3" s="30" t="s">
        <v>89</v>
      </c>
      <c r="P3" s="30" t="s">
        <v>90</v>
      </c>
      <c r="Q3" s="37" t="s">
        <v>91</v>
      </c>
      <c r="R3" s="30" t="s">
        <v>92</v>
      </c>
      <c r="S3" s="37" t="s">
        <v>93</v>
      </c>
      <c r="W3" s="20" t="s">
        <v>94</v>
      </c>
      <c r="X3" s="21" t="s">
        <v>89</v>
      </c>
      <c r="Y3" s="21" t="s">
        <v>90</v>
      </c>
      <c r="Z3" s="21" t="s">
        <v>95</v>
      </c>
      <c r="AA3" s="22"/>
      <c r="AC3" s="20" t="s">
        <v>96</v>
      </c>
      <c r="AD3" s="21" t="s">
        <v>89</v>
      </c>
      <c r="AE3" s="21" t="s">
        <v>90</v>
      </c>
      <c r="AF3" s="21" t="s">
        <v>95</v>
      </c>
      <c r="AG3" s="22"/>
      <c r="AI3" s="20" t="s">
        <v>97</v>
      </c>
      <c r="AJ3" s="21" t="s">
        <v>89</v>
      </c>
      <c r="AK3" s="21" t="s">
        <v>90</v>
      </c>
      <c r="AL3" s="21" t="s">
        <v>95</v>
      </c>
      <c r="AM3" s="22"/>
    </row>
    <row r="4" spans="1:39" x14ac:dyDescent="0.2">
      <c r="A4" s="12"/>
      <c r="Q4" s="35"/>
      <c r="S4" s="35"/>
      <c r="W4" s="23"/>
      <c r="AA4" s="24"/>
      <c r="AC4" s="23"/>
      <c r="AG4" s="24"/>
      <c r="AI4" s="23"/>
      <c r="AM4" s="24"/>
    </row>
    <row r="5" spans="1:39" x14ac:dyDescent="0.2">
      <c r="A5" s="12" t="s">
        <v>1</v>
      </c>
      <c r="B5" s="12" t="s">
        <v>62</v>
      </c>
      <c r="C5">
        <v>18</v>
      </c>
      <c r="D5" s="12">
        <v>28</v>
      </c>
      <c r="E5" t="str">
        <f>RTD("tt.rtd",,"Inst",A5,B5)</f>
        <v>14626861865995357401</v>
      </c>
      <c r="F5">
        <f>RTD("tt.rtd",,E5,"BidQty")</f>
        <v>10064</v>
      </c>
      <c r="G5" t="e">
        <f>RTD("tt.rtd",,E5,"Bid")</f>
        <v>#N/A</v>
      </c>
      <c r="H5">
        <f>RTD("tt.rtd",,E5,"AskQty")</f>
        <v>2380</v>
      </c>
      <c r="I5" t="str">
        <f>RTD("tt.rtd",,E5,"Ask")</f>
        <v>95.750</v>
      </c>
      <c r="J5" t="e">
        <f>(F5*I5+G5*H5)/(F5+H5)</f>
        <v>#N/A</v>
      </c>
      <c r="K5" s="16">
        <v>95.75</v>
      </c>
      <c r="L5" t="str">
        <f>RTD("tt.rtd",,E5,"settle")</f>
        <v>95.750</v>
      </c>
      <c r="M5" t="e">
        <f>IF(M$3="settle",L5,J5)</f>
        <v>#N/A</v>
      </c>
      <c r="N5" t="e">
        <f>100-M5</f>
        <v>#N/A</v>
      </c>
      <c r="O5">
        <v>4.34</v>
      </c>
      <c r="P5">
        <v>4.09</v>
      </c>
      <c r="Q5" s="35">
        <f>100*(O5-P5)/R5</f>
        <v>100</v>
      </c>
      <c r="R5">
        <v>0.25</v>
      </c>
      <c r="S5" s="35">
        <f>ROUND(O5-P5,3)*100</f>
        <v>25</v>
      </c>
      <c r="T5">
        <f>-S5/100</f>
        <v>-0.25</v>
      </c>
      <c r="U5" t="s">
        <v>142</v>
      </c>
      <c r="W5" s="23">
        <v>-0.25</v>
      </c>
      <c r="X5">
        <v>4.34</v>
      </c>
      <c r="Y5">
        <f>X5+W5</f>
        <v>4.09</v>
      </c>
      <c r="Z5">
        <f t="shared" ref="Z5:Z22" si="0">(C5*X5+(D5-C5)*Y5)/D5</f>
        <v>4.2507142857142863</v>
      </c>
      <c r="AA5" s="24">
        <f>100-Z5</f>
        <v>95.749285714285719</v>
      </c>
      <c r="AC5" s="23">
        <v>-0.25</v>
      </c>
      <c r="AD5">
        <v>4.34</v>
      </c>
      <c r="AE5">
        <f>AD5+AC5</f>
        <v>4.09</v>
      </c>
      <c r="AF5">
        <f t="shared" ref="AF5:AF22" si="1">(C5*AD5+(D5-C5)*AE5)/D5</f>
        <v>4.2507142857142863</v>
      </c>
      <c r="AG5" s="24">
        <f>100-AF5</f>
        <v>95.749285714285719</v>
      </c>
      <c r="AI5" s="23">
        <v>-0.25</v>
      </c>
      <c r="AJ5">
        <v>4.34</v>
      </c>
      <c r="AK5">
        <f>AJ5+AI5</f>
        <v>4.09</v>
      </c>
      <c r="AL5">
        <f>ROUND((C5*AJ5+(D5-C5)*AK5)/D5,3)</f>
        <v>4.2510000000000003</v>
      </c>
      <c r="AM5" s="24">
        <f>100-AL5</f>
        <v>95.748999999999995</v>
      </c>
    </row>
    <row r="6" spans="1:39" x14ac:dyDescent="0.2">
      <c r="A6" s="12" t="s">
        <v>1</v>
      </c>
      <c r="B6" s="12" t="s">
        <v>63</v>
      </c>
      <c r="C6" s="12">
        <v>0</v>
      </c>
      <c r="D6" s="12">
        <v>31</v>
      </c>
      <c r="E6" t="e">
        <f>RTD("tt.rtd",,"Inst",A6,B6)</f>
        <v>#N/A</v>
      </c>
      <c r="F6" t="e">
        <f>RTD("tt.rtd",,E6,"BidQty")</f>
        <v>#N/A</v>
      </c>
      <c r="G6" t="e">
        <f>RTD("tt.rtd",,E6,"Bid")</f>
        <v>#N/A</v>
      </c>
      <c r="H6" t="e">
        <f>RTD("tt.rtd",,E6,"AskQty")</f>
        <v>#N/A</v>
      </c>
      <c r="I6" t="e">
        <f>RTD("tt.rtd",,E6,"Ask")</f>
        <v>#N/A</v>
      </c>
      <c r="J6" t="e">
        <f>(F6*I6+G6*H6)/(F6+H6)</f>
        <v>#N/A</v>
      </c>
      <c r="K6" s="16">
        <v>95.915000000000006</v>
      </c>
      <c r="L6" t="e">
        <f>RTD("tt.rtd",,E6,"settle")</f>
        <v>#N/A</v>
      </c>
      <c r="M6" t="e">
        <f>IF(M$3="settle",L6,J6)</f>
        <v>#N/A</v>
      </c>
      <c r="N6" t="e">
        <f>100-M6</f>
        <v>#N/A</v>
      </c>
      <c r="O6">
        <f>P5</f>
        <v>4.09</v>
      </c>
      <c r="P6">
        <f>IF(OR(C6=0,D6=C6),IF(C5=D5,N6,O6),IF(C5=D5,N6,(D6*N6-O6*C6)/(D6-C6)))</f>
        <v>4.09</v>
      </c>
      <c r="Q6" s="35">
        <f t="shared" ref="Q6:Q22" si="2">100*(O6-P6)/R6</f>
        <v>0</v>
      </c>
      <c r="R6">
        <v>0.25</v>
      </c>
      <c r="S6" s="35">
        <f t="shared" ref="S6:S22" si="3">ROUND(O6-P6,3)*100</f>
        <v>0</v>
      </c>
      <c r="T6">
        <f t="shared" ref="T6:T22" si="4">-S6/100</f>
        <v>0</v>
      </c>
      <c r="U6" t="s">
        <v>143</v>
      </c>
      <c r="W6" s="23">
        <v>0</v>
      </c>
      <c r="X6">
        <f>Y5</f>
        <v>4.09</v>
      </c>
      <c r="Y6">
        <f>X6+W6</f>
        <v>4.09</v>
      </c>
      <c r="Z6">
        <f t="shared" si="0"/>
        <v>4.09</v>
      </c>
      <c r="AA6" s="24">
        <f t="shared" ref="AA6:AA22" si="5">100-Z6</f>
        <v>95.91</v>
      </c>
      <c r="AC6" s="23">
        <v>0</v>
      </c>
      <c r="AD6">
        <f>AE5</f>
        <v>4.09</v>
      </c>
      <c r="AE6">
        <f>AD6+AC6</f>
        <v>4.09</v>
      </c>
      <c r="AF6">
        <f t="shared" si="1"/>
        <v>4.09</v>
      </c>
      <c r="AG6" s="24">
        <f t="shared" ref="AG6:AG22" si="6">100-AF6</f>
        <v>95.91</v>
      </c>
      <c r="AI6" s="23">
        <v>0</v>
      </c>
      <c r="AJ6">
        <f>AK5</f>
        <v>4.09</v>
      </c>
      <c r="AK6">
        <f>AJ6+AI6</f>
        <v>4.09</v>
      </c>
      <c r="AL6">
        <f t="shared" ref="AL6:AL22" si="7">ROUND((C6*AJ6+(D6-C6)*AK6)/D6,3)</f>
        <v>4.09</v>
      </c>
      <c r="AM6" s="24">
        <f t="shared" ref="AM6:AM22" si="8">100-AL6</f>
        <v>95.91</v>
      </c>
    </row>
    <row r="7" spans="1:39" x14ac:dyDescent="0.2">
      <c r="A7" s="12" t="s">
        <v>1</v>
      </c>
      <c r="B7" s="12" t="s">
        <v>64</v>
      </c>
      <c r="C7" s="12">
        <v>1</v>
      </c>
      <c r="D7" s="12">
        <v>30</v>
      </c>
      <c r="E7" t="e">
        <f>RTD("tt.rtd",,"Inst",A7,B7)</f>
        <v>#N/A</v>
      </c>
      <c r="F7" t="e">
        <f>RTD("tt.rtd",,E7,"BidQty")</f>
        <v>#N/A</v>
      </c>
      <c r="G7" t="e">
        <f>RTD("tt.rtd",,E7,"Bid")</f>
        <v>#N/A</v>
      </c>
      <c r="H7" t="e">
        <f>RTD("tt.rtd",,E7,"AskQty")</f>
        <v>#N/A</v>
      </c>
      <c r="I7" t="e">
        <f>RTD("tt.rtd",,E7,"Ask")</f>
        <v>#N/A</v>
      </c>
      <c r="J7" t="e">
        <f t="shared" ref="J7:J22" si="9">(F7*I7+G7*H7)/(F7+H7)</f>
        <v>#N/A</v>
      </c>
      <c r="K7" s="16">
        <v>95.95</v>
      </c>
      <c r="L7" t="e">
        <f>RTD("tt.rtd",,E7,"settle")</f>
        <v>#N/A</v>
      </c>
      <c r="M7" t="e">
        <f>IF(M$3="settle",L7,J7)</f>
        <v>#N/A</v>
      </c>
      <c r="N7" t="e">
        <f t="shared" ref="N7:N22" si="10">100-M7</f>
        <v>#N/A</v>
      </c>
      <c r="O7">
        <f>P6</f>
        <v>4.09</v>
      </c>
      <c r="P7" t="e">
        <f t="shared" ref="P7:P22" si="11">IF(OR(C7=0,D7=C7),IF(C6=D6,N7,O7),IF(C6=D6,N7,(D7*N7-O7*C7)/(D7-C7)))</f>
        <v>#N/A</v>
      </c>
      <c r="Q7" s="35" t="e">
        <f t="shared" si="2"/>
        <v>#N/A</v>
      </c>
      <c r="R7">
        <v>0.25</v>
      </c>
      <c r="S7" s="35" t="e">
        <f t="shared" si="3"/>
        <v>#N/A</v>
      </c>
      <c r="T7" t="e">
        <f t="shared" si="4"/>
        <v>#N/A</v>
      </c>
      <c r="U7" t="s">
        <v>98</v>
      </c>
      <c r="W7" s="23">
        <v>-0.25</v>
      </c>
      <c r="X7">
        <f>Y6</f>
        <v>4.09</v>
      </c>
      <c r="Y7">
        <f>X7+W7</f>
        <v>3.84</v>
      </c>
      <c r="Z7">
        <f t="shared" si="0"/>
        <v>3.8483333333333336</v>
      </c>
      <c r="AA7" s="24">
        <f t="shared" si="5"/>
        <v>96.151666666666671</v>
      </c>
      <c r="AC7" s="23">
        <v>-0.1</v>
      </c>
      <c r="AD7">
        <f>AE6</f>
        <v>4.09</v>
      </c>
      <c r="AE7">
        <f>AD7+AC7</f>
        <v>3.9899999999999998</v>
      </c>
      <c r="AF7">
        <f t="shared" si="1"/>
        <v>3.9933333333333332</v>
      </c>
      <c r="AG7" s="24">
        <f t="shared" si="6"/>
        <v>96.006666666666661</v>
      </c>
      <c r="AH7" t="s">
        <v>98</v>
      </c>
      <c r="AI7" s="23">
        <v>0.1</v>
      </c>
      <c r="AJ7">
        <f>AK6</f>
        <v>4.09</v>
      </c>
      <c r="AK7">
        <f>AJ7+AI7</f>
        <v>4.1899999999999995</v>
      </c>
      <c r="AL7">
        <f t="shared" si="7"/>
        <v>4.1870000000000003</v>
      </c>
      <c r="AM7" s="24">
        <f t="shared" si="8"/>
        <v>95.813000000000002</v>
      </c>
    </row>
    <row r="8" spans="1:39" x14ac:dyDescent="0.2">
      <c r="A8" s="12" t="s">
        <v>1</v>
      </c>
      <c r="B8" s="12" t="s">
        <v>65</v>
      </c>
      <c r="C8" s="12">
        <v>20</v>
      </c>
      <c r="D8" s="12">
        <v>31</v>
      </c>
      <c r="E8" t="e">
        <f>RTD("tt.rtd",,"Inst",A8,B8)</f>
        <v>#N/A</v>
      </c>
      <c r="F8" t="e">
        <f>RTD("tt.rtd",,E8,"BidQty")</f>
        <v>#N/A</v>
      </c>
      <c r="G8" t="e">
        <f>RTD("tt.rtd",,E8,"Bid")</f>
        <v>#N/A</v>
      </c>
      <c r="H8" t="e">
        <f>RTD("tt.rtd",,E8,"AskQty")</f>
        <v>#N/A</v>
      </c>
      <c r="I8" t="e">
        <f>RTD("tt.rtd",,E8,"Ask")</f>
        <v>#N/A</v>
      </c>
      <c r="J8" t="e">
        <f t="shared" si="9"/>
        <v>#N/A</v>
      </c>
      <c r="K8" s="16">
        <v>96.004999999999995</v>
      </c>
      <c r="L8" t="e">
        <f>RTD("tt.rtd",,E8,"settle")</f>
        <v>#N/A</v>
      </c>
      <c r="M8" t="e">
        <f>IF(M$3="settle",L8,J8)</f>
        <v>#N/A</v>
      </c>
      <c r="N8" t="e">
        <f t="shared" si="10"/>
        <v>#N/A</v>
      </c>
      <c r="O8" t="e">
        <f>P7</f>
        <v>#N/A</v>
      </c>
      <c r="P8" t="e">
        <f t="shared" si="11"/>
        <v>#N/A</v>
      </c>
      <c r="Q8" s="35" t="e">
        <f t="shared" si="2"/>
        <v>#N/A</v>
      </c>
      <c r="R8">
        <v>0.25</v>
      </c>
      <c r="S8" s="35" t="e">
        <f t="shared" si="3"/>
        <v>#N/A</v>
      </c>
      <c r="T8" t="e">
        <f t="shared" si="4"/>
        <v>#N/A</v>
      </c>
      <c r="U8" t="s">
        <v>99</v>
      </c>
      <c r="W8" s="23">
        <v>0</v>
      </c>
      <c r="X8">
        <f t="shared" ref="X8:X22" si="12">Y7</f>
        <v>3.84</v>
      </c>
      <c r="Y8">
        <f>X8+W8</f>
        <v>3.84</v>
      </c>
      <c r="Z8">
        <f t="shared" si="0"/>
        <v>3.84</v>
      </c>
      <c r="AA8" s="24">
        <f t="shared" si="5"/>
        <v>96.16</v>
      </c>
      <c r="AC8" s="23">
        <v>-0.1</v>
      </c>
      <c r="AD8">
        <f t="shared" ref="AD8:AD22" si="13">AE7</f>
        <v>3.9899999999999998</v>
      </c>
      <c r="AE8">
        <f t="shared" ref="AE8:AE22" si="14">AD8+AC8</f>
        <v>3.8899999999999997</v>
      </c>
      <c r="AF8">
        <f t="shared" si="1"/>
        <v>3.9545161290322581</v>
      </c>
      <c r="AG8" s="24">
        <f t="shared" si="6"/>
        <v>96.045483870967743</v>
      </c>
      <c r="AH8" t="s">
        <v>99</v>
      </c>
      <c r="AI8" s="23">
        <v>0.1</v>
      </c>
      <c r="AJ8">
        <f t="shared" ref="AJ8:AJ22" si="15">AK7</f>
        <v>4.1899999999999995</v>
      </c>
      <c r="AK8">
        <f t="shared" ref="AK8:AK22" si="16">AJ8+AI8</f>
        <v>4.2899999999999991</v>
      </c>
      <c r="AL8">
        <f t="shared" si="7"/>
        <v>4.2249999999999996</v>
      </c>
      <c r="AM8" s="24">
        <f t="shared" si="8"/>
        <v>95.775000000000006</v>
      </c>
    </row>
    <row r="9" spans="1:39" x14ac:dyDescent="0.2">
      <c r="A9" s="12" t="s">
        <v>1</v>
      </c>
      <c r="B9" s="12" t="s">
        <v>66</v>
      </c>
      <c r="C9" s="12">
        <v>0</v>
      </c>
      <c r="D9" s="12">
        <v>30</v>
      </c>
      <c r="E9" t="e">
        <f>RTD("tt.rtd",,"Inst",A9,B9)</f>
        <v>#N/A</v>
      </c>
      <c r="F9" t="e">
        <f>RTD("tt.rtd",,E9,"BidQty")</f>
        <v>#N/A</v>
      </c>
      <c r="G9" t="e">
        <f>RTD("tt.rtd",,E9,"Bid")</f>
        <v>#N/A</v>
      </c>
      <c r="H9" t="e">
        <f>RTD("tt.rtd",,E9,"AskQty")</f>
        <v>#N/A</v>
      </c>
      <c r="I9" t="e">
        <f>RTD("tt.rtd",,E9,"Ask")</f>
        <v>#N/A</v>
      </c>
      <c r="J9" t="e">
        <f t="shared" si="9"/>
        <v>#N/A</v>
      </c>
      <c r="K9" s="16">
        <v>96.1</v>
      </c>
      <c r="L9" t="e">
        <f>RTD("tt.rtd",,E9,"settle")</f>
        <v>#N/A</v>
      </c>
      <c r="M9" t="e">
        <f t="shared" ref="M9:M22" si="17">IF(M$3="settle",L9,J9)</f>
        <v>#N/A</v>
      </c>
      <c r="N9" t="e">
        <f t="shared" si="10"/>
        <v>#N/A</v>
      </c>
      <c r="O9" t="e">
        <f t="shared" ref="O9:O22" si="18">P8</f>
        <v>#N/A</v>
      </c>
      <c r="P9" t="e">
        <f t="shared" si="11"/>
        <v>#N/A</v>
      </c>
      <c r="Q9" s="35" t="e">
        <f t="shared" si="2"/>
        <v>#N/A</v>
      </c>
      <c r="R9">
        <v>0.25</v>
      </c>
      <c r="S9" s="35" t="e">
        <f t="shared" si="3"/>
        <v>#N/A</v>
      </c>
      <c r="T9" t="e">
        <f t="shared" si="4"/>
        <v>#N/A</v>
      </c>
      <c r="U9" t="s">
        <v>144</v>
      </c>
      <c r="W9" s="23">
        <v>0</v>
      </c>
      <c r="X9">
        <f t="shared" si="12"/>
        <v>3.84</v>
      </c>
      <c r="Y9">
        <f t="shared" ref="Y9:Y22" si="19">X9+W9</f>
        <v>3.84</v>
      </c>
      <c r="Z9">
        <f t="shared" si="0"/>
        <v>3.8399999999999994</v>
      </c>
      <c r="AA9" s="24">
        <f t="shared" si="5"/>
        <v>96.16</v>
      </c>
      <c r="AC9" s="23">
        <v>0</v>
      </c>
      <c r="AD9">
        <f t="shared" si="13"/>
        <v>3.8899999999999997</v>
      </c>
      <c r="AE9">
        <f t="shared" si="14"/>
        <v>3.8899999999999997</v>
      </c>
      <c r="AF9">
        <f t="shared" si="1"/>
        <v>3.8899999999999997</v>
      </c>
      <c r="AG9" s="24">
        <f t="shared" si="6"/>
        <v>96.11</v>
      </c>
      <c r="AH9" t="s">
        <v>100</v>
      </c>
      <c r="AI9" s="23">
        <v>0</v>
      </c>
      <c r="AJ9">
        <f t="shared" si="15"/>
        <v>4.2899999999999991</v>
      </c>
      <c r="AK9">
        <f t="shared" si="16"/>
        <v>4.2899999999999991</v>
      </c>
      <c r="AL9">
        <f t="shared" si="7"/>
        <v>4.29</v>
      </c>
      <c r="AM9" s="24">
        <f t="shared" si="8"/>
        <v>95.71</v>
      </c>
    </row>
    <row r="10" spans="1:39" x14ac:dyDescent="0.2">
      <c r="A10" s="12" t="s">
        <v>1</v>
      </c>
      <c r="B10" s="12" t="s">
        <v>67</v>
      </c>
      <c r="C10" s="12">
        <v>8</v>
      </c>
      <c r="D10" s="12">
        <v>31</v>
      </c>
      <c r="E10" t="e">
        <f>RTD("tt.rtd",,"Inst",A10,B10)</f>
        <v>#N/A</v>
      </c>
      <c r="F10" t="e">
        <f>RTD("tt.rtd",,E10,"BidQty")</f>
        <v>#N/A</v>
      </c>
      <c r="G10" t="e">
        <f>RTD("tt.rtd",,E10,"Bid")</f>
        <v>#N/A</v>
      </c>
      <c r="H10" t="e">
        <f>RTD("tt.rtd",,E10,"AskQty")</f>
        <v>#N/A</v>
      </c>
      <c r="I10" t="e">
        <f>RTD("tt.rtd",,E10,"Ask")</f>
        <v>#N/A</v>
      </c>
      <c r="J10" t="e">
        <f t="shared" si="9"/>
        <v>#N/A</v>
      </c>
      <c r="K10" s="16">
        <v>96.12</v>
      </c>
      <c r="L10" t="e">
        <f>RTD("tt.rtd",,E10,"settle")</f>
        <v>#N/A</v>
      </c>
      <c r="M10" t="e">
        <f t="shared" si="17"/>
        <v>#N/A</v>
      </c>
      <c r="N10" t="e">
        <f t="shared" si="10"/>
        <v>#N/A</v>
      </c>
      <c r="O10" t="e">
        <f t="shared" si="18"/>
        <v>#N/A</v>
      </c>
      <c r="P10" t="e">
        <f t="shared" si="11"/>
        <v>#N/A</v>
      </c>
      <c r="Q10" s="35" t="e">
        <f t="shared" si="2"/>
        <v>#N/A</v>
      </c>
      <c r="R10">
        <v>0.25</v>
      </c>
      <c r="S10" s="35" t="e">
        <f t="shared" si="3"/>
        <v>#N/A</v>
      </c>
      <c r="T10" t="e">
        <f t="shared" si="4"/>
        <v>#N/A</v>
      </c>
      <c r="U10" t="s">
        <v>145</v>
      </c>
      <c r="W10" s="23">
        <v>0</v>
      </c>
      <c r="X10">
        <f t="shared" si="12"/>
        <v>3.84</v>
      </c>
      <c r="Y10">
        <f t="shared" si="19"/>
        <v>3.84</v>
      </c>
      <c r="Z10">
        <f t="shared" si="0"/>
        <v>3.84</v>
      </c>
      <c r="AA10" s="24">
        <f t="shared" si="5"/>
        <v>96.16</v>
      </c>
      <c r="AC10" s="23">
        <v>-0.1</v>
      </c>
      <c r="AD10">
        <f t="shared" si="13"/>
        <v>3.8899999999999997</v>
      </c>
      <c r="AE10">
        <f t="shared" si="14"/>
        <v>3.7899999999999996</v>
      </c>
      <c r="AF10">
        <f t="shared" si="1"/>
        <v>3.8158064516129029</v>
      </c>
      <c r="AG10" s="24">
        <f t="shared" si="6"/>
        <v>96.1841935483871</v>
      </c>
      <c r="AH10" t="s">
        <v>101</v>
      </c>
      <c r="AI10" s="23">
        <v>-0.1</v>
      </c>
      <c r="AJ10">
        <f t="shared" si="15"/>
        <v>4.2899999999999991</v>
      </c>
      <c r="AK10">
        <f t="shared" si="16"/>
        <v>4.1899999999999995</v>
      </c>
      <c r="AL10">
        <f t="shared" si="7"/>
        <v>4.2160000000000002</v>
      </c>
      <c r="AM10" s="24">
        <f t="shared" si="8"/>
        <v>95.784000000000006</v>
      </c>
    </row>
    <row r="11" spans="1:39" x14ac:dyDescent="0.2">
      <c r="A11" s="12" t="s">
        <v>1</v>
      </c>
      <c r="B11" s="12" t="s">
        <v>68</v>
      </c>
      <c r="C11" s="12">
        <v>12</v>
      </c>
      <c r="D11" s="12">
        <v>31</v>
      </c>
      <c r="E11" t="e">
        <f>RTD("tt.rtd",,"Inst",A11,B11)</f>
        <v>#N/A</v>
      </c>
      <c r="F11" t="e">
        <f>RTD("tt.rtd",,E11,"BidQty")</f>
        <v>#N/A</v>
      </c>
      <c r="G11" t="e">
        <f>RTD("tt.rtd",,E11,"Bid")</f>
        <v>#N/A</v>
      </c>
      <c r="H11" t="e">
        <f>RTD("tt.rtd",,E11,"AskQty")</f>
        <v>#N/A</v>
      </c>
      <c r="I11" t="e">
        <f>RTD("tt.rtd",,E11,"Ask")</f>
        <v>#N/A</v>
      </c>
      <c r="J11" t="e">
        <f t="shared" si="9"/>
        <v>#N/A</v>
      </c>
      <c r="K11" s="16">
        <v>96.204999999999998</v>
      </c>
      <c r="L11" t="e">
        <f>RTD("tt.rtd",,E11,"settle")</f>
        <v>#N/A</v>
      </c>
      <c r="M11" t="e">
        <f t="shared" si="17"/>
        <v>#N/A</v>
      </c>
      <c r="N11" t="e">
        <f t="shared" si="10"/>
        <v>#N/A</v>
      </c>
      <c r="O11" t="e">
        <f t="shared" si="18"/>
        <v>#N/A</v>
      </c>
      <c r="P11" t="e">
        <f t="shared" si="11"/>
        <v>#N/A</v>
      </c>
      <c r="Q11" s="35" t="e">
        <f t="shared" si="2"/>
        <v>#N/A</v>
      </c>
      <c r="R11">
        <v>0.25</v>
      </c>
      <c r="S11" s="35" t="e">
        <f t="shared" si="3"/>
        <v>#N/A</v>
      </c>
      <c r="T11" t="e">
        <f t="shared" si="4"/>
        <v>#N/A</v>
      </c>
      <c r="U11" t="s">
        <v>102</v>
      </c>
      <c r="W11" s="23">
        <v>0</v>
      </c>
      <c r="X11">
        <f t="shared" si="12"/>
        <v>3.84</v>
      </c>
      <c r="Y11">
        <f t="shared" si="19"/>
        <v>3.84</v>
      </c>
      <c r="Z11">
        <f t="shared" si="0"/>
        <v>3.84</v>
      </c>
      <c r="AA11" s="24">
        <f t="shared" si="5"/>
        <v>96.16</v>
      </c>
      <c r="AC11" s="23">
        <v>-0.1</v>
      </c>
      <c r="AD11">
        <f t="shared" si="13"/>
        <v>3.7899999999999996</v>
      </c>
      <c r="AE11">
        <f t="shared" si="14"/>
        <v>3.6899999999999995</v>
      </c>
      <c r="AF11">
        <f t="shared" si="1"/>
        <v>3.7287096774193542</v>
      </c>
      <c r="AG11" s="24">
        <f t="shared" si="6"/>
        <v>96.27129032258064</v>
      </c>
      <c r="AH11" t="s">
        <v>102</v>
      </c>
      <c r="AI11" s="23">
        <v>-0.1</v>
      </c>
      <c r="AJ11">
        <f t="shared" si="15"/>
        <v>4.1899999999999995</v>
      </c>
      <c r="AK11">
        <f t="shared" si="16"/>
        <v>4.09</v>
      </c>
      <c r="AL11">
        <f t="shared" si="7"/>
        <v>4.1289999999999996</v>
      </c>
      <c r="AM11" s="24">
        <f t="shared" si="8"/>
        <v>95.870999999999995</v>
      </c>
    </row>
    <row r="12" spans="1:39" x14ac:dyDescent="0.2">
      <c r="A12" s="12" t="s">
        <v>1</v>
      </c>
      <c r="B12" s="12" t="s">
        <v>69</v>
      </c>
      <c r="C12" s="12">
        <v>30</v>
      </c>
      <c r="D12" s="12">
        <v>30</v>
      </c>
      <c r="E12" t="e">
        <f>RTD("tt.rtd",,"Inst",A12,B12)</f>
        <v>#N/A</v>
      </c>
      <c r="F12" t="e">
        <f>RTD("tt.rtd",,E12,"BidQty")</f>
        <v>#N/A</v>
      </c>
      <c r="G12" t="e">
        <f>RTD("tt.rtd",,E12,"Bid")</f>
        <v>#N/A</v>
      </c>
      <c r="H12" t="e">
        <f>RTD("tt.rtd",,E12,"AskQty")</f>
        <v>#N/A</v>
      </c>
      <c r="I12" t="e">
        <f>RTD("tt.rtd",,E12,"Ask")</f>
        <v>#N/A</v>
      </c>
      <c r="J12" t="e">
        <f t="shared" si="9"/>
        <v>#N/A</v>
      </c>
      <c r="K12" s="16">
        <v>96.254999999999995</v>
      </c>
      <c r="L12" t="e">
        <f>RTD("tt.rtd",,E12,"settle")</f>
        <v>#N/A</v>
      </c>
      <c r="M12" t="e">
        <f t="shared" si="17"/>
        <v>#N/A</v>
      </c>
      <c r="N12" t="e">
        <f t="shared" si="10"/>
        <v>#N/A</v>
      </c>
      <c r="O12" t="e">
        <f t="shared" si="18"/>
        <v>#N/A</v>
      </c>
      <c r="P12" t="e">
        <f t="shared" si="11"/>
        <v>#N/A</v>
      </c>
      <c r="Q12" s="35" t="e">
        <f t="shared" si="2"/>
        <v>#N/A</v>
      </c>
      <c r="R12">
        <v>0.25</v>
      </c>
      <c r="S12" s="35" t="e">
        <f t="shared" si="3"/>
        <v>#N/A</v>
      </c>
      <c r="T12" t="e">
        <f t="shared" si="4"/>
        <v>#N/A</v>
      </c>
      <c r="U12" t="s">
        <v>103</v>
      </c>
      <c r="W12" s="23">
        <v>0</v>
      </c>
      <c r="X12">
        <f t="shared" si="12"/>
        <v>3.84</v>
      </c>
      <c r="Y12">
        <f t="shared" si="19"/>
        <v>3.84</v>
      </c>
      <c r="Z12">
        <f t="shared" si="0"/>
        <v>3.8399999999999994</v>
      </c>
      <c r="AA12" s="24">
        <f t="shared" si="5"/>
        <v>96.16</v>
      </c>
      <c r="AC12" s="23">
        <v>-0.1</v>
      </c>
      <c r="AD12">
        <f t="shared" si="13"/>
        <v>3.6899999999999995</v>
      </c>
      <c r="AE12">
        <f t="shared" si="14"/>
        <v>3.5899999999999994</v>
      </c>
      <c r="AF12">
        <f t="shared" si="1"/>
        <v>3.6899999999999995</v>
      </c>
      <c r="AG12" s="24">
        <f t="shared" si="6"/>
        <v>96.31</v>
      </c>
      <c r="AH12" t="s">
        <v>103</v>
      </c>
      <c r="AI12" s="23">
        <v>-0.15</v>
      </c>
      <c r="AJ12">
        <f t="shared" si="15"/>
        <v>4.09</v>
      </c>
      <c r="AK12">
        <f t="shared" si="16"/>
        <v>3.94</v>
      </c>
      <c r="AL12">
        <f t="shared" si="7"/>
        <v>4.09</v>
      </c>
      <c r="AM12" s="24">
        <f t="shared" si="8"/>
        <v>95.91</v>
      </c>
    </row>
    <row r="13" spans="1:39" x14ac:dyDescent="0.2">
      <c r="A13" s="12" t="s">
        <v>1</v>
      </c>
      <c r="B13" s="12" t="s">
        <v>70</v>
      </c>
      <c r="C13" s="12">
        <v>0</v>
      </c>
      <c r="D13" s="12">
        <v>31</v>
      </c>
      <c r="E13" t="e">
        <f>RTD("tt.rtd",,"Inst",A13,B13)</f>
        <v>#N/A</v>
      </c>
      <c r="F13" t="e">
        <f>RTD("tt.rtd",,E13,"BidQty")</f>
        <v>#N/A</v>
      </c>
      <c r="G13" t="e">
        <f>RTD("tt.rtd",,E13,"Bid")</f>
        <v>#N/A</v>
      </c>
      <c r="H13" t="e">
        <f>RTD("tt.rtd",,E13,"AskQty")</f>
        <v>#N/A</v>
      </c>
      <c r="I13" t="e">
        <f>RTD("tt.rtd",,E13,"Ask")</f>
        <v>#N/A</v>
      </c>
      <c r="J13" t="e">
        <f t="shared" si="9"/>
        <v>#N/A</v>
      </c>
      <c r="K13" s="16">
        <v>96.29</v>
      </c>
      <c r="L13" t="e">
        <f>RTD("tt.rtd",,E13,"settle")</f>
        <v>#N/A</v>
      </c>
      <c r="M13" t="e">
        <f>IF(M$3="settle",L13,J13)</f>
        <v>#N/A</v>
      </c>
      <c r="N13" t="e">
        <f t="shared" si="10"/>
        <v>#N/A</v>
      </c>
      <c r="O13" t="e">
        <f t="shared" si="18"/>
        <v>#N/A</v>
      </c>
      <c r="P13" t="e">
        <f t="shared" si="11"/>
        <v>#N/A</v>
      </c>
      <c r="Q13" s="35" t="e">
        <f t="shared" si="2"/>
        <v>#N/A</v>
      </c>
      <c r="R13">
        <v>0.25</v>
      </c>
      <c r="S13" s="35" t="e">
        <f t="shared" si="3"/>
        <v>#N/A</v>
      </c>
      <c r="T13" t="e">
        <f t="shared" si="4"/>
        <v>#N/A</v>
      </c>
      <c r="U13" t="s">
        <v>104</v>
      </c>
      <c r="W13" s="23">
        <v>0</v>
      </c>
      <c r="X13">
        <f t="shared" si="12"/>
        <v>3.84</v>
      </c>
      <c r="Y13">
        <f t="shared" si="19"/>
        <v>3.84</v>
      </c>
      <c r="Z13">
        <f t="shared" si="0"/>
        <v>3.84</v>
      </c>
      <c r="AA13" s="24">
        <f t="shared" si="5"/>
        <v>96.16</v>
      </c>
      <c r="AC13" s="23">
        <v>-0.1</v>
      </c>
      <c r="AD13">
        <f t="shared" si="13"/>
        <v>3.5899999999999994</v>
      </c>
      <c r="AE13">
        <f t="shared" si="14"/>
        <v>3.4899999999999993</v>
      </c>
      <c r="AF13">
        <f t="shared" si="1"/>
        <v>3.4899999999999993</v>
      </c>
      <c r="AG13" s="24">
        <f t="shared" si="6"/>
        <v>96.51</v>
      </c>
      <c r="AH13" t="s">
        <v>104</v>
      </c>
      <c r="AI13" s="23">
        <v>0</v>
      </c>
      <c r="AJ13">
        <f t="shared" si="15"/>
        <v>3.94</v>
      </c>
      <c r="AK13">
        <f t="shared" si="16"/>
        <v>3.94</v>
      </c>
      <c r="AL13">
        <f t="shared" si="7"/>
        <v>3.94</v>
      </c>
      <c r="AM13" s="24">
        <f t="shared" si="8"/>
        <v>96.06</v>
      </c>
    </row>
    <row r="14" spans="1:39" x14ac:dyDescent="0.2">
      <c r="A14" s="12" t="s">
        <v>1</v>
      </c>
      <c r="B14" s="12" t="s">
        <v>71</v>
      </c>
      <c r="C14" s="12">
        <v>4</v>
      </c>
      <c r="D14" s="12">
        <v>30</v>
      </c>
      <c r="E14" t="e">
        <f>RTD("tt.rtd",,"Inst",A14,B14)</f>
        <v>#N/A</v>
      </c>
      <c r="F14" t="e">
        <f>RTD("tt.rtd",,E14,"BidQty")</f>
        <v>#N/A</v>
      </c>
      <c r="G14" t="e">
        <f>RTD("tt.rtd",,E14,"Bid")</f>
        <v>#N/A</v>
      </c>
      <c r="H14" t="e">
        <f>RTD("tt.rtd",,E14,"AskQty")</f>
        <v>#N/A</v>
      </c>
      <c r="I14" t="e">
        <f>RTD("tt.rtd",,E14,"Ask")</f>
        <v>#N/A</v>
      </c>
      <c r="J14" t="e">
        <f t="shared" si="9"/>
        <v>#N/A</v>
      </c>
      <c r="K14" s="16">
        <v>96.314999999999998</v>
      </c>
      <c r="L14" t="e">
        <f>RTD("tt.rtd",,E14,"settle")</f>
        <v>#N/A</v>
      </c>
      <c r="M14" t="e">
        <f t="shared" si="17"/>
        <v>#N/A</v>
      </c>
      <c r="N14" t="e">
        <f t="shared" si="10"/>
        <v>#N/A</v>
      </c>
      <c r="O14" t="e">
        <f t="shared" si="18"/>
        <v>#N/A</v>
      </c>
      <c r="P14" t="e">
        <f t="shared" si="11"/>
        <v>#N/A</v>
      </c>
      <c r="Q14" s="35" t="e">
        <f t="shared" si="2"/>
        <v>#N/A</v>
      </c>
      <c r="R14">
        <v>0.25</v>
      </c>
      <c r="S14" s="35" t="e">
        <f t="shared" si="3"/>
        <v>#N/A</v>
      </c>
      <c r="T14" t="e">
        <f t="shared" si="4"/>
        <v>#N/A</v>
      </c>
      <c r="U14" t="s">
        <v>105</v>
      </c>
      <c r="W14" s="23">
        <v>0</v>
      </c>
      <c r="X14">
        <f t="shared" si="12"/>
        <v>3.84</v>
      </c>
      <c r="Y14">
        <f t="shared" si="19"/>
        <v>3.84</v>
      </c>
      <c r="Z14">
        <f t="shared" si="0"/>
        <v>3.8400000000000003</v>
      </c>
      <c r="AA14" s="24">
        <f t="shared" si="5"/>
        <v>96.16</v>
      </c>
      <c r="AC14" s="23">
        <v>-0.1</v>
      </c>
      <c r="AD14">
        <f t="shared" si="13"/>
        <v>3.4899999999999993</v>
      </c>
      <c r="AE14">
        <f t="shared" si="14"/>
        <v>3.3899999999999992</v>
      </c>
      <c r="AF14">
        <f t="shared" si="1"/>
        <v>3.4033333333333329</v>
      </c>
      <c r="AG14" s="24">
        <f t="shared" si="6"/>
        <v>96.596666666666664</v>
      </c>
      <c r="AH14" t="s">
        <v>105</v>
      </c>
      <c r="AI14" s="23">
        <v>-0.15</v>
      </c>
      <c r="AJ14">
        <f t="shared" si="15"/>
        <v>3.94</v>
      </c>
      <c r="AK14">
        <f t="shared" si="16"/>
        <v>3.79</v>
      </c>
      <c r="AL14">
        <f t="shared" si="7"/>
        <v>3.81</v>
      </c>
      <c r="AM14" s="24">
        <f t="shared" si="8"/>
        <v>96.19</v>
      </c>
    </row>
    <row r="15" spans="1:39" x14ac:dyDescent="0.2">
      <c r="A15" s="12" t="s">
        <v>1</v>
      </c>
      <c r="B15" s="12" t="s">
        <v>72</v>
      </c>
      <c r="C15" s="12">
        <v>9</v>
      </c>
      <c r="D15" s="12">
        <v>31</v>
      </c>
      <c r="E15" t="e">
        <f>RTD("tt.rtd",,"Inst",A15,B15)</f>
        <v>#N/A</v>
      </c>
      <c r="F15" t="e">
        <f>RTD("tt.rtd",,E15,"BidQty")</f>
        <v>#N/A</v>
      </c>
      <c r="G15" t="e">
        <f>RTD("tt.rtd",,E15,"Bid")</f>
        <v>#N/A</v>
      </c>
      <c r="H15" t="e">
        <f>RTD("tt.rtd",,E15,"AskQty")</f>
        <v>#N/A</v>
      </c>
      <c r="I15" t="e">
        <f>RTD("tt.rtd",,E15,"Ask")</f>
        <v>#N/A</v>
      </c>
      <c r="J15" t="e">
        <f t="shared" si="9"/>
        <v>#N/A</v>
      </c>
      <c r="K15" s="16">
        <v>96.35</v>
      </c>
      <c r="L15" t="e">
        <f>RTD("tt.rtd",,E15,"settle")</f>
        <v>#N/A</v>
      </c>
      <c r="M15" t="e">
        <f t="shared" si="17"/>
        <v>#N/A</v>
      </c>
      <c r="N15" t="e">
        <f t="shared" si="10"/>
        <v>#N/A</v>
      </c>
      <c r="O15" t="e">
        <f t="shared" si="18"/>
        <v>#N/A</v>
      </c>
      <c r="P15" t="e">
        <f t="shared" si="11"/>
        <v>#N/A</v>
      </c>
      <c r="Q15" s="35" t="e">
        <f t="shared" si="2"/>
        <v>#N/A</v>
      </c>
      <c r="R15">
        <v>0.25</v>
      </c>
      <c r="S15" s="35" t="e">
        <f t="shared" si="3"/>
        <v>#N/A</v>
      </c>
      <c r="T15" t="e">
        <f t="shared" si="4"/>
        <v>#N/A</v>
      </c>
      <c r="U15" t="s">
        <v>106</v>
      </c>
      <c r="W15" s="23">
        <v>0</v>
      </c>
      <c r="X15">
        <f t="shared" si="12"/>
        <v>3.84</v>
      </c>
      <c r="Y15">
        <f t="shared" si="19"/>
        <v>3.84</v>
      </c>
      <c r="Z15">
        <f t="shared" si="0"/>
        <v>3.84</v>
      </c>
      <c r="AA15" s="24">
        <f t="shared" si="5"/>
        <v>96.16</v>
      </c>
      <c r="AC15" s="23">
        <v>-0.1</v>
      </c>
      <c r="AD15">
        <f t="shared" si="13"/>
        <v>3.3899999999999992</v>
      </c>
      <c r="AE15">
        <f t="shared" si="14"/>
        <v>3.2899999999999991</v>
      </c>
      <c r="AF15">
        <f t="shared" si="1"/>
        <v>3.3190322580645151</v>
      </c>
      <c r="AG15" s="24">
        <f t="shared" si="6"/>
        <v>96.68096774193549</v>
      </c>
      <c r="AH15" t="s">
        <v>106</v>
      </c>
      <c r="AI15" s="23">
        <v>-0.15</v>
      </c>
      <c r="AJ15">
        <f t="shared" si="15"/>
        <v>3.79</v>
      </c>
      <c r="AK15">
        <f t="shared" si="16"/>
        <v>3.64</v>
      </c>
      <c r="AL15">
        <f t="shared" si="7"/>
        <v>3.6840000000000002</v>
      </c>
      <c r="AM15" s="24">
        <f t="shared" si="8"/>
        <v>96.316000000000003</v>
      </c>
    </row>
    <row r="16" spans="1:39" x14ac:dyDescent="0.2">
      <c r="A16" s="12" t="s">
        <v>1</v>
      </c>
      <c r="B16" s="12" t="s">
        <v>73</v>
      </c>
      <c r="C16" s="12">
        <v>0</v>
      </c>
      <c r="D16" s="12">
        <v>31</v>
      </c>
      <c r="E16" t="e">
        <f>RTD("tt.rtd",,"Inst",A16,B16)</f>
        <v>#N/A</v>
      </c>
      <c r="F16" t="e">
        <f>RTD("tt.rtd",,E16,"BidQty")</f>
        <v>#N/A</v>
      </c>
      <c r="G16" t="e">
        <f>RTD("tt.rtd",,E16,"Bid")</f>
        <v>#N/A</v>
      </c>
      <c r="H16" t="e">
        <f>RTD("tt.rtd",,E16,"AskQty")</f>
        <v>#N/A</v>
      </c>
      <c r="I16" t="e">
        <f>RTD("tt.rtd",,E16,"Ask")</f>
        <v>#N/A</v>
      </c>
      <c r="J16" t="e">
        <f t="shared" si="9"/>
        <v>#N/A</v>
      </c>
      <c r="K16" s="16">
        <v>96.36</v>
      </c>
      <c r="L16" t="e">
        <f>RTD("tt.rtd",,E16,"settle")</f>
        <v>#N/A</v>
      </c>
      <c r="M16" t="e">
        <f t="shared" si="17"/>
        <v>#N/A</v>
      </c>
      <c r="N16" t="e">
        <f t="shared" si="10"/>
        <v>#N/A</v>
      </c>
      <c r="O16" t="e">
        <f t="shared" si="18"/>
        <v>#N/A</v>
      </c>
      <c r="P16" t="e">
        <f t="shared" si="11"/>
        <v>#N/A</v>
      </c>
      <c r="Q16" s="35" t="e">
        <f t="shared" si="2"/>
        <v>#N/A</v>
      </c>
      <c r="R16">
        <v>0.25</v>
      </c>
      <c r="S16" s="35" t="e">
        <f t="shared" si="3"/>
        <v>#N/A</v>
      </c>
      <c r="T16" t="e">
        <f t="shared" si="4"/>
        <v>#N/A</v>
      </c>
      <c r="W16" s="23">
        <v>0</v>
      </c>
      <c r="X16">
        <f t="shared" si="12"/>
        <v>3.84</v>
      </c>
      <c r="Y16">
        <f t="shared" si="19"/>
        <v>3.84</v>
      </c>
      <c r="Z16">
        <f t="shared" si="0"/>
        <v>3.84</v>
      </c>
      <c r="AA16" s="24">
        <f t="shared" si="5"/>
        <v>96.16</v>
      </c>
      <c r="AC16" s="23">
        <v>-0.1</v>
      </c>
      <c r="AD16">
        <f t="shared" si="13"/>
        <v>3.2899999999999991</v>
      </c>
      <c r="AE16">
        <f t="shared" si="14"/>
        <v>3.1899999999999991</v>
      </c>
      <c r="AF16">
        <f t="shared" si="1"/>
        <v>3.1899999999999991</v>
      </c>
      <c r="AG16" s="24">
        <f t="shared" si="6"/>
        <v>96.81</v>
      </c>
      <c r="AI16" s="23">
        <v>0</v>
      </c>
      <c r="AJ16">
        <f t="shared" si="15"/>
        <v>3.64</v>
      </c>
      <c r="AK16">
        <f t="shared" si="16"/>
        <v>3.64</v>
      </c>
      <c r="AL16">
        <f t="shared" si="7"/>
        <v>3.64</v>
      </c>
      <c r="AM16" s="24">
        <f t="shared" si="8"/>
        <v>96.36</v>
      </c>
    </row>
    <row r="17" spans="1:39" x14ac:dyDescent="0.2">
      <c r="A17" s="12" t="s">
        <v>1</v>
      </c>
      <c r="B17" s="12" t="s">
        <v>74</v>
      </c>
      <c r="C17" s="12">
        <v>3</v>
      </c>
      <c r="D17" s="12">
        <v>28</v>
      </c>
      <c r="E17" t="e">
        <f>RTD("tt.rtd",,"Inst",A17,B17)</f>
        <v>#N/A</v>
      </c>
      <c r="F17" t="e">
        <f>RTD("tt.rtd",,E17,"BidQty")</f>
        <v>#N/A</v>
      </c>
      <c r="G17" t="e">
        <f>RTD("tt.rtd",,E17,"Bid")</f>
        <v>#N/A</v>
      </c>
      <c r="H17" t="e">
        <f>RTD("tt.rtd",,E17,"AskQty")</f>
        <v>#N/A</v>
      </c>
      <c r="I17" t="e">
        <f>RTD("tt.rtd",,E17,"Ask")</f>
        <v>#N/A</v>
      </c>
      <c r="J17" t="e">
        <f t="shared" si="9"/>
        <v>#N/A</v>
      </c>
      <c r="K17" s="16">
        <v>96.355000000000004</v>
      </c>
      <c r="L17" t="e">
        <f>RTD("tt.rtd",,E17,"settle")</f>
        <v>#N/A</v>
      </c>
      <c r="M17" t="e">
        <f t="shared" si="17"/>
        <v>#N/A</v>
      </c>
      <c r="N17" t="e">
        <f t="shared" si="10"/>
        <v>#N/A</v>
      </c>
      <c r="O17" t="e">
        <f t="shared" si="18"/>
        <v>#N/A</v>
      </c>
      <c r="P17" t="e">
        <f t="shared" si="11"/>
        <v>#N/A</v>
      </c>
      <c r="Q17" s="35" t="e">
        <f t="shared" si="2"/>
        <v>#N/A</v>
      </c>
      <c r="R17">
        <v>0.25</v>
      </c>
      <c r="S17" s="35" t="e">
        <f t="shared" si="3"/>
        <v>#N/A</v>
      </c>
      <c r="T17" t="e">
        <f t="shared" si="4"/>
        <v>#N/A</v>
      </c>
      <c r="W17" s="23">
        <v>0</v>
      </c>
      <c r="X17">
        <f t="shared" si="12"/>
        <v>3.84</v>
      </c>
      <c r="Y17">
        <f t="shared" si="19"/>
        <v>3.84</v>
      </c>
      <c r="Z17">
        <f t="shared" si="0"/>
        <v>3.84</v>
      </c>
      <c r="AA17" s="24">
        <f t="shared" si="5"/>
        <v>96.16</v>
      </c>
      <c r="AC17" s="23">
        <v>-0.1</v>
      </c>
      <c r="AD17">
        <f t="shared" si="13"/>
        <v>3.1899999999999991</v>
      </c>
      <c r="AE17">
        <f t="shared" si="14"/>
        <v>3.089999999999999</v>
      </c>
      <c r="AF17">
        <f t="shared" si="1"/>
        <v>3.1007142857142846</v>
      </c>
      <c r="AG17" s="24">
        <f t="shared" si="6"/>
        <v>96.89928571428571</v>
      </c>
      <c r="AI17" s="23">
        <v>0</v>
      </c>
      <c r="AJ17">
        <f t="shared" si="15"/>
        <v>3.64</v>
      </c>
      <c r="AK17">
        <f t="shared" si="16"/>
        <v>3.64</v>
      </c>
      <c r="AL17">
        <f t="shared" si="7"/>
        <v>3.64</v>
      </c>
      <c r="AM17" s="24">
        <f t="shared" si="8"/>
        <v>96.36</v>
      </c>
    </row>
    <row r="18" spans="1:39" x14ac:dyDescent="0.2">
      <c r="A18" s="12" t="s">
        <v>1</v>
      </c>
      <c r="B18" s="12" t="s">
        <v>75</v>
      </c>
      <c r="C18" s="12">
        <v>17</v>
      </c>
      <c r="D18" s="12">
        <v>31</v>
      </c>
      <c r="E18" t="e">
        <f>RTD("tt.rtd",,"Inst",A18,B18)</f>
        <v>#N/A</v>
      </c>
      <c r="F18" t="e">
        <f>RTD("tt.rtd",,E18,"BidQty")</f>
        <v>#N/A</v>
      </c>
      <c r="G18" t="e">
        <f>RTD("tt.rtd",,E18,"Bid")</f>
        <v>#N/A</v>
      </c>
      <c r="H18" t="e">
        <f>RTD("tt.rtd",,E18,"AskQty")</f>
        <v>#N/A</v>
      </c>
      <c r="I18" t="e">
        <f>RTD("tt.rtd",,E18,"Ask")</f>
        <v>#N/A</v>
      </c>
      <c r="J18" t="e">
        <f t="shared" si="9"/>
        <v>#N/A</v>
      </c>
      <c r="K18" s="16">
        <v>96.355000000000004</v>
      </c>
      <c r="L18" t="e">
        <f>RTD("tt.rtd",,E18,"settle")</f>
        <v>#N/A</v>
      </c>
      <c r="M18" t="e">
        <f t="shared" si="17"/>
        <v>#N/A</v>
      </c>
      <c r="N18" t="e">
        <f t="shared" si="10"/>
        <v>#N/A</v>
      </c>
      <c r="O18" t="e">
        <f t="shared" si="18"/>
        <v>#N/A</v>
      </c>
      <c r="P18" t="e">
        <f t="shared" si="11"/>
        <v>#N/A</v>
      </c>
      <c r="Q18" s="35" t="e">
        <f t="shared" si="2"/>
        <v>#N/A</v>
      </c>
      <c r="R18">
        <v>0.25</v>
      </c>
      <c r="S18" s="35" t="e">
        <f t="shared" si="3"/>
        <v>#N/A</v>
      </c>
      <c r="T18" t="e">
        <f t="shared" si="4"/>
        <v>#N/A</v>
      </c>
      <c r="W18" s="23">
        <v>0</v>
      </c>
      <c r="X18">
        <f t="shared" si="12"/>
        <v>3.84</v>
      </c>
      <c r="Y18">
        <f t="shared" si="19"/>
        <v>3.84</v>
      </c>
      <c r="Z18">
        <f t="shared" si="0"/>
        <v>3.84</v>
      </c>
      <c r="AA18" s="24">
        <f t="shared" si="5"/>
        <v>96.16</v>
      </c>
      <c r="AC18" s="23">
        <v>0</v>
      </c>
      <c r="AD18">
        <f t="shared" si="13"/>
        <v>3.089999999999999</v>
      </c>
      <c r="AE18">
        <f t="shared" si="14"/>
        <v>3.089999999999999</v>
      </c>
      <c r="AF18">
        <f t="shared" si="1"/>
        <v>3.089999999999999</v>
      </c>
      <c r="AG18" s="24">
        <f t="shared" si="6"/>
        <v>96.91</v>
      </c>
      <c r="AI18" s="23">
        <v>0</v>
      </c>
      <c r="AJ18">
        <f t="shared" si="15"/>
        <v>3.64</v>
      </c>
      <c r="AK18">
        <f t="shared" si="16"/>
        <v>3.64</v>
      </c>
      <c r="AL18">
        <f t="shared" si="7"/>
        <v>3.64</v>
      </c>
      <c r="AM18" s="24">
        <f t="shared" si="8"/>
        <v>96.36</v>
      </c>
    </row>
    <row r="19" spans="1:39" x14ac:dyDescent="0.2">
      <c r="A19" s="12" t="s">
        <v>1</v>
      </c>
      <c r="B19" s="12" t="s">
        <v>76</v>
      </c>
      <c r="C19" s="12">
        <v>0</v>
      </c>
      <c r="D19" s="12">
        <v>30</v>
      </c>
      <c r="E19" t="e">
        <f>RTD("tt.rtd",,"Inst",A19,B19)</f>
        <v>#N/A</v>
      </c>
      <c r="F19" t="e">
        <f>RTD("tt.rtd",,E19,"BidQty")</f>
        <v>#N/A</v>
      </c>
      <c r="G19" t="e">
        <f>RTD("tt.rtd",,E19,"Bid")</f>
        <v>#N/A</v>
      </c>
      <c r="H19" t="e">
        <f>RTD("tt.rtd",,E19,"AskQty")</f>
        <v>#N/A</v>
      </c>
      <c r="I19" t="e">
        <f>RTD("tt.rtd",,E19,"Ask")</f>
        <v>#N/A</v>
      </c>
      <c r="J19" t="e">
        <f t="shared" si="9"/>
        <v>#N/A</v>
      </c>
      <c r="K19" s="16">
        <v>96.355000000000004</v>
      </c>
      <c r="L19" t="e">
        <f>RTD("tt.rtd",,E19,"settle")</f>
        <v>#N/A</v>
      </c>
      <c r="M19" t="e">
        <f t="shared" si="17"/>
        <v>#N/A</v>
      </c>
      <c r="N19" t="e">
        <f t="shared" si="10"/>
        <v>#N/A</v>
      </c>
      <c r="O19" t="e">
        <f t="shared" si="18"/>
        <v>#N/A</v>
      </c>
      <c r="P19" t="e">
        <f t="shared" si="11"/>
        <v>#N/A</v>
      </c>
      <c r="Q19" s="35" t="e">
        <f t="shared" si="2"/>
        <v>#N/A</v>
      </c>
      <c r="R19">
        <v>0.25</v>
      </c>
      <c r="S19" s="35" t="e">
        <f t="shared" si="3"/>
        <v>#N/A</v>
      </c>
      <c r="T19" t="e">
        <f t="shared" si="4"/>
        <v>#N/A</v>
      </c>
      <c r="W19" s="23">
        <v>0</v>
      </c>
      <c r="X19">
        <f t="shared" si="12"/>
        <v>3.84</v>
      </c>
      <c r="Y19">
        <f t="shared" si="19"/>
        <v>3.84</v>
      </c>
      <c r="Z19">
        <f t="shared" si="0"/>
        <v>3.8399999999999994</v>
      </c>
      <c r="AA19" s="24">
        <f t="shared" si="5"/>
        <v>96.16</v>
      </c>
      <c r="AC19" s="23">
        <v>0</v>
      </c>
      <c r="AD19">
        <f t="shared" si="13"/>
        <v>3.089999999999999</v>
      </c>
      <c r="AE19">
        <f t="shared" si="14"/>
        <v>3.089999999999999</v>
      </c>
      <c r="AF19">
        <f t="shared" si="1"/>
        <v>3.089999999999999</v>
      </c>
      <c r="AG19" s="24">
        <f t="shared" si="6"/>
        <v>96.91</v>
      </c>
      <c r="AI19" s="23">
        <v>0</v>
      </c>
      <c r="AJ19">
        <f t="shared" si="15"/>
        <v>3.64</v>
      </c>
      <c r="AK19">
        <f t="shared" si="16"/>
        <v>3.64</v>
      </c>
      <c r="AL19">
        <f t="shared" si="7"/>
        <v>3.64</v>
      </c>
      <c r="AM19" s="24">
        <f t="shared" si="8"/>
        <v>96.36</v>
      </c>
    </row>
    <row r="20" spans="1:39" x14ac:dyDescent="0.2">
      <c r="A20" s="12" t="s">
        <v>1</v>
      </c>
      <c r="B20" s="12" t="s">
        <v>77</v>
      </c>
      <c r="C20" s="12">
        <v>5</v>
      </c>
      <c r="D20" s="12">
        <v>31</v>
      </c>
      <c r="E20" t="e">
        <f>RTD("tt.rtd",,"Inst",A20,B20)</f>
        <v>#N/A</v>
      </c>
      <c r="F20" t="e">
        <f>RTD("tt.rtd",,E20,"BidQty")</f>
        <v>#N/A</v>
      </c>
      <c r="G20" t="e">
        <f>RTD("tt.rtd",,E20,"Bid")</f>
        <v>#N/A</v>
      </c>
      <c r="H20" t="e">
        <f>RTD("tt.rtd",,E20,"AskQty")</f>
        <v>#N/A</v>
      </c>
      <c r="I20" t="e">
        <f>RTD("tt.rtd",,E20,"Ask")</f>
        <v>#N/A</v>
      </c>
      <c r="J20" t="e">
        <f t="shared" si="9"/>
        <v>#N/A</v>
      </c>
      <c r="K20" s="16">
        <v>96.35</v>
      </c>
      <c r="L20" t="e">
        <f>RTD("tt.rtd",,E20,"settle")</f>
        <v>#N/A</v>
      </c>
      <c r="M20" t="e">
        <f t="shared" si="17"/>
        <v>#N/A</v>
      </c>
      <c r="N20" t="e">
        <f t="shared" si="10"/>
        <v>#N/A</v>
      </c>
      <c r="O20" t="e">
        <f t="shared" si="18"/>
        <v>#N/A</v>
      </c>
      <c r="P20" t="e">
        <f t="shared" si="11"/>
        <v>#N/A</v>
      </c>
      <c r="Q20" s="35" t="e">
        <f t="shared" si="2"/>
        <v>#N/A</v>
      </c>
      <c r="R20">
        <v>0.25</v>
      </c>
      <c r="S20" s="35" t="e">
        <f t="shared" si="3"/>
        <v>#N/A</v>
      </c>
      <c r="T20" t="e">
        <f t="shared" si="4"/>
        <v>#N/A</v>
      </c>
      <c r="W20" s="23">
        <v>0</v>
      </c>
      <c r="X20">
        <f t="shared" si="12"/>
        <v>3.84</v>
      </c>
      <c r="Y20">
        <f t="shared" si="19"/>
        <v>3.84</v>
      </c>
      <c r="Z20">
        <f t="shared" si="0"/>
        <v>3.8400000000000003</v>
      </c>
      <c r="AA20" s="24">
        <f t="shared" si="5"/>
        <v>96.16</v>
      </c>
      <c r="AC20" s="23">
        <v>0</v>
      </c>
      <c r="AD20">
        <f t="shared" si="13"/>
        <v>3.089999999999999</v>
      </c>
      <c r="AE20">
        <f t="shared" si="14"/>
        <v>3.089999999999999</v>
      </c>
      <c r="AF20">
        <f t="shared" si="1"/>
        <v>3.089999999999999</v>
      </c>
      <c r="AG20" s="24">
        <f t="shared" si="6"/>
        <v>96.91</v>
      </c>
      <c r="AI20" s="23"/>
      <c r="AJ20">
        <f t="shared" si="15"/>
        <v>3.64</v>
      </c>
      <c r="AK20">
        <f t="shared" si="16"/>
        <v>3.64</v>
      </c>
      <c r="AL20">
        <f t="shared" si="7"/>
        <v>3.64</v>
      </c>
      <c r="AM20" s="24">
        <f t="shared" si="8"/>
        <v>96.36</v>
      </c>
    </row>
    <row r="21" spans="1:39" x14ac:dyDescent="0.2">
      <c r="A21" s="12" t="s">
        <v>1</v>
      </c>
      <c r="B21" s="12" t="s">
        <v>78</v>
      </c>
      <c r="C21" s="12">
        <v>16</v>
      </c>
      <c r="D21" s="12">
        <v>30</v>
      </c>
      <c r="E21" t="e">
        <f>RTD("tt.rtd",,"Inst",A21,B21)</f>
        <v>#N/A</v>
      </c>
      <c r="F21" t="e">
        <f>RTD("tt.rtd",,E21,"BidQty")</f>
        <v>#N/A</v>
      </c>
      <c r="G21" t="e">
        <f>RTD("tt.rtd",,E21,"Bid")</f>
        <v>#N/A</v>
      </c>
      <c r="H21" t="e">
        <f>RTD("tt.rtd",,E21,"AskQty")</f>
        <v>#N/A</v>
      </c>
      <c r="I21" t="e">
        <f>RTD("tt.rtd",,E21,"Ask")</f>
        <v>#N/A</v>
      </c>
      <c r="J21" t="e">
        <f t="shared" si="9"/>
        <v>#N/A</v>
      </c>
      <c r="K21" s="16">
        <v>96.35</v>
      </c>
      <c r="L21" t="e">
        <f>RTD("tt.rtd",,E21,"settle")</f>
        <v>#N/A</v>
      </c>
      <c r="M21" t="e">
        <f t="shared" si="17"/>
        <v>#N/A</v>
      </c>
      <c r="N21" t="e">
        <f t="shared" si="10"/>
        <v>#N/A</v>
      </c>
      <c r="O21" t="e">
        <f t="shared" si="18"/>
        <v>#N/A</v>
      </c>
      <c r="P21" t="e">
        <f t="shared" si="11"/>
        <v>#N/A</v>
      </c>
      <c r="Q21" s="35" t="e">
        <f t="shared" si="2"/>
        <v>#N/A</v>
      </c>
      <c r="R21">
        <v>0.25</v>
      </c>
      <c r="S21" s="35" t="e">
        <f t="shared" si="3"/>
        <v>#N/A</v>
      </c>
      <c r="T21" t="e">
        <f t="shared" si="4"/>
        <v>#N/A</v>
      </c>
      <c r="W21" s="23">
        <v>0</v>
      </c>
      <c r="X21">
        <f t="shared" si="12"/>
        <v>3.84</v>
      </c>
      <c r="Y21">
        <f t="shared" si="19"/>
        <v>3.84</v>
      </c>
      <c r="Z21">
        <f t="shared" si="0"/>
        <v>3.8399999999999994</v>
      </c>
      <c r="AA21" s="24">
        <f t="shared" si="5"/>
        <v>96.16</v>
      </c>
      <c r="AC21" s="23">
        <v>0</v>
      </c>
      <c r="AD21">
        <f t="shared" si="13"/>
        <v>3.089999999999999</v>
      </c>
      <c r="AE21">
        <f t="shared" si="14"/>
        <v>3.089999999999999</v>
      </c>
      <c r="AF21">
        <f t="shared" si="1"/>
        <v>3.0899999999999985</v>
      </c>
      <c r="AG21" s="24">
        <f t="shared" si="6"/>
        <v>96.91</v>
      </c>
      <c r="AI21" s="23"/>
      <c r="AJ21">
        <f t="shared" si="15"/>
        <v>3.64</v>
      </c>
      <c r="AK21">
        <f t="shared" si="16"/>
        <v>3.64</v>
      </c>
      <c r="AL21">
        <f t="shared" si="7"/>
        <v>3.64</v>
      </c>
      <c r="AM21" s="24">
        <f t="shared" si="8"/>
        <v>96.36</v>
      </c>
    </row>
    <row r="22" spans="1:39" ht="16" thickBot="1" x14ac:dyDescent="0.25">
      <c r="A22" s="12" t="s">
        <v>1</v>
      </c>
      <c r="B22" s="12" t="s">
        <v>79</v>
      </c>
      <c r="C22" s="12">
        <v>0</v>
      </c>
      <c r="D22" s="12">
        <v>31</v>
      </c>
      <c r="E22" t="e">
        <f>RTD("tt.rtd",,"Inst",A22,B22)</f>
        <v>#N/A</v>
      </c>
      <c r="F22" t="e">
        <f>RTD("tt.rtd",,E22,"BidQty")</f>
        <v>#N/A</v>
      </c>
      <c r="G22" t="e">
        <f>RTD("tt.rtd",,E22,"Bid")</f>
        <v>#N/A</v>
      </c>
      <c r="H22" t="e">
        <f>RTD("tt.rtd",,E22,"AskQty")</f>
        <v>#N/A</v>
      </c>
      <c r="I22" t="e">
        <f>RTD("tt.rtd",,E22,"Ask")</f>
        <v>#N/A</v>
      </c>
      <c r="J22" t="e">
        <f t="shared" si="9"/>
        <v>#N/A</v>
      </c>
      <c r="L22" t="e">
        <f>RTD("tt.rtd",,E22,"settle")</f>
        <v>#N/A</v>
      </c>
      <c r="M22" t="e">
        <f t="shared" si="17"/>
        <v>#N/A</v>
      </c>
      <c r="N22" t="e">
        <f t="shared" si="10"/>
        <v>#N/A</v>
      </c>
      <c r="O22" t="e">
        <f t="shared" si="18"/>
        <v>#N/A</v>
      </c>
      <c r="P22" t="e">
        <f t="shared" si="11"/>
        <v>#N/A</v>
      </c>
      <c r="Q22" s="36" t="e">
        <f t="shared" si="2"/>
        <v>#N/A</v>
      </c>
      <c r="R22">
        <v>0.25</v>
      </c>
      <c r="S22" s="36" t="e">
        <f t="shared" si="3"/>
        <v>#N/A</v>
      </c>
      <c r="T22" t="e">
        <f t="shared" si="4"/>
        <v>#N/A</v>
      </c>
      <c r="W22" s="31">
        <v>0</v>
      </c>
      <c r="X22" s="27">
        <f t="shared" si="12"/>
        <v>3.84</v>
      </c>
      <c r="Y22" s="27">
        <f t="shared" si="19"/>
        <v>3.84</v>
      </c>
      <c r="Z22" s="27">
        <f t="shared" si="0"/>
        <v>3.84</v>
      </c>
      <c r="AA22" s="28">
        <f t="shared" si="5"/>
        <v>96.16</v>
      </c>
      <c r="AC22" s="31">
        <v>0</v>
      </c>
      <c r="AD22" s="27">
        <f t="shared" si="13"/>
        <v>3.089999999999999</v>
      </c>
      <c r="AE22" s="27">
        <f t="shared" si="14"/>
        <v>3.089999999999999</v>
      </c>
      <c r="AF22" s="27">
        <f t="shared" si="1"/>
        <v>3.089999999999999</v>
      </c>
      <c r="AG22" s="28">
        <f t="shared" si="6"/>
        <v>96.91</v>
      </c>
      <c r="AI22" s="31"/>
      <c r="AJ22" s="27">
        <f t="shared" si="15"/>
        <v>3.64</v>
      </c>
      <c r="AK22" s="27">
        <f t="shared" si="16"/>
        <v>3.64</v>
      </c>
      <c r="AL22" s="27">
        <f t="shared" si="7"/>
        <v>3.64</v>
      </c>
      <c r="AM22" s="28">
        <f t="shared" si="8"/>
        <v>96.36</v>
      </c>
    </row>
    <row r="23" spans="1:39" ht="16" thickBot="1" x14ac:dyDescent="0.25">
      <c r="A23" s="12" t="s">
        <v>1</v>
      </c>
    </row>
    <row r="24" spans="1:39" x14ac:dyDescent="0.2">
      <c r="A24" s="12" t="s">
        <v>1</v>
      </c>
      <c r="U24" s="38" t="s">
        <v>107</v>
      </c>
      <c r="V24" s="20"/>
      <c r="W24" s="21" t="s">
        <v>108</v>
      </c>
      <c r="X24" s="21"/>
      <c r="Y24" s="21"/>
      <c r="Z24" s="21"/>
      <c r="AA24" s="21" t="s">
        <v>109</v>
      </c>
      <c r="AB24" s="21" t="s">
        <v>110</v>
      </c>
      <c r="AC24" s="22" t="s">
        <v>111</v>
      </c>
    </row>
    <row r="25" spans="1:39" ht="16" thickBot="1" x14ac:dyDescent="0.25">
      <c r="A25" s="12" t="s">
        <v>1</v>
      </c>
      <c r="S25" t="e">
        <f>SUM(S7:S15)</f>
        <v>#N/A</v>
      </c>
      <c r="V25" s="31"/>
      <c r="W25" s="27" t="s">
        <v>112</v>
      </c>
      <c r="X25" s="27"/>
      <c r="Y25" s="27"/>
      <c r="Z25" s="27"/>
      <c r="AB25" t="s">
        <v>113</v>
      </c>
      <c r="AC25" s="24" t="s">
        <v>114</v>
      </c>
    </row>
    <row r="26" spans="1:39" x14ac:dyDescent="0.2">
      <c r="A26" s="12" t="s">
        <v>1</v>
      </c>
      <c r="V26" s="23" t="s">
        <v>115</v>
      </c>
      <c r="W26">
        <v>0</v>
      </c>
      <c r="X26" t="s">
        <v>116</v>
      </c>
      <c r="Y26" t="s">
        <v>117</v>
      </c>
      <c r="AA26" s="17" t="e" cm="1">
        <f t="array" ref="AA26">IF(W26=0,
    _xlfn.XLOOKUP(X26, B:B, M:M) - _xlfn.XLOOKUP(Y26, B:B, M:M),
    _xlfn.XLOOKUP(X26, B:B, M:M) - _xlfn.XLOOKUP(INDEX(B:B, MATCH(X26, B:B, 0) + W26), B:B, M:M)
)</f>
        <v>#N/A</v>
      </c>
      <c r="AB26" s="33" cm="1">
        <f t="array" ref="AB26">IF(W26=0,
    _xlfn.XLOOKUP(X26, B:B, AA:AA) - _xlfn.XLOOKUP(Y26, B:B, AA:AA),
    _xlfn.XLOOKUP(X26, B:B, AA:AA) - _xlfn.XLOOKUP(INDEX(B:B, MATCH(X26, B:B, 0) + W26), B:B, AA:AA)
)</f>
        <v>-8.3333333333257542E-3</v>
      </c>
      <c r="AC26" s="18" cm="1">
        <f t="array" ref="AC26">IF(W26=0,
    _xlfn.XLOOKUP(X26, B:B, AG:AG) - _xlfn.XLOOKUP(Y26, B:B, AG:AG),
    _xlfn.XLOOKUP(X26, B:B, AG:AG) - _xlfn.XLOOKUP(INDEX(B:B, MATCH(X26, B:B, 0) + W26), B:B, AG:AG)
)</f>
        <v>-0.89261904761904987</v>
      </c>
    </row>
    <row r="27" spans="1:39" ht="16" thickBot="1" x14ac:dyDescent="0.25">
      <c r="A27" s="12" t="s">
        <v>1</v>
      </c>
      <c r="V27" s="31" t="s">
        <v>118</v>
      </c>
      <c r="W27" s="27">
        <v>0</v>
      </c>
      <c r="X27" s="27" t="s">
        <v>116</v>
      </c>
      <c r="Y27" s="27" t="s">
        <v>119</v>
      </c>
      <c r="Z27" s="27" t="s">
        <v>120</v>
      </c>
      <c r="AA27" s="19" t="e" cm="1">
        <f t="array" ref="AA27">IF(W27=0,
    _xlfn.XLOOKUP(X27, B:B, M:M) - 2 * _xlfn.XLOOKUP(Y27, B:B, M:M) + _xlfn.XLOOKUP(Z27, B:B, M:M),
    _xlfn.XLOOKUP(X27, B:B, M:M) - 2 * _xlfn.XLOOKUP(INDEX(B:B, MATCH(X27, B:B, 0) + W27), B:B, M:M) +
    _xlfn.XLOOKUP(INDEX(B:B, MATCH(X27, B:B, 0) + 2 * W27), B:B, M:M)
)</f>
        <v>#N/A</v>
      </c>
      <c r="AB27" s="32" cm="1">
        <f t="array" ref="AB27">IF(W27=0,
    _xlfn.XLOOKUP(X27, B:B, AA:AA) - 2 * _xlfn.XLOOKUP(Y27, B:B, AA:AA) + _xlfn.XLOOKUP(Z27, B:B, AA:AA),
    _xlfn.XLOOKUP(X27, B:B, AA:AA) - 2 * _xlfn.XLOOKUP(INDEX(B:B, MATCH(X27, B:B, 0) + W27), B:B, AA:AA) +
    _xlfn.XLOOKUP(INDEX(B:B, MATCH(X27, B:B, 0) + 2 * W27), B:B, AA:AA)
)</f>
        <v>-8.3333333333257542E-3</v>
      </c>
      <c r="AC27" s="34" cm="1">
        <f t="array" ref="AC27">IF(W27=0,
    _xlfn.XLOOKUP(X27, B:B, AG:AG) - 2 * _xlfn.XLOOKUP(Y27, B:B, AG:AG) + _xlfn.XLOOKUP(Z27, B:B, AG:AG),
    _xlfn.XLOOKUP(X27, B:B, AG:AG) - 2 * _xlfn.XLOOKUP(INDEX(B:B, MATCH(X27, B:B, 0) + W27), B:B, AG:AG) +
    _xlfn.XLOOKUP(INDEX(B:B, MATCH(X27, B:B, 0) + 2 * W27), B:B, AG:AG)
)</f>
        <v>2.5698924731173634E-2</v>
      </c>
    </row>
    <row r="28" spans="1:39" x14ac:dyDescent="0.2">
      <c r="A28" s="12" t="s">
        <v>1</v>
      </c>
      <c r="AC28" t="s">
        <v>121</v>
      </c>
    </row>
    <row r="29" spans="1:39" x14ac:dyDescent="0.2">
      <c r="A29" s="12" t="s">
        <v>1</v>
      </c>
    </row>
    <row r="30" spans="1:39" x14ac:dyDescent="0.2">
      <c r="A30" s="12" t="s">
        <v>1</v>
      </c>
    </row>
  </sheetData>
  <phoneticPr fontId="4" type="noConversion"/>
  <conditionalFormatting sqref="S5:S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M3" xr:uid="{A26B82EE-648F-480A-AFE2-47515067A54C}">
      <formula1>$J$1:$L$1</formula1>
    </dataValidation>
  </dataValidations>
  <pageMargins left="0.7" right="0.7" top="0.75" bottom="0.75" header="0.3" footer="0.3"/>
  <ignoredErrors>
    <ignoredError sqref="H5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DE58-F419-4E33-92C5-420A6B2A1E78}">
  <dimension ref="A2:AN47"/>
  <sheetViews>
    <sheetView topLeftCell="B1" zoomScale="95" zoomScaleNormal="95" workbookViewId="0">
      <selection activeCell="X22" sqref="X22"/>
    </sheetView>
  </sheetViews>
  <sheetFormatPr baseColWidth="10" defaultColWidth="8.83203125" defaultRowHeight="15" x14ac:dyDescent="0.2"/>
  <cols>
    <col min="1" max="1" width="0" hidden="1" customWidth="1"/>
    <col min="3" max="3" width="9.1640625" bestFit="1" customWidth="1"/>
    <col min="4" max="4" width="23.33203125" bestFit="1" customWidth="1"/>
    <col min="5" max="5" width="16.5" bestFit="1" customWidth="1"/>
    <col min="6" max="6" width="16.5" customWidth="1"/>
    <col min="7" max="7" width="11.5" customWidth="1"/>
    <col min="8" max="8" width="12" customWidth="1"/>
    <col min="9" max="9" width="19.5" customWidth="1"/>
    <col min="10" max="10" width="9.1640625" customWidth="1"/>
    <col min="11" max="11" width="9.5" customWidth="1"/>
    <col min="12" max="12" width="8.83203125" bestFit="1" customWidth="1"/>
    <col min="13" max="13" width="9.1640625" bestFit="1" customWidth="1"/>
    <col min="14" max="15" width="13" bestFit="1" customWidth="1"/>
    <col min="16" max="16" width="5.5" bestFit="1" customWidth="1"/>
    <col min="17" max="17" width="9.83203125" bestFit="1" customWidth="1"/>
    <col min="18" max="18" width="6" customWidth="1"/>
    <col min="19" max="19" width="14.5" customWidth="1"/>
    <col min="20" max="20" width="9.83203125" customWidth="1"/>
    <col min="21" max="21" width="8" customWidth="1"/>
    <col min="22" max="22" width="18.33203125" bestFit="1" customWidth="1"/>
    <col min="23" max="23" width="9.83203125" customWidth="1"/>
    <col min="24" max="24" width="12.5" customWidth="1"/>
    <col min="25" max="25" width="12.1640625" customWidth="1"/>
    <col min="26" max="26" width="15.5" customWidth="1"/>
    <col min="27" max="27" width="10.33203125" customWidth="1"/>
    <col min="28" max="28" width="10.5" customWidth="1"/>
    <col min="30" max="30" width="11.1640625" customWidth="1"/>
    <col min="37" max="37" width="11.83203125" customWidth="1"/>
  </cols>
  <sheetData>
    <row r="2" spans="1:37" ht="16" thickBot="1" x14ac:dyDescent="0.25">
      <c r="C2" t="s">
        <v>80</v>
      </c>
    </row>
    <row r="3" spans="1:37" ht="16" thickBot="1" x14ac:dyDescent="0.25">
      <c r="C3" s="44" t="s">
        <v>141</v>
      </c>
      <c r="D3" s="43" t="s">
        <v>122</v>
      </c>
      <c r="E3" s="43" t="s">
        <v>151</v>
      </c>
      <c r="F3" s="43" t="s">
        <v>125</v>
      </c>
      <c r="G3" s="43" t="s">
        <v>126</v>
      </c>
      <c r="H3" s="43" t="s">
        <v>127</v>
      </c>
      <c r="I3" s="43" t="s">
        <v>128</v>
      </c>
      <c r="J3" s="43" t="s">
        <v>129</v>
      </c>
      <c r="K3" s="43" t="s">
        <v>130</v>
      </c>
      <c r="L3" s="43" t="s">
        <v>131</v>
      </c>
      <c r="M3" s="43" t="s">
        <v>132</v>
      </c>
      <c r="N3" s="43" t="s">
        <v>133</v>
      </c>
      <c r="O3" s="43"/>
      <c r="P3" s="43"/>
      <c r="Q3" s="43"/>
      <c r="R3" s="43"/>
      <c r="S3" s="49" t="s">
        <v>134</v>
      </c>
      <c r="T3" s="43" t="s">
        <v>135</v>
      </c>
      <c r="U3" s="43" t="s">
        <v>136</v>
      </c>
      <c r="V3" s="43" t="s">
        <v>137</v>
      </c>
      <c r="W3" s="43" t="s">
        <v>138</v>
      </c>
      <c r="Y3" s="20"/>
      <c r="Z3" s="21"/>
      <c r="AA3" s="21"/>
      <c r="AB3" s="21">
        <v>4.09</v>
      </c>
      <c r="AC3" s="22">
        <v>4.09</v>
      </c>
    </row>
    <row r="4" spans="1:37" ht="16" thickBot="1" x14ac:dyDescent="0.25">
      <c r="C4" s="12" t="s">
        <v>3</v>
      </c>
      <c r="D4" s="45" cm="1">
        <f t="array" ref="D4">IFERROR(
  _xlfn.SWITCH(
    $C$2,
    "vwap", ROUND(
      (RTD("tt.rtd",,RTD("tt.rtd",,"Inst","ASX",C4),"BidQty") * RTD("tt.rtd",,RTD("tt.rtd",,"Inst","ASX",C4),"Ask") +
       RTD("tt.rtd",,RTD("tt.rtd",,"Inst","ASX",C4),"AskQty") * RTD("tt.rtd",,RTD("tt.rtd",,"Inst","ASX",C4),"Bid")) /
      (RTD("tt.rtd",,RTD("tt.rtd",,"Inst","ASX",C4),"BidQty") + RTD("tt.rtd",,RTD("tt.rtd",,"Inst","ASX",C4),"AskQty")),
      3
    ),
    "settle", RTD("tt.rtd",,RTD("tt.rtd",,"Inst","ASX",C4),"Settle"),
    "mid", ROUND(
      (RTD("tt.rtd",,RTD("tt.rtd",,"Inst","ASX",C4),"Bid") + RTD("tt.rtd",,RTD("tt.rtd",,"Inst","ASX",C4),"Ask")) / 2,
      3
    ),
    0
  ),
  0
)</f>
        <v>0</v>
      </c>
      <c r="E4" s="15">
        <v>45729</v>
      </c>
      <c r="F4" s="15">
        <f>E4+90</f>
        <v>45819</v>
      </c>
      <c r="G4" t="str">
        <f>"IB" &amp; CHOOSE(MONTH(E4), "F", "G", "H", "J", "K", "M", "N", "Q", "U", "V", "X", "Z") &amp; RIGHT(TEXT(YEAR(E4), "0000"), 1)</f>
        <v>IBH5</v>
      </c>
      <c r="H4" s="45" cm="1">
        <f t="array" ref="H4">IFERROR(
  _xlfn.SWITCH(
    $C$2,
    "vwap", ROUND(
      (RTD("tt.rtd",,RTD("tt.rtd",,"Inst","ASX",G4),"BidQty") * RTD("tt.rtd",,RTD("tt.rtd",,"Inst","ASX",G4),"Ask") +
       RTD("tt.rtd",,RTD("tt.rtd",,"Inst","ASX",G4),"AskQty") * RTD("tt.rtd",,RTD("tt.rtd",,"Inst","ASX",G4),"Bid")) /
      (RTD("tt.rtd",,RTD("tt.rtd",,"Inst","ASX",G4),"BidQty") + RTD("tt.rtd",,RTD("tt.rtd",,"Inst","ASX",G4),"AskQty")),
      3
    ),
    "settle", RTD("tt.rtd",,RTD("tt.rtd",,"Inst","ASX",G4),"Settle"),
    "mid", ROUND(
      (RTD("tt.rtd",,RTD("tt.rtd",,"Inst","ASX",G4),"Bid") + RTD("tt.rtd",,RTD("tt.rtd",,"Inst","ASX",G4),"Ask")) / 2,
      3
    ),
    0
  ),
  0
)</f>
        <v>0</v>
      </c>
      <c r="I4" t="str">
        <f>"IB" &amp; CHOOSE(FIND(MID(G4,3,1), "FGHJKMNQUVXZ") + 1, "F", "G", "H", "J", "K", "M", "N", "Q", "U", "V", "X", "Z", "F") &amp; TEXT(IF(MID(G4,3,1)="Z", MID(G4,4,1)+1, MID(G4,4,1)), "0")</f>
        <v>IBJ5</v>
      </c>
      <c r="J4" s="45" cm="1">
        <f t="array" ref="J4">IFERROR(
  _xlfn.SWITCH(
    $C$2,
    "vwap", ROUND(
      (RTD("tt.rtd",,RTD("tt.rtd",,"Inst","ASX",I4),"BidQty") * RTD("tt.rtd",,RTD("tt.rtd",,"Inst","ASX",I4),"Ask") +
       RTD("tt.rtd",,RTD("tt.rtd",,"Inst","ASX",I4),"AskQty") * RTD("tt.rtd",,RTD("tt.rtd",,"Inst","ASX",I4),"Bid")) /
      (RTD("tt.rtd",,RTD("tt.rtd",,"Inst","ASX",I4),"BidQty") + RTD("tt.rtd",,RTD("tt.rtd",,"Inst","ASX",I4),"AskQty")),
      3
    ),
    "settle", RTD("tt.rtd",,RTD("tt.rtd",,"Inst","ASX",I4),"Settle"),
    "mid", ROUND(
      (RTD("tt.rtd",,RTD("tt.rtd",,"Inst","ASX",I4),"Bid") + RTD("tt.rtd",,RTD("tt.rtd",,"Inst","ASX",I4),"Ask")) / 2,
      3
    ),
    0
  ),
  0
)</f>
        <v>0</v>
      </c>
      <c r="K4" t="str">
        <f>"IB" &amp; CHOOSE(FIND(MID(I4,3,1), "FGHJKMNQUVXZ") + 1, "F", "G", "H", "J", "K", "M", "N", "Q", "U", "V", "X", "Z", "F") &amp; TEXT(IF(MID(I4,3,1)="Z", MID(I4,4,1)+1, MID(I4,4,1)), "0")</f>
        <v>IBK5</v>
      </c>
      <c r="L4" s="45" cm="1">
        <f t="array" ref="L4">IFERROR(
  _xlfn.SWITCH(
    $C$2,
    "vwap", ROUND(
      (RTD("tt.rtd",,RTD("tt.rtd",,"Inst","ASX",K4),"BidQty") * RTD("tt.rtd",,RTD("tt.rtd",,"Inst","ASX",K4),"Ask") +
       RTD("tt.rtd",,RTD("tt.rtd",,"Inst","ASX",K4),"AskQty") * RTD("tt.rtd",,RTD("tt.rtd",,"Inst","ASX",K4),"Bid")) /
      (RTD("tt.rtd",,RTD("tt.rtd",,"Inst","ASX",K4),"BidQty") + RTD("tt.rtd",,RTD("tt.rtd",,"Inst","ASX",K4),"AskQty")),
      3
    ),
    "settle", RTD("tt.rtd",,RTD("tt.rtd",,"Inst","ASX",K4),"Settle"),
    "mid", ROUND(
      (RTD("tt.rtd",,RTD("tt.rtd",,"Inst","ASX",K4),"Bid") + RTD("tt.rtd",,RTD("tt.rtd",,"Inst","ASX",K4),"Ask")) / 2,
      3
    ),
    0
  ),
  0
)</f>
        <v>0</v>
      </c>
      <c r="M4" t="str">
        <f>"IB" &amp; CHOOSE(FIND(MID(K4,3,1), "FGHJKMNQUVXZ") + 1, "F", "G", "H", "J", "K", "M", "N", "Q", "U", "V", "X", "Z", "F") &amp; TEXT(IF(MID(K4,3,1)="Z", MID(K4,4,1)+1, MID(K4,4,1)), "0")</f>
        <v>IBM5</v>
      </c>
      <c r="N4" s="45" cm="1">
        <f t="array" ref="N4">IFERROR(
  _xlfn.SWITCH(
    $C$2,
    "vwap", ROUND(
      (RTD("tt.rtd",,RTD("tt.rtd",,"Inst","ASX",M4),"BidQty") * RTD("tt.rtd",,RTD("tt.rtd",,"Inst","ASX",M4),"Ask") +
       RTD("tt.rtd",,RTD("tt.rtd",,"Inst","ASX",M4),"AskQty") * RTD("tt.rtd",,RTD("tt.rtd",,"Inst","ASX",M4),"Bid")) /
      (RTD("tt.rtd",,RTD("tt.rtd",,"Inst","ASX",M4),"BidQty") + RTD("tt.rtd",,RTD("tt.rtd",,"Inst","ASX",M4),"AskQty")),
      3
    ),
    "settle", RTD("tt.rtd",,RTD("tt.rtd",,"Inst","ASX",M4),"Settle"),
    "mid", ROUND(
      (RTD("tt.rtd",,RTD("tt.rtd",,"Inst","ASX",M4),"Bid") + RTD("tt.rtd",,RTD("tt.rtd",,"Inst","ASX",M4),"Ask")) / 2,
      3
    ),
    0
  ),
  0
)</f>
        <v>0</v>
      </c>
      <c r="O4">
        <f>DAY(EOMONTH(E4,0) - DAY(E4))</f>
        <v>18</v>
      </c>
      <c r="P4">
        <f>DAY(EOMONTH(DATE(2000 + MID(I4,4,1), MATCH(MID(I4,3,1), {"F","G","H","J","K","M","N","Q","U","V","X","Z"},0), 1), 0))</f>
        <v>30</v>
      </c>
      <c r="Q4">
        <f>DAY(EOMONTH(DATE(2000 + MID(K4,4,1), MATCH(MID(K4,3,1), {"F","G","H","J","K","M","N","Q","U","V","X","Z"},0), 1), 0))</f>
        <v>31</v>
      </c>
      <c r="R4">
        <f t="shared" ref="R4:R10" si="0">DAY(F4)</f>
        <v>11</v>
      </c>
      <c r="S4" s="46">
        <f>((100-H4)*O4+(100-J4)*P4+(100-L4)*Q4+(100-N4)*R4)/90</f>
        <v>100</v>
      </c>
      <c r="T4" s="45">
        <f>100-D4</f>
        <v>100</v>
      </c>
      <c r="U4" s="45">
        <f>T4-S4</f>
        <v>0</v>
      </c>
      <c r="V4">
        <f t="shared" ref="V4:V10" si="1">(O4*AC3+P4*AC4+Q4*AC5+R4*AC6)/90</f>
        <v>3.7705555555555557</v>
      </c>
      <c r="W4" s="45">
        <f>100-U4-V4</f>
        <v>96.229444444444439</v>
      </c>
      <c r="Y4" s="47">
        <v>45748</v>
      </c>
      <c r="Z4" s="10">
        <f>AK33</f>
        <v>-0.25</v>
      </c>
      <c r="AA4">
        <v>4.09</v>
      </c>
      <c r="AB4">
        <f t="shared" ref="AB4:AB18" si="2">AA4+Z4</f>
        <v>3.84</v>
      </c>
      <c r="AC4" s="24">
        <f>IF(AND(ISNUMBER(Y4), Y4&lt;&gt;""), (DAY(Y4)*AA4 + (DAY(EOMONTH(Y4,0)) - DAY(Y4))*AB4) / DAY(EOMONTH(Y4,0)), AB3)</f>
        <v>3.8483333333333336</v>
      </c>
    </row>
    <row r="5" spans="1:37" s="30" customFormat="1" ht="16" thickBot="1" x14ac:dyDescent="0.25">
      <c r="A5" s="29"/>
      <c r="B5"/>
      <c r="C5" s="12" t="s">
        <v>4</v>
      </c>
      <c r="D5" s="45" cm="1">
        <f t="array" ref="D5">IFERROR(
  _xlfn.SWITCH(
    $C$2,
    "vwap", ROUND(
      (RTD("tt.rtd",,RTD("tt.rtd",,"Inst","ASX",C5),"BidQty") * RTD("tt.rtd",,RTD("tt.rtd",,"Inst","ASX",C5),"Ask") +
       RTD("tt.rtd",,RTD("tt.rtd",,"Inst","ASX",C5),"AskQty") * RTD("tt.rtd",,RTD("tt.rtd",,"Inst","ASX",C5),"Bid")) /
      (RTD("tt.rtd",,RTD("tt.rtd",,"Inst","ASX",C5),"BidQty") + RTD("tt.rtd",,RTD("tt.rtd",,"Inst","ASX",C5),"AskQty")),
      3
    ),
    "settle", RTD("tt.rtd",,RTD("tt.rtd",,"Inst","ASX",C5),"Settle"),
    "mid", ROUND(
      (RTD("tt.rtd",,RTD("tt.rtd",,"Inst","ASX",C5),"Bid") + RTD("tt.rtd",,RTD("tt.rtd",,"Inst","ASX",C5),"Ask")) / 2,
      3
    ),
    0
  ),
  0
)</f>
        <v>0</v>
      </c>
      <c r="E5" s="15">
        <v>45757</v>
      </c>
      <c r="F5" s="15">
        <f t="shared" ref="F5:F21" si="3">E5+90</f>
        <v>45847</v>
      </c>
      <c r="G5" t="str">
        <f t="shared" ref="G5:G10" si="4">"IB" &amp; CHOOSE(MONTH(E5), "F", "G", "H", "J", "K", "M", "N", "Q", "U", "V", "X", "Z") &amp; RIGHT(TEXT(YEAR(E5), "0000"), 1)</f>
        <v>IBJ5</v>
      </c>
      <c r="H5" s="45" cm="1">
        <f t="array" ref="H5">IFERROR(
  _xlfn.SWITCH(
    $C$2,
    "vwap", ROUND(
      (RTD("tt.rtd",,RTD("tt.rtd",,"Inst","ASX",G5),"BidQty") * RTD("tt.rtd",,RTD("tt.rtd",,"Inst","ASX",G5),"Ask") +
       RTD("tt.rtd",,RTD("tt.rtd",,"Inst","ASX",G5),"AskQty") * RTD("tt.rtd",,RTD("tt.rtd",,"Inst","ASX",G5),"Bid")) /
      (RTD("tt.rtd",,RTD("tt.rtd",,"Inst","ASX",G5),"BidQty") + RTD("tt.rtd",,RTD("tt.rtd",,"Inst","ASX",G5),"AskQty")),
      3
    ),
    "settle", RTD("tt.rtd",,RTD("tt.rtd",,"Inst","ASX",G5),"Settle"),
    "mid", ROUND(
      (RTD("tt.rtd",,RTD("tt.rtd",,"Inst","ASX",G5),"Bid") + RTD("tt.rtd",,RTD("tt.rtd",,"Inst","ASX",G5),"Ask")) / 2,
      3
    ),
    0
  ),
  0
)</f>
        <v>0</v>
      </c>
      <c r="I5" t="str">
        <f t="shared" ref="I5:I10" si="5">"IB" &amp; CHOOSE(FIND(MID(G5,3,1), "FGHJKMNQUVXZ") + 1, "F", "G", "H", "J", "K", "M", "N", "Q", "U", "V", "X", "Z", "F") &amp; TEXT(IF(MID(G5,3,1)="Z", MID(G5,4,1)+1, MID(G5,4,1)), "0")</f>
        <v>IBK5</v>
      </c>
      <c r="J5" s="45" cm="1">
        <f t="array" ref="J5">IFERROR(
  _xlfn.SWITCH(
    $C$2,
    "vwap", ROUND(
      (RTD("tt.rtd",,RTD("tt.rtd",,"Inst","ASX",I5),"BidQty") * RTD("tt.rtd",,RTD("tt.rtd",,"Inst","ASX",I5),"Ask") +
       RTD("tt.rtd",,RTD("tt.rtd",,"Inst","ASX",I5),"AskQty") * RTD("tt.rtd",,RTD("tt.rtd",,"Inst","ASX",I5),"Bid")) /
      (RTD("tt.rtd",,RTD("tt.rtd",,"Inst","ASX",I5),"BidQty") + RTD("tt.rtd",,RTD("tt.rtd",,"Inst","ASX",I5),"AskQty")),
      3
    ),
    "settle", RTD("tt.rtd",,RTD("tt.rtd",,"Inst","ASX",I5),"Settle"),
    "mid", ROUND(
      (RTD("tt.rtd",,RTD("tt.rtd",,"Inst","ASX",I5),"Bid") + RTD("tt.rtd",,RTD("tt.rtd",,"Inst","ASX",I5),"Ask")) / 2,
      3
    ),
    0
  ),
  0
)</f>
        <v>0</v>
      </c>
      <c r="K5" t="str">
        <f t="shared" ref="K5:K10" si="6">"IB" &amp; CHOOSE(FIND(MID(I5,3,1), "FGHJKMNQUVXZ") + 1, "F", "G", "H", "J", "K", "M", "N", "Q", "U", "V", "X", "Z", "F") &amp; TEXT(IF(MID(I5,3,1)="Z", MID(I5,4,1)+1, MID(I5,4,1)), "0")</f>
        <v>IBM5</v>
      </c>
      <c r="L5" s="45" cm="1">
        <f t="array" ref="L5">IFERROR(
  _xlfn.SWITCH(
    $C$2,
    "vwap", ROUND(
      (RTD("tt.rtd",,RTD("tt.rtd",,"Inst","ASX",K5),"BidQty") * RTD("tt.rtd",,RTD("tt.rtd",,"Inst","ASX",K5),"Ask") +
       RTD("tt.rtd",,RTD("tt.rtd",,"Inst","ASX",K5),"AskQty") * RTD("tt.rtd",,RTD("tt.rtd",,"Inst","ASX",K5),"Bid")) /
      (RTD("tt.rtd",,RTD("tt.rtd",,"Inst","ASX",K5),"BidQty") + RTD("tt.rtd",,RTD("tt.rtd",,"Inst","ASX",K5),"AskQty")),
      3
    ),
    "settle", RTD("tt.rtd",,RTD("tt.rtd",,"Inst","ASX",K5),"Settle"),
    "mid", ROUND(
      (RTD("tt.rtd",,RTD("tt.rtd",,"Inst","ASX",K5),"Bid") + RTD("tt.rtd",,RTD("tt.rtd",,"Inst","ASX",K5),"Ask")) / 2,
      3
    ),
    0
  ),
  0
)</f>
        <v>0</v>
      </c>
      <c r="M5" t="str">
        <f t="shared" ref="M5:M10" si="7">"IB" &amp; CHOOSE(FIND(MID(K5,3,1), "FGHJKMNQUVXZ") + 1, "F", "G", "H", "J", "K", "M", "N", "Q", "U", "V", "X", "Z", "F") &amp; TEXT(IF(MID(K5,3,1)="Z", MID(K5,4,1)+1, MID(K5,4,1)), "0")</f>
        <v>IBN5</v>
      </c>
      <c r="N5" s="45" cm="1">
        <f t="array" ref="N5">IFERROR(
  _xlfn.SWITCH(
    $C$2,
    "vwap", ROUND(
      (RTD("tt.rtd",,RTD("tt.rtd",,"Inst","ASX",M5),"BidQty") * RTD("tt.rtd",,RTD("tt.rtd",,"Inst","ASX",M5),"Ask") +
       RTD("tt.rtd",,RTD("tt.rtd",,"Inst","ASX",M5),"AskQty") * RTD("tt.rtd",,RTD("tt.rtd",,"Inst","ASX",M5),"Bid")) /
      (RTD("tt.rtd",,RTD("tt.rtd",,"Inst","ASX",M5),"BidQty") + RTD("tt.rtd",,RTD("tt.rtd",,"Inst","ASX",M5),"AskQty")),
      3
    ),
    "settle", RTD("tt.rtd",,RTD("tt.rtd",,"Inst","ASX",M5),"Settle"),
    "mid", ROUND(
      (RTD("tt.rtd",,RTD("tt.rtd",,"Inst","ASX",M5),"Bid") + RTD("tt.rtd",,RTD("tt.rtd",,"Inst","ASX",M5),"Ask")) / 2,
      3
    ),
    0
  ),
  0
)</f>
        <v>0</v>
      </c>
      <c r="O5">
        <f t="shared" ref="O5:O10" si="8">DAY(EOMONTH(E5,0) - DAY(E5))</f>
        <v>20</v>
      </c>
      <c r="P5">
        <f>DAY(EOMONTH(DATE(2000 + MID(I5,4,1), MATCH(MID(I5,3,1), {"F","G","H","J","K","M","N","Q","U","V","X","Z"},0), 1), 0))</f>
        <v>31</v>
      </c>
      <c r="Q5">
        <f>DAY(EOMONTH(DATE(2000 + MID(K5,4,1), MATCH(MID(K5,3,1), {"F","G","H","J","K","M","N","Q","U","V","X","Z"},0), 1), 0))</f>
        <v>30</v>
      </c>
      <c r="R5">
        <f t="shared" si="0"/>
        <v>9</v>
      </c>
      <c r="S5" s="46">
        <f t="shared" ref="S5:S10" si="9">((100-H5)*O5+(100-J5)*P5+(100-L5)*Q5+(100-N5)*R5)/90</f>
        <v>100</v>
      </c>
      <c r="T5" s="45">
        <f t="shared" ref="T5:T10" si="10">100-D5</f>
        <v>100</v>
      </c>
      <c r="U5" s="45">
        <f t="shared" ref="U5:U10" si="11">T5-S5</f>
        <v>0</v>
      </c>
      <c r="V5">
        <f t="shared" si="1"/>
        <v>3.557841816009558</v>
      </c>
      <c r="W5" s="45">
        <f t="shared" ref="W5:W10" si="12">100-U5-V5</f>
        <v>96.442158183990443</v>
      </c>
      <c r="X5"/>
      <c r="Y5" s="47">
        <v>45797</v>
      </c>
      <c r="Z5" s="10">
        <f>AL33</f>
        <v>-0.5</v>
      </c>
      <c r="AA5">
        <f t="shared" ref="AA5:AA18" si="13">AB4</f>
        <v>3.84</v>
      </c>
      <c r="AB5">
        <f t="shared" si="2"/>
        <v>3.34</v>
      </c>
      <c r="AC5" s="24">
        <f t="shared" ref="AC5:AC18" si="14">IF(AND(ISNUMBER(Y5), Y5&lt;&gt;""), (DAY(Y5)*AA5 + (DAY(EOMONTH(Y5,0)) - DAY(Y5))*AB5) / DAY(EOMONTH(Y5,0)), AB4)</f>
        <v>3.6625806451612899</v>
      </c>
      <c r="AD5"/>
      <c r="AE5"/>
      <c r="AF5"/>
      <c r="AG5"/>
      <c r="AH5"/>
      <c r="AI5"/>
      <c r="AJ5"/>
    </row>
    <row r="6" spans="1:37" x14ac:dyDescent="0.2">
      <c r="A6" t="s">
        <v>1</v>
      </c>
      <c r="C6" s="12" t="s">
        <v>59</v>
      </c>
      <c r="D6" s="45" cm="1">
        <f t="array" ref="D6">IFERROR(
  _xlfn.SWITCH(
    $C$2,
    "vwap", ROUND(
      (RTD("tt.rtd",,RTD("tt.rtd",,"Inst","ASX",C6),"BidQty") * RTD("tt.rtd",,RTD("tt.rtd",,"Inst","ASX",C6),"Ask") +
       RTD("tt.rtd",,RTD("tt.rtd",,"Inst","ASX",C6),"AskQty") * RTD("tt.rtd",,RTD("tt.rtd",,"Inst","ASX",C6),"Bid")) /
      (RTD("tt.rtd",,RTD("tt.rtd",,"Inst","ASX",C6),"BidQty") + RTD("tt.rtd",,RTD("tt.rtd",,"Inst","ASX",C6),"AskQty")),
      3
    ),
    "settle", RTD("tt.rtd",,RTD("tt.rtd",,"Inst","ASX",C6),"Settle"),
    "mid", ROUND(
      (RTD("tt.rtd",,RTD("tt.rtd",,"Inst","ASX",C6),"Bid") + RTD("tt.rtd",,RTD("tt.rtd",,"Inst","ASX",C6),"Ask")) / 2,
      3
    ),
    0
  ),
  0
)</f>
        <v>0</v>
      </c>
      <c r="E6" s="15">
        <v>45785</v>
      </c>
      <c r="F6" s="15">
        <f t="shared" si="3"/>
        <v>45875</v>
      </c>
      <c r="G6" t="str">
        <f t="shared" si="4"/>
        <v>IBK5</v>
      </c>
      <c r="H6" s="45" cm="1">
        <f t="array" ref="H6">IFERROR(
  _xlfn.SWITCH(
    $C$2,
    "vwap", ROUND(
      (RTD("tt.rtd",,RTD("tt.rtd",,"Inst","ASX",G6),"BidQty") * RTD("tt.rtd",,RTD("tt.rtd",,"Inst","ASX",G6),"Ask") +
       RTD("tt.rtd",,RTD("tt.rtd",,"Inst","ASX",G6),"AskQty") * RTD("tt.rtd",,RTD("tt.rtd",,"Inst","ASX",G6),"Bid")) /
      (RTD("tt.rtd",,RTD("tt.rtd",,"Inst","ASX",G6),"BidQty") + RTD("tt.rtd",,RTD("tt.rtd",,"Inst","ASX",G6),"AskQty")),
      3
    ),
    "settle", RTD("tt.rtd",,RTD("tt.rtd",,"Inst","ASX",G6),"Settle"),
    "mid", ROUND(
      (RTD("tt.rtd",,RTD("tt.rtd",,"Inst","ASX",G6),"Bid") + RTD("tt.rtd",,RTD("tt.rtd",,"Inst","ASX",G6),"Ask")) / 2,
      3
    ),
    0
  ),
  0
)</f>
        <v>0</v>
      </c>
      <c r="I6" t="str">
        <f t="shared" si="5"/>
        <v>IBM5</v>
      </c>
      <c r="J6" s="45" cm="1">
        <f t="array" ref="J6">IFERROR(
  _xlfn.SWITCH(
    $C$2,
    "vwap", ROUND(
      (RTD("tt.rtd",,RTD("tt.rtd",,"Inst","ASX",I6),"BidQty") * RTD("tt.rtd",,RTD("tt.rtd",,"Inst","ASX",I6),"Ask") +
       RTD("tt.rtd",,RTD("tt.rtd",,"Inst","ASX",I6),"AskQty") * RTD("tt.rtd",,RTD("tt.rtd",,"Inst","ASX",I6),"Bid")) /
      (RTD("tt.rtd",,RTD("tt.rtd",,"Inst","ASX",I6),"BidQty") + RTD("tt.rtd",,RTD("tt.rtd",,"Inst","ASX",I6),"AskQty")),
      3
    ),
    "settle", RTD("tt.rtd",,RTD("tt.rtd",,"Inst","ASX",I6),"Settle"),
    "mid", ROUND(
      (RTD("tt.rtd",,RTD("tt.rtd",,"Inst","ASX",I6),"Bid") + RTD("tt.rtd",,RTD("tt.rtd",,"Inst","ASX",I6),"Ask")) / 2,
      3
    ),
    0
  ),
  0
)</f>
        <v>0</v>
      </c>
      <c r="K6" t="str">
        <f t="shared" si="6"/>
        <v>IBN5</v>
      </c>
      <c r="L6" s="45" cm="1">
        <f t="array" ref="L6">IFERROR(
  _xlfn.SWITCH(
    $C$2,
    "vwap", ROUND(
      (RTD("tt.rtd",,RTD("tt.rtd",,"Inst","ASX",K6),"BidQty") * RTD("tt.rtd",,RTD("tt.rtd",,"Inst","ASX",K6),"Ask") +
       RTD("tt.rtd",,RTD("tt.rtd",,"Inst","ASX",K6),"AskQty") * RTD("tt.rtd",,RTD("tt.rtd",,"Inst","ASX",K6),"Bid")) /
      (RTD("tt.rtd",,RTD("tt.rtd",,"Inst","ASX",K6),"BidQty") + RTD("tt.rtd",,RTD("tt.rtd",,"Inst","ASX",K6),"AskQty")),
      3
    ),
    "settle", RTD("tt.rtd",,RTD("tt.rtd",,"Inst","ASX",K6),"Settle"),
    "mid", ROUND(
      (RTD("tt.rtd",,RTD("tt.rtd",,"Inst","ASX",K6),"Bid") + RTD("tt.rtd",,RTD("tt.rtd",,"Inst","ASX",K6),"Ask")) / 2,
      3
    ),
    0
  ),
  0
)</f>
        <v>0</v>
      </c>
      <c r="M6" t="str">
        <f t="shared" si="7"/>
        <v>IBQ5</v>
      </c>
      <c r="N6" s="45" cm="1">
        <f t="array" ref="N6">IFERROR(
  _xlfn.SWITCH(
    $C$2,
    "vwap", ROUND(
      (RTD("tt.rtd",,RTD("tt.rtd",,"Inst","ASX",M6),"BidQty") * RTD("tt.rtd",,RTD("tt.rtd",,"Inst","ASX",M6),"Ask") +
       RTD("tt.rtd",,RTD("tt.rtd",,"Inst","ASX",M6),"AskQty") * RTD("tt.rtd",,RTD("tt.rtd",,"Inst","ASX",M6),"Bid")) /
      (RTD("tt.rtd",,RTD("tt.rtd",,"Inst","ASX",M6),"BidQty") + RTD("tt.rtd",,RTD("tt.rtd",,"Inst","ASX",M6),"AskQty")),
      3
    ),
    "settle", RTD("tt.rtd",,RTD("tt.rtd",,"Inst","ASX",M6),"Settle"),
    "mid", ROUND(
      (RTD("tt.rtd",,RTD("tt.rtd",,"Inst","ASX",M6),"Bid") + RTD("tt.rtd",,RTD("tt.rtd",,"Inst","ASX",M6),"Ask")) / 2,
      3
    ),
    0
  ),
  0
)</f>
        <v>0</v>
      </c>
      <c r="O6">
        <f t="shared" si="8"/>
        <v>23</v>
      </c>
      <c r="P6">
        <f>DAY(EOMONTH(DATE(2000 + MID(I6,4,1), MATCH(MID(I6,3,1), {"F","G","H","J","K","M","N","Q","U","V","X","Z"},0), 1), 0))</f>
        <v>30</v>
      </c>
      <c r="Q6">
        <f>DAY(EOMONTH(DATE(2000 + MID(K6,4,1), MATCH(MID(K6,3,1), {"F","G","H","J","K","M","N","Q","U","V","X","Z"},0), 1), 0))</f>
        <v>31</v>
      </c>
      <c r="R6">
        <f t="shared" si="0"/>
        <v>6</v>
      </c>
      <c r="S6" s="46">
        <f t="shared" si="9"/>
        <v>100</v>
      </c>
      <c r="T6" s="45">
        <f t="shared" si="10"/>
        <v>100</v>
      </c>
      <c r="U6" s="45">
        <f t="shared" si="11"/>
        <v>0</v>
      </c>
      <c r="V6">
        <f t="shared" si="1"/>
        <v>3.3887921146953408</v>
      </c>
      <c r="W6" s="45">
        <f t="shared" si="12"/>
        <v>96.611207885304665</v>
      </c>
      <c r="Y6" s="48" t="s">
        <v>100</v>
      </c>
      <c r="Z6" s="10">
        <v>0</v>
      </c>
      <c r="AA6">
        <f t="shared" si="13"/>
        <v>3.34</v>
      </c>
      <c r="AB6">
        <f t="shared" si="2"/>
        <v>3.34</v>
      </c>
      <c r="AC6" s="24">
        <f t="shared" si="14"/>
        <v>3.34</v>
      </c>
    </row>
    <row r="7" spans="1:37" x14ac:dyDescent="0.2">
      <c r="A7" t="s">
        <v>1</v>
      </c>
      <c r="C7" s="12" t="s">
        <v>5</v>
      </c>
      <c r="D7" s="45" cm="1">
        <f t="array" ref="D7">IFERROR(
  _xlfn.SWITCH(
    $C$2,
    "vwap", ROUND(
      (RTD("tt.rtd",,RTD("tt.rtd",,"Inst","ASX",C7),"BidQty") * RTD("tt.rtd",,RTD("tt.rtd",,"Inst","ASX",C7),"Ask") +
       RTD("tt.rtd",,RTD("tt.rtd",,"Inst","ASX",C7),"AskQty") * RTD("tt.rtd",,RTD("tt.rtd",,"Inst","ASX",C7),"Bid")) /
      (RTD("tt.rtd",,RTD("tt.rtd",,"Inst","ASX",C7),"BidQty") + RTD("tt.rtd",,RTD("tt.rtd",,"Inst","ASX",C7),"AskQty")),
      3
    ),
    "settle", RTD("tt.rtd",,RTD("tt.rtd",,"Inst","ASX",C7),"Settle"),
    "mid", ROUND(
      (RTD("tt.rtd",,RTD("tt.rtd",,"Inst","ASX",C7),"Bid") + RTD("tt.rtd",,RTD("tt.rtd",,"Inst","ASX",C7),"Ask")) / 2,
      3
    ),
    0
  ),
  0
)</f>
        <v>0</v>
      </c>
      <c r="E7" s="15">
        <v>45820</v>
      </c>
      <c r="F7" s="15">
        <f t="shared" si="3"/>
        <v>45910</v>
      </c>
      <c r="G7" t="str">
        <f t="shared" si="4"/>
        <v>IBM5</v>
      </c>
      <c r="H7" s="45" cm="1">
        <f t="array" ref="H7">IFERROR(
  _xlfn.SWITCH(
    $C$2,
    "vwap", ROUND(
      (RTD("tt.rtd",,RTD("tt.rtd",,"Inst","ASX",G7),"BidQty") * RTD("tt.rtd",,RTD("tt.rtd",,"Inst","ASX",G7),"Ask") +
       RTD("tt.rtd",,RTD("tt.rtd",,"Inst","ASX",G7),"AskQty") * RTD("tt.rtd",,RTD("tt.rtd",,"Inst","ASX",G7),"Bid")) /
      (RTD("tt.rtd",,RTD("tt.rtd",,"Inst","ASX",G7),"BidQty") + RTD("tt.rtd",,RTD("tt.rtd",,"Inst","ASX",G7),"AskQty")),
      3
    ),
    "settle", RTD("tt.rtd",,RTD("tt.rtd",,"Inst","ASX",G7),"Settle"),
    "mid", ROUND(
      (RTD("tt.rtd",,RTD("tt.rtd",,"Inst","ASX",G7),"Bid") + RTD("tt.rtd",,RTD("tt.rtd",,"Inst","ASX",G7),"Ask")) / 2,
      3
    ),
    0
  ),
  0
)</f>
        <v>0</v>
      </c>
      <c r="I7" t="str">
        <f t="shared" si="5"/>
        <v>IBN5</v>
      </c>
      <c r="J7" s="45" cm="1">
        <f t="array" ref="J7">IFERROR(
  _xlfn.SWITCH(
    $C$2,
    "vwap", ROUND(
      (RTD("tt.rtd",,RTD("tt.rtd",,"Inst","ASX",I7),"BidQty") * RTD("tt.rtd",,RTD("tt.rtd",,"Inst","ASX",I7),"Ask") +
       RTD("tt.rtd",,RTD("tt.rtd",,"Inst","ASX",I7),"AskQty") * RTD("tt.rtd",,RTD("tt.rtd",,"Inst","ASX",I7),"Bid")) /
      (RTD("tt.rtd",,RTD("tt.rtd",,"Inst","ASX",I7),"BidQty") + RTD("tt.rtd",,RTD("tt.rtd",,"Inst","ASX",I7),"AskQty")),
      3
    ),
    "settle", RTD("tt.rtd",,RTD("tt.rtd",,"Inst","ASX",I7),"Settle"),
    "mid", ROUND(
      (RTD("tt.rtd",,RTD("tt.rtd",,"Inst","ASX",I7),"Bid") + RTD("tt.rtd",,RTD("tt.rtd",,"Inst","ASX",I7),"Ask")) / 2,
      3
    ),
    0
  ),
  0
)</f>
        <v>0</v>
      </c>
      <c r="K7" t="str">
        <f t="shared" si="6"/>
        <v>IBQ5</v>
      </c>
      <c r="L7" s="45" cm="1">
        <f t="array" ref="L7">IFERROR(
  _xlfn.SWITCH(
    $C$2,
    "vwap", ROUND(
      (RTD("tt.rtd",,RTD("tt.rtd",,"Inst","ASX",K7),"BidQty") * RTD("tt.rtd",,RTD("tt.rtd",,"Inst","ASX",K7),"Ask") +
       RTD("tt.rtd",,RTD("tt.rtd",,"Inst","ASX",K7),"AskQty") * RTD("tt.rtd",,RTD("tt.rtd",,"Inst","ASX",K7),"Bid")) /
      (RTD("tt.rtd",,RTD("tt.rtd",,"Inst","ASX",K7),"BidQty") + RTD("tt.rtd",,RTD("tt.rtd",,"Inst","ASX",K7),"AskQty")),
      3
    ),
    "settle", RTD("tt.rtd",,RTD("tt.rtd",,"Inst","ASX",K7),"Settle"),
    "mid", ROUND(
      (RTD("tt.rtd",,RTD("tt.rtd",,"Inst","ASX",K7),"Bid") + RTD("tt.rtd",,RTD("tt.rtd",,"Inst","ASX",K7),"Ask")) / 2,
      3
    ),
    0
  ),
  0
)</f>
        <v>0</v>
      </c>
      <c r="M7" t="str">
        <f t="shared" si="7"/>
        <v>IBU5</v>
      </c>
      <c r="N7" s="45" cm="1">
        <f t="array" ref="N7">IFERROR(
  _xlfn.SWITCH(
    $C$2,
    "vwap", ROUND(
      (RTD("tt.rtd",,RTD("tt.rtd",,"Inst","ASX",M7),"BidQty") * RTD("tt.rtd",,RTD("tt.rtd",,"Inst","ASX",M7),"Ask") +
       RTD("tt.rtd",,RTD("tt.rtd",,"Inst","ASX",M7),"AskQty") * RTD("tt.rtd",,RTD("tt.rtd",,"Inst","ASX",M7),"Bid")) /
      (RTD("tt.rtd",,RTD("tt.rtd",,"Inst","ASX",M7),"BidQty") + RTD("tt.rtd",,RTD("tt.rtd",,"Inst","ASX",M7),"AskQty")),
      3
    ),
    "settle", RTD("tt.rtd",,RTD("tt.rtd",,"Inst","ASX",M7),"Settle"),
    "mid", ROUND(
      (RTD("tt.rtd",,RTD("tt.rtd",,"Inst","ASX",M7),"Bid") + RTD("tt.rtd",,RTD("tt.rtd",,"Inst","ASX",M7),"Ask")) / 2,
      3
    ),
    0
  ),
  0
)</f>
        <v>0</v>
      </c>
      <c r="O7">
        <f t="shared" si="8"/>
        <v>18</v>
      </c>
      <c r="P7">
        <f>DAY(EOMONTH(DATE(2000 + MID(I7,4,1), MATCH(MID(I7,3,1), {"F","G","H","J","K","M","N","Q","U","V","X","Z"},0), 1), 0))</f>
        <v>31</v>
      </c>
      <c r="Q7">
        <f>DAY(EOMONTH(DATE(2000 + MID(K7,4,1), MATCH(MID(K7,3,1), {"F","G","H","J","K","M","N","Q","U","V","X","Z"},0), 1), 0))</f>
        <v>31</v>
      </c>
      <c r="R7">
        <f t="shared" si="0"/>
        <v>10</v>
      </c>
      <c r="S7" s="46">
        <f t="shared" si="9"/>
        <v>100</v>
      </c>
      <c r="T7" s="45">
        <f t="shared" si="10"/>
        <v>100</v>
      </c>
      <c r="U7" s="45">
        <f t="shared" si="11"/>
        <v>0</v>
      </c>
      <c r="V7">
        <f t="shared" si="1"/>
        <v>3.2283888888888885</v>
      </c>
      <c r="W7" s="45">
        <f t="shared" si="12"/>
        <v>96.771611111111113</v>
      </c>
      <c r="Y7" s="47">
        <v>45846</v>
      </c>
      <c r="Z7" s="10">
        <v>-8.4000000000000005E-2</v>
      </c>
      <c r="AA7">
        <f t="shared" si="13"/>
        <v>3.34</v>
      </c>
      <c r="AB7">
        <f t="shared" si="2"/>
        <v>3.2559999999999998</v>
      </c>
      <c r="AC7" s="24">
        <f t="shared" si="14"/>
        <v>3.2776774193548386</v>
      </c>
      <c r="AD7" s="14"/>
    </row>
    <row r="8" spans="1:37" x14ac:dyDescent="0.2">
      <c r="A8" t="s">
        <v>1</v>
      </c>
      <c r="C8" s="11" t="s">
        <v>6</v>
      </c>
      <c r="D8" s="45" cm="1">
        <f t="array" ref="D8">IFERROR(
  _xlfn.SWITCH(
    $C$2,
    "vwap", ROUND(
      (RTD("tt.rtd",,RTD("tt.rtd",,"Inst","ASX",C8),"BidQty") * RTD("tt.rtd",,RTD("tt.rtd",,"Inst","ASX",C8),"Ask") +
       RTD("tt.rtd",,RTD("tt.rtd",,"Inst","ASX",C8),"AskQty") * RTD("tt.rtd",,RTD("tt.rtd",,"Inst","ASX",C8),"Bid")) /
      (RTD("tt.rtd",,RTD("tt.rtd",,"Inst","ASX",C8),"BidQty") + RTD("tt.rtd",,RTD("tt.rtd",,"Inst","ASX",C8),"AskQty")),
      3
    ),
    "settle", RTD("tt.rtd",,RTD("tt.rtd",,"Inst","ASX",C8),"Settle"),
    "mid", ROUND(
      (RTD("tt.rtd",,RTD("tt.rtd",,"Inst","ASX",C8),"Bid") + RTD("tt.rtd",,RTD("tt.rtd",,"Inst","ASX",C8),"Ask")) / 2,
      3
    ),
    0
  ),
  0
)</f>
        <v>0</v>
      </c>
      <c r="E8" s="15">
        <v>45911</v>
      </c>
      <c r="F8" s="15">
        <f t="shared" si="3"/>
        <v>46001</v>
      </c>
      <c r="G8" t="str">
        <f t="shared" si="4"/>
        <v>IBU5</v>
      </c>
      <c r="H8" s="45" cm="1">
        <f t="array" ref="H8">IFERROR(
  _xlfn.SWITCH(
    $C$2,
    "vwap", ROUND(
      (RTD("tt.rtd",,RTD("tt.rtd",,"Inst","ASX",G8),"BidQty") * RTD("tt.rtd",,RTD("tt.rtd",,"Inst","ASX",G8),"Ask") +
       RTD("tt.rtd",,RTD("tt.rtd",,"Inst","ASX",G8),"AskQty") * RTD("tt.rtd",,RTD("tt.rtd",,"Inst","ASX",G8),"Bid")) /
      (RTD("tt.rtd",,RTD("tt.rtd",,"Inst","ASX",G8),"BidQty") + RTD("tt.rtd",,RTD("tt.rtd",,"Inst","ASX",G8),"AskQty")),
      3
    ),
    "settle", RTD("tt.rtd",,RTD("tt.rtd",,"Inst","ASX",G8),"Settle"),
    "mid", ROUND(
      (RTD("tt.rtd",,RTD("tt.rtd",,"Inst","ASX",G8),"Bid") + RTD("tt.rtd",,RTD("tt.rtd",,"Inst","ASX",G8),"Ask")) / 2,
      3
    ),
    0
  ),
  0
)</f>
        <v>0</v>
      </c>
      <c r="I8" t="str">
        <f t="shared" si="5"/>
        <v>IBV5</v>
      </c>
      <c r="J8" s="45" cm="1">
        <f t="array" ref="J8">IFERROR(
  _xlfn.SWITCH(
    $C$2,
    "vwap", ROUND(
      (RTD("tt.rtd",,RTD("tt.rtd",,"Inst","ASX",I8),"BidQty") * RTD("tt.rtd",,RTD("tt.rtd",,"Inst","ASX",I8),"Ask") +
       RTD("tt.rtd",,RTD("tt.rtd",,"Inst","ASX",I8),"AskQty") * RTD("tt.rtd",,RTD("tt.rtd",,"Inst","ASX",I8),"Bid")) /
      (RTD("tt.rtd",,RTD("tt.rtd",,"Inst","ASX",I8),"BidQty") + RTD("tt.rtd",,RTD("tt.rtd",,"Inst","ASX",I8),"AskQty")),
      3
    ),
    "settle", RTD("tt.rtd",,RTD("tt.rtd",,"Inst","ASX",I8),"Settle"),
    "mid", ROUND(
      (RTD("tt.rtd",,RTD("tt.rtd",,"Inst","ASX",I8),"Bid") + RTD("tt.rtd",,RTD("tt.rtd",,"Inst","ASX",I8),"Ask")) / 2,
      3
    ),
    0
  ),
  0
)</f>
        <v>0</v>
      </c>
      <c r="K8" t="str">
        <f t="shared" si="6"/>
        <v>IBX5</v>
      </c>
      <c r="L8" s="45" cm="1">
        <f t="array" ref="L8">IFERROR(
  _xlfn.SWITCH(
    $C$2,
    "vwap", ROUND(
      (RTD("tt.rtd",,RTD("tt.rtd",,"Inst","ASX",K8),"BidQty") * RTD("tt.rtd",,RTD("tt.rtd",,"Inst","ASX",K8),"Ask") +
       RTD("tt.rtd",,RTD("tt.rtd",,"Inst","ASX",K8),"AskQty") * RTD("tt.rtd",,RTD("tt.rtd",,"Inst","ASX",K8),"Bid")) /
      (RTD("tt.rtd",,RTD("tt.rtd",,"Inst","ASX",K8),"BidQty") + RTD("tt.rtd",,RTD("tt.rtd",,"Inst","ASX",K8),"AskQty")),
      3
    ),
    "settle", RTD("tt.rtd",,RTD("tt.rtd",,"Inst","ASX",K8),"Settle"),
    "mid", ROUND(
      (RTD("tt.rtd",,RTD("tt.rtd",,"Inst","ASX",K8),"Bid") + RTD("tt.rtd",,RTD("tt.rtd",,"Inst","ASX",K8),"Ask")) / 2,
      3
    ),
    0
  ),
  0
)</f>
        <v>0</v>
      </c>
      <c r="M8" t="str">
        <f t="shared" si="7"/>
        <v>IBZ5</v>
      </c>
      <c r="N8" s="45" cm="1">
        <f t="array" ref="N8">IFERROR(
  _xlfn.SWITCH(
    $C$2,
    "vwap", ROUND(
      (RTD("tt.rtd",,RTD("tt.rtd",,"Inst","ASX",M8),"BidQty") * RTD("tt.rtd",,RTD("tt.rtd",,"Inst","ASX",M8),"Ask") +
       RTD("tt.rtd",,RTD("tt.rtd",,"Inst","ASX",M8),"AskQty") * RTD("tt.rtd",,RTD("tt.rtd",,"Inst","ASX",M8),"Bid")) /
      (RTD("tt.rtd",,RTD("tt.rtd",,"Inst","ASX",M8),"BidQty") + RTD("tt.rtd",,RTD("tt.rtd",,"Inst","ASX",M8),"AskQty")),
      3
    ),
    "settle", RTD("tt.rtd",,RTD("tt.rtd",,"Inst","ASX",M8),"Settle"),
    "mid", ROUND(
      (RTD("tt.rtd",,RTD("tt.rtd",,"Inst","ASX",M8),"Bid") + RTD("tt.rtd",,RTD("tt.rtd",,"Inst","ASX",M8),"Ask")) / 2,
      3
    ),
    0
  ),
  0
)</f>
        <v>0</v>
      </c>
      <c r="O8">
        <f t="shared" si="8"/>
        <v>19</v>
      </c>
      <c r="P8">
        <f>DAY(EOMONTH(DATE(2000 + MID(I8,4,1), MATCH(MID(I8,3,1), {"F","G","H","J","K","M","N","Q","U","V","X","Z"},0), 1), 0))</f>
        <v>31</v>
      </c>
      <c r="Q8">
        <f>DAY(EOMONTH(DATE(2000 + MID(K8,4,1), MATCH(MID(K8,3,1), {"F","G","H","J","K","M","N","Q","U","V","X","Z"},0), 1), 0))</f>
        <v>30</v>
      </c>
      <c r="R8">
        <f t="shared" si="0"/>
        <v>10</v>
      </c>
      <c r="S8" s="46">
        <f t="shared" si="9"/>
        <v>100</v>
      </c>
      <c r="T8" s="45">
        <f t="shared" si="10"/>
        <v>100</v>
      </c>
      <c r="U8" s="45">
        <f t="shared" si="11"/>
        <v>0</v>
      </c>
      <c r="V8">
        <f t="shared" si="1"/>
        <v>3.1550318996415765</v>
      </c>
      <c r="W8" s="45">
        <f t="shared" si="12"/>
        <v>96.844968100358429</v>
      </c>
      <c r="Y8" s="47">
        <v>45881</v>
      </c>
      <c r="Z8" s="10">
        <v>-0.161</v>
      </c>
      <c r="AA8">
        <f t="shared" si="13"/>
        <v>3.2559999999999998</v>
      </c>
      <c r="AB8">
        <f t="shared" si="2"/>
        <v>3.0949999999999998</v>
      </c>
      <c r="AC8" s="24">
        <f t="shared" si="14"/>
        <v>3.1573225806451606</v>
      </c>
      <c r="AD8" s="14"/>
      <c r="AK8" s="14"/>
    </row>
    <row r="9" spans="1:37" x14ac:dyDescent="0.2">
      <c r="A9" t="s">
        <v>1</v>
      </c>
      <c r="C9" s="12" t="s">
        <v>7</v>
      </c>
      <c r="D9" s="45" cm="1">
        <f t="array" ref="D9">IFERROR(
  _xlfn.SWITCH(
    $C$2,
    "vwap", ROUND(
      (RTD("tt.rtd",,RTD("tt.rtd",,"Inst","ASX",C9),"BidQty") * RTD("tt.rtd",,RTD("tt.rtd",,"Inst","ASX",C9),"Ask") +
       RTD("tt.rtd",,RTD("tt.rtd",,"Inst","ASX",C9),"AskQty") * RTD("tt.rtd",,RTD("tt.rtd",,"Inst","ASX",C9),"Bid")) /
      (RTD("tt.rtd",,RTD("tt.rtd",,"Inst","ASX",C9),"BidQty") + RTD("tt.rtd",,RTD("tt.rtd",,"Inst","ASX",C9),"AskQty")),
      3
    ),
    "settle", RTD("tt.rtd",,RTD("tt.rtd",,"Inst","ASX",C9),"Settle"),
    "mid", ROUND(
      (RTD("tt.rtd",,RTD("tt.rtd",,"Inst","ASX",C9),"Bid") + RTD("tt.rtd",,RTD("tt.rtd",,"Inst","ASX",C9),"Ask")) / 2,
      3
    ),
    0
  ),
  0
)</f>
        <v>0</v>
      </c>
      <c r="E9" s="15">
        <v>46002</v>
      </c>
      <c r="F9" s="15">
        <f t="shared" si="3"/>
        <v>46092</v>
      </c>
      <c r="G9" t="str">
        <f t="shared" si="4"/>
        <v>IBZ5</v>
      </c>
      <c r="H9" s="45" cm="1">
        <f t="array" ref="H9">IFERROR(
  _xlfn.SWITCH(
    $C$2,
    "vwap", ROUND(
      (RTD("tt.rtd",,RTD("tt.rtd",,"Inst","ASX",G9),"BidQty") * RTD("tt.rtd",,RTD("tt.rtd",,"Inst","ASX",G9),"Ask") +
       RTD("tt.rtd",,RTD("tt.rtd",,"Inst","ASX",G9),"AskQty") * RTD("tt.rtd",,RTD("tt.rtd",,"Inst","ASX",G9),"Bid")) /
      (RTD("tt.rtd",,RTD("tt.rtd",,"Inst","ASX",G9),"BidQty") + RTD("tt.rtd",,RTD("tt.rtd",,"Inst","ASX",G9),"AskQty")),
      3
    ),
    "settle", RTD("tt.rtd",,RTD("tt.rtd",,"Inst","ASX",G9),"Settle"),
    "mid", ROUND(
      (RTD("tt.rtd",,RTD("tt.rtd",,"Inst","ASX",G9),"Bid") + RTD("tt.rtd",,RTD("tt.rtd",,"Inst","ASX",G9),"Ask")) / 2,
      3
    ),
    0
  ),
  0
)</f>
        <v>0</v>
      </c>
      <c r="I9" t="str">
        <f t="shared" si="5"/>
        <v>IBF6</v>
      </c>
      <c r="J9" s="45" cm="1">
        <f t="array" ref="J9">IFERROR(
  _xlfn.SWITCH(
    $C$2,
    "vwap", ROUND(
      (RTD("tt.rtd",,RTD("tt.rtd",,"Inst","ASX",I9),"BidQty") * RTD("tt.rtd",,RTD("tt.rtd",,"Inst","ASX",I9),"Ask") +
       RTD("tt.rtd",,RTD("tt.rtd",,"Inst","ASX",I9),"AskQty") * RTD("tt.rtd",,RTD("tt.rtd",,"Inst","ASX",I9),"Bid")) /
      (RTD("tt.rtd",,RTD("tt.rtd",,"Inst","ASX",I9),"BidQty") + RTD("tt.rtd",,RTD("tt.rtd",,"Inst","ASX",I9),"AskQty")),
      3
    ),
    "settle", RTD("tt.rtd",,RTD("tt.rtd",,"Inst","ASX",I9),"Settle"),
    "mid", ROUND(
      (RTD("tt.rtd",,RTD("tt.rtd",,"Inst","ASX",I9),"Bid") + RTD("tt.rtd",,RTD("tt.rtd",,"Inst","ASX",I9),"Ask")) / 2,
      3
    ),
    0
  ),
  0
)</f>
        <v>0</v>
      </c>
      <c r="K9" t="str">
        <f t="shared" si="6"/>
        <v>IBG6</v>
      </c>
      <c r="L9" s="45" cm="1">
        <f t="array" ref="L9">IFERROR(
  _xlfn.SWITCH(
    $C$2,
    "vwap", ROUND(
      (RTD("tt.rtd",,RTD("tt.rtd",,"Inst","ASX",K9),"BidQty") * RTD("tt.rtd",,RTD("tt.rtd",,"Inst","ASX",K9),"Ask") +
       RTD("tt.rtd",,RTD("tt.rtd",,"Inst","ASX",K9),"AskQty") * RTD("tt.rtd",,RTD("tt.rtd",,"Inst","ASX",K9),"Bid")) /
      (RTD("tt.rtd",,RTD("tt.rtd",,"Inst","ASX",K9),"BidQty") + RTD("tt.rtd",,RTD("tt.rtd",,"Inst","ASX",K9),"AskQty")),
      3
    ),
    "settle", RTD("tt.rtd",,RTD("tt.rtd",,"Inst","ASX",K9),"Settle"),
    "mid", ROUND(
      (RTD("tt.rtd",,RTD("tt.rtd",,"Inst","ASX",K9),"Bid") + RTD("tt.rtd",,RTD("tt.rtd",,"Inst","ASX",K9),"Ask")) / 2,
      3
    ),
    0
  ),
  0
)</f>
        <v>0</v>
      </c>
      <c r="M9" t="str">
        <f t="shared" si="7"/>
        <v>IBH6</v>
      </c>
      <c r="N9" s="45" cm="1">
        <f t="array" ref="N9">IFERROR(
  _xlfn.SWITCH(
    $C$2,
    "vwap", ROUND(
      (RTD("tt.rtd",,RTD("tt.rtd",,"Inst","ASX",M9),"BidQty") * RTD("tt.rtd",,RTD("tt.rtd",,"Inst","ASX",M9),"Ask") +
       RTD("tt.rtd",,RTD("tt.rtd",,"Inst","ASX",M9),"AskQty") * RTD("tt.rtd",,RTD("tt.rtd",,"Inst","ASX",M9),"Bid")) /
      (RTD("tt.rtd",,RTD("tt.rtd",,"Inst","ASX",M9),"BidQty") + RTD("tt.rtd",,RTD("tt.rtd",,"Inst","ASX",M9),"AskQty")),
      3
    ),
    "settle", RTD("tt.rtd",,RTD("tt.rtd",,"Inst","ASX",M9),"Settle"),
    "mid", ROUND(
      (RTD("tt.rtd",,RTD("tt.rtd",,"Inst","ASX",M9),"Bid") + RTD("tt.rtd",,RTD("tt.rtd",,"Inst","ASX",M9),"Ask")) / 2,
      3
    ),
    0
  ),
  0
)</f>
        <v>0</v>
      </c>
      <c r="O9">
        <f t="shared" si="8"/>
        <v>20</v>
      </c>
      <c r="P9">
        <f>DAY(EOMONTH(DATE(2000 + MID(I9,4,1), MATCH(MID(I9,3,1), {"F","G","H","J","K","M","N","Q","U","V","X","Z"},0), 1), 0))</f>
        <v>31</v>
      </c>
      <c r="Q9">
        <f>DAY(EOMONTH(DATE(2000 + MID(K9,4,1), MATCH(MID(K9,3,1), {"F","G","H","J","K","M","N","Q","U","V","X","Z"},0), 1), 0))</f>
        <v>28</v>
      </c>
      <c r="R9">
        <f t="shared" si="0"/>
        <v>11</v>
      </c>
      <c r="S9" s="46">
        <f t="shared" si="9"/>
        <v>100</v>
      </c>
      <c r="T9" s="45">
        <f t="shared" si="10"/>
        <v>100</v>
      </c>
      <c r="U9" s="45">
        <f t="shared" si="11"/>
        <v>0</v>
      </c>
      <c r="V9">
        <f t="shared" si="1"/>
        <v>3.0992835364396649</v>
      </c>
      <c r="W9" s="45">
        <f t="shared" si="12"/>
        <v>96.900716463560329</v>
      </c>
      <c r="Y9" s="47">
        <v>45930</v>
      </c>
      <c r="Z9" s="10">
        <v>0</v>
      </c>
      <c r="AA9">
        <f t="shared" si="13"/>
        <v>3.0949999999999998</v>
      </c>
      <c r="AB9">
        <f t="shared" si="2"/>
        <v>3.0949999999999998</v>
      </c>
      <c r="AC9" s="24">
        <f t="shared" si="14"/>
        <v>3.0949999999999998</v>
      </c>
      <c r="AK9" s="14"/>
    </row>
    <row r="10" spans="1:37" x14ac:dyDescent="0.2">
      <c r="A10" t="s">
        <v>1</v>
      </c>
      <c r="C10" s="12" t="s">
        <v>8</v>
      </c>
      <c r="D10" s="45" cm="1">
        <f t="array" ref="D10">IFERROR(
  _xlfn.SWITCH(
    $C$2,
    "vwap", ROUND(
      (RTD("tt.rtd",,RTD("tt.rtd",,"Inst","ASX",C10),"BidQty") * RTD("tt.rtd",,RTD("tt.rtd",,"Inst","ASX",C10),"Ask") +
       RTD("tt.rtd",,RTD("tt.rtd",,"Inst","ASX",C10),"AskQty") * RTD("tt.rtd",,RTD("tt.rtd",,"Inst","ASX",C10),"Bid")) /
      (RTD("tt.rtd",,RTD("tt.rtd",,"Inst","ASX",C10),"BidQty") + RTD("tt.rtd",,RTD("tt.rtd",,"Inst","ASX",C10),"AskQty")),
      3
    ),
    "settle", RTD("tt.rtd",,RTD("tt.rtd",,"Inst","ASX",C10),"Settle"),
    "mid", ROUND(
      (RTD("tt.rtd",,RTD("tt.rtd",,"Inst","ASX",C10),"Bid") + RTD("tt.rtd",,RTD("tt.rtd",,"Inst","ASX",C10),"Ask")) / 2,
      3
    ),
    0
  ),
  0
)</f>
        <v>0</v>
      </c>
      <c r="E10" s="15">
        <v>46093</v>
      </c>
      <c r="F10" s="15">
        <f t="shared" si="3"/>
        <v>46183</v>
      </c>
      <c r="G10" t="str">
        <f t="shared" si="4"/>
        <v>IBH6</v>
      </c>
      <c r="H10" s="45" cm="1">
        <f t="array" ref="H10">IFERROR(
  _xlfn.SWITCH(
    $C$2,
    "vwap", ROUND(
      (RTD("tt.rtd",,RTD("tt.rtd",,"Inst","ASX",G10),"BidQty") * RTD("tt.rtd",,RTD("tt.rtd",,"Inst","ASX",G10),"Ask") +
       RTD("tt.rtd",,RTD("tt.rtd",,"Inst","ASX",G10),"AskQty") * RTD("tt.rtd",,RTD("tt.rtd",,"Inst","ASX",G10),"Bid")) /
      (RTD("tt.rtd",,RTD("tt.rtd",,"Inst","ASX",G10),"BidQty") + RTD("tt.rtd",,RTD("tt.rtd",,"Inst","ASX",G10),"AskQty")),
      3
    ),
    "settle", RTD("tt.rtd",,RTD("tt.rtd",,"Inst","ASX",G10),"Settle"),
    "mid", ROUND(
      (RTD("tt.rtd",,RTD("tt.rtd",,"Inst","ASX",G10),"Bid") + RTD("tt.rtd",,RTD("tt.rtd",,"Inst","ASX",G10),"Ask")) / 2,
      3
    ),
    0
  ),
  0
)</f>
        <v>0</v>
      </c>
      <c r="I10" t="str">
        <f t="shared" si="5"/>
        <v>IBJ6</v>
      </c>
      <c r="J10" s="45" cm="1">
        <f t="array" ref="J10">IFERROR(
  _xlfn.SWITCH(
    $C$2,
    "vwap", ROUND(
      (RTD("tt.rtd",,RTD("tt.rtd",,"Inst","ASX",I10),"BidQty") * RTD("tt.rtd",,RTD("tt.rtd",,"Inst","ASX",I10),"Ask") +
       RTD("tt.rtd",,RTD("tt.rtd",,"Inst","ASX",I10),"AskQty") * RTD("tt.rtd",,RTD("tt.rtd",,"Inst","ASX",I10),"Bid")) /
      (RTD("tt.rtd",,RTD("tt.rtd",,"Inst","ASX",I10),"BidQty") + RTD("tt.rtd",,RTD("tt.rtd",,"Inst","ASX",I10),"AskQty")),
      3
    ),
    "settle", RTD("tt.rtd",,RTD("tt.rtd",,"Inst","ASX",I10),"Settle"),
    "mid", ROUND(
      (RTD("tt.rtd",,RTD("tt.rtd",,"Inst","ASX",I10),"Bid") + RTD("tt.rtd",,RTD("tt.rtd",,"Inst","ASX",I10),"Ask")) / 2,
      3
    ),
    0
  ),
  0
)</f>
        <v>0</v>
      </c>
      <c r="K10" t="str">
        <f t="shared" si="6"/>
        <v>IBK6</v>
      </c>
      <c r="L10" s="45" cm="1">
        <f t="array" ref="L10">IFERROR(
  _xlfn.SWITCH(
    $C$2,
    "vwap", ROUND(
      (RTD("tt.rtd",,RTD("tt.rtd",,"Inst","ASX",K10),"BidQty") * RTD("tt.rtd",,RTD("tt.rtd",,"Inst","ASX",K10),"Ask") +
       RTD("tt.rtd",,RTD("tt.rtd",,"Inst","ASX",K10),"AskQty") * RTD("tt.rtd",,RTD("tt.rtd",,"Inst","ASX",K10),"Bid")) /
      (RTD("tt.rtd",,RTD("tt.rtd",,"Inst","ASX",K10),"BidQty") + RTD("tt.rtd",,RTD("tt.rtd",,"Inst","ASX",K10),"AskQty")),
      3
    ),
    "settle", RTD("tt.rtd",,RTD("tt.rtd",,"Inst","ASX",K10),"Settle"),
    "mid", ROUND(
      (RTD("tt.rtd",,RTD("tt.rtd",,"Inst","ASX",K10),"Bid") + RTD("tt.rtd",,RTD("tt.rtd",,"Inst","ASX",K10),"Ask")) / 2,
      3
    ),
    0
  ),
  0
)</f>
        <v>0</v>
      </c>
      <c r="M10" t="str">
        <f t="shared" si="7"/>
        <v>IBM6</v>
      </c>
      <c r="N10" s="45" cm="1">
        <f t="array" ref="N10">IFERROR(
  _xlfn.SWITCH(
    $C$2,
    "vwap", ROUND(
      (RTD("tt.rtd",,RTD("tt.rtd",,"Inst","ASX",M10),"BidQty") * RTD("tt.rtd",,RTD("tt.rtd",,"Inst","ASX",M10),"Ask") +
       RTD("tt.rtd",,RTD("tt.rtd",,"Inst","ASX",M10),"AskQty") * RTD("tt.rtd",,RTD("tt.rtd",,"Inst","ASX",M10),"Bid")) /
      (RTD("tt.rtd",,RTD("tt.rtd",,"Inst","ASX",M10),"BidQty") + RTD("tt.rtd",,RTD("tt.rtd",,"Inst","ASX",M10),"AskQty")),
      3
    ),
    "settle", RTD("tt.rtd",,RTD("tt.rtd",,"Inst","ASX",M10),"Settle"),
    "mid", ROUND(
      (RTD("tt.rtd",,RTD("tt.rtd",,"Inst","ASX",M10),"Bid") + RTD("tt.rtd",,RTD("tt.rtd",,"Inst","ASX",M10),"Ask")) / 2,
      3
    ),
    0
  ),
  0
)</f>
        <v>0</v>
      </c>
      <c r="O10">
        <f t="shared" si="8"/>
        <v>19</v>
      </c>
      <c r="P10">
        <f>DAY(EOMONTH(DATE(2000 + MID(I10,4,1), MATCH(MID(I10,3,1), {"F","G","H","J","K","M","N","Q","U","V","X","Z"},0), 1), 0))</f>
        <v>30</v>
      </c>
      <c r="Q10">
        <f>DAY(EOMONTH(DATE(2000 + MID(K10,4,1), MATCH(MID(K10,3,1), {"F","G","H","J","K","M","N","Q","U","V","X","Z"},0), 1), 0))</f>
        <v>31</v>
      </c>
      <c r="R10">
        <f t="shared" si="0"/>
        <v>10</v>
      </c>
      <c r="S10" s="46">
        <f t="shared" si="9"/>
        <v>100</v>
      </c>
      <c r="T10" s="45">
        <f t="shared" si="10"/>
        <v>100</v>
      </c>
      <c r="U10" s="45">
        <f t="shared" si="11"/>
        <v>0</v>
      </c>
      <c r="V10">
        <f t="shared" si="1"/>
        <v>3.0560414814814814</v>
      </c>
      <c r="W10" s="45">
        <f t="shared" si="12"/>
        <v>96.943958518518514</v>
      </c>
      <c r="Y10" s="48" t="s">
        <v>139</v>
      </c>
      <c r="Z10" s="10">
        <v>-2.8000000000000004E-2</v>
      </c>
      <c r="AA10">
        <f t="shared" si="13"/>
        <v>3.0949999999999998</v>
      </c>
      <c r="AB10">
        <f t="shared" si="2"/>
        <v>3.0669999999999997</v>
      </c>
      <c r="AC10" s="24">
        <f t="shared" si="14"/>
        <v>3.0949999999999998</v>
      </c>
      <c r="AD10" s="14"/>
      <c r="AK10" s="14"/>
    </row>
    <row r="11" spans="1:37" x14ac:dyDescent="0.2">
      <c r="A11" t="s">
        <v>1</v>
      </c>
      <c r="C11" s="11" t="s">
        <v>9</v>
      </c>
      <c r="D11" s="45" cm="1">
        <f t="array" ref="D11">IFERROR(
  _xlfn.SWITCH(
    $C$2,
    "vwap", ROUND(
      (RTD("tt.rtd",,RTD("tt.rtd",,"Inst","ASX",C11),"BidQty") * RTD("tt.rtd",,RTD("tt.rtd",,"Inst","ASX",C11),"Ask") +
       RTD("tt.rtd",,RTD("tt.rtd",,"Inst","ASX",C11),"AskQty") * RTD("tt.rtd",,RTD("tt.rtd",,"Inst","ASX",C11),"Bid")) /
      (RTD("tt.rtd",,RTD("tt.rtd",,"Inst","ASX",C11),"BidQty") + RTD("tt.rtd",,RTD("tt.rtd",,"Inst","ASX",C11),"AskQty")),
      3
    ),
    "settle", RTD("tt.rtd",,RTD("tt.rtd",,"Inst","ASX",C11),"Settle"),
    "mid", ROUND(
      (RTD("tt.rtd",,RTD("tt.rtd",,"Inst","ASX",C11),"Bid") + RTD("tt.rtd",,RTD("tt.rtd",,"Inst","ASX",C11),"Ask")) / 2,
      3
    ),
    0
  ),
  0
)</f>
        <v>0</v>
      </c>
      <c r="E11" s="15">
        <v>46184</v>
      </c>
      <c r="F11" s="15">
        <f t="shared" si="3"/>
        <v>46274</v>
      </c>
      <c r="H11" s="45"/>
      <c r="J11" s="45"/>
      <c r="L11" s="45"/>
      <c r="N11" s="45"/>
      <c r="T11" s="45"/>
      <c r="Y11" s="47">
        <v>45965</v>
      </c>
      <c r="Z11" s="10">
        <v>-5.800000000000001E-2</v>
      </c>
      <c r="AA11">
        <f t="shared" si="13"/>
        <v>3.0669999999999997</v>
      </c>
      <c r="AB11">
        <f t="shared" si="2"/>
        <v>3.0089999999999999</v>
      </c>
      <c r="AC11" s="24">
        <f t="shared" si="14"/>
        <v>3.0167333333333333</v>
      </c>
      <c r="AD11" s="14"/>
      <c r="AK11" s="14"/>
    </row>
    <row r="12" spans="1:37" x14ac:dyDescent="0.2">
      <c r="A12" t="s">
        <v>1</v>
      </c>
      <c r="C12" s="12" t="s">
        <v>10</v>
      </c>
      <c r="D12" s="45" cm="1">
        <f t="array" ref="D12">IFERROR(
  _xlfn.SWITCH(
    $C$2,
    "vwap", ROUND(
      (RTD("tt.rtd",,RTD("tt.rtd",,"Inst","ASX",C12),"BidQty") * RTD("tt.rtd",,RTD("tt.rtd",,"Inst","ASX",C12),"Ask") +
       RTD("tt.rtd",,RTD("tt.rtd",,"Inst","ASX",C12),"AskQty") * RTD("tt.rtd",,RTD("tt.rtd",,"Inst","ASX",C12),"Bid")) /
      (RTD("tt.rtd",,RTD("tt.rtd",,"Inst","ASX",C12),"BidQty") + RTD("tt.rtd",,RTD("tt.rtd",,"Inst","ASX",C12),"AskQty")),
      3
    ),
    "settle", RTD("tt.rtd",,RTD("tt.rtd",,"Inst","ASX",C12),"Settle"),
    "mid", ROUND(
      (RTD("tt.rtd",,RTD("tt.rtd",,"Inst","ASX",C12),"Bid") + RTD("tt.rtd",,RTD("tt.rtd",,"Inst","ASX",C12),"Ask")) / 2,
      3
    ),
    0
  ),
  0
)</f>
        <v>0</v>
      </c>
      <c r="E12" s="15">
        <v>46275</v>
      </c>
      <c r="F12" s="15">
        <f t="shared" si="3"/>
        <v>46365</v>
      </c>
      <c r="H12" s="45"/>
      <c r="J12" s="45"/>
      <c r="L12" s="45"/>
      <c r="N12" s="45"/>
      <c r="T12" s="45"/>
      <c r="Y12" s="47">
        <v>46000</v>
      </c>
      <c r="Z12" s="10">
        <v>-3.1E-2</v>
      </c>
      <c r="AA12">
        <f t="shared" si="13"/>
        <v>3.0089999999999999</v>
      </c>
      <c r="AB12">
        <f t="shared" si="2"/>
        <v>2.9779999999999998</v>
      </c>
      <c r="AC12" s="24">
        <f t="shared" si="14"/>
        <v>2.9869999999999997</v>
      </c>
      <c r="AD12" s="14"/>
      <c r="AK12" s="14"/>
    </row>
    <row r="13" spans="1:37" x14ac:dyDescent="0.2">
      <c r="A13" t="s">
        <v>1</v>
      </c>
      <c r="C13" s="12" t="s">
        <v>11</v>
      </c>
      <c r="D13" s="45" cm="1">
        <f t="array" ref="D13">IFERROR(
  _xlfn.SWITCH(
    $C$2,
    "vwap", ROUND(
      (RTD("tt.rtd",,RTD("tt.rtd",,"Inst","ASX",C13),"BidQty") * RTD("tt.rtd",,RTD("tt.rtd",,"Inst","ASX",C13),"Ask") +
       RTD("tt.rtd",,RTD("tt.rtd",,"Inst","ASX",C13),"AskQty") * RTD("tt.rtd",,RTD("tt.rtd",,"Inst","ASX",C13),"Bid")) /
      (RTD("tt.rtd",,RTD("tt.rtd",,"Inst","ASX",C13),"BidQty") + RTD("tt.rtd",,RTD("tt.rtd",,"Inst","ASX",C13),"AskQty")),
      3
    ),
    "settle", RTD("tt.rtd",,RTD("tt.rtd",,"Inst","ASX",C13),"Settle"),
    "mid", ROUND(
      (RTD("tt.rtd",,RTD("tt.rtd",,"Inst","ASX",C13),"Bid") + RTD("tt.rtd",,RTD("tt.rtd",,"Inst","ASX",C13),"Ask")) / 2,
      3
    ),
    0
  ),
  0
)</f>
        <v>0</v>
      </c>
      <c r="E13" s="15">
        <v>46366</v>
      </c>
      <c r="F13" s="15">
        <f t="shared" si="3"/>
        <v>46456</v>
      </c>
      <c r="H13" s="45"/>
      <c r="J13" s="45"/>
      <c r="L13" s="45"/>
      <c r="N13" s="45"/>
      <c r="T13" s="45"/>
      <c r="Y13" s="48" t="s">
        <v>140</v>
      </c>
      <c r="Z13" s="10">
        <v>0</v>
      </c>
      <c r="AA13">
        <f t="shared" si="13"/>
        <v>2.9779999999999998</v>
      </c>
      <c r="AB13">
        <f t="shared" si="2"/>
        <v>2.9779999999999998</v>
      </c>
      <c r="AC13" s="24">
        <f t="shared" si="14"/>
        <v>2.9779999999999998</v>
      </c>
      <c r="AK13" s="14"/>
    </row>
    <row r="14" spans="1:37" x14ac:dyDescent="0.2">
      <c r="A14" t="s">
        <v>1</v>
      </c>
      <c r="C14" s="11" t="s">
        <v>12</v>
      </c>
      <c r="D14" s="45" cm="1">
        <f t="array" ref="D14">IFERROR(
  _xlfn.SWITCH(
    $C$2,
    "vwap", ROUND(
      (RTD("tt.rtd",,RTD("tt.rtd",,"Inst","ASX",C14),"BidQty") * RTD("tt.rtd",,RTD("tt.rtd",,"Inst","ASX",C14),"Ask") +
       RTD("tt.rtd",,RTD("tt.rtd",,"Inst","ASX",C14),"AskQty") * RTD("tt.rtd",,RTD("tt.rtd",,"Inst","ASX",C14),"Bid")) /
      (RTD("tt.rtd",,RTD("tt.rtd",,"Inst","ASX",C14),"BidQty") + RTD("tt.rtd",,RTD("tt.rtd",,"Inst","ASX",C14),"AskQty")),
      3
    ),
    "settle", RTD("tt.rtd",,RTD("tt.rtd",,"Inst","ASX",C14),"Settle"),
    "mid", ROUND(
      (RTD("tt.rtd",,RTD("tt.rtd",,"Inst","ASX",C14),"Bid") + RTD("tt.rtd",,RTD("tt.rtd",,"Inst","ASX",C14),"Ask")) / 2,
      3
    ),
    0
  ),
  0
)</f>
        <v>0</v>
      </c>
      <c r="E14" s="15">
        <v>46457</v>
      </c>
      <c r="F14" s="15">
        <f t="shared" si="3"/>
        <v>46547</v>
      </c>
      <c r="H14" s="45"/>
      <c r="J14" s="45"/>
      <c r="L14" s="45"/>
      <c r="N14" s="45"/>
      <c r="T14" s="45"/>
      <c r="Y14" s="47">
        <v>46056</v>
      </c>
      <c r="Z14" s="10">
        <v>-1.7999999999999999E-2</v>
      </c>
      <c r="AA14">
        <f t="shared" si="13"/>
        <v>2.9779999999999998</v>
      </c>
      <c r="AB14">
        <f t="shared" si="2"/>
        <v>2.96</v>
      </c>
      <c r="AC14" s="24">
        <f t="shared" si="14"/>
        <v>2.9619285714285715</v>
      </c>
      <c r="AD14" s="14"/>
      <c r="AK14" s="14"/>
    </row>
    <row r="15" spans="1:37" x14ac:dyDescent="0.2">
      <c r="A15" t="s">
        <v>1</v>
      </c>
      <c r="C15" s="12" t="s">
        <v>13</v>
      </c>
      <c r="D15" s="45" cm="1">
        <f t="array" ref="D15">IFERROR(
  _xlfn.SWITCH(
    $C$2,
    "vwap", ROUND(
      (RTD("tt.rtd",,RTD("tt.rtd",,"Inst","ASX",C15),"BidQty") * RTD("tt.rtd",,RTD("tt.rtd",,"Inst","ASX",C15),"Ask") +
       RTD("tt.rtd",,RTD("tt.rtd",,"Inst","ASX",C15),"AskQty") * RTD("tt.rtd",,RTD("tt.rtd",,"Inst","ASX",C15),"Bid")) /
      (RTD("tt.rtd",,RTD("tt.rtd",,"Inst","ASX",C15),"BidQty") + RTD("tt.rtd",,RTD("tt.rtd",,"Inst","ASX",C15),"AskQty")),
      3
    ),
    "settle", RTD("tt.rtd",,RTD("tt.rtd",,"Inst","ASX",C15),"Settle"),
    "mid", ROUND(
      (RTD("tt.rtd",,RTD("tt.rtd",,"Inst","ASX",C15),"Bid") + RTD("tt.rtd",,RTD("tt.rtd",,"Inst","ASX",C15),"Ask")) / 2,
      3
    ),
    0
  ),
  0
)</f>
        <v>0</v>
      </c>
      <c r="E15" s="15">
        <v>46548</v>
      </c>
      <c r="F15" s="15">
        <f t="shared" si="3"/>
        <v>46638</v>
      </c>
      <c r="H15" s="45"/>
      <c r="J15" s="45"/>
      <c r="L15" s="45"/>
      <c r="N15" s="45"/>
      <c r="T15" s="45"/>
      <c r="Y15" s="47">
        <v>46098</v>
      </c>
      <c r="Z15" s="10">
        <v>-7.000000000000001E-3</v>
      </c>
      <c r="AA15">
        <f t="shared" si="13"/>
        <v>2.96</v>
      </c>
      <c r="AB15">
        <f t="shared" si="2"/>
        <v>2.9529999999999998</v>
      </c>
      <c r="AC15" s="24">
        <f t="shared" si="14"/>
        <v>2.9568387096774194</v>
      </c>
      <c r="AD15" s="14"/>
      <c r="AK15" s="14"/>
    </row>
    <row r="16" spans="1:37" x14ac:dyDescent="0.2">
      <c r="A16" t="s">
        <v>1</v>
      </c>
      <c r="C16" s="12" t="s">
        <v>14</v>
      </c>
      <c r="D16" s="45" cm="1">
        <f t="array" ref="D16">IFERROR(
  _xlfn.SWITCH(
    $C$2,
    "vwap", ROUND(
      (RTD("tt.rtd",,RTD("tt.rtd",,"Inst","ASX",C16),"BidQty") * RTD("tt.rtd",,RTD("tt.rtd",,"Inst","ASX",C16),"Ask") +
       RTD("tt.rtd",,RTD("tt.rtd",,"Inst","ASX",C16),"AskQty") * RTD("tt.rtd",,RTD("tt.rtd",,"Inst","ASX",C16),"Bid")) /
      (RTD("tt.rtd",,RTD("tt.rtd",,"Inst","ASX",C16),"BidQty") + RTD("tt.rtd",,RTD("tt.rtd",,"Inst","ASX",C16),"AskQty")),
      3
    ),
    "settle", RTD("tt.rtd",,RTD("tt.rtd",,"Inst","ASX",C16),"Settle"),
    "mid", ROUND(
      (RTD("tt.rtd",,RTD("tt.rtd",,"Inst","ASX",C16),"Bid") + RTD("tt.rtd",,RTD("tt.rtd",,"Inst","ASX",C16),"Ask")) / 2,
      3
    ),
    0
  ),
  0
)</f>
        <v>0</v>
      </c>
      <c r="E16" s="15">
        <v>46639</v>
      </c>
      <c r="F16" s="15">
        <f t="shared" si="3"/>
        <v>46729</v>
      </c>
      <c r="H16" s="45"/>
      <c r="J16" s="45"/>
      <c r="L16" s="45"/>
      <c r="N16" s="45"/>
      <c r="T16" s="45"/>
      <c r="Y16" s="48"/>
      <c r="Z16" s="10">
        <v>0</v>
      </c>
      <c r="AA16">
        <f t="shared" si="13"/>
        <v>2.9529999999999998</v>
      </c>
      <c r="AB16">
        <f t="shared" si="2"/>
        <v>2.9529999999999998</v>
      </c>
      <c r="AC16" s="24">
        <f t="shared" si="14"/>
        <v>2.9529999999999998</v>
      </c>
      <c r="AK16" s="14"/>
    </row>
    <row r="17" spans="1:38" x14ac:dyDescent="0.2">
      <c r="A17" t="s">
        <v>1</v>
      </c>
      <c r="C17" s="11" t="s">
        <v>15</v>
      </c>
      <c r="D17" s="45" cm="1">
        <f t="array" ref="D17">IFERROR(
  _xlfn.SWITCH(
    $C$2,
    "vwap", ROUND(
      (RTD("tt.rtd",,RTD("tt.rtd",,"Inst","ASX",C17),"BidQty") * RTD("tt.rtd",,RTD("tt.rtd",,"Inst","ASX",C17),"Ask") +
       RTD("tt.rtd",,RTD("tt.rtd",,"Inst","ASX",C17),"AskQty") * RTD("tt.rtd",,RTD("tt.rtd",,"Inst","ASX",C17),"Bid")) /
      (RTD("tt.rtd",,RTD("tt.rtd",,"Inst","ASX",C17),"BidQty") + RTD("tt.rtd",,RTD("tt.rtd",,"Inst","ASX",C17),"AskQty")),
      3
    ),
    "settle", RTD("tt.rtd",,RTD("tt.rtd",,"Inst","ASX",C17),"Settle"),
    "mid", ROUND(
      (RTD("tt.rtd",,RTD("tt.rtd",,"Inst","ASX",C17),"Bid") + RTD("tt.rtd",,RTD("tt.rtd",,"Inst","ASX",C17),"Ask")) / 2,
      3
    ),
    0
  ),
  0
)</f>
        <v>0</v>
      </c>
      <c r="E17" s="15">
        <v>46730</v>
      </c>
      <c r="F17" s="15">
        <f t="shared" si="3"/>
        <v>46820</v>
      </c>
      <c r="H17" s="45"/>
      <c r="J17" s="45"/>
      <c r="L17" s="45"/>
      <c r="N17" s="45"/>
      <c r="T17" s="45"/>
      <c r="Y17" s="47">
        <v>46147</v>
      </c>
      <c r="Z17" s="10">
        <v>-7.000000000000001E-3</v>
      </c>
      <c r="AA17">
        <f t="shared" si="13"/>
        <v>2.9529999999999998</v>
      </c>
      <c r="AB17">
        <f t="shared" si="2"/>
        <v>2.9459999999999997</v>
      </c>
      <c r="AC17" s="24">
        <f t="shared" si="14"/>
        <v>2.9471290322580641</v>
      </c>
      <c r="AD17" s="14"/>
      <c r="AK17" s="14"/>
    </row>
    <row r="18" spans="1:38" ht="16" thickBot="1" x14ac:dyDescent="0.25">
      <c r="A18" t="s">
        <v>1</v>
      </c>
      <c r="C18" s="12" t="s">
        <v>16</v>
      </c>
      <c r="D18" s="45" cm="1">
        <f t="array" ref="D18">IFERROR(
  _xlfn.SWITCH(
    $C$2,
    "vwap", ROUND(
      (RTD("tt.rtd",,RTD("tt.rtd",,"Inst","ASX",C18),"BidQty") * RTD("tt.rtd",,RTD("tt.rtd",,"Inst","ASX",C18),"Ask") +
       RTD("tt.rtd",,RTD("tt.rtd",,"Inst","ASX",C18),"AskQty") * RTD("tt.rtd",,RTD("tt.rtd",,"Inst","ASX",C18),"Bid")) /
      (RTD("tt.rtd",,RTD("tt.rtd",,"Inst","ASX",C18),"BidQty") + RTD("tt.rtd",,RTD("tt.rtd",,"Inst","ASX",C18),"AskQty")),
      3
    ),
    "settle", RTD("tt.rtd",,RTD("tt.rtd",,"Inst","ASX",C18),"Settle"),
    "mid", ROUND(
      (RTD("tt.rtd",,RTD("tt.rtd",,"Inst","ASX",C18),"Bid") + RTD("tt.rtd",,RTD("tt.rtd",,"Inst","ASX",C18),"Ask")) / 2,
      3
    ),
    0
  ),
  0
)</f>
        <v>0</v>
      </c>
      <c r="E18" s="15">
        <v>46821</v>
      </c>
      <c r="F18" s="15">
        <f t="shared" si="3"/>
        <v>46911</v>
      </c>
      <c r="H18" s="45"/>
      <c r="J18" s="45"/>
      <c r="L18" s="45"/>
      <c r="N18" s="45"/>
      <c r="S18" t="s">
        <v>153</v>
      </c>
      <c r="T18" s="11" t="s">
        <v>5</v>
      </c>
      <c r="U18" s="11" t="s">
        <v>6</v>
      </c>
      <c r="Y18" s="50">
        <v>46189</v>
      </c>
      <c r="Z18" s="32">
        <v>3.0000000000000001E-3</v>
      </c>
      <c r="AA18" s="27">
        <f t="shared" si="13"/>
        <v>2.9459999999999997</v>
      </c>
      <c r="AB18" s="27">
        <f t="shared" si="2"/>
        <v>2.9489999999999998</v>
      </c>
      <c r="AC18" s="28">
        <f t="shared" si="14"/>
        <v>2.9474</v>
      </c>
      <c r="AD18" s="14"/>
      <c r="AK18" s="14"/>
    </row>
    <row r="19" spans="1:38" x14ac:dyDescent="0.2">
      <c r="A19" t="s">
        <v>1</v>
      </c>
      <c r="C19" s="12" t="s">
        <v>17</v>
      </c>
      <c r="D19" s="45" cm="1">
        <f t="array" ref="D19">IFERROR(
  _xlfn.SWITCH(
    $C$2,
    "vwap", ROUND(
      (RTD("tt.rtd",,RTD("tt.rtd",,"Inst","ASX",C19),"BidQty") * RTD("tt.rtd",,RTD("tt.rtd",,"Inst","ASX",C19),"Ask") +
       RTD("tt.rtd",,RTD("tt.rtd",,"Inst","ASX",C19),"AskQty") * RTD("tt.rtd",,RTD("tt.rtd",,"Inst","ASX",C19),"Bid")) /
      (RTD("tt.rtd",,RTD("tt.rtd",,"Inst","ASX",C19),"BidQty") + RTD("tt.rtd",,RTD("tt.rtd",,"Inst","ASX",C19),"AskQty")),
      3
    ),
    "settle", RTD("tt.rtd",,RTD("tt.rtd",,"Inst","ASX",C19),"Settle"),
    "mid", ROUND(
      (RTD("tt.rtd",,RTD("tt.rtd",,"Inst","ASX",C19),"Bid") + RTD("tt.rtd",,RTD("tt.rtd",,"Inst","ASX",C19),"Ask")) / 2,
      3
    ),
    0
  ),
  0
)</f>
        <v>0</v>
      </c>
      <c r="E19" s="15">
        <v>46912</v>
      </c>
      <c r="F19" s="15">
        <f t="shared" si="3"/>
        <v>47002</v>
      </c>
      <c r="H19" s="45"/>
      <c r="J19" s="45"/>
      <c r="L19" s="45"/>
      <c r="N19" s="45"/>
      <c r="S19" t="s">
        <v>152</v>
      </c>
      <c r="T19" s="11" t="s">
        <v>7</v>
      </c>
      <c r="U19" s="11" t="s">
        <v>7</v>
      </c>
      <c r="AC19" s="12"/>
      <c r="AK19" s="14"/>
    </row>
    <row r="20" spans="1:38" x14ac:dyDescent="0.2">
      <c r="A20" t="s">
        <v>1</v>
      </c>
      <c r="C20" s="11" t="s">
        <v>18</v>
      </c>
      <c r="D20" s="45" cm="1">
        <f t="array" ref="D20">IFERROR(
  _xlfn.SWITCH(
    $C$2,
    "vwap", ROUND(
      (RTD("tt.rtd",,RTD("tt.rtd",,"Inst","ASX",C20),"BidQty") * RTD("tt.rtd",,RTD("tt.rtd",,"Inst","ASX",C20),"Ask") +
       RTD("tt.rtd",,RTD("tt.rtd",,"Inst","ASX",C20),"AskQty") * RTD("tt.rtd",,RTD("tt.rtd",,"Inst","ASX",C20),"Bid")) /
      (RTD("tt.rtd",,RTD("tt.rtd",,"Inst","ASX",C20),"BidQty") + RTD("tt.rtd",,RTD("tt.rtd",,"Inst","ASX",C20),"AskQty")),
      3
    ),
    "settle", RTD("tt.rtd",,RTD("tt.rtd",,"Inst","ASX",C20),"Settle"),
    "mid", ROUND(
      (RTD("tt.rtd",,RTD("tt.rtd",,"Inst","ASX",C20),"Bid") + RTD("tt.rtd",,RTD("tt.rtd",,"Inst","ASX",C20),"Ask")) / 2,
      3
    ),
    0
  ),
  0
)</f>
        <v>0</v>
      </c>
      <c r="E20" s="15">
        <v>47003</v>
      </c>
      <c r="F20" s="15">
        <f t="shared" si="3"/>
        <v>47093</v>
      </c>
      <c r="H20" s="45"/>
      <c r="J20" s="45"/>
      <c r="L20" s="45"/>
      <c r="N20" s="45"/>
      <c r="AC20" s="12"/>
      <c r="AD20" s="14"/>
      <c r="AK20" s="14"/>
    </row>
    <row r="21" spans="1:38" x14ac:dyDescent="0.2">
      <c r="A21" t="s">
        <v>1</v>
      </c>
      <c r="C21" s="12" t="s">
        <v>19</v>
      </c>
      <c r="D21" s="45" cm="1">
        <f t="array" ref="D21">IFERROR(
  _xlfn.SWITCH(
    $C$2,
    "vwap", ROUND(
      (RTD("tt.rtd",,RTD("tt.rtd",,"Inst","ASX",C21),"BidQty") * RTD("tt.rtd",,RTD("tt.rtd",,"Inst","ASX",C21),"Ask") +
       RTD("tt.rtd",,RTD("tt.rtd",,"Inst","ASX",C21),"AskQty") * RTD("tt.rtd",,RTD("tt.rtd",,"Inst","ASX",C21),"Bid")) /
      (RTD("tt.rtd",,RTD("tt.rtd",,"Inst","ASX",C21),"BidQty") + RTD("tt.rtd",,RTD("tt.rtd",,"Inst","ASX",C21),"AskQty")),
      3
    ),
    "settle", RTD("tt.rtd",,RTD("tt.rtd",,"Inst","ASX",C21),"Settle"),
    "mid", ROUND(
      (RTD("tt.rtd",,RTD("tt.rtd",,"Inst","ASX",C21),"Bid") + RTD("tt.rtd",,RTD("tt.rtd",,"Inst","ASX",C21),"Ask")) / 2,
      3
    ),
    0
  ),
  0
)</f>
        <v>0</v>
      </c>
      <c r="E21" s="15">
        <v>47094</v>
      </c>
      <c r="F21" s="15">
        <f t="shared" si="3"/>
        <v>47184</v>
      </c>
      <c r="H21" s="45"/>
      <c r="J21" s="45"/>
      <c r="L21" s="45"/>
      <c r="N21" s="45"/>
      <c r="S21" t="s">
        <v>154</v>
      </c>
      <c r="T21">
        <f>INDEX(W:W, MATCH(T18, C:C, 0)) - INDEX(W:W, MATCH(T19, C:C, 0))</f>
        <v>-0.12910535244921562</v>
      </c>
      <c r="U21">
        <f>INDEX(W:W, MATCH(U18, C:C, 0)) - INDEX(W:W, MATCH(U19, C:C, 0))</f>
        <v>-5.574836320190002E-2</v>
      </c>
      <c r="AC21" s="12"/>
      <c r="AD21" s="14"/>
    </row>
    <row r="22" spans="1:38" x14ac:dyDescent="0.2">
      <c r="A22" t="s">
        <v>1</v>
      </c>
      <c r="AC22" s="12"/>
      <c r="AD22" s="42"/>
    </row>
    <row r="23" spans="1:38" x14ac:dyDescent="0.2">
      <c r="A23" t="s">
        <v>1</v>
      </c>
      <c r="AC23" s="12"/>
      <c r="AD23" s="14"/>
    </row>
    <row r="24" spans="1:38" x14ac:dyDescent="0.2">
      <c r="G24" s="15"/>
      <c r="H24" s="15"/>
      <c r="I24" s="15"/>
      <c r="AD24" s="14"/>
    </row>
    <row r="26" spans="1:38" x14ac:dyDescent="0.2">
      <c r="AD26" s="14"/>
    </row>
    <row r="27" spans="1:38" x14ac:dyDescent="0.2">
      <c r="AD27" s="14"/>
    </row>
    <row r="30" spans="1:38" x14ac:dyDescent="0.2">
      <c r="A30">
        <v>3.4000000000000004</v>
      </c>
      <c r="D30" s="14"/>
    </row>
    <row r="31" spans="1:38" ht="16" thickBot="1" x14ac:dyDescent="0.25">
      <c r="A31">
        <v>15.2</v>
      </c>
      <c r="D31" s="14"/>
      <c r="AI31" t="s">
        <v>147</v>
      </c>
      <c r="AJ31" t="s">
        <v>148</v>
      </c>
    </row>
    <row r="32" spans="1:38" x14ac:dyDescent="0.2">
      <c r="A32">
        <v>8.4</v>
      </c>
      <c r="D32" s="14"/>
      <c r="AH32" t="s">
        <v>88</v>
      </c>
      <c r="AI32">
        <v>95.944999999999993</v>
      </c>
      <c r="AJ32">
        <v>95.89</v>
      </c>
      <c r="AK32" s="20" t="s">
        <v>98</v>
      </c>
      <c r="AL32" s="22" t="s">
        <v>150</v>
      </c>
    </row>
    <row r="33" spans="1:40" ht="16" thickBot="1" x14ac:dyDescent="0.25">
      <c r="A33">
        <v>16.100000000000001</v>
      </c>
      <c r="D33" s="14"/>
      <c r="Z33" s="12"/>
      <c r="AK33" s="31">
        <v>-0.25</v>
      </c>
      <c r="AL33" s="28">
        <v>-0.5</v>
      </c>
    </row>
    <row r="34" spans="1:40" ht="16" thickBot="1" x14ac:dyDescent="0.25">
      <c r="A34">
        <v>2.8000000000000003</v>
      </c>
      <c r="D34" s="14"/>
      <c r="Z34" s="12"/>
      <c r="AI34" t="s">
        <v>147</v>
      </c>
      <c r="AJ34" t="s">
        <v>148</v>
      </c>
      <c r="AK34" t="s">
        <v>147</v>
      </c>
      <c r="AL34" t="s">
        <v>148</v>
      </c>
      <c r="AN34" t="s">
        <v>149</v>
      </c>
    </row>
    <row r="35" spans="1:40" x14ac:dyDescent="0.2">
      <c r="A35">
        <v>5.8000000000000007</v>
      </c>
      <c r="D35" s="14"/>
      <c r="Z35" s="11"/>
      <c r="AH35" t="s">
        <v>95</v>
      </c>
      <c r="AI35">
        <f>ROUND(AI7,3)</f>
        <v>0</v>
      </c>
      <c r="AJ35">
        <f>AC7</f>
        <v>3.2776774193548386</v>
      </c>
      <c r="AK35" s="20">
        <v>78</v>
      </c>
      <c r="AL35" s="22">
        <v>91</v>
      </c>
      <c r="AM35">
        <v>1</v>
      </c>
      <c r="AN35">
        <f t="shared" ref="AN35:AN41" si="15">(($AI$35-$AI$32)*(AK35/2)+($AJ$35-$AJ$32)*(AL35))/0.01</f>
        <v>-1216957.635483871</v>
      </c>
    </row>
    <row r="36" spans="1:40" x14ac:dyDescent="0.2">
      <c r="A36">
        <v>3.1</v>
      </c>
      <c r="D36" s="14"/>
      <c r="Z36" s="12"/>
      <c r="AK36" s="23">
        <v>-2</v>
      </c>
      <c r="AL36" s="24">
        <v>1</v>
      </c>
      <c r="AM36">
        <v>2</v>
      </c>
      <c r="AN36">
        <f t="shared" si="15"/>
        <v>333.26774193548374</v>
      </c>
    </row>
    <row r="37" spans="1:40" x14ac:dyDescent="0.2">
      <c r="D37" s="14"/>
      <c r="Z37" s="12"/>
      <c r="AK37" s="23">
        <v>4</v>
      </c>
      <c r="AL37" s="24">
        <v>-3</v>
      </c>
      <c r="AM37">
        <v>3</v>
      </c>
      <c r="AN37">
        <f t="shared" si="15"/>
        <v>8594.6967741935514</v>
      </c>
    </row>
    <row r="38" spans="1:40" x14ac:dyDescent="0.2">
      <c r="D38" s="14"/>
      <c r="AK38" s="23">
        <v>2</v>
      </c>
      <c r="AL38" s="24">
        <v>-1</v>
      </c>
      <c r="AM38">
        <v>4</v>
      </c>
      <c r="AN38">
        <f t="shared" si="15"/>
        <v>-333.26774193548374</v>
      </c>
    </row>
    <row r="39" spans="1:40" x14ac:dyDescent="0.2">
      <c r="D39" s="14"/>
      <c r="AK39" s="23">
        <v>-1</v>
      </c>
      <c r="AL39" s="24">
        <v>2</v>
      </c>
      <c r="AM39">
        <v>5</v>
      </c>
      <c r="AN39">
        <f t="shared" si="15"/>
        <v>-13725.214516129032</v>
      </c>
    </row>
    <row r="40" spans="1:40" x14ac:dyDescent="0.2">
      <c r="D40" s="14"/>
      <c r="AK40" s="23">
        <v>1</v>
      </c>
      <c r="AL40" s="24">
        <v>-2</v>
      </c>
      <c r="AM40">
        <v>6</v>
      </c>
      <c r="AN40">
        <f t="shared" si="15"/>
        <v>13725.214516129032</v>
      </c>
    </row>
    <row r="41" spans="1:40" ht="16" thickBot="1" x14ac:dyDescent="0.25">
      <c r="D41" s="14"/>
      <c r="AK41" s="31"/>
      <c r="AL41" s="28"/>
      <c r="AM41">
        <v>7</v>
      </c>
      <c r="AN41">
        <f t="shared" si="15"/>
        <v>0</v>
      </c>
    </row>
    <row r="42" spans="1:40" x14ac:dyDescent="0.2">
      <c r="D42" s="14"/>
    </row>
    <row r="43" spans="1:40" x14ac:dyDescent="0.2">
      <c r="D43" s="14"/>
    </row>
    <row r="44" spans="1:40" x14ac:dyDescent="0.2">
      <c r="D44" s="14"/>
    </row>
    <row r="47" spans="1:40" x14ac:dyDescent="0.2">
      <c r="AE47" t="s">
        <v>146</v>
      </c>
    </row>
  </sheetData>
  <phoneticPr fontId="4" type="noConversion"/>
  <conditionalFormatting sqref="U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4:X25 X32:X1048576 R26:R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4:AB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disablePrompts="1" count="2">
    <dataValidation type="list" allowBlank="1" showInputMessage="1" showErrorMessage="1" sqref="T18:T19" xr:uid="{918FB7F4-2D34-1F4D-9043-C11D0F29968A}">
      <formula1>C6:C23</formula1>
    </dataValidation>
    <dataValidation type="list" allowBlank="1" showInputMessage="1" showErrorMessage="1" sqref="U18:U19" xr:uid="{49641CD8-FB44-E34B-AC59-748C3E25BF85}">
      <formula1>C6:C23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5A81-9BBA-4160-B369-21C1521E50BC}">
  <dimension ref="A1:H19"/>
  <sheetViews>
    <sheetView workbookViewId="0">
      <selection activeCell="I10" sqref="I10"/>
    </sheetView>
  </sheetViews>
  <sheetFormatPr baseColWidth="10" defaultColWidth="8.83203125" defaultRowHeight="15" x14ac:dyDescent="0.2"/>
  <cols>
    <col min="3" max="3" width="21.5" bestFit="1" customWidth="1"/>
    <col min="4" max="4" width="10.5" customWidth="1"/>
    <col min="5" max="5" width="13.83203125" customWidth="1"/>
  </cols>
  <sheetData>
    <row r="1" spans="1:8" ht="16" thickBot="1" x14ac:dyDescent="0.25">
      <c r="C1" s="30" t="s">
        <v>123</v>
      </c>
      <c r="D1" s="30" t="s">
        <v>141</v>
      </c>
      <c r="E1" s="30" t="s">
        <v>124</v>
      </c>
      <c r="G1" t="s">
        <v>3</v>
      </c>
      <c r="H1">
        <v>95.89</v>
      </c>
    </row>
    <row r="2" spans="1:8" x14ac:dyDescent="0.2">
      <c r="A2" t="s">
        <v>1</v>
      </c>
      <c r="C2" t="e">
        <f>RTD("tt.rtd",,"Inst",A2,D2)</f>
        <v>#N/A</v>
      </c>
      <c r="D2" s="12" t="s">
        <v>3</v>
      </c>
      <c r="E2" t="e">
        <f>RTD("tt.rtd",,C2,"settle")</f>
        <v>#N/A</v>
      </c>
      <c r="G2" t="s">
        <v>4</v>
      </c>
      <c r="H2">
        <v>95.92</v>
      </c>
    </row>
    <row r="3" spans="1:8" x14ac:dyDescent="0.2">
      <c r="A3" t="s">
        <v>1</v>
      </c>
      <c r="C3" t="e">
        <f>RTD("tt.rtd",,"Inst",A3,D3)</f>
        <v>#N/A</v>
      </c>
      <c r="D3" s="12" t="s">
        <v>4</v>
      </c>
      <c r="E3" t="e">
        <f>RTD("tt.rtd",,C3,"settle")</f>
        <v>#N/A</v>
      </c>
      <c r="G3" t="s">
        <v>59</v>
      </c>
      <c r="H3">
        <v>95.99</v>
      </c>
    </row>
    <row r="4" spans="1:8" x14ac:dyDescent="0.2">
      <c r="A4" t="s">
        <v>1</v>
      </c>
      <c r="C4" t="e">
        <f>RTD("tt.rtd",,"Inst",A4,D4)</f>
        <v>#N/A</v>
      </c>
      <c r="D4" s="12" t="s">
        <v>59</v>
      </c>
      <c r="E4" t="e">
        <f>RTD("tt.rtd",,C4,"settle")</f>
        <v>#N/A</v>
      </c>
      <c r="G4" t="s">
        <v>5</v>
      </c>
      <c r="H4">
        <v>96.11</v>
      </c>
    </row>
    <row r="5" spans="1:8" x14ac:dyDescent="0.2">
      <c r="A5" t="s">
        <v>1</v>
      </c>
      <c r="C5" t="e">
        <f>RTD("tt.rtd",,"Inst",A5,D5)</f>
        <v>#N/A</v>
      </c>
      <c r="D5" s="12" t="s">
        <v>5</v>
      </c>
      <c r="E5" t="e">
        <f>RTD("tt.rtd",,C5,"settle")</f>
        <v>#N/A</v>
      </c>
      <c r="G5" t="s">
        <v>6</v>
      </c>
      <c r="H5">
        <v>96.27</v>
      </c>
    </row>
    <row r="6" spans="1:8" x14ac:dyDescent="0.2">
      <c r="A6" t="s">
        <v>1</v>
      </c>
      <c r="C6" t="e">
        <f>RTD("tt.rtd",,"Inst",A6,D6)</f>
        <v>#N/A</v>
      </c>
      <c r="D6" s="11" t="s">
        <v>6</v>
      </c>
      <c r="E6" t="e">
        <f>RTD("tt.rtd",,C6,"settle")</f>
        <v>#N/A</v>
      </c>
      <c r="G6" t="s">
        <v>7</v>
      </c>
      <c r="H6">
        <v>96.34</v>
      </c>
    </row>
    <row r="7" spans="1:8" x14ac:dyDescent="0.2">
      <c r="A7" t="s">
        <v>1</v>
      </c>
      <c r="C7" t="e">
        <f>RTD("tt.rtd",,"Inst",A7,D7)</f>
        <v>#N/A</v>
      </c>
      <c r="D7" s="12" t="s">
        <v>7</v>
      </c>
      <c r="E7" t="e">
        <f>RTD("tt.rtd",,C7,"settle")</f>
        <v>#N/A</v>
      </c>
      <c r="G7" t="s">
        <v>8</v>
      </c>
      <c r="H7">
        <v>96.36</v>
      </c>
    </row>
    <row r="8" spans="1:8" x14ac:dyDescent="0.2">
      <c r="A8" t="s">
        <v>1</v>
      </c>
      <c r="C8" t="e">
        <f>RTD("tt.rtd",,"Inst",A8,D8)</f>
        <v>#N/A</v>
      </c>
      <c r="D8" s="12" t="s">
        <v>8</v>
      </c>
      <c r="E8" t="e">
        <f>RTD("tt.rtd",,C8,"settle")</f>
        <v>#N/A</v>
      </c>
      <c r="G8" t="s">
        <v>9</v>
      </c>
      <c r="H8">
        <v>96.36</v>
      </c>
    </row>
    <row r="9" spans="1:8" x14ac:dyDescent="0.2">
      <c r="A9" t="s">
        <v>1</v>
      </c>
      <c r="C9" t="e">
        <f>RTD("tt.rtd",,"Inst",A9,D9)</f>
        <v>#N/A</v>
      </c>
      <c r="D9" s="11" t="s">
        <v>9</v>
      </c>
      <c r="E9" t="e">
        <f>RTD("tt.rtd",,C9,"settle")</f>
        <v>#N/A</v>
      </c>
      <c r="G9" t="s">
        <v>10</v>
      </c>
      <c r="H9">
        <v>96.34</v>
      </c>
    </row>
    <row r="10" spans="1:8" x14ac:dyDescent="0.2">
      <c r="A10" t="s">
        <v>1</v>
      </c>
      <c r="C10" t="e">
        <f>RTD("tt.rtd",,"Inst",A10,D10)</f>
        <v>#N/A</v>
      </c>
      <c r="D10" s="12" t="s">
        <v>10</v>
      </c>
      <c r="E10" t="e">
        <f>RTD("tt.rtd",,C10,"settle")</f>
        <v>#N/A</v>
      </c>
      <c r="G10" t="s">
        <v>11</v>
      </c>
      <c r="H10">
        <v>96.31</v>
      </c>
    </row>
    <row r="11" spans="1:8" x14ac:dyDescent="0.2">
      <c r="A11" t="s">
        <v>1</v>
      </c>
      <c r="C11" t="e">
        <f>RTD("tt.rtd",,"Inst",A11,D11)</f>
        <v>#N/A</v>
      </c>
      <c r="D11" s="12" t="s">
        <v>11</v>
      </c>
      <c r="E11" t="e">
        <f>RTD("tt.rtd",,C11,"settle")</f>
        <v>#N/A</v>
      </c>
      <c r="G11" t="s">
        <v>12</v>
      </c>
      <c r="H11">
        <v>96.28</v>
      </c>
    </row>
    <row r="12" spans="1:8" x14ac:dyDescent="0.2">
      <c r="A12" t="s">
        <v>1</v>
      </c>
      <c r="C12" t="e">
        <f>RTD("tt.rtd",,"Inst",A12,D12)</f>
        <v>#N/A</v>
      </c>
      <c r="D12" s="11" t="s">
        <v>12</v>
      </c>
      <c r="E12" t="e">
        <f>RTD("tt.rtd",,C12,"settle")</f>
        <v>#N/A</v>
      </c>
      <c r="G12" t="s">
        <v>13</v>
      </c>
      <c r="H12">
        <v>96.26</v>
      </c>
    </row>
    <row r="13" spans="1:8" x14ac:dyDescent="0.2">
      <c r="A13" t="s">
        <v>1</v>
      </c>
      <c r="C13" t="e">
        <f>RTD("tt.rtd",,"Inst",A13,D13)</f>
        <v>#N/A</v>
      </c>
      <c r="D13" s="12" t="s">
        <v>13</v>
      </c>
      <c r="E13" t="e">
        <f>RTD("tt.rtd",,C13,"settle")</f>
        <v>#N/A</v>
      </c>
      <c r="G13" t="s">
        <v>14</v>
      </c>
      <c r="H13">
        <v>96.22</v>
      </c>
    </row>
    <row r="14" spans="1:8" x14ac:dyDescent="0.2">
      <c r="A14" t="s">
        <v>1</v>
      </c>
      <c r="C14" t="e">
        <f>RTD("tt.rtd",,"Inst",A14,D14)</f>
        <v>#N/A</v>
      </c>
      <c r="D14" s="12" t="s">
        <v>14</v>
      </c>
      <c r="E14" t="e">
        <f>RTD("tt.rtd",,C14,"settle")</f>
        <v>#N/A</v>
      </c>
      <c r="G14" t="s">
        <v>15</v>
      </c>
      <c r="H14">
        <v>96.19</v>
      </c>
    </row>
    <row r="15" spans="1:8" x14ac:dyDescent="0.2">
      <c r="A15" t="s">
        <v>1</v>
      </c>
      <c r="C15" t="e">
        <f>RTD("tt.rtd",,"Inst",A15,D15)</f>
        <v>#N/A</v>
      </c>
      <c r="D15" s="11" t="s">
        <v>15</v>
      </c>
      <c r="E15" t="e">
        <f>RTD("tt.rtd",,C15,"settle")</f>
        <v>#N/A</v>
      </c>
      <c r="G15" t="s">
        <v>16</v>
      </c>
      <c r="H15">
        <v>96.14</v>
      </c>
    </row>
    <row r="16" spans="1:8" x14ac:dyDescent="0.2">
      <c r="A16" t="s">
        <v>1</v>
      </c>
      <c r="C16" t="e">
        <f>RTD("tt.rtd",,"Inst",A16,D16)</f>
        <v>#N/A</v>
      </c>
      <c r="D16" s="12" t="s">
        <v>16</v>
      </c>
      <c r="E16" t="e">
        <f>RTD("tt.rtd",,C16,"settle")</f>
        <v>#N/A</v>
      </c>
      <c r="G16" t="s">
        <v>17</v>
      </c>
      <c r="H16">
        <v>96.09</v>
      </c>
    </row>
    <row r="17" spans="1:8" x14ac:dyDescent="0.2">
      <c r="A17" t="s">
        <v>1</v>
      </c>
      <c r="C17" t="e">
        <f>RTD("tt.rtd",,"Inst",A17,D17)</f>
        <v>#N/A</v>
      </c>
      <c r="D17" s="12" t="s">
        <v>17</v>
      </c>
      <c r="E17" t="e">
        <f>RTD("tt.rtd",,C17,"settle")</f>
        <v>#N/A</v>
      </c>
      <c r="G17" t="s">
        <v>18</v>
      </c>
      <c r="H17">
        <v>96.04</v>
      </c>
    </row>
    <row r="18" spans="1:8" x14ac:dyDescent="0.2">
      <c r="A18" t="s">
        <v>1</v>
      </c>
      <c r="C18" t="e">
        <f>RTD("tt.rtd",,"Inst",A18,D18)</f>
        <v>#N/A</v>
      </c>
      <c r="D18" s="11" t="s">
        <v>18</v>
      </c>
      <c r="E18" t="e">
        <f>RTD("tt.rtd",,C18,"settle")</f>
        <v>#N/A</v>
      </c>
      <c r="G18" t="s">
        <v>19</v>
      </c>
      <c r="H18">
        <v>96.01</v>
      </c>
    </row>
    <row r="19" spans="1:8" x14ac:dyDescent="0.2">
      <c r="A19" t="s">
        <v>1</v>
      </c>
      <c r="C19" t="e">
        <f>RTD("tt.rtd",,"Inst",A19,D19)</f>
        <v>#N/A</v>
      </c>
      <c r="D19" s="12" t="s">
        <v>19</v>
      </c>
      <c r="E19" t="e">
        <f>RTD("tt.rtd",,C19,"settle")</f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ir_meeting_impact</vt:lpstr>
      <vt:lpstr>IB_Meeting_impact</vt:lpstr>
      <vt:lpstr>ib_pricing</vt:lpstr>
      <vt:lpstr>ir_pricing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support</dc:creator>
  <cp:keywords/>
  <dc:description/>
  <cp:lastModifiedBy>Manas Singhal</cp:lastModifiedBy>
  <cp:revision/>
  <dcterms:created xsi:type="dcterms:W3CDTF">2016-04-22T16:02:06Z</dcterms:created>
  <dcterms:modified xsi:type="dcterms:W3CDTF">2025-03-27T08:17:20Z</dcterms:modified>
  <cp:category/>
  <cp:contentStatus/>
</cp:coreProperties>
</file>