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manassinghal/Downloads/"/>
    </mc:Choice>
  </mc:AlternateContent>
  <xr:revisionPtr revIDLastSave="0" documentId="8_{756DC99C-8DD8-B046-870D-B80BCC8D76EA}" xr6:coauthVersionLast="47" xr6:coauthVersionMax="47" xr10:uidLastSave="{00000000-0000-0000-0000-000000000000}"/>
  <bookViews>
    <workbookView xWindow="0" yWindow="500" windowWidth="28800" windowHeight="16400" activeTab="3" xr2:uid="{00000000-000D-0000-FFFF-FFFF00000000}"/>
  </bookViews>
  <sheets>
    <sheet name="Sheet1" sheetId="2" r:id="rId1"/>
    <sheet name="Sheet2" sheetId="3" r:id="rId2"/>
    <sheet name="Sheet4" sheetId="5" r:id="rId3"/>
    <sheet name="Sheet3" sheetId="4" r:id="rId4"/>
    <sheet name="Sheet6" sheetId="7" r:id="rId5"/>
    <sheet name="Sheet7" sheetId="8" r:id="rId6"/>
  </sheets>
  <definedNames>
    <definedName name="TT_Link_C00684d93dc5040338214fc3ad8386e16">Sheet7!$Q$23</definedName>
    <definedName name="TT_Link_C00b4659d8595422e93d16c4054c75cad">Sheet7!$O$65</definedName>
    <definedName name="TT_Link_C0124598c046d47c4bf7694bc871e8fe5">Sheet7!$V$67</definedName>
    <definedName name="TT_Link_C0136feed42b3492caf77046a88fd8e98">Sheet7!$U$45</definedName>
    <definedName name="TT_Link_C016664fc31fd4dfd927ca0157e580b65">Sheet7!$M$14</definedName>
    <definedName name="TT_Link_C016bdb1da4cc41a9b162afc757d5dab9">Sheet7!$O$69</definedName>
    <definedName name="TT_Link_C01f3fa153cbb430f843044577552d5dd">Sheet7!$N$16</definedName>
    <definedName name="TT_Link_C020240d16d38418d8a31717d6ac7dd6a">Sheet7!$T$55</definedName>
    <definedName name="TT_Link_C02d5c1c622974889ba5cd6837fef7f10">Sheet7!$Q$44</definedName>
    <definedName name="TT_Link_C02f017cced654af395002bd8fffbcd2a">Sheet7!$L$11</definedName>
    <definedName name="TT_Link_C0328a21de1e74be3a37cb03145953d0f">Sheet7!$P$53</definedName>
    <definedName name="TT_Link_C034be674314d420e993c23c0f585d825">Sheet7!$V$38</definedName>
    <definedName name="TT_Link_C03918a89d2574997803232e7e57142b5">Sheet7!$T$43</definedName>
    <definedName name="TT_Link_C04b1465e85e54d07a0d72a3eb34ee898">Sheet7!$P$47</definedName>
    <definedName name="TT_Link_C04d971c162b74487bce764838ee9e6f6">Sheet7!$V$42</definedName>
    <definedName name="TT_Link_C04f5f9e8bd3242f49f0c010ad7c6a2fd">Sheet7!$N$60</definedName>
    <definedName name="TT_Link_C055b37273f394287a490ac2c9442a437">Sheet7!$L$37</definedName>
    <definedName name="TT_Link_C06b39d088e60480cb82af3e852355dca">Sheet7!$L$22</definedName>
    <definedName name="TT_Link_C07de821a5de5415e9b9fe5cac280cdeb">Sheet7!$P$32</definedName>
    <definedName name="TT_Link_C0857a9e4c35e44f3b9b2d1d250963297">Sheet7!$N$68</definedName>
    <definedName name="TT_Link_C08eadc12ad164df49537459dda11eeb6">Sheet7!$N$65</definedName>
    <definedName name="TT_Link_C08f9118b640b41918694d3b770bd2fee">Sheet7!$U$8</definedName>
    <definedName name="TT_Link_C0968d5cd41a9417989e70d36718346a9">Sheet7!$V$8</definedName>
    <definedName name="TT_Link_C0a2b178a1cec47d3a957285c7c512309">Sheet7!$O$50</definedName>
    <definedName name="TT_Link_C0a49910cf50c46b9879415883f87b7a5">Sheet7!$S$45</definedName>
    <definedName name="TT_Link_C0abf9703a40b4b18882fad65eb9a4e76">Sheet7!$P$45</definedName>
    <definedName name="TT_Link_C0acac6de0c53427d881a3591d4ddda02">Sheet7!$Q$31</definedName>
    <definedName name="TT_Link_C0ba2558e095d476fa0dcf6e474554250">Sheet7!$U$31</definedName>
    <definedName name="TT_Link_C0bbbab80a5e54e9cbfe0f80d23ba2785">Sheet7!$M$34</definedName>
    <definedName name="TT_Link_C0bc199ca27134dcd82ec59c4ae1ad2cf">Sheet7!$M$59</definedName>
    <definedName name="TT_Link_C0bf07f5f191a4073abb0865f81640c04">Sheet7!$S$42</definedName>
    <definedName name="TT_Link_C0c1f851e35e947ea9f5206dfeddefaaf">Sheet7!$Q$37</definedName>
    <definedName name="TT_Link_C0c289ea8a06444b1995d7a4810d863bb">Sheet7!$Q$39</definedName>
    <definedName name="TT_Link_C0c537c5e5bd34080b6bd5f6b0a4e3a5a">Sheet7!$N$52</definedName>
    <definedName name="TT_Link_C0cb689b5ae1e4e47a030782d2fd4dc0b">Sheet7!$T$71</definedName>
    <definedName name="TT_Link_C0d15137b2ee84cf29d0578fea09f959f">Sheet7!$U$14</definedName>
    <definedName name="TT_Link_C0d21091da29f4eb9b6e610f365615d35">Sheet7!$P$26</definedName>
    <definedName name="TT_Link_C0dbebe2edc224ab19c3d6643afa8c22d">Sheet7!$P$22</definedName>
    <definedName name="TT_Link_C0e405149b2d340c3bfc24a9d391b98eb">Sheet7!$M$51</definedName>
    <definedName name="TT_Link_C0f652dc073154315bbad7020166416fa">Sheet7!$S$63</definedName>
    <definedName name="TT_Link_C0f75fd55abae40c98e883af091eebb73">Sheet7!$R$10</definedName>
    <definedName name="TT_Link_C0faf969448d740389c19ed557491b446">Sheet7!$V$31</definedName>
    <definedName name="TT_Link_C0fcc910d74d04bb2870be65f241bfe29">Sheet7!$N$34</definedName>
    <definedName name="TT_Link_C1009f99cade04d10b04e25d4e3719c00">Sheet7!$U$60</definedName>
    <definedName name="TT_Link_C105eae2dab794638b9eb519a9c152711">Sheet7!$P$38</definedName>
    <definedName name="TT_Link_C1079522551fb4edb9f2d5bdfbf6b18a1">Sheet7!$M$23</definedName>
    <definedName name="TT_Link_C107e73b38e3047749d26062abf556c15">Sheet7!$T$36</definedName>
    <definedName name="TT_Link_C1093636b1afa4e17872e04abe7995f4c">Sheet7!$U$40</definedName>
    <definedName name="TT_Link_C10e9666889764a7fa2054eeb908842cf">Sheet7!$L$18</definedName>
    <definedName name="TT_Link_C10ef03c194b741f1ab64948bb9194521">Sheet7!$R$70</definedName>
    <definedName name="TT_Link_C10fb6072588243dc87aea85531ba1e7f">Sheet7!$P$28</definedName>
    <definedName name="TT_Link_C1117d2beb85141bfaea4a5ff81d7d18c">Sheet7!$O$14</definedName>
    <definedName name="TT_Link_C113fb7ccb5de49bb9978f8dd5703ade2">Sheet7!$T$67</definedName>
    <definedName name="TT_Link_C11456ee6b08147419ccf8d5ca58c5505">Sheet7!$M$54</definedName>
    <definedName name="TT_Link_C115c31d0c8d64e799ba57b3911d543d9">Sheet7!$N$55</definedName>
    <definedName name="TT_Link_C117d83f391894b928840b94884ba5e8a">Sheet7!$U$48</definedName>
    <definedName name="TT_Link_C11e7e15d9bf4428d8b9a5c60dbe37749">Sheet7!$L$62</definedName>
    <definedName name="TT_Link_C1292d3a2ba9c4250abbdc93fede7b899">Sheet7!$U$20</definedName>
    <definedName name="TT_Link_C129cfadf86424d259bf27fa1aadaa32e">Sheet7!$N$32</definedName>
    <definedName name="TT_Link_C12a4ee3538de4ae7857e5bc7b1b425ca">Sheet7!$N$20</definedName>
    <definedName name="TT_Link_C12c1a4d019024526983522873ba56ac8">Sheet7!$S$74</definedName>
    <definedName name="TT_Link_C1309774556bc486c96bbadfa681a709b">Sheet7!$P$49</definedName>
    <definedName name="TT_Link_C131612fe6a15482696ed052222a94745">Sheet7!$R$62</definedName>
    <definedName name="TT_Link_C1317baebf99b454390238d2a279f210f">Sheet7!$S$12</definedName>
    <definedName name="TT_Link_C13fb4f2c5ea6449a9936182c48aef39f">Sheet7!$V$60</definedName>
    <definedName name="TT_Link_C144d07c525854b9e9f4e0daca7880923">Sheet7!$N$66</definedName>
    <definedName name="TT_Link_C1537780a1637411487f4b81c5531b15b">Sheet7!$P$56</definedName>
    <definedName name="TT_Link_C163f50ce4f5b496687ab6019e8135b75">Sheet7!$O$48</definedName>
    <definedName name="TT_Link_C16a5eb256df0482897ad417d512212c4">Sheet7!$P$12</definedName>
    <definedName name="TT_Link_C16ad76f85ec3429d99957516904b7543">Sheet7!$L$40</definedName>
    <definedName name="TT_Link_C16d86e6562a24dcd9abfdf1772cadd40">Sheet7!$M$45</definedName>
    <definedName name="TT_Link_C171c08fb8e9f485ea5029fa5cff90c6a">Sheet7!$O$21</definedName>
    <definedName name="TT_Link_C173b7a55217c46098be24f88e3c4c912">Sheet7!$Q$17</definedName>
    <definedName name="TT_Link_C177b73f86b9348129126f4db01a55363">Sheet7!$R$56</definedName>
    <definedName name="TT_Link_C17c97c0c289c490ea91e8af14688f09c">Sheet7!$O$47</definedName>
    <definedName name="TT_Link_C17d9956a028047909a90f811e1aa1e58">Sheet7!$M$40</definedName>
    <definedName name="TT_Link_C18390a9f92aa471e9826a800cedd6b95">Sheet7!$S$69</definedName>
    <definedName name="TT_Link_C191c6b9d18364d5b9f97a7b0e43841cd">Sheet7!$U$66</definedName>
    <definedName name="TT_Link_C19403c8b4af14b0590a3d2fbbb053e13">Sheet7!$U$36</definedName>
    <definedName name="TT_Link_C1950c86ad88f4ff1bfb8777f91a79d8b">Sheet7!$L$68</definedName>
    <definedName name="TT_Link_C1955bfd75d3f46af8ea457559c630aae">Sheet7!$M$65</definedName>
    <definedName name="TT_Link_C196e680c3d7d4f1d9ce5c8b45301cc87">Sheet7!$O$24</definedName>
    <definedName name="TT_Link_C197b515d445a4e8f8291413bbf60354a">Sheet7!$N$8</definedName>
    <definedName name="TT_Link_C199a0b46b6aa4858b2fd905191e31878">Sheet7!$T$23</definedName>
    <definedName name="TT_Link_C1a3509a51d42472f8847f9e8216dfd1f">Sheet7!$P$70</definedName>
    <definedName name="TT_Link_C1a3d27b782014fe899115305ff748548">Sheet7!$N$27</definedName>
    <definedName name="TT_Link_C1a4047b2e9a6496f8e361f47d1e42ff0">Sheet7!$N$45</definedName>
    <definedName name="TT_Link_C1af5f251e3d3462db77a009f3528bc22">Sheet7!$O$34</definedName>
    <definedName name="TT_Link_C1b0be94a68e84201a5a87d8d3c147676">Sheet7!$R$47</definedName>
    <definedName name="TT_Link_C1c7d3659e439458e88f8ff18ac860a86">Sheet7!$L$72</definedName>
    <definedName name="TT_Link_C1cc162bd09d148b09b8a04a62292a894">Sheet7!$Q$13</definedName>
    <definedName name="TT_Link_C1cdb50727b9949c485f80d02e12518e5">Sheet7!$S$32</definedName>
    <definedName name="TT_Link_C1d88219ef5ff49cca7b8bf2ae740163f">Sheet7!$P$24</definedName>
    <definedName name="TT_Link_C1d92589d48e5434cbab5c0e71f040cb1">Sheet7!$L$25</definedName>
    <definedName name="TT_Link_C1da30a458332405eb77a73af3c2c9a00">Sheet7!$S$24</definedName>
    <definedName name="TT_Link_C1dadf136ba5840549fc9619a3afb8097">Sheet7!$Q$21</definedName>
    <definedName name="TT_Link_C1de06c33f3b0480a8d2276ff0fce8773">Sheet7!$Q$19</definedName>
    <definedName name="TT_Link_C1ebc467c67b543a5a0d945a688bb7727">Sheet7!$O$29</definedName>
    <definedName name="TT_Link_C1ee3263714ee4f35b08618e992d401f1">Sheet7!$O$49</definedName>
    <definedName name="TT_Link_C2093ee49031748139ccce285aafe5fad">Sheet7!$Q$35</definedName>
    <definedName name="TT_Link_C20a9843c45cd43e4b074c93301e69041">Sheet7!$P$69</definedName>
    <definedName name="TT_Link_C20ac28df0d174ce3b1453170a2939525">Sheet7!$S$35</definedName>
    <definedName name="TT_Link_C21302c66b0134237b65ad623ae9cce43">Sheet7!$L$65</definedName>
    <definedName name="TT_Link_C217e37f1727546b28368b7fe2d713b5d">Sheet7!$Q$51</definedName>
    <definedName name="TT_Link_C2197369745f049d78fc4c74b9da82360">Sheet7!$R$37</definedName>
    <definedName name="TT_Link_C22bd2a99a3354321b166e156753c9596">Sheet7!$R$72</definedName>
    <definedName name="TT_Link_C22e62b76f0c04d7799b2cf526920e108">Sheet7!$R$42</definedName>
    <definedName name="TT_Link_C22f0115c2f0b4273927605164bbb2ffb">Sheet7!$U$24</definedName>
    <definedName name="TT_Link_C2397e455bdbb46c39ba1ed4ca340c1c6">Sheet7!$T$74</definedName>
    <definedName name="TT_Link_C23b7933035e84661b7430bbf39810cee">Sheet7!$T$35</definedName>
    <definedName name="TT_Link_C23daf751baa546f78edd73c4a71a88e5">Sheet7!$N$43</definedName>
    <definedName name="TT_Link_C2482cd95f7a54542a0e05627031db9c8">Sheet7!$L$8</definedName>
    <definedName name="TT_Link_C24ed94d40afb4b8aaf4a4ecba3592e90">Sheet7!$P$21</definedName>
    <definedName name="TT_Link_C25cb508d598a46459866bfec38fa5d68">Sheet7!$M$38</definedName>
    <definedName name="TT_Link_C262539cd481947518df37a8e93c2e35b">Sheet7!$R$34</definedName>
    <definedName name="TT_Link_C2656f32e1ea54821af39e5142aacfe40">Sheet7!$L$52</definedName>
    <definedName name="TT_Link_C26a2c31ea1454597942a913296c15e6b">Sheet7!$T$11</definedName>
    <definedName name="TT_Link_C28432460bfda4d3e9ac8fcca8a19a417">Sheet7!$V$65</definedName>
    <definedName name="TT_Link_C284985cd571046f99682d10069e91823">Sheet7!$U$37</definedName>
    <definedName name="TT_Link_C28d83918e23c4a6295347bf42bcc5505">Sheet7!$V$40</definedName>
    <definedName name="TT_Link_C28e76feb9e304bc996463058d824eb14">Sheet7!$R$14</definedName>
    <definedName name="TT_Link_C294512a32e324f4c959e71134bec1ee4">Sheet7!$T$44</definedName>
    <definedName name="TT_Link_C2989c1ee54b04fecbf4e21d55ecdbb2d">Sheet7!$P$8</definedName>
    <definedName name="TT_Link_C299035750a954b839f717da2f508cea2">Sheet7!$Q$30</definedName>
    <definedName name="TT_Link_C2a17bb8c1ddb4d2d872989383db67e1b">Sheet7!$T$65</definedName>
    <definedName name="TT_Link_C2a61407f1dc34d03816e8a11481f13c3">Sheet7!$U$21</definedName>
    <definedName name="TT_Link_C2a8abccb4db64405bc7ea796b1eec239">Sheet7!$T$33</definedName>
    <definedName name="TT_Link_C2b5f74d9c67e40e6ade297c0e775cadc">Sheet7!$V$49</definedName>
    <definedName name="TT_Link_C2b79ec0a40744bdb9d0f2cb5f1ce9271">Sheet7!$U$43</definedName>
    <definedName name="TT_Link_C2bc84b9c51c84c46adde6025a0fb8145">Sheet7!$L$41</definedName>
    <definedName name="TT_Link_C2c3a9cb02a6843d488da1f32731c465e">Sheet7!$T$47</definedName>
    <definedName name="TT_Link_C2c5a3da72fa048a5938363a2d453d6dc">Sheet7!$M$28</definedName>
    <definedName name="TT_Link_C2cc80e7794184268b4e01cc199cd2989">Sheet7!$V$53</definedName>
    <definedName name="TT_Link_C2cde5dcb42054965b95a2223f9ac67e6">Sheet7!$P$41</definedName>
    <definedName name="TT_Link_C2d14bae0c1f14386b7ba64e16fe566d0">Sheet7!$M$24</definedName>
    <definedName name="TT_Link_C2d2562ff158840d9ad09418dc24d87bc">Sheet7!$L$47</definedName>
    <definedName name="TT_Link_C2d6f3e2dc31a4965ad9e16ba1a2d4cb8">Sheet7!$P$10</definedName>
    <definedName name="TT_Link_C2d9470b9b13e4807a3a438bee8dd88d1">Sheet7!$P$68</definedName>
    <definedName name="TT_Link_C2dc750eb5d2c49bf95e66ffc3137de4e">Sheet7!$Q$42</definedName>
    <definedName name="TT_Link_C2e463a4e98704f9b8d3db3a4afafc3aa">Sheet7!$M$63</definedName>
    <definedName name="TT_Link_C2e507a9101234d91b8eef15840e6c58a">Sheet7!$M$55</definedName>
    <definedName name="TT_Link_C2e657ccba1ad4fa6811251e4da8f0253">Sheet7!$N$53</definedName>
    <definedName name="TT_Link_C2ed2f3f131a94441be286a965114f97c">Sheet7!$T$61</definedName>
    <definedName name="TT_Link_C2f538178d5c649fdbd0c8f3b5038552e">Sheet7!$U$54</definedName>
    <definedName name="TT_Link_C2f71f0288b4f4058b3f2f3b66cbfbc19">Sheet7!$Q$16</definedName>
    <definedName name="TT_Link_C2f7de9575fdb4f2189c1d67a03616006">Sheet7!$T$41</definedName>
    <definedName name="TT_Link_C3012b29cf017473bb56cf4981ec008b9">Sheet7!$Q$67</definedName>
    <definedName name="TT_Link_C3063ab8edcc3427f9496738a9cca9f87">Sheet7!$R$46</definedName>
    <definedName name="TT_Link_C30c143a7b4564dd88f57f47ec46f13af">Sheet7!$O$71</definedName>
    <definedName name="TT_Link_C311fbd6efb4946e09c60e2420a3cc9f8">Sheet7!$S$34</definedName>
    <definedName name="TT_Link_C31d7b1d8b4684086be87b16a5b2f89ad">Sheet7!$P$71</definedName>
    <definedName name="TT_Link_C31ec2a456e844347b1ba1459da15d5cb">Sheet7!$O$56</definedName>
    <definedName name="TT_Link_C324f47038da84f7ea6c8836a6d537352">Sheet7!$P$58</definedName>
    <definedName name="TT_Link_C33de398eaacd4b0a9a0223b7d24ed105">Sheet7!$N$59</definedName>
    <definedName name="TT_Link_C33de5991fb20497780b05d3fa396db93">Sheet7!$S$66</definedName>
    <definedName name="TT_Link_C3474c9902b784ee9b7bd83f716753e5c">Sheet7!$O$60</definedName>
    <definedName name="TT_Link_C34cef1c788614195b69d383a29dcd396">Sheet7!$R$33</definedName>
    <definedName name="TT_Link_C34dcb7c14e1b4ac5aff55a9264251567">Sheet7!$R$18</definedName>
    <definedName name="TT_Link_C34eef569286645b3829684075ffed804">Sheet7!$M$47</definedName>
    <definedName name="TT_Link_C356d229cda8940029b5f82f94cf195cd">Sheet7!$P$63</definedName>
    <definedName name="TT_Link_C35be558ae04d4311a77588a289b517b0">Sheet7!$V$75</definedName>
    <definedName name="TT_Link_C35cb2ef0b3674561bc7b9c28d725819c">Sheet7!$O$57</definedName>
    <definedName name="TT_Link_C36621dfb1da64769aeb06709f51cbec7">Sheet7!$L$50</definedName>
    <definedName name="TT_Link_C375f20f7513541fe8b9921591ad92170">Sheet7!$V$28</definedName>
    <definedName name="TT_Link_C37690e91aeeb40dba0f497068306be5d">Sheet7!$U$39</definedName>
    <definedName name="TT_Link_C376ee94981624b18aa7aebca9fbf7de3">Sheet7!$L$57</definedName>
    <definedName name="TT_Link_C377da04a3733446abd09d68df6a7b7ba">Sheet7!$Q$36</definedName>
    <definedName name="TT_Link_C37c162b88dc6454688f2b5122a1ff28d">Sheet7!$N$22</definedName>
    <definedName name="TT_Link_C37c3229782a14a44a0ae6efe9b07888d">Sheet7!$Q$63</definedName>
    <definedName name="TT_Link_C38000ef23ee94a72b61958cb26d2505a">Sheet7!$V$22</definedName>
    <definedName name="TT_Link_C38790493d4034ea8813cc076e276ace2">Sheet7!$L$55</definedName>
    <definedName name="TT_Link_C38ea4cfa7caf4bb8b11c7885d3e8162e">Sheet7!$N$64</definedName>
    <definedName name="TT_Link_C38eff1c48bfe4b5fadf514c5f4caafda">Sheet7!$U$52</definedName>
    <definedName name="TT_Link_C394f81355d73461cab6248588e823355">Sheet7!$R$74</definedName>
    <definedName name="TT_Link_C3a953f9a95dd4176975af34e760f3f6a">Sheet7!$R$35</definedName>
    <definedName name="TT_Link_C3a973ac5fafb41c4875279bd03d20819">Sheet7!$N$11</definedName>
    <definedName name="TT_Link_C3ac3badf5dfc48a3a3f42d43d503e92d">Sheet7!$T$24</definedName>
    <definedName name="TT_Link_C3aca23f2ecde4a608d8f3f3f699ccb94">Sheet7!$O$42</definedName>
    <definedName name="TT_Link_C3aec68031a2844a3822e9a9b6ddc41f3">Sheet7!$U$34</definedName>
    <definedName name="TT_Link_C3b96722ddc814f50849d14c818d2cac9">Sheet7!$S$15</definedName>
    <definedName name="TT_Link_C3ca25a56bff7428094e306d0dda4b9f1">Sheet7!$U$58</definedName>
    <definedName name="TT_Link_C3cfca98d3f49431cb276de92e543be99">Sheet7!$P$64</definedName>
    <definedName name="TT_Link_C3d14e95c272140b8aaf1643526133f68">Sheet7!$R$50</definedName>
    <definedName name="TT_Link_C3d698520a04a4d2b973ed7f4ef4965a4">Sheet7!$N$49</definedName>
    <definedName name="TT_Link_C3e16bcd1c25b41b19bf53a22a06ab62a">Sheet7!$L$53</definedName>
    <definedName name="TT_Link_C3e67156ea9bb4dd5b65e8388939f038e">Sheet7!$S$61</definedName>
    <definedName name="TT_Link_C3ed19bc226fa49579b6c42f4ce5bce65">Sheet7!$M$13</definedName>
    <definedName name="TT_Link_C40e7506a0a024163b9ba3a7e42fffc3f">Sheet7!$L$24</definedName>
    <definedName name="TT_Link_C4104984bb85245d7bb7dac7818b993e9">Sheet7!$P$40</definedName>
    <definedName name="TT_Link_C4128de31be6644629b72bc65b69e23aa">Sheet7!$S$17</definedName>
    <definedName name="TT_Link_C419d4c6170ac4722a5c6205ec7918cec">Sheet7!$M$56</definedName>
    <definedName name="TT_Link_C41c1f7b730e34c4a86bef4e152e6081a">Sheet7!$T$25</definedName>
    <definedName name="TT_Link_C421867c4912d4bbf9c664eeaf03db445">Sheet7!$N$70</definedName>
    <definedName name="TT_Link_C42c4f85dd60444adba7d67b58ddc3d65">Sheet7!$Q$12</definedName>
    <definedName name="TT_Link_C42d2c2f75afa4a15a2c2302b954396a7">Sheet7!$S$25</definedName>
    <definedName name="TT_Link_C430a93c6c9f747c9ab454f949abc71df">Sheet7!$O$19</definedName>
    <definedName name="TT_Link_C444a07b0e98b4383b1af3d3c679a4277">Sheet7!$O$70</definedName>
    <definedName name="TT_Link_C446da1ca2e5d4b42b148d21af04e28dc">Sheet7!$R$15</definedName>
    <definedName name="TT_Link_C4551aa5ce05f4043bdeb4838d1b2dcef">Sheet7!$P$66</definedName>
    <definedName name="TT_Link_C4551ff3d9b1b4c4cbf50228ccbcfd9ae">Sheet7!$T$45</definedName>
    <definedName name="TT_Link_C45b346e502ea44e78d13b181f1709a7f">Sheet7!$S$26</definedName>
    <definedName name="TT_Link_C45e05571b27f41de9f70275d8e0b34e8">Sheet7!$O$18</definedName>
    <definedName name="TT_Link_C46875c085e674e48af22633cf1e7fd5f">Sheet7!$O$52</definedName>
    <definedName name="TT_Link_C46937d0460e24f4385a183030004ae7b">Sheet7!$M$11</definedName>
    <definedName name="TT_Link_C46ed6362bb724917aa28b6c0e091a466">Sheet7!$N$37</definedName>
    <definedName name="TT_Link_C47c4bf3f1e10459885f8a9d76bf3e6fc">Sheet7!$U$35</definedName>
    <definedName name="TT_Link_C47ed6516c0764eb0a5695e400e5c36f2">Sheet7!$M$53</definedName>
    <definedName name="TT_Link_C4882be82ec134a14b17871959f760368">Sheet7!$T$59</definedName>
    <definedName name="TT_Link_C48a35d37179d4210bf2ebf0d3b1f935c">Sheet7!$O$45</definedName>
    <definedName name="TT_Link_C48cf3f6de5714f78bcdf44be4b4929ca">Sheet7!$M$25</definedName>
    <definedName name="TT_Link_C49016d8e0e394d348262d5121f01277a">Sheet7!$O$23</definedName>
    <definedName name="TT_Link_C4910fc6a626547f8925a1084b4cd8c59">Sheet7!$U$71</definedName>
    <definedName name="TT_Link_C495880fa53ac414e8d6720308f25b12a">Sheet7!$S$41</definedName>
    <definedName name="TT_Link_C49bf794b3226443d81d2605b6b7aa840">Sheet7!$Q$74</definedName>
    <definedName name="TT_Link_C49e7a68aa462413dbfdfa98b21b94d8e">Sheet7!$O$33</definedName>
    <definedName name="TT_Link_C49ed1e12829644b2a0329776c2f9252c">Sheet7!$R$20</definedName>
    <definedName name="TT_Link_C4a0113cf8ba24e84ac8061bea9bdad67">Sheet7!$V$57</definedName>
    <definedName name="TT_Link_C4a9f4e6ed51042e0983282d6ebf5ad43">Sheet7!$S$57</definedName>
    <definedName name="TT_Link_C4acab8d6412a4f229d6a0c4dbcabcc4f">Sheet7!$M$66</definedName>
    <definedName name="TT_Link_C4af31d919930424f872772f8968534a9">Sheet7!$Q$20</definedName>
    <definedName name="TT_Link_C4b420d6f891c4776a6e27372c5a8ee5d">Sheet7!$P$17</definedName>
    <definedName name="TT_Link_C4b6c240dc1d34e27bbd8c745459a9463">Sheet7!$S$46</definedName>
    <definedName name="TT_Link_C4bc609314c4b432fb0732a1671828a46">Sheet7!$S$72</definedName>
    <definedName name="TT_Link_C4c235aef4c3442299234bc376ff90ae5">Sheet7!$V$10</definedName>
    <definedName name="TT_Link_C4c6f9690b35f4f9986c32dd785554858">Sheet7!$R$22</definedName>
    <definedName name="TT_Link_C4cbbb17faf964257a3fb51d67c0258c3">Sheet7!$P$36</definedName>
    <definedName name="TT_Link_C4d57ebd9d25b4fd28743f1b157888163">Sheet7!$V$46</definedName>
    <definedName name="TT_Link_C4d7fef19545a488ca0a442fac5112485">Sheet7!$S$51</definedName>
    <definedName name="TT_Link_C4dabb943577a4f21b0a8cd5137406571">Sheet7!$O$25</definedName>
    <definedName name="TT_Link_C4e59764392574277bbd767dd29814d98">Sheet7!$O$53</definedName>
    <definedName name="TT_Link_C4e6e753ec0f5424aa5fc37b86aec2548">Sheet7!$T$66</definedName>
    <definedName name="TT_Link_C4f0811d5cecb456e8b7cbba95f9b0a9e">Sheet7!$S$18</definedName>
    <definedName name="TT_Link_C4f1a2122d26042a2884a4eb558d4ef76">Sheet7!$V$63</definedName>
    <definedName name="TT_Link_C4f2bcabc303e422f9c37f80c9d545652">Sheet7!$S$20</definedName>
    <definedName name="TT_Link_C4f40a271778c4fa8834658a4a1b3af73">Sheet7!$T$64</definedName>
    <definedName name="TT_Link_C4f5faa4ae0fc4de19704786fecd3aed1">Sheet7!$V$50</definedName>
    <definedName name="TT_Link_C4f898bb74f4e4d3b8a87087aa49ed674">Sheet7!$V$45</definedName>
    <definedName name="TT_Link_C50533c4a11e04ceab3f436f11137be46">Sheet7!$V$26</definedName>
    <definedName name="TT_Link_C5066ed7cfb4b438f9c9c9c00e300cb6c">Sheet7!$M$18</definedName>
    <definedName name="TT_Link_C50772bc1a421431082e0ffab5f0bdcf0">Sheet7!$O$37</definedName>
    <definedName name="TT_Link_C50a98d64c7d64b1183e856142a61398b">Sheet7!$N$23</definedName>
    <definedName name="TT_Link_C510261c5cc2047b4a665070f00d69624">Sheet7!$M$71</definedName>
    <definedName name="TT_Link_C520fc1e0c5144b8e8072d91a1d837af9">Sheet7!$L$23</definedName>
    <definedName name="TT_Link_C5212133a501344359caabba466779820">Sheet7!$U$51</definedName>
    <definedName name="TT_Link_C522c14a938cc45fda6d488ebed9d3ec1">Sheet7!$T$14</definedName>
    <definedName name="TT_Link_C5277cb95747c42a1a42935014c907d63">Sheet7!$U$25</definedName>
    <definedName name="TT_Link_C528a0536b3c7462286e9fe7a580b6587">Sheet7!$V$64</definedName>
    <definedName name="TT_Link_C529a81846a25437ba6e1d4a17ded1f3e">Sheet7!$M$42</definedName>
    <definedName name="TT_Link_C52bdfb20c8a4435e89eda612c81f279a">Sheet7!$L$48</definedName>
    <definedName name="TT_Link_C531b2c7148b343be84fc3fb10e244e50">Sheet7!$U$11</definedName>
    <definedName name="TT_Link_C5442ac2cb9804b608c9a13fe8140e954">Sheet7!$N$31</definedName>
    <definedName name="TT_Link_C5498c664e6c9429db143701b0149031b">Sheet7!$S$28</definedName>
    <definedName name="TT_Link_C54cf3ed1f5af425784ebec80a68647cb">Sheet7!$R$36</definedName>
    <definedName name="TT_Link_C55052a2f427a4ddd895398b618399a07">Sheet7!$S$40</definedName>
    <definedName name="TT_Link_C554c7e6ae8e840dd8f816d57ed5a9e59">Sheet7!$U$41</definedName>
    <definedName name="TT_Link_C556e249a7b8942cba466f5f4e454ccb8">Sheet7!$O$17</definedName>
    <definedName name="TT_Link_C55ab81c8129d43bc8639fad13371220c">Sheet7!$U$44</definedName>
    <definedName name="TT_Link_C55ba1e1a13f34d658a62198597ce96ab">Sheet7!$L$32</definedName>
    <definedName name="TT_Link_C55c1a0040a8342d6b944a673477907fd">Sheet7!$O$67</definedName>
    <definedName name="TT_Link_C55d4a6fb288248a49ed6021edf88558d">Sheet7!$P$72</definedName>
    <definedName name="TT_Link_C55f87b5ca31e47f1bf2688436aca5f56">Sheet7!$T$10</definedName>
    <definedName name="TT_Link_C57864e59ab8247178d733ddd50855f5b">Sheet7!$R$54</definedName>
    <definedName name="TT_Link_C57acbce55bc64970b189833920b2acd2">Sheet7!$U$72</definedName>
    <definedName name="TT_Link_C58021d43a9834a55969f1946952f5de3">Sheet7!$V$23</definedName>
    <definedName name="TT_Link_C5a48092aed2248b896c5ca470a1754dc">Sheet7!$S$39</definedName>
    <definedName name="TT_Link_C5a7069ffd9d1401ea41aab060e01211d">Sheet7!$U$26</definedName>
    <definedName name="TT_Link_C5acb7b82caf942df8c11cc7070535310">Sheet7!$T$39</definedName>
    <definedName name="TT_Link_C5af25442d63e4d12a06f43b6ee79c11c">Sheet7!$R$68</definedName>
    <definedName name="TT_Link_C5b80dde7bc8d423f95400d21594d6b94">Sheet7!$U$46</definedName>
    <definedName name="TT_Link_C5bb9baa4c3954d6586e673e658507fa4">Sheet7!$M$72</definedName>
    <definedName name="TT_Link_C5c611c7109be470b8ed14bdff0961ea1">Sheet7!$R$44</definedName>
    <definedName name="TT_Link_C5c8939412b634cd48fff09b324595313">Sheet7!$S$71</definedName>
    <definedName name="TT_Link_C5d168fc98665413eb38258aa52d8743e">Sheet7!$L$58</definedName>
    <definedName name="TT_Link_C5d6721b4fe9f4397bfd72851b2d6b87f">Sheet7!$N$38</definedName>
    <definedName name="TT_Link_C5d6f0ff225fa488a841712ef7cebeb54">Sheet7!$Q$69</definedName>
    <definedName name="TT_Link_C5d6f444376f243a79fef317c1417ca44">Sheet7!$R$25</definedName>
    <definedName name="TT_Link_C5d9a9e5db2e84c12959247a93983bbb6">Sheet7!$N$67</definedName>
    <definedName name="TT_Link_C5e5f008330fa4fa4876ed018a29f7f8b">Sheet7!$R$69</definedName>
    <definedName name="TT_Link_C5eb19aaff477444782bfaec201d8ed38">Sheet7!$Q$72</definedName>
    <definedName name="TT_Link_C5f54bd03691846469c9afae2ced252b7">Sheet7!$L$71</definedName>
    <definedName name="TT_Link_C5f79f113f736413782c01d899c0e26cc">Sheet7!$Q$55</definedName>
    <definedName name="TT_Link_C5fdc97fa5ed843ce958efeef8e2bcbdb">Sheet7!$V$21</definedName>
    <definedName name="TT_Link_C5fef460180a843979a1d1729b917c533">Sheet7!$P$16</definedName>
    <definedName name="TT_Link_C5ffa13732733447b9118634a096fee5b">Sheet7!$P$75</definedName>
    <definedName name="TT_Link_C603b606b9e42414986454d210810d6a8">Sheet7!$M$16</definedName>
    <definedName name="TT_Link_C612d878d703f4823a161b62d556b5ebf">Sheet7!$S$21</definedName>
    <definedName name="TT_Link_C619a82626f0042e1b279dec1201a1a62">Sheet7!$L$74</definedName>
    <definedName name="TT_Link_C62210ba3112f464087a657c4bdb91224">Sheet7!$Q$58</definedName>
    <definedName name="TT_Link_C626771e8c211487a9ec3aadec00f133f">Sheet7!$U$56</definedName>
    <definedName name="TT_Link_C627def47539941b0a77a6fa7b2c765f8">Sheet7!$U$19</definedName>
    <definedName name="TT_Link_C629df17d77c7490ab6ceacb2f5567829">Sheet7!$T$29</definedName>
    <definedName name="TT_Link_C62a2c096176048129eadfa1f5798829f">Sheet7!$Q$75</definedName>
    <definedName name="TT_Link_C62b93149d6ef46d1b0fbdc31567940ae">Sheet7!$O$38</definedName>
    <definedName name="TT_Link_C631979f5f63449798b6f59a5e72e7495">Sheet7!$M$60</definedName>
    <definedName name="TT_Link_C643391ab64004d499ec426c859ed80ef">Sheet7!$R$63</definedName>
    <definedName name="TT_Link_C647c0cd62b6548458087f4af517aaf31">Sheet7!$O$72</definedName>
    <definedName name="TT_Link_C6485760f5dd54bc482defbd9ac56eb47">Sheet7!$R$13</definedName>
    <definedName name="TT_Link_C648e235821fe43abb67f97ae6a7e73f2">Sheet7!$U$69</definedName>
    <definedName name="TT_Link_C650895878b6543fb889bdb64064d8145">Sheet7!$T$70</definedName>
    <definedName name="TT_Link_C65972ca311b9447696dbb00f2c44f0b7">Sheet7!$V$52</definedName>
    <definedName name="TT_Link_C659b62c50a3f4fdd9ffa21b2ece4e57a">Sheet7!$U$18</definedName>
    <definedName name="TT_Link_C65bce09bf760467db9dab35af29fa206">Sheet7!$N$29</definedName>
    <definedName name="TT_Link_C65dd58ce7ac54f4ba052bf0d78ae587e">Sheet7!$M$75</definedName>
    <definedName name="TT_Link_C660fe6135ffb4d4e9250dd868df2827f">Sheet7!$O$36</definedName>
    <definedName name="TT_Link_C6719caf9aa0b4154aad3068462b263b8">Sheet7!$Q$41</definedName>
    <definedName name="TT_Link_C68b7fc2b091d44f9a04835892d073e7c">Sheet7!$L$43</definedName>
    <definedName name="TT_Link_C6a41b713fe014d118b5e7fea84d4b636">Sheet7!$S$62</definedName>
    <definedName name="TT_Link_C6b2ad4701ec84558b57966a9c4182946">Sheet7!$R$60</definedName>
    <definedName name="TT_Link_C6b4f12e177404adcbb1ac625c4e0d996">Sheet7!$P$15</definedName>
    <definedName name="TT_Link_C6b5b118a8403407889567a2e554fd4de">Sheet7!$N$58</definedName>
    <definedName name="TT_Link_C6c3aaac4a0c54a63b8241c6d57f88208">Sheet7!$T$49</definedName>
    <definedName name="TT_Link_C6c495c8811f84314b905e2a1b7941649">Sheet7!$N$35</definedName>
    <definedName name="TT_Link_C6c5e40021eea42d3846e3527a2e55343">Sheet7!$S$43</definedName>
    <definedName name="TT_Link_C6ce527d35a864c2fb1968777a9f0fa72">Sheet7!$O$35</definedName>
    <definedName name="TT_Link_C6d2385e0fc7148ff8de725b99e45184a">Sheet7!$V$30</definedName>
    <definedName name="TT_Link_C6d2a1f392bc447b1a42507df5e250561">Sheet7!$V$34</definedName>
    <definedName name="TT_Link_C6d32aeb7f97543459c77dd313592dfd9">Sheet7!$T$17</definedName>
    <definedName name="TT_Link_C6da8cfc9bee444db9f6903e2fa0a8f1a">Sheet7!$N$51</definedName>
    <definedName name="TT_Link_C6de1e11be3754280bc88cf64da7f845a">Sheet7!$S$53</definedName>
    <definedName name="TT_Link_C6e2d785e9a9446a18feea376e0c91938">Sheet7!$Q$45</definedName>
    <definedName name="TT_Link_C6e7adf14774941c1a2d1736b64a30980">Sheet7!$Q$26</definedName>
    <definedName name="TT_Link_C6eb405d753d34da3921ce05241a0b611">Sheet7!$T$34</definedName>
    <definedName name="TT_Link_C6eceffcc48c8459a8f192a198fefdf48">Sheet7!$M$58</definedName>
    <definedName name="TT_Link_C6f9d4861a6d34ff69b8899d0a60b68a1">Sheet7!$U$47</definedName>
    <definedName name="TT_Link_C6fc15fc55e7346efa82937501309f46a">Sheet7!$Q$11</definedName>
    <definedName name="TT_Link_C700e64ba678342a5b4230e048b705933">Sheet7!$U$22</definedName>
    <definedName name="TT_Link_C70aacfc6ce1a4632b5cc5eaa77b82111">Sheet7!$M$41</definedName>
    <definedName name="TT_Link_C70e3cd79134c4510b60babbcc9e89f7a">Sheet7!$N$14</definedName>
    <definedName name="TT_Link_C70e5117752da41ca88a450592308b428">Sheet7!$R$31</definedName>
    <definedName name="TT_Link_C710de91cb1b847ae883af8e1fd1a7c1f">Sheet7!$M$20</definedName>
    <definedName name="TT_Link_C721baed4b0a94b4eae623dac18b905c0">Sheet7!$M$15</definedName>
    <definedName name="TT_Link_C723b33022f624f1eac0d26aa072741b3">Sheet7!$T$46</definedName>
    <definedName name="TT_Link_C728571db7c7e4132b40d093cefc128a5">Sheet7!$O$40</definedName>
    <definedName name="TT_Link_C7293d75173114e6980ceabf844ffd160">Sheet7!$V$61</definedName>
    <definedName name="TT_Link_C74b7028320c94d4db6ab701c8e981464">Sheet7!$P$13</definedName>
    <definedName name="TT_Link_C757bb6532277442da872a99dca1a11df">Sheet7!$M$50</definedName>
    <definedName name="TT_Link_C763033bd3cec4da4a9789cfa718e8dc1">Sheet7!$U$23</definedName>
    <definedName name="TT_Link_C76b116db113d44a881e103cf97f80d23">Sheet7!$T$62</definedName>
    <definedName name="TT_Link_C76ccfc0e7b7a417b99716da30232781a">Sheet7!$S$22</definedName>
    <definedName name="TT_Link_C76e28bc51a054fe1bece84b345c2957f">Sheet7!$O$10</definedName>
    <definedName name="TT_Link_C775d1af7a41b479e9fcce43688eb65e9">Sheet7!$O$63</definedName>
    <definedName name="TT_Link_C77765b9c8a664328b26c562ec6afe737">Sheet7!$V$70</definedName>
    <definedName name="TT_Link_C7947fca19fc54fa798c40cef41308a9c">Sheet7!$V$59</definedName>
    <definedName name="TT_Link_C79d99a22b07e4a289ed1b0b3f156de6a">Sheet7!$N$30</definedName>
    <definedName name="TT_Link_C79ed370a1fdd42718462595e03cecf56">Sheet7!$O$46</definedName>
    <definedName name="TT_Link_C7a7b210039364c63a635d9f367715f02">Sheet7!$S$68</definedName>
    <definedName name="TT_Link_C7a94939a096843368049a432bc258901">Sheet7!$T$30</definedName>
    <definedName name="TT_Link_C7b375b90a6fa486980e6b50fce18fa4a">Sheet7!$L$33</definedName>
    <definedName name="TT_Link_C7b9c4d3b0d9a40a392f8586873bde475">Sheet7!$O$75</definedName>
    <definedName name="TT_Link_C7be9ce2d96974ebf9dec9fe617ee8f51">Sheet7!$L$31</definedName>
    <definedName name="TT_Link_C7c2e67bf2a304073bb93fde72d6d307c">Sheet7!$P$29</definedName>
    <definedName name="TT_Link_C7ca3d1c0cfea450fbcd997b279520bd1">Sheet7!$T$18</definedName>
    <definedName name="TT_Link_C7cd575941e374de3b73207dc2b31d250">Sheet7!$S$67</definedName>
    <definedName name="TT_Link_C7d6707eedc9b4c8ca19e75b046dd916e">Sheet7!$V$27</definedName>
    <definedName name="TT_Link_C7da112d7cbe04c8f916d662929d45372">Sheet7!$U$13</definedName>
    <definedName name="TT_Link_C7e2b8dae3e144e67b50acc6ab639fd8f">Sheet7!$M$48</definedName>
    <definedName name="TT_Link_C7e2ce6331eb748e88ef66209156367b6">Sheet7!$U$15</definedName>
    <definedName name="TT_Link_C7ed09de1c95248ba97ab9424f995c7dc">Sheet7!$V$72</definedName>
    <definedName name="TT_Link_C7f0ba7894f2644c9ad44575389885c8f">Sheet7!$S$29</definedName>
    <definedName name="TT_Link_C7f50d4930d9d48de882011c2e2347c60">Sheet7!$N$56</definedName>
    <definedName name="TT_Link_C7fb725ee403244618f37926bc891e213">Sheet7!$O$54</definedName>
    <definedName name="TT_Link_C7fe411e8916d43ef97c908148096ae9c">Sheet7!$T$58</definedName>
    <definedName name="TT_Link_C8092ea1206204e179390b9770db05bf8">Sheet7!$U$67</definedName>
    <definedName name="TT_Link_C81003610820040e789aeb901522b6a30">Sheet7!$P$19</definedName>
    <definedName name="TT_Link_C812cb41f24454824ac37216273d9095c">Sheet7!$L$46</definedName>
    <definedName name="TT_Link_C81358a35b7c44a9e854970d15efeaf13">Sheet7!$Q$62</definedName>
    <definedName name="TT_Link_C819c25dcb8c54708ae14eab26ab1dcb6">Sheet7!$L$45</definedName>
    <definedName name="TT_Link_C8245ed4ea8af498d83312539c28fc9f5">Sheet7!$T$51</definedName>
    <definedName name="TT_Link_C836f6b5d79e147ad94583bdc169f305b">Sheet7!$O$64</definedName>
    <definedName name="TT_Link_C840adc64e28d4c7e9dcd30b49e38c554">Sheet7!$M$27</definedName>
    <definedName name="TT_Link_C84354faecd804fd598d6ee5efc5f8b1c">Sheet7!$P$31</definedName>
    <definedName name="TT_Link_C85da65f503ad4f108f930f1b59866dca">Sheet7!$S$59</definedName>
    <definedName name="TT_Link_C85e5d47577e54ea5bff5620ad5460ebf">Sheet7!$M$31</definedName>
    <definedName name="TT_Link_C85fdcb124e404b1b9a4082f9e5ae2463">Sheet7!$Q$28</definedName>
    <definedName name="TT_Link_C8657913df79448fcb482d0658fb603b1">Sheet7!$Q$24</definedName>
    <definedName name="TT_Link_C8679d59837984dc5b528164604be39e5">Sheet7!$T$28</definedName>
    <definedName name="TT_Link_C8690f9bdeeef4489ad4619965d165fd6">Sheet7!$N$61</definedName>
    <definedName name="TT_Link_C871fbf1a60ca4a2e90f0be9898c587b1">Sheet7!$R$52</definedName>
    <definedName name="TT_Link_C87b7c7bb096242bf84ab3e9dccc34946">Sheet7!$V$24</definedName>
    <definedName name="TT_Link_C87cb0a8f9fac4f609872ee6545f967e4">Sheet7!$P$43</definedName>
    <definedName name="TT_Link_C8809cf38f21d43729b0ccf7d01cd8a91">Sheet7!$R$11</definedName>
    <definedName name="TT_Link_C884de40a9b744b0d9eb8a87db70ef12f">Sheet7!$T$60</definedName>
    <definedName name="TT_Link_C88a45a890ddb46a79165340a63408618">Sheet7!$L$44</definedName>
    <definedName name="TT_Link_C88e61cce54d3416d9f57f3021c63580c">Sheet7!$V$41</definedName>
    <definedName name="TT_Link_C88f0836707a14458bfa954cbf70342d0">Sheet7!$Q$48</definedName>
    <definedName name="TT_Link_C88f678deb00c43db8f79c397372d6eae">Sheet7!$S$75</definedName>
    <definedName name="TT_Link_C89032e62402847afa9286f86939ee5e2">Sheet7!$S$44</definedName>
    <definedName name="TT_Link_C893115b11ee64a21b43dc69e2a2368a3">Sheet7!$L$36</definedName>
    <definedName name="TT_Link_C89b79c05bf1b45e69a30f5f6e9164916">Sheet7!$V$11</definedName>
    <definedName name="TT_Link_C89b82ead4cf14bc5961f5a8ce8f5cedf">Sheet7!$N$21</definedName>
    <definedName name="TT_Link_C8a283bf75388457692bb01014456399e">Sheet7!$M$57</definedName>
    <definedName name="TT_Link_C8a42699eff6a4fc5b2d7b290e1493737">Sheet7!$V$39</definedName>
    <definedName name="TT_Link_C8a48621aac994e0cbac0322cd428d249">Sheet7!$O$62</definedName>
    <definedName name="TT_Link_C8a4c30bf91c047ec917d1eb15326bf3f">Sheet7!$S$8</definedName>
    <definedName name="TT_Link_C8a80a3fdca644fd992f79fe7be64ccd0">Sheet7!$R$73</definedName>
    <definedName name="TT_Link_C8a8df3abb54d41998238f4c08b9e5348">Sheet7!$T$32</definedName>
    <definedName name="TT_Link_C8b29cc9025da4037a63f06072f446008">Sheet7!$R$28</definedName>
    <definedName name="TT_Link_C8b5c9782c56a4f5594d70a8f701401bc">Sheet7!$L$59</definedName>
    <definedName name="TT_Link_C8b6c0739290b408eb80351eca05c9903">Sheet7!$N$54</definedName>
    <definedName name="TT_Link_C8b88da46dc11441db354000ccdbbb5bb">Sheet7!$U$30</definedName>
    <definedName name="TT_Link_C8bd76dc84e264d7290b415c994b520bd">Sheet7!$R$41</definedName>
    <definedName name="TT_Link_C8cb51cc36ba146caa81d96cd04933433">Sheet7!$V$14</definedName>
    <definedName name="TT_Link_C8d783a642c6f4db4ac5cc5d0e92c50d4">Sheet7!$P$50</definedName>
    <definedName name="TT_Link_C8dae699a9a5a45d283c56a1147f22fdb">Sheet7!$N$10</definedName>
    <definedName name="TT_Link_C8db6487732f241d0af55cfcc988443fc">Sheet7!$P$34</definedName>
    <definedName name="TT_Link_C8e31433316ef49ac86c93d494e488a68">Sheet7!$L$14</definedName>
    <definedName name="TT_Link_C8e4a47d095504b4182b7016171e345a3">Sheet7!$P$51</definedName>
    <definedName name="TT_Link_C8e7097739edc446eafaba0d3354dd92c">Sheet7!$Q$57</definedName>
    <definedName name="TT_Link_C8e98f2e7e5694219a6b6e25c706b2312">Sheet7!$R$61</definedName>
    <definedName name="TT_Link_C8e99c97009c54b56ae54355c04543b9e">Sheet7!$N$13</definedName>
    <definedName name="TT_Link_C8ef0df0e7fa7489c998b0a378c94a457">Sheet7!$V$54</definedName>
    <definedName name="TT_Link_C8f0332a7b78d45dfae26bba090d68e6e">Sheet7!$M$70</definedName>
    <definedName name="TT_Link_C8fef60401ba44bb39e318fadfbbea21c">Sheet7!$V$35</definedName>
    <definedName name="TT_Link_C8ff4972ac08e43e2b27eb63fc5c1b568">Sheet7!$M$26</definedName>
    <definedName name="TT_Link_C902c05d66a504ee78c1b7e419768c8f6">Sheet7!$U$27</definedName>
    <definedName name="TT_Link_C904b9e611d0546da8045ea577d2f43a7">Sheet7!$V$15</definedName>
    <definedName name="TT_Link_C90b4783a13af441a8ded151d5dd8dbf3">Sheet7!$T$69</definedName>
    <definedName name="TT_Link_C925d74c984f842388ae6e51327d81268">Sheet7!$U$63</definedName>
    <definedName name="TT_Link_C92c88f2d8c9745bc9e113610ed5e5d15">Sheet7!$U$65</definedName>
    <definedName name="TT_Link_C92dab0049b624829b7898d9cb0d37a87">Sheet7!$R$66</definedName>
    <definedName name="TT_Link_C93038ed4e3ed47c0b7fc59b8426c8a7a">Sheet7!$L$28</definedName>
    <definedName name="TT_Link_C931169ea381445b68670afeebc6c4141">Sheet7!$R$48</definedName>
    <definedName name="TT_Link_C9397466a9943454281dd70b11a7ee149">Sheet7!$R$29</definedName>
    <definedName name="TT_Link_C93c1890be70545b4b670691d0a6ab358">Sheet7!$S$10</definedName>
    <definedName name="TT_Link_C93dae5bf88dc4e62afa15b3550dfa8d3">Sheet7!$R$59</definedName>
    <definedName name="TT_Link_C9472c3726e524dce9794c0e33e2ceae2">Sheet7!$O$61</definedName>
    <definedName name="TT_Link_C94ad681ec165464bae4a5d1a885ac8b6">Sheet7!$M$64</definedName>
    <definedName name="TT_Link_C94d3631a478a4de787a3f27dc2ef8f6d">Sheet7!$N$41</definedName>
    <definedName name="TT_Link_C955ba518a7c347db9f1deaa054a6dd97">Sheet7!$T$63</definedName>
    <definedName name="TT_Link_C9563c7da864a40fdb3cf962587f606e9">Sheet7!$N$18</definedName>
    <definedName name="TT_Link_C9577653ca5ab45a691dac5e699a47f6e">Sheet7!$O$15</definedName>
    <definedName name="TT_Link_C95a9f72a09c94f16961ad3ae9de73537">Sheet7!$U$28</definedName>
    <definedName name="TT_Link_C95dc00fe9cea45a380dfd3a2db20845f">Sheet7!$L$60</definedName>
    <definedName name="TT_Link_C95ecaaf954454a8a90c8e9b2a5b2f9c9">Sheet7!$L$39</definedName>
    <definedName name="TT_Link_C960865cb80b54aa08280b55fa1d683f6">Sheet7!$R$12</definedName>
    <definedName name="TT_Link_C9690bee88b7347dd991b143c9b0f3196">Sheet7!$P$55</definedName>
    <definedName name="TT_Link_C9698d2cc1f984555960e6db2fe089597">Sheet7!$S$58</definedName>
    <definedName name="TT_Link_C96bac1171dbf45bda10fdc88bf6ddc92">Sheet7!$T$26</definedName>
    <definedName name="TT_Link_C97003b5356d24518a136e81d017bed4b">Sheet7!$N$17</definedName>
    <definedName name="TT_Link_C97450c7eeabc4ab189a6c12cc26c878f">Sheet7!$L$69</definedName>
    <definedName name="TT_Link_C97bc79a151bf4cccaa5c3bb213a56a2e">Sheet7!$N$72</definedName>
    <definedName name="TT_Link_C983aebe6293e4f238db65d22a8c8f3c6">Sheet7!$S$37</definedName>
    <definedName name="TT_Link_C99288dd1eaeb4e2da583d8147628b37a">Sheet7!$M$19</definedName>
    <definedName name="TT_Link_C9939ca359e1b41e1919fbda0069e8877">Sheet7!$N$39</definedName>
    <definedName name="TT_Link_C99456a5505a846de9f5f014678c60afb">Sheet7!$O$66</definedName>
    <definedName name="TT_Link_C994e8dfa5d7f43f2ae889814c882d6f5">Sheet7!$V$69</definedName>
    <definedName name="TT_Link_C9992f2756eba48f09b72e98233d8d3d7">Sheet7!$S$73</definedName>
    <definedName name="TT_Link_C99b32f41f1cc4d55a0ce9bacc661c8d0">Sheet7!$T$42</definedName>
    <definedName name="TT_Link_C9a34a16db6be41ba83043b2b46919fea">Sheet7!$R$17</definedName>
    <definedName name="TT_Link_C9a3765450cfb40ff81567cbca022eece">Sheet7!$R$23</definedName>
    <definedName name="TT_Link_C9a5c6a8091574f9bbef5f57ec5a56d72">Sheet7!$Q$52</definedName>
    <definedName name="TT_Link_C9b0f44d914454ebeb388e4a46ccc19e2">Sheet7!$O$13</definedName>
    <definedName name="TT_Link_C9b162dbae9144e8684a7cf0ee1e0aa82">Sheet7!$T$56</definedName>
    <definedName name="TT_Link_C9b2720f6e8ce47598a36dbd27da2f874">Sheet7!$N$44</definedName>
    <definedName name="TT_Link_C9bc4f50a46bd4f74afe7b8535256f3ba">Sheet7!$T$12</definedName>
    <definedName name="TT_Link_C9c077a735d544a23b710345116175b2c">Sheet7!$O$59</definedName>
    <definedName name="TT_Link_C9c0d2c6feef7479d9bd840885892aec0">Sheet7!$V$19</definedName>
    <definedName name="TT_Link_C9c9db2712b6e431686bc1fe323a25c53">Sheet7!$Q$29</definedName>
    <definedName name="TT_Link_C9ca34b949f0541cdb26e115417a7df1b">Sheet7!$R$19</definedName>
    <definedName name="TT_Link_C9d1ab3ee88ce450a9ef577c48bfd5934">Sheet7!$R$58</definedName>
    <definedName name="TT_Link_C9d30e267bc2e49cb9edb1c20e80f29bc">Sheet7!$Q$43</definedName>
    <definedName name="TT_Link_C9d6812bbb46e4c76b2fadb77286a29cf">Sheet7!$V$74</definedName>
    <definedName name="TT_Link_C9d94668156964f0cbd517b5b368158a2">Sheet7!$P$18</definedName>
    <definedName name="TT_Link_C9e4d90e6d2f7428388577ef5f702a393">Sheet7!$P$37</definedName>
    <definedName name="TT_Link_C9e9973ffb62142d7bce1a6f7b489dc0e">Sheet7!$S$54</definedName>
    <definedName name="TT_Link_C9e9acc9b75114ab582ac0b524afb313c">Sheet7!$P$52</definedName>
    <definedName name="TT_Link_C9f1b6238af6541f4a3d1f5a49229bc24">Sheet7!$V$36</definedName>
    <definedName name="TT_Link_C9f2385878b3e41c58e5a3a71ea5fd6a6">Sheet7!$V$18</definedName>
    <definedName name="TT_Link_C9f70580e7e224cf48faacd035307a69a">Sheet7!$Q$33</definedName>
    <definedName name="TT_Link_C9f90b97ec7084861af1c239aefd425be">Sheet7!$T$8</definedName>
    <definedName name="TT_Link_C9fd2ff107a764ccb947af9f47ad86939">Sheet7!$V$47</definedName>
    <definedName name="TT_Link_Ca011e84b14a445c59a6ac2e00a1caac3">Sheet7!$L$17</definedName>
    <definedName name="TT_Link_Ca06857630db44621b05f16b6fa30a0d8">Sheet7!$M$10</definedName>
    <definedName name="TT_Link_Ca0ede7d0136745be861da748ff369ceb">Sheet7!$P$59</definedName>
    <definedName name="TT_Link_Ca155dbd27d4e488f9b67429cad2f79fc">Sheet7!$M$35</definedName>
    <definedName name="TT_Link_Ca195c572dc3a439081176dc37fcbdd32">Sheet7!$V$44</definedName>
    <definedName name="TT_Link_Ca1a0138403954ae284e7ae1fb87242fb">Sheet7!$Q$14</definedName>
    <definedName name="TT_Link_Ca1ba3296e57f4b3abf7639b3d49d6e65">Sheet7!$P$54</definedName>
    <definedName name="TT_Link_Ca2101528782f4e62b4443f912db63db9">Sheet7!$U$17</definedName>
    <definedName name="TT_Link_Ca268f682d4ca4146a0e839c8210807c2">Sheet7!$O$12</definedName>
    <definedName name="TT_Link_Ca30e17c7951f4506a13036845d6a8afa">Sheet7!$P$27</definedName>
    <definedName name="TT_Link_Ca38293614c1745769a6516acd3c00609">Sheet7!$P$67</definedName>
    <definedName name="TT_Link_Ca3a2203f619b4a2a85942800afd427d5">Sheet7!$V$25</definedName>
    <definedName name="TT_Link_Ca43599f4701c44cea5b9c8a1d69b409d">Sheet7!$Q$50</definedName>
    <definedName name="TT_Link_Ca491332f83914534a6ee87ce09bcb3ed">Sheet7!$Q$25</definedName>
    <definedName name="TT_Link_Ca4978ee9c3654a77815479842f687cc5">Sheet7!$M$69</definedName>
    <definedName name="TT_Link_Ca4d2dc31b995404b86ea5118e6e38edb">Sheet7!$N$19</definedName>
    <definedName name="TT_Link_Ca55d0a852a7a44e78e0ea51fa4af99a2">Sheet7!$U$74</definedName>
    <definedName name="TT_Link_Ca59e4d448a25488c96b15508d2c595aa">Sheet7!$U$53</definedName>
    <definedName name="TT_Link_Ca5a184ae654f4dcba670a1750deba27e">Sheet7!$O$22</definedName>
    <definedName name="TT_Link_Ca5d7a79ea0e643b6bb8eca48ab402c96">Sheet7!$P$44</definedName>
    <definedName name="TT_Link_Ca61273171f3c4a4a8581c63b72be63b7">Sheet7!$N$12</definedName>
    <definedName name="TT_Link_Ca6155f001b5046c49c7a938836faff94">Sheet7!$L$42</definedName>
    <definedName name="TT_Link_Ca61aa6564612411dbfd9723082230f76">Sheet7!$U$55</definedName>
    <definedName name="TT_Link_Ca669f8b50efa4caea5e6d793f37159a7">Sheet7!$V$12</definedName>
    <definedName name="TT_Link_Ca67932c4219d419b962b7eb8236d938a">Sheet7!$V$55</definedName>
    <definedName name="TT_Link_Ca7090e0011064307825f3e25e502eec6">Sheet7!$V$71</definedName>
    <definedName name="TT_Link_Ca7408efd5a5046aea76161833872c793">Sheet7!$P$20</definedName>
    <definedName name="TT_Link_Ca75703dd732a4c3eab122420cc9db7fe">Sheet7!$O$31</definedName>
    <definedName name="TT_Link_Ca79308fe07ce4d45b38e128f55fc7061">Sheet7!$L$13</definedName>
    <definedName name="TT_Link_Ca79d8ef9c83a4ef38b2dce84b9e16f8f">Sheet7!$P$42</definedName>
    <definedName name="TT_Link_Ca8861d3cb61d45fd8574e54a581d2cde">Sheet7!$N$28</definedName>
    <definedName name="TT_Link_Ca9211f318cb141118859e8b0a02bdc12">Sheet7!$L$56</definedName>
    <definedName name="TT_Link_Ca9772331686c40a2a1015de88c5294b0">Sheet7!$Q$32</definedName>
    <definedName name="TT_Link_Ca9996b2f9cf94b12aa501a3c0c3cbd9c">Sheet7!$O$28</definedName>
    <definedName name="TT_Link_Ca99b725c28e84ed5bbe1980b4d2f39b2">Sheet7!$L$27</definedName>
    <definedName name="TT_Link_Ca9b4b3c2b10843b5a214fe9cb367780e">Sheet7!$M$52</definedName>
    <definedName name="TT_Link_Caadeea8185494573ac79813f6996cc76">Sheet7!$R$57</definedName>
    <definedName name="TT_Link_Cab17687d8c9347d8958e25994a543db2">Sheet7!$L$49</definedName>
    <definedName name="TT_Link_Cab67f06d3cd543c187d98f89995aabb3">Sheet7!$S$50</definedName>
    <definedName name="TT_Link_Cac523e2fb41446b9849dd47d37b15639">Sheet7!$U$10</definedName>
    <definedName name="TT_Link_Cad20cad0ad8b4e4abbf9bb1754ed6c0e">Sheet7!$Q$71</definedName>
    <definedName name="TT_Link_Cad30ad36607c4d63b1cf833251ada31e">Sheet7!$O$30</definedName>
    <definedName name="TT_Link_Cad54ed8052f44963ae2d3d45affcd1b3">Sheet7!$V$33</definedName>
    <definedName name="TT_Link_Cadd2620119554bd09b48d8cce58e734b">Sheet7!$O$58</definedName>
    <definedName name="TT_Link_Cade5f5da27284f53b670daa46ae48495">Sheet7!$U$64</definedName>
    <definedName name="TT_Link_Cae134184be6f4805b2c7ff16959344ef">Sheet7!$P$30</definedName>
    <definedName name="TT_Link_Caecde8f80b064588a0d3504a728f1bab">Sheet7!$Q$15</definedName>
    <definedName name="TT_Link_Caf79ff30542e476a86a2bcfe9c5e76d0">Sheet7!$L$67</definedName>
    <definedName name="TT_Link_Cafcf728fb0a849b1b072427747ec5c60">Sheet7!$U$38</definedName>
    <definedName name="TT_Link_Cb029681228b6401fb18cfb15e0cd993a">Sheet7!$N$15</definedName>
    <definedName name="TT_Link_Cb05d7e22a3db467d8f999504eb4db0cc">Sheet7!$N$47</definedName>
    <definedName name="TT_Link_Cb0a6a4fae6904e29ac1e4e70cc2d414c">Sheet7!$P$74</definedName>
    <definedName name="TT_Link_Cb1a6930a8d05456b81bae01d683da8d0">Sheet7!$L$66</definedName>
    <definedName name="TT_Link_Cb1bd05032af24211882dbb06bb967f4e">Sheet7!$L$30</definedName>
    <definedName name="TT_Link_Cb2c369e35ffc40c784f5a0110b280c06">Sheet7!$S$11</definedName>
    <definedName name="TT_Link_Cb3011754f0af4e87aefcc16bad2c439a">Sheet7!$M$74</definedName>
    <definedName name="TT_Link_Cb31b9a78ef1f4bd78618538a1b86ec83">Sheet7!$P$11</definedName>
    <definedName name="TT_Link_Cb33f4761c1b847419d3741b2ad799364">Sheet7!$V$56</definedName>
    <definedName name="TT_Link_Cb345eb6c118c48178bd6b3be18f3bc42">Sheet7!$T$38</definedName>
    <definedName name="TT_Link_Cb3556682598147869800526a92e5acce">Sheet7!$T$15</definedName>
    <definedName name="TT_Link_Cb3a786322a03480d9f4592c8da0b1195">Sheet7!$S$33</definedName>
    <definedName name="TT_Link_Cb3a8cb050f5543b393a4cf72dbda0f8d">Sheet7!$O$16</definedName>
    <definedName name="TT_Link_Cb3d362e2756d4380a4477b1e3c2b9105">Sheet7!$U$42</definedName>
    <definedName name="TT_Link_Cb3e47c9e317848eabc78de3d4c4441e3">Sheet7!$N$33</definedName>
    <definedName name="TT_Link_Cb3e63cadef644711a276ce777bc64dbe">Sheet7!$O$26</definedName>
    <definedName name="TT_Link_Cb430cc48efc04e2b9dccf88899c7fe20">Sheet7!$T$53</definedName>
    <definedName name="TT_Link_Cb4367ce995514fbf8c00a382e1ef274a">Sheet7!$S$48</definedName>
    <definedName name="TT_Link_Cb448fc576f184ce683c499e7888dea20">Sheet7!$U$12</definedName>
    <definedName name="TT_Link_Cb4e4cfa9eb114714bba5e65f8ec18c3d">Sheet7!$R$38</definedName>
    <definedName name="TT_Link_Cb5dc14139c714d8181848d8aa8d22994">Sheet7!$S$64</definedName>
    <definedName name="TT_Link_Cb625a4c134034a6181e32f1816d12e11">Sheet7!$N$48</definedName>
    <definedName name="TT_Link_Cb6c59e4b384042fd8788e732d3150295">Sheet7!$Q$8</definedName>
    <definedName name="TT_Link_Cb70950d1ccda4608b2e5e5f8b1b7e525">Sheet7!$U$70</definedName>
    <definedName name="TT_Link_Cb762e8015bad4d5283dcdbf2f45429cd">Sheet7!$Q$65</definedName>
    <definedName name="TT_Link_Cb7e38b7b01534534aed1df16e6deb7b4">Sheet7!$T$37</definedName>
    <definedName name="TT_Link_Cb85da3dae06c4f50873ceb14ba879f5a">Sheet7!$U$59</definedName>
    <definedName name="TT_Link_Cb95b85c5a7994f2a9f8ed7d0b628ef64">Sheet7!$V$17</definedName>
    <definedName name="TT_Link_Cb999016f59084f3fa801fe87e52caff9">Sheet7!$R$51</definedName>
    <definedName name="TT_Link_Cb9b0377c22cb4e44ba5fd17cd73217ca">Sheet7!$R$27</definedName>
    <definedName name="TT_Link_Cb9eabf50a143421ea09913ddd58c788e">Sheet7!$M$21</definedName>
    <definedName name="TT_Link_Cba2200c2f87d4f7bac8b609e123face2">Sheet7!$P$35</definedName>
    <definedName name="TT_Link_Cba61f8ed21864a7fa7c592c74d755d20">Sheet7!$L$64</definedName>
    <definedName name="TT_Link_Cba65a658fb2145ff91c0ff8f51816d2e">Sheet7!$V$13</definedName>
    <definedName name="TT_Link_Cba9167c2b4d94be681e4f50ec80f854b">Sheet7!$Q$22</definedName>
    <definedName name="TT_Link_Cbae402f487894fa194772339264a06d5">Sheet7!$P$48</definedName>
    <definedName name="TT_Link_Cbaee9a766d65467792d10428c7222e8b">Sheet7!$L$26</definedName>
    <definedName name="TT_Link_Cbb3c9e2f84eb4b248869f051a6255107">Sheet7!$T$16</definedName>
    <definedName name="TT_Link_Cbb3d62ae526442b880f44d3303a0a7ad">Sheet7!$Q$46</definedName>
    <definedName name="TT_Link_Cbbd128aa80e74a2c9a35b04eadfc5560">Sheet7!$Q$47</definedName>
    <definedName name="TT_Link_Cbbd781cb9ba646859502f026dbc1e255">Sheet7!$R$71</definedName>
    <definedName name="TT_Link_Cbbf8399ec1b448ce89fdde5027ee6e38">Sheet7!$S$38</definedName>
    <definedName name="TT_Link_Cbccfd56632a14e6286ff17e8f06d31a7">Sheet7!$Q$10</definedName>
    <definedName name="TT_Link_Cbce219f60fbd47dd99a1e9c6eaf19761">Sheet7!$N$69</definedName>
    <definedName name="TT_Link_Cbcfa36ae07664a3ab55c9d6341ea96c9">Sheet7!$R$21</definedName>
    <definedName name="TT_Link_Cbd22d343434647bca3fc013d4ae44d4d">Sheet7!$M$8</definedName>
    <definedName name="TT_Link_Cbda03e36faeb43d4be6833d35cb22ba5">Sheet7!$T$48</definedName>
    <definedName name="TT_Link_Cbe261d8c696c46328f896d5b3f0385ad">Sheet7!$N$71</definedName>
    <definedName name="TT_Link_Cbe2910a466b64a6b8df080f4584b9e4e">Sheet7!$S$52</definedName>
    <definedName name="TT_Link_Cbe98045fe82a4f50b621ce0bdd71eb47">Sheet7!$O$74</definedName>
    <definedName name="TT_Link_Cbed59dc6310a426d91d88db220589fef">Sheet7!$M$30</definedName>
    <definedName name="TT_Link_Cc0759b5b8c6447fbbef3da9bb9e6c3e8">Sheet7!$R$75</definedName>
    <definedName name="TT_Link_Cc0edc7dbc2804f42bf81b05f8ba19e3a">Sheet7!$P$65</definedName>
    <definedName name="TT_Link_Cc16b60d362b24a7b80b429be9019b775">Sheet7!$M$67</definedName>
    <definedName name="TT_Link_Cc193ec98c53d4e3295e2fb74c7dc6406">Sheet7!$Q$56</definedName>
    <definedName name="TT_Link_Cc1f34ac5b42f4840a7cdbe7b3cada639">Sheet7!$O$55</definedName>
    <definedName name="TT_Link_Cc22ca012927b4cc8b3b9fb42f6cf315a">Sheet7!$L$20</definedName>
    <definedName name="TT_Link_Cc2b0ab0ff33b43cfbdbda4fc36905839">Sheet7!$M$36</definedName>
    <definedName name="TT_Link_Cc2be230a816a4831b74f0df31d63cc33">Sheet7!$S$56</definedName>
    <definedName name="TT_Link_Cc3a8e4d6dc084958bb42a928d73cefbe">Sheet7!$S$36</definedName>
    <definedName name="TT_Link_Cc3c60fe7d2ad4995a1148afaaa60a1ac">Sheet7!$R$64</definedName>
    <definedName name="TT_Link_Cc44e1e1e55d24ce1a89b62690df81449">Sheet7!$T$22</definedName>
    <definedName name="TT_Link_Cc4c6f2d6e71d4defa39e344ef1aec2ca">Sheet7!$R$39</definedName>
    <definedName name="TT_Link_Cc4e6e9979c344841ae807befd90c747d">Sheet7!$S$70</definedName>
    <definedName name="TT_Link_Cc5e5fafad1254e00952d63c83be774a2">Sheet7!$S$16</definedName>
    <definedName name="TT_Link_Cc631fed7ca7d40fcb4f377e43f990e4d">Sheet7!$N$24</definedName>
    <definedName name="TT_Link_Cc63d891a6b494942be3e0f1e1c9a5198">Sheet7!$S$31</definedName>
    <definedName name="TT_Link_Cc64988ff6a2b4de490ec9d9beea1f4db">Sheet7!$P$39</definedName>
    <definedName name="TT_Link_Cc7a6dd683c384f55824a4e9b142368a1">Sheet7!$N$74</definedName>
    <definedName name="TT_Link_Cc82e1c9f32f64c8a83eb36250b66bad5">Sheet7!$U$61</definedName>
    <definedName name="TT_Link_Cc8b23e93cff942cfbfb58f1929d5992d">Sheet7!$Q$40</definedName>
    <definedName name="TT_Link_Cc8c63c4f20c2487ea9634f2c4c06a878">Sheet7!$M$61</definedName>
    <definedName name="TT_Link_Cc93241feaa2d4c2bba4c70e86c12b07a">Sheet7!$L$51</definedName>
    <definedName name="TT_Link_Cc99ec24b3f58422faf89c3943e6f5d6b">Sheet7!$T$19</definedName>
    <definedName name="TT_Link_Cc9a4c1aba9de41eeaff07941ec2918c6">Sheet7!$Q$66</definedName>
    <definedName name="TT_Link_Cc9f790e2f667407b8e656cd512e7bfa8">Sheet7!$U$62</definedName>
    <definedName name="TT_Link_Cc9f9cb750e8342afa4672bc44a63b042">Sheet7!$V$73</definedName>
    <definedName name="TT_Link_Cca2d9cdfe2ee4bf0a9db958e1942b188">Sheet7!$L$16</definedName>
    <definedName name="TT_Link_Ccac104663eee4a63bc6f9578271a061b">Sheet7!$U$75</definedName>
    <definedName name="TT_Link_Ccb7f4f85a9614f36b3d4dbbd12d6c641">Sheet7!$T$13</definedName>
    <definedName name="TT_Link_Ccb9dc3fd662d42719c70fd512594266a">Sheet7!$V$68</definedName>
    <definedName name="TT_Link_Ccbef2fca51954d179594528112f1b92e">Sheet7!$U$73</definedName>
    <definedName name="TT_Link_Ccc324362e5a94e30b6d7c7077df09cce">Sheet7!$M$17</definedName>
    <definedName name="TT_Link_Ccc3dc5d9f6734ee29f871cced79c057a">Sheet7!$U$49</definedName>
    <definedName name="TT_Link_Ccc48e028fb134b4bb2f4b6a8f21d5e4b">Sheet7!$L$29</definedName>
    <definedName name="TT_Link_Ccca20419cdd549e690515b3c2220681d">Sheet7!$P$61</definedName>
    <definedName name="TT_Link_Ccd4c5134f49642828a4b03d1bfa61431">Sheet7!$P$25</definedName>
    <definedName name="TT_Link_Ccd5ab9f0074c4d9f9d807086ec44b247">Sheet7!$N$62</definedName>
    <definedName name="TT_Link_Ccdaf68e4d6554354ba0cff74fef22393">Sheet7!$L$15</definedName>
    <definedName name="TT_Link_Ccdd733f168cd40adab51cbc2579fc25a">Sheet7!$Q$70</definedName>
    <definedName name="TT_Link_Ccdec98a50088446a9e1d6543ba0c1817">Sheet7!$M$49</definedName>
    <definedName name="TT_Link_Cce092d7b87974faf8e26635a59ec1b8e">Sheet7!$V$58</definedName>
    <definedName name="TT_Link_Ccfec0dcab4bd49fc8e93f14d3978dcdb">Sheet7!$N$25</definedName>
    <definedName name="TT_Link_Cd0883c35666445c685e76d165f81dd6c">Sheet7!$V$20</definedName>
    <definedName name="TT_Link_Cd08aeb59366f42e593bf3ae0a617ba4b">Sheet7!$M$37</definedName>
    <definedName name="TT_Link_Cd0e3a4f086bc42658e874fe74bfcf4cb">Sheet7!$N$40</definedName>
    <definedName name="TT_Link_Cd16be30db47541d68b1de2a14f0a262b">Sheet7!$Q$59</definedName>
    <definedName name="TT_Link_Cd1a50fccecdb41cdb7ec60cdc689446c">Sheet7!$T$75</definedName>
    <definedName name="TT_Link_Cd274a498f2504667bd3ddf592321bafb">Sheet7!$T$27</definedName>
    <definedName name="TT_Link_Cd290492799ba4896a7fed1ad0142f371">Sheet7!$O$44</definedName>
    <definedName name="TT_Link_Cd29d25c208404c4b9069f26f9d6adb35">Sheet7!$S$23</definedName>
    <definedName name="TT_Link_Cd3d218e3026c4134aea543b224332cf5">Sheet7!$N$63</definedName>
    <definedName name="TT_Link_Cd3e73a8bd0324638a37e02c00746536c">Sheet7!$S$13</definedName>
    <definedName name="TT_Link_Cd493228ba9d147c2bdedbeb38aeb39fc">Sheet7!$T$73</definedName>
    <definedName name="TT_Link_Cd698191bdc884bdb99550056d7962594">Sheet7!$Q$73</definedName>
    <definedName name="TT_Link_Cd7153f4cecd34ef99c6531ec3fcacf76">Sheet7!$T$50</definedName>
    <definedName name="TT_Link_Cd7c4dc5fe9554518a1969cb56271b9e3">Sheet7!$R$26</definedName>
    <definedName name="TT_Link_Cd7d059bd641c4e8dbf050b0e1c830744">Sheet7!$V$62</definedName>
    <definedName name="TT_Link_Cd8f5a8844d7240e7bcb24075463f8b6a">Sheet7!$T$21</definedName>
    <definedName name="TT_Link_Cd99fd9ed413e465dbcd747e49cf557da">Sheet7!$R$67</definedName>
    <definedName name="TT_Link_Cd9de32960b0f4b6194a6d5b80ae80942">Sheet7!$R$55</definedName>
    <definedName name="TT_Link_Cda4748db457d4276804d60b85df978ed">Sheet7!$O$68</definedName>
    <definedName name="TT_Link_Cda708831c4ab4d4f85c772e24644589e">Sheet7!$P$23</definedName>
    <definedName name="TT_Link_Cda76d6c3d1554c7885e09b5fbb0b62ed">Sheet7!$U$16</definedName>
    <definedName name="TT_Link_Cdab6bf15d708479aa4f2deb02d3bafb4">Sheet7!$T$40</definedName>
    <definedName name="TT_Link_Cdaee984e5d3d45b1a34d35f6b7adb4cc">Sheet7!$R$65</definedName>
    <definedName name="TT_Link_Cdaeedc03b7584b979c1e388f1aa6db5b">Sheet7!$P$60</definedName>
    <definedName name="TT_Link_Cdb1add35d6e94ecf98833a8ea916a735">Sheet7!$N$73</definedName>
    <definedName name="TT_Link_Cdb9e77ec84044bf595a30171d22d03fa">Sheet7!$R$8</definedName>
    <definedName name="TT_Link_Cdc161974cce24a3fa2b8064e1d2ea580">Sheet7!$N$26</definedName>
    <definedName name="TT_Link_Cdc4f07de5a16470496969f463ee3b4b0">Sheet7!$O$8</definedName>
    <definedName name="TT_Link_Cdc945f65d172493984318b4f41bbbb83">Sheet7!$L$34</definedName>
    <definedName name="TT_Link_Cdcebff301e034dc19a89139634260dea">Sheet7!$O$73</definedName>
    <definedName name="TT_Link_Cdd5ff28f9715497abea07f1e7cb3b551">Sheet7!$L$75</definedName>
    <definedName name="TT_Link_Cde606d30281e4c1bb62e0b47bf537982">Sheet7!$S$55</definedName>
    <definedName name="TT_Link_Cdeb16709d9e54871b05e3ea52d01792d">Sheet7!$N$42</definedName>
    <definedName name="TT_Link_Cdec861b2651f4663a6595c337efc1f6e">Sheet7!$M$43</definedName>
    <definedName name="TT_Link_Cded93601364a42419dde63238b703807">Sheet7!$U$50</definedName>
    <definedName name="TT_Link_Cdf07ffd0770540fea133086b0629a4b5">Sheet7!$P$46</definedName>
    <definedName name="TT_Link_Ce01e9ca3c48946949cdd072d6e115760">Sheet7!$R$30</definedName>
    <definedName name="TT_Link_Ce03b83a9395a458baede086305b1ee8d">Sheet7!$P$62</definedName>
    <definedName name="TT_Link_Ce092070cea894870a4cce233d9238f9b">Sheet7!$Q$38</definedName>
    <definedName name="TT_Link_Ce09d59db66a54f868decf5913870f607">Sheet7!$S$47</definedName>
    <definedName name="TT_Link_Ce2790ad3a0944136b2d5980cfa784ac7">Sheet7!$Q$54</definedName>
    <definedName name="TT_Link_Ce2ab09afa7ec44a19d5fb66d35d2d082">Sheet7!$N$50</definedName>
    <definedName name="TT_Link_Ce3001790d0ac42268e640ee65bd70ac7">Sheet7!$Q$49</definedName>
    <definedName name="TT_Link_Ce359b15aceac46dfb219988affbf63e3">Sheet7!$U$32</definedName>
    <definedName name="TT_Link_Ce467cbf026dd42bf9f45640782315fb9">Sheet7!$N$57</definedName>
    <definedName name="TT_Link_Ce49776c0df6f497e872f5f03a97414a6">Sheet7!$R$43</definedName>
    <definedName name="TT_Link_Ce4aa65094b114d02b8c18bfd2bb53d0c">Sheet7!$T$31</definedName>
    <definedName name="TT_Link_Ce5058146671c49af87cc2013eef7e8e6">Sheet7!$O$41</definedName>
    <definedName name="TT_Link_Ce53c7e8c48304f98853e3e1c84c46635">Sheet7!$M$39</definedName>
    <definedName name="TT_Link_Ce569522f43684aeea95dc04726cb56c3">Sheet7!$U$57</definedName>
    <definedName name="TT_Link_Ce66c4d1f8a194fc2a1454d081f91873e">Sheet7!$V$43</definedName>
    <definedName name="TT_Link_Ce69c0dc465dc4ebdb05e01d746f06442">Sheet7!$P$33</definedName>
    <definedName name="TT_Link_Ce6ee9991c3d94aa78fa1a7b3da2e6075">Sheet7!$V$16</definedName>
    <definedName name="TT_Link_Ce72e576944c74a60a559c04b3c2c5932">Sheet7!$U$33</definedName>
    <definedName name="TT_Link_Ce763fd5f3fab4285b1c83a9764497f41">Sheet7!$L$38</definedName>
    <definedName name="TT_Link_Ce7dd854642a143e692eef1c41be1752e">Sheet7!$M$46</definedName>
    <definedName name="TT_Link_Ce939ff7aad424f92918edcd007e9ba6d">Sheet7!$R$24</definedName>
    <definedName name="TT_Link_Ce9807270839f41a78d5faf8666a92a75">Sheet7!$M$44</definedName>
    <definedName name="TT_Link_Ce99995798ad84918ac858305c4155517">Sheet7!$U$29</definedName>
    <definedName name="TT_Link_Ce9fb1026907f4d6089d7cac6c72a4bfd">Sheet7!$M$12</definedName>
    <definedName name="TT_Link_Cea06b98f662a4f0cacfc87a58c2c6c58">Sheet7!$S$27</definedName>
    <definedName name="TT_Link_Cea788f85ee484310a7216ea53fdfffe3">Sheet7!$R$53</definedName>
    <definedName name="TT_Link_Ceada9c8dcebb47458168ccdd427f8353">Sheet7!$S$19</definedName>
    <definedName name="TT_Link_Ceae8a0878aa440678b5c991cafd3f659">Sheet7!$M$33</definedName>
    <definedName name="TT_Link_Ceb342011f17840a5917389875f88f1bd">Sheet7!$L$12</definedName>
    <definedName name="TT_Link_Ceb343d2bc5524a2597805ff2ac2bac6e">Sheet7!$S$14</definedName>
    <definedName name="TT_Link_Cebbd477dd769430186f1109bf72df52b">Sheet7!$V$32</definedName>
    <definedName name="TT_Link_Cebf74b443527414ba5197a77b1976075">Sheet7!$L$73</definedName>
    <definedName name="TT_Link_Cec11249c3f5642b38b5aea714d57eb99">Sheet7!$Q$64</definedName>
    <definedName name="TT_Link_Ced916b823e4d4d94add625d7e6d3674d">Sheet7!$L$70</definedName>
    <definedName name="TT_Link_Cee8f3176b5fb47dd9fb4c33872bdec89">Sheet7!$R$40</definedName>
    <definedName name="TT_Link_Cef274cbaa7b94c5f9d6ff714c66da568">Sheet7!$R$45</definedName>
    <definedName name="TT_Link_Cef64b1741bcd4c42a6dbebf810111b1d">Sheet7!$U$68</definedName>
    <definedName name="TT_Link_Cef9bc55e5dad44408818d18cf699c189">Sheet7!$O$32</definedName>
    <definedName name="TT_Link_Cefa42ffa0a6e4b1985c846f46a686d30">Sheet7!$O$27</definedName>
    <definedName name="TT_Link_Cefa6a12d1a98446bafd5e94a0e092e3e">Sheet7!$Q$61</definedName>
    <definedName name="TT_Link_Cf00aa5add1964114a44cd35561faeb77">Sheet7!$Q$60</definedName>
    <definedName name="TT_Link_Cf0280906c7824f9a817d838a501a68a2">Sheet7!$R$32</definedName>
    <definedName name="TT_Link_Cf0a8b715c71841f8b00b7c3b95dc9653">Sheet7!$T$52</definedName>
    <definedName name="TT_Link_Cf0a8bf1f9245430984352605e40b74b6">Sheet7!$T$72</definedName>
    <definedName name="TT_Link_Cf11806f0726a4842b0736b053139421d">Sheet7!$M$73</definedName>
    <definedName name="TT_Link_Cf166d8e70f26483c8725e5b9a6a1908f">Sheet7!$P$57</definedName>
    <definedName name="TT_Link_Cf17f751a51cb415d92f02e53abc985ff">Sheet7!$O$51</definedName>
    <definedName name="TT_Link_Cf222b5fecc994287b11919fc34097597">Sheet7!$M$32</definedName>
    <definedName name="TT_Link_Cf23665c708414651b0a01d6a3dd4f740">Sheet7!$L$10</definedName>
    <definedName name="TT_Link_Cf26977c0e4ef4a47aaa51b6933aab24f">Sheet7!$V$37</definedName>
    <definedName name="TT_Link_Cf2f24ea1646849d9aaf7bed8c4f452e9">Sheet7!$O$43</definedName>
    <definedName name="TT_Link_Cf34822979b7d4bfcafc919435268d28e">Sheet7!$O$20</definedName>
    <definedName name="TT_Link_Cf3b063dd8e1a482aa8bc04e5747aee08">Sheet7!$S$60</definedName>
    <definedName name="TT_Link_Cf3bd125a4f1b432682df5efc38094f32">Sheet7!$O$11</definedName>
    <definedName name="TT_Link_Cf3e0a3c52c6640f09f0f2ca8b4db4fc5">Sheet7!$S$65</definedName>
    <definedName name="TT_Link_Cf4799454f03542119d4ed37075ca4932">Sheet7!$T$57</definedName>
    <definedName name="TT_Link_Cf4cb703c2ea24cd29c00d0a62980ca07">Sheet7!$M$68</definedName>
    <definedName name="TT_Link_Cf4f683a7c12e4abd82946bb765076379">Sheet7!$L$35</definedName>
    <definedName name="TT_Link_Cf50f9740f3b44101ba024acfadfbac01">Sheet7!$Q$68</definedName>
    <definedName name="TT_Link_Cf5fe4b59ad624dae85d9034d827280a5">Sheet7!$N$75</definedName>
    <definedName name="TT_Link_Cf6533dd0134f468fbc9802ee56247aaf">Sheet7!$T$68</definedName>
    <definedName name="TT_Link_Cf659799220484299afec7e861ee8745c">Sheet7!$R$49</definedName>
    <definedName name="TT_Link_Cf6fc58f154664a2cbf6c91850ae46ada">Sheet7!$P$14</definedName>
    <definedName name="TT_Link_Cf7075c673b5349ac9ff0c3fba280e231">Sheet7!$V$48</definedName>
    <definedName name="TT_Link_Cf760e3af7b9d4f598ca41158cf6cea5f">Sheet7!$Q$18</definedName>
    <definedName name="TT_Link_Cf76231632dcc4b1285f747ca96fa83b2">Sheet7!$V$29</definedName>
    <definedName name="TT_Link_Cf7a7b923f8094a20821ae57153bae8f5">Sheet7!$S$49</definedName>
    <definedName name="TT_Link_Cf7b01936898b44cd8af58b1d26eb0323">Sheet7!$N$46</definedName>
    <definedName name="TT_Link_Cf7b1b8ed3ba6425cbf687eee3d7e3130">Sheet7!$O$39</definedName>
    <definedName name="TT_Link_Cf8187dd3afbb443eb8584e8798679977">Sheet7!$T$54</definedName>
    <definedName name="TT_Link_Cf869e64fa2bc492ebbddee1e598ceeb8">Sheet7!$Q$27</definedName>
    <definedName name="TT_Link_Cf87cafa3ee434a678aabc009bb85eea9">Sheet7!$P$73</definedName>
    <definedName name="TT_Link_Cf891217d5dc1463984ea41c13c700590">Sheet7!$Q$53</definedName>
    <definedName name="TT_Link_Cf9a15c68a1ca4e028eef6c00ad3733d4">Sheet7!$R$16</definedName>
    <definedName name="TT_Link_Cf9ba9a932dd04d40bda4bf1053b9ca60">Sheet7!$T$20</definedName>
    <definedName name="TT_Link_Cf9e77c9b40e94612a2f8e4250e470fd2">Sheet7!$S$30</definedName>
    <definedName name="TT_Link_Cfa67178ed6e74b0bb1c522598580e94d">Sheet7!$V$66</definedName>
    <definedName name="TT_Link_Cfa97527212a24574adb8ad284282fe60">Sheet7!$L$54</definedName>
    <definedName name="TT_Link_Cfac805295307409d9fd618d8e20f3a25">Sheet7!$M$29</definedName>
    <definedName name="TT_Link_Cfb005850587a4009a8fb3c71cfc7b526">Sheet7!$Q$34</definedName>
    <definedName name="TT_Link_Cfb527fca991a461eb9a082ab745f26d9">Sheet7!$L$21</definedName>
    <definedName name="TT_Link_Cfbe02a7cda7f419f880cd7120db0231f">Sheet7!$L$19</definedName>
    <definedName name="TT_Link_Cfc3fa05b80c648d9a2bcee61e949ea7f">Sheet7!$L$61</definedName>
    <definedName name="TT_Link_Cfe29038ea25c4e339c23eb3a0514deb5">Sheet7!$M$22</definedName>
    <definedName name="TT_Link_Cfe52548e4be84181a05326e4573b2bcb">Sheet7!$V$51</definedName>
    <definedName name="TT_Link_Cfe7ae8e431274d17b37bffc865c52561">Sheet7!$M$62</definedName>
    <definedName name="TT_Link_Cfe7da3ddb022432093ba27a8d13dbb2c">Sheet7!$L$63</definedName>
    <definedName name="TT_Link_Cff2ef0fd9737459bbb9f39dd6f93b4a1">Sheet7!$N$36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3" l="1"/>
  <c r="N6" i="5"/>
  <c r="D3" i="2"/>
  <c r="J76" i="7" a="1"/>
  <c r="J76" i="7" s="1"/>
  <c r="R37" i="5"/>
  <c r="R38" i="5"/>
  <c r="R39" i="5"/>
  <c r="R40" i="5"/>
  <c r="R41" i="5"/>
  <c r="R42" i="5"/>
  <c r="R43" i="5"/>
  <c r="R44" i="5"/>
  <c r="R45" i="5"/>
  <c r="R36" i="5"/>
  <c r="R22" i="5"/>
  <c r="R23" i="5"/>
  <c r="R24" i="5"/>
  <c r="R25" i="5"/>
  <c r="R26" i="5"/>
  <c r="R27" i="5"/>
  <c r="R28" i="5"/>
  <c r="R29" i="5"/>
  <c r="R30" i="5"/>
  <c r="R31" i="5"/>
  <c r="R21" i="5"/>
  <c r="R7" i="5"/>
  <c r="R8" i="5"/>
  <c r="R9" i="5"/>
  <c r="R10" i="5"/>
  <c r="R11" i="5"/>
  <c r="R12" i="5"/>
  <c r="R13" i="5"/>
  <c r="R14" i="5"/>
  <c r="R15" i="5"/>
  <c r="R16" i="5"/>
  <c r="R6" i="5"/>
  <c r="D20" i="4" l="1" a="1"/>
  <c r="D20" i="4" s="1"/>
  <c r="F20" i="4" s="1"/>
  <c r="BF4" i="7" a="1"/>
  <c r="BF4" i="7" s="1"/>
  <c r="V22" i="7"/>
  <c r="V40" i="7"/>
  <c r="V58" i="7"/>
  <c r="AD22" i="7"/>
  <c r="AD40" i="7"/>
  <c r="AD58" i="7"/>
  <c r="AL22" i="7"/>
  <c r="AL40" i="7"/>
  <c r="AL58" i="7"/>
  <c r="AT22" i="7"/>
  <c r="AT40" i="7"/>
  <c r="AT58" i="7"/>
  <c r="BB22" i="7"/>
  <c r="BB40" i="7"/>
  <c r="BB58" i="7"/>
  <c r="BJ15" i="7"/>
  <c r="BJ16" i="7"/>
  <c r="BJ17" i="7"/>
  <c r="BJ18" i="7"/>
  <c r="BJ19" i="7"/>
  <c r="BJ22" i="7"/>
  <c r="BJ33" i="7"/>
  <c r="BJ34" i="7"/>
  <c r="BJ35" i="7"/>
  <c r="BJ36" i="7"/>
  <c r="BJ37" i="7"/>
  <c r="BJ38" i="7"/>
  <c r="BJ40" i="7"/>
  <c r="BJ50" i="7"/>
  <c r="BJ51" i="7"/>
  <c r="BJ52" i="7"/>
  <c r="BJ53" i="7"/>
  <c r="BJ54" i="7"/>
  <c r="BJ55" i="7"/>
  <c r="BJ56" i="7"/>
  <c r="BJ58" i="7"/>
  <c r="BJ67" i="7"/>
  <c r="BJ68" i="7"/>
  <c r="BJ69" i="7"/>
  <c r="BJ70" i="7"/>
  <c r="BJ71" i="7"/>
  <c r="BJ72" i="7"/>
  <c r="BJ73" i="7"/>
  <c r="BJ74" i="7"/>
  <c r="N22" i="7"/>
  <c r="N40" i="7"/>
  <c r="N58" i="7"/>
  <c r="X11" i="8" l="1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10" i="8"/>
  <c r="AA4" i="4" l="1"/>
  <c r="AA5" i="4"/>
  <c r="AA6" i="4"/>
  <c r="AA7" i="4"/>
  <c r="AA8" i="4"/>
  <c r="AA9" i="4"/>
  <c r="AA10" i="4"/>
  <c r="AA11" i="4"/>
  <c r="AA12" i="4"/>
  <c r="AA13" i="4"/>
  <c r="AA14" i="4"/>
  <c r="AA17" i="4"/>
  <c r="AA18" i="4"/>
  <c r="AA19" i="4"/>
  <c r="AA20" i="4"/>
  <c r="AA21" i="4"/>
  <c r="AA22" i="4"/>
  <c r="AA23" i="4"/>
  <c r="AA24" i="4"/>
  <c r="AA25" i="4"/>
  <c r="AA26" i="4"/>
  <c r="AA29" i="4"/>
  <c r="AA30" i="4"/>
  <c r="AA31" i="4"/>
  <c r="AA32" i="4"/>
  <c r="AA33" i="4"/>
  <c r="AA34" i="4"/>
  <c r="AA35" i="4"/>
  <c r="AA36" i="4"/>
  <c r="AA37" i="4"/>
  <c r="AA40" i="4"/>
  <c r="AA41" i="4"/>
  <c r="AA42" i="4"/>
  <c r="AA43" i="4"/>
  <c r="AA44" i="4"/>
  <c r="AA45" i="4"/>
  <c r="AA46" i="4"/>
  <c r="F4" i="7"/>
  <c r="W10" i="4"/>
  <c r="W47" i="4"/>
  <c r="V47" i="4"/>
  <c r="W46" i="4"/>
  <c r="V46" i="4"/>
  <c r="W45" i="4"/>
  <c r="V45" i="4"/>
  <c r="W44" i="4"/>
  <c r="V44" i="4"/>
  <c r="W43" i="4"/>
  <c r="V43" i="4"/>
  <c r="W42" i="4"/>
  <c r="V42" i="4"/>
  <c r="W41" i="4"/>
  <c r="V41" i="4"/>
  <c r="W40" i="4"/>
  <c r="V40" i="4"/>
  <c r="W37" i="4"/>
  <c r="V37" i="4"/>
  <c r="W36" i="4"/>
  <c r="V36" i="4"/>
  <c r="W35" i="4"/>
  <c r="V35" i="4"/>
  <c r="W34" i="4"/>
  <c r="V34" i="4"/>
  <c r="W33" i="4"/>
  <c r="V33" i="4"/>
  <c r="W32" i="4"/>
  <c r="V32" i="4"/>
  <c r="W31" i="4"/>
  <c r="V31" i="4"/>
  <c r="W30" i="4"/>
  <c r="V30" i="4"/>
  <c r="W29" i="4"/>
  <c r="V29" i="4"/>
  <c r="W26" i="4"/>
  <c r="V26" i="4"/>
  <c r="W25" i="4"/>
  <c r="V25" i="4"/>
  <c r="W24" i="4"/>
  <c r="V24" i="4"/>
  <c r="W23" i="4"/>
  <c r="V23" i="4"/>
  <c r="W22" i="4"/>
  <c r="V22" i="4"/>
  <c r="W21" i="4"/>
  <c r="V21" i="4"/>
  <c r="W20" i="4"/>
  <c r="V20" i="4"/>
  <c r="W19" i="4"/>
  <c r="V19" i="4"/>
  <c r="W18" i="4"/>
  <c r="V18" i="4"/>
  <c r="W17" i="4"/>
  <c r="V17" i="4"/>
  <c r="W14" i="4"/>
  <c r="V14" i="4"/>
  <c r="W13" i="4"/>
  <c r="V13" i="4"/>
  <c r="W12" i="4"/>
  <c r="V12" i="4"/>
  <c r="W11" i="4"/>
  <c r="V11" i="4"/>
  <c r="V10" i="4"/>
  <c r="W9" i="4"/>
  <c r="V9" i="4"/>
  <c r="W8" i="4"/>
  <c r="V8" i="4"/>
  <c r="W7" i="4"/>
  <c r="V7" i="4"/>
  <c r="W6" i="4"/>
  <c r="V6" i="4"/>
  <c r="W5" i="4"/>
  <c r="V5" i="4"/>
  <c r="W4" i="4"/>
  <c r="V4" i="4"/>
  <c r="BD22" i="7"/>
  <c r="BD40" i="7"/>
  <c r="AF12" i="7"/>
  <c r="AF13" i="7"/>
  <c r="AF14" i="7"/>
  <c r="AF15" i="7"/>
  <c r="AF16" i="7"/>
  <c r="AF17" i="7"/>
  <c r="AF18" i="7"/>
  <c r="AF31" i="7"/>
  <c r="AF32" i="7"/>
  <c r="AF33" i="7"/>
  <c r="AF34" i="7"/>
  <c r="AF35" i="7"/>
  <c r="AF36" i="7"/>
  <c r="AF47" i="7"/>
  <c r="AF48" i="7"/>
  <c r="AF49" i="7"/>
  <c r="AF50" i="7"/>
  <c r="AF51" i="7"/>
  <c r="AF52" i="7"/>
  <c r="AF53" i="7"/>
  <c r="AF64" i="7"/>
  <c r="AF65" i="7"/>
  <c r="AF66" i="7"/>
  <c r="AF67" i="7"/>
  <c r="X13" i="7"/>
  <c r="X14" i="7"/>
  <c r="X15" i="7"/>
  <c r="X16" i="7"/>
  <c r="X17" i="7"/>
  <c r="X18" i="7"/>
  <c r="X32" i="7"/>
  <c r="X33" i="7"/>
  <c r="X34" i="7"/>
  <c r="X35" i="7"/>
  <c r="X36" i="7"/>
  <c r="X37" i="7"/>
  <c r="X48" i="7"/>
  <c r="X49" i="7"/>
  <c r="X50" i="7"/>
  <c r="X51" i="7"/>
  <c r="X65" i="7"/>
  <c r="X66" i="7"/>
  <c r="X67" i="7"/>
  <c r="X68" i="7"/>
  <c r="P73" i="7"/>
  <c r="P14" i="7"/>
  <c r="P15" i="7"/>
  <c r="P16" i="7"/>
  <c r="P17" i="7"/>
  <c r="P18" i="7"/>
  <c r="P19" i="7"/>
  <c r="P33" i="7"/>
  <c r="P34" i="7"/>
  <c r="P35" i="7"/>
  <c r="P36" i="7"/>
  <c r="P37" i="7"/>
  <c r="P38" i="7"/>
  <c r="P49" i="7"/>
  <c r="P50" i="7"/>
  <c r="P51" i="7"/>
  <c r="P52" i="7"/>
  <c r="P53" i="7"/>
  <c r="P54" i="7"/>
  <c r="P55" i="7"/>
  <c r="P56" i="7"/>
  <c r="P66" i="7"/>
  <c r="P67" i="7"/>
  <c r="P68" i="7"/>
  <c r="P69" i="7"/>
  <c r="P70" i="7"/>
  <c r="P71" i="7"/>
  <c r="P72" i="7"/>
  <c r="BC22" i="7"/>
  <c r="BC40" i="7"/>
  <c r="BC58" i="7"/>
  <c r="BD58" i="7" s="1"/>
  <c r="AU22" i="7"/>
  <c r="AV22" i="7" s="1"/>
  <c r="AU40" i="7"/>
  <c r="AV40" i="7" s="1"/>
  <c r="AU58" i="7"/>
  <c r="AV58" i="7" s="1"/>
  <c r="AM22" i="7"/>
  <c r="AN22" i="7" s="1"/>
  <c r="AM40" i="7"/>
  <c r="AN40" i="7" s="1"/>
  <c r="AM58" i="7"/>
  <c r="AN58" i="7" s="1"/>
  <c r="AE22" i="7"/>
  <c r="AF22" i="7" s="1"/>
  <c r="AE40" i="7"/>
  <c r="AF40" i="7" s="1"/>
  <c r="AE58" i="7"/>
  <c r="AF58" i="7" s="1"/>
  <c r="W22" i="7"/>
  <c r="X22" i="7" s="1"/>
  <c r="W40" i="7"/>
  <c r="X40" i="7" s="1"/>
  <c r="W58" i="7"/>
  <c r="X58" i="7" s="1"/>
  <c r="O22" i="7"/>
  <c r="P22" i="7" s="1"/>
  <c r="O40" i="7"/>
  <c r="P40" i="7" s="1"/>
  <c r="O58" i="7"/>
  <c r="P58" i="7" s="1"/>
  <c r="E12" i="7"/>
  <c r="O2" i="7"/>
  <c r="P2" i="7" s="1"/>
  <c r="Q2" i="7" s="1"/>
  <c r="R2" i="7" s="1"/>
  <c r="S2" i="7" s="1"/>
  <c r="T2" i="7" s="1"/>
  <c r="U2" i="7" s="1"/>
  <c r="V2" i="7" s="1"/>
  <c r="W2" i="7" s="1"/>
  <c r="T21" i="5"/>
  <c r="T22" i="5"/>
  <c r="T23" i="5"/>
  <c r="T24" i="5"/>
  <c r="T25" i="5"/>
  <c r="T26" i="5"/>
  <c r="T27" i="5"/>
  <c r="T28" i="5"/>
  <c r="T29" i="5"/>
  <c r="T30" i="5"/>
  <c r="T31" i="5"/>
  <c r="T36" i="5"/>
  <c r="T37" i="5"/>
  <c r="T38" i="5"/>
  <c r="T39" i="5"/>
  <c r="T40" i="5"/>
  <c r="T41" i="5"/>
  <c r="T42" i="5"/>
  <c r="T43" i="5"/>
  <c r="T44" i="5"/>
  <c r="T45" i="5"/>
  <c r="T46" i="5"/>
  <c r="T6" i="5"/>
  <c r="T7" i="5"/>
  <c r="T8" i="5"/>
  <c r="T9" i="5"/>
  <c r="T10" i="5"/>
  <c r="T11" i="5"/>
  <c r="T12" i="5"/>
  <c r="T13" i="5"/>
  <c r="T14" i="5"/>
  <c r="T15" i="5"/>
  <c r="T16" i="5"/>
  <c r="S46" i="5" a="1"/>
  <c r="S46" i="5" s="1"/>
  <c r="O46" i="5" a="1"/>
  <c r="O46" i="5" s="1"/>
  <c r="N46" i="5"/>
  <c r="S45" i="5" a="1"/>
  <c r="S45" i="5" s="1"/>
  <c r="O45" i="5" a="1"/>
  <c r="O45" i="5" s="1"/>
  <c r="N45" i="5"/>
  <c r="S44" i="5" a="1"/>
  <c r="S44" i="5" s="1"/>
  <c r="O44" i="5" a="1"/>
  <c r="O44" i="5" s="1"/>
  <c r="N44" i="5"/>
  <c r="S43" i="5" a="1"/>
  <c r="S43" i="5" s="1"/>
  <c r="O43" i="5" a="1"/>
  <c r="O43" i="5" s="1"/>
  <c r="N43" i="5"/>
  <c r="S42" i="5" a="1"/>
  <c r="S42" i="5" s="1"/>
  <c r="O42" i="5" a="1"/>
  <c r="O42" i="5" s="1"/>
  <c r="N42" i="5"/>
  <c r="S41" i="5" a="1"/>
  <c r="S41" i="5" s="1"/>
  <c r="O41" i="5" a="1"/>
  <c r="O41" i="5" s="1"/>
  <c r="N41" i="5"/>
  <c r="S40" i="5" a="1"/>
  <c r="S40" i="5" s="1"/>
  <c r="O40" i="5" a="1"/>
  <c r="O40" i="5" s="1"/>
  <c r="N40" i="5"/>
  <c r="S39" i="5" a="1"/>
  <c r="S39" i="5" s="1"/>
  <c r="O39" i="5" a="1"/>
  <c r="O39" i="5" s="1"/>
  <c r="N39" i="5"/>
  <c r="S38" i="5" a="1"/>
  <c r="S38" i="5" s="1"/>
  <c r="O38" i="5" a="1"/>
  <c r="O38" i="5" s="1"/>
  <c r="N38" i="5"/>
  <c r="S37" i="5" a="1"/>
  <c r="S37" i="5" s="1"/>
  <c r="O37" i="5" a="1"/>
  <c r="O37" i="5" s="1"/>
  <c r="N37" i="5"/>
  <c r="S36" i="5" a="1"/>
  <c r="S36" i="5" s="1"/>
  <c r="O36" i="5" a="1"/>
  <c r="O36" i="5" s="1"/>
  <c r="N36" i="5"/>
  <c r="S31" i="5" a="1"/>
  <c r="S31" i="5" s="1"/>
  <c r="O31" i="5" a="1"/>
  <c r="O31" i="5" s="1"/>
  <c r="N31" i="5"/>
  <c r="S30" i="5" a="1"/>
  <c r="S30" i="5" s="1"/>
  <c r="O30" i="5" a="1"/>
  <c r="O30" i="5" s="1"/>
  <c r="N30" i="5"/>
  <c r="S29" i="5" a="1"/>
  <c r="S29" i="5" s="1"/>
  <c r="O29" i="5" a="1"/>
  <c r="O29" i="5" s="1"/>
  <c r="N29" i="5"/>
  <c r="S28" i="5" a="1"/>
  <c r="S28" i="5" s="1"/>
  <c r="O28" i="5" a="1"/>
  <c r="O28" i="5" s="1"/>
  <c r="N28" i="5"/>
  <c r="S27" i="5" a="1"/>
  <c r="S27" i="5" s="1"/>
  <c r="O27" i="5" a="1"/>
  <c r="O27" i="5" s="1"/>
  <c r="N27" i="5"/>
  <c r="S26" i="5" a="1"/>
  <c r="S26" i="5" s="1"/>
  <c r="O26" i="5" a="1"/>
  <c r="O26" i="5" s="1"/>
  <c r="N26" i="5"/>
  <c r="S25" i="5" a="1"/>
  <c r="S25" i="5" s="1"/>
  <c r="O25" i="5" a="1"/>
  <c r="O25" i="5" s="1"/>
  <c r="N25" i="5"/>
  <c r="S24" i="5" a="1"/>
  <c r="S24" i="5" s="1"/>
  <c r="O24" i="5" a="1"/>
  <c r="O24" i="5" s="1"/>
  <c r="N24" i="5"/>
  <c r="S23" i="5" a="1"/>
  <c r="S23" i="5" s="1"/>
  <c r="O23" i="5" a="1"/>
  <c r="O23" i="5" s="1"/>
  <c r="N23" i="5"/>
  <c r="S22" i="5" a="1"/>
  <c r="S22" i="5" s="1"/>
  <c r="O22" i="5" a="1"/>
  <c r="O22" i="5" s="1"/>
  <c r="N22" i="5"/>
  <c r="S21" i="5" a="1"/>
  <c r="S21" i="5" s="1"/>
  <c r="O21" i="5" a="1"/>
  <c r="O21" i="5" s="1"/>
  <c r="N21" i="5"/>
  <c r="N7" i="5"/>
  <c r="N8" i="5"/>
  <c r="N9" i="5"/>
  <c r="N10" i="5"/>
  <c r="N11" i="5"/>
  <c r="N12" i="5"/>
  <c r="N13" i="5"/>
  <c r="N14" i="5"/>
  <c r="N15" i="5"/>
  <c r="N16" i="5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12" i="5" a="1"/>
  <c r="S12" i="5" s="1"/>
  <c r="S13" i="5" a="1"/>
  <c r="S13" i="5" s="1"/>
  <c r="S14" i="5" a="1"/>
  <c r="S14" i="5" s="1"/>
  <c r="S15" i="5" a="1"/>
  <c r="S15" i="5" s="1"/>
  <c r="S16" i="5" a="1"/>
  <c r="S16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BH23" i="7" a="1"/>
  <c r="BH23" i="7" s="1"/>
  <c r="BH24" i="7" a="1"/>
  <c r="BH24" i="7" s="1"/>
  <c r="BH25" i="7" a="1"/>
  <c r="BH25" i="7" s="1"/>
  <c r="BH26" i="7" a="1"/>
  <c r="BH26" i="7" s="1"/>
  <c r="BH27" i="7" a="1"/>
  <c r="BH27" i="7" s="1"/>
  <c r="BH28" i="7" a="1"/>
  <c r="BH28" i="7" s="1"/>
  <c r="BH29" i="7" a="1"/>
  <c r="BH29" i="7" s="1"/>
  <c r="BH30" i="7" a="1"/>
  <c r="BH30" i="7" s="1"/>
  <c r="BH31" i="7" a="1"/>
  <c r="BH31" i="7" s="1"/>
  <c r="BH32" i="7" a="1"/>
  <c r="BH32" i="7" s="1"/>
  <c r="BH41" i="7" a="1"/>
  <c r="BH41" i="7" s="1"/>
  <c r="BH42" i="7" a="1"/>
  <c r="BH42" i="7" s="1"/>
  <c r="BH43" i="7" a="1"/>
  <c r="BH43" i="7" s="1"/>
  <c r="BH44" i="7" a="1"/>
  <c r="BH44" i="7" s="1"/>
  <c r="BH45" i="7" a="1"/>
  <c r="BH45" i="7" s="1"/>
  <c r="BH46" i="7" a="1"/>
  <c r="BH46" i="7" s="1"/>
  <c r="BH47" i="7" a="1"/>
  <c r="BH47" i="7" s="1"/>
  <c r="BH48" i="7" a="1"/>
  <c r="BH48" i="7" s="1"/>
  <c r="BH49" i="7" a="1"/>
  <c r="BH49" i="7" s="1"/>
  <c r="BH59" i="7" a="1"/>
  <c r="BH59" i="7" s="1"/>
  <c r="BH60" i="7" a="1"/>
  <c r="BH60" i="7" s="1"/>
  <c r="BH61" i="7" a="1"/>
  <c r="BH61" i="7" s="1"/>
  <c r="BH62" i="7" a="1"/>
  <c r="BH62" i="7" s="1"/>
  <c r="BH63" i="7" a="1"/>
  <c r="BH63" i="7" s="1"/>
  <c r="BH64" i="7" a="1"/>
  <c r="BH64" i="7" s="1"/>
  <c r="BH65" i="7" a="1"/>
  <c r="BH65" i="7" s="1"/>
  <c r="BH66" i="7" a="1"/>
  <c r="BH66" i="7" s="1"/>
  <c r="BF23" i="7" a="1"/>
  <c r="BF23" i="7" s="1"/>
  <c r="BF24" i="7" a="1"/>
  <c r="BF24" i="7" s="1"/>
  <c r="BF25" i="7" a="1"/>
  <c r="BF25" i="7" s="1"/>
  <c r="BF26" i="7" a="1"/>
  <c r="BF26" i="7" s="1"/>
  <c r="BF27" i="7" a="1"/>
  <c r="BF27" i="7" s="1"/>
  <c r="BF28" i="7" a="1"/>
  <c r="BF28" i="7" s="1"/>
  <c r="BF29" i="7" a="1"/>
  <c r="BF29" i="7" s="1"/>
  <c r="BF30" i="7" a="1"/>
  <c r="BF30" i="7" s="1"/>
  <c r="BF31" i="7" a="1"/>
  <c r="BF31" i="7" s="1"/>
  <c r="BF32" i="7" a="1"/>
  <c r="BF32" i="7" s="1"/>
  <c r="BF41" i="7" a="1"/>
  <c r="BF41" i="7" s="1"/>
  <c r="BF42" i="7" a="1"/>
  <c r="BF42" i="7" s="1"/>
  <c r="BF43" i="7" a="1"/>
  <c r="BF43" i="7" s="1"/>
  <c r="BF44" i="7" a="1"/>
  <c r="BF44" i="7" s="1"/>
  <c r="BF45" i="7" a="1"/>
  <c r="BF45" i="7" s="1"/>
  <c r="BF46" i="7" a="1"/>
  <c r="BF46" i="7" s="1"/>
  <c r="BF47" i="7" a="1"/>
  <c r="BF47" i="7" s="1"/>
  <c r="BF48" i="7" a="1"/>
  <c r="BF48" i="7" s="1"/>
  <c r="BF49" i="7" a="1"/>
  <c r="BF49" i="7" s="1"/>
  <c r="BF59" i="7" a="1"/>
  <c r="BF59" i="7" s="1"/>
  <c r="BF60" i="7" a="1"/>
  <c r="BF60" i="7" s="1"/>
  <c r="BF61" i="7" a="1"/>
  <c r="BF61" i="7" s="1"/>
  <c r="BF62" i="7" a="1"/>
  <c r="BF62" i="7" s="1"/>
  <c r="BF63" i="7" a="1"/>
  <c r="BF63" i="7" s="1"/>
  <c r="BF64" i="7" a="1"/>
  <c r="BF64" i="7" s="1"/>
  <c r="BF65" i="7" a="1"/>
  <c r="BF65" i="7" s="1"/>
  <c r="BF66" i="7" a="1"/>
  <c r="BF66" i="7" s="1"/>
  <c r="BH5" i="7" a="1"/>
  <c r="BH5" i="7" s="1"/>
  <c r="BH6" i="7" a="1"/>
  <c r="BH6" i="7" s="1"/>
  <c r="BH7" i="7" a="1"/>
  <c r="BH7" i="7" s="1"/>
  <c r="BH8" i="7" a="1"/>
  <c r="BH8" i="7" s="1"/>
  <c r="BH9" i="7" a="1"/>
  <c r="BH9" i="7" s="1"/>
  <c r="BH10" i="7" a="1"/>
  <c r="BH10" i="7" s="1"/>
  <c r="BH11" i="7" a="1"/>
  <c r="BH11" i="7" s="1"/>
  <c r="BH12" i="7" a="1"/>
  <c r="BH12" i="7" s="1"/>
  <c r="BH13" i="7" a="1"/>
  <c r="BH13" i="7" s="1"/>
  <c r="BH14" i="7" a="1"/>
  <c r="BH14" i="7" s="1"/>
  <c r="BF5" i="7" a="1"/>
  <c r="BF5" i="7" s="1"/>
  <c r="BF6" i="7" a="1"/>
  <c r="BF6" i="7" s="1"/>
  <c r="BF7" i="7" a="1"/>
  <c r="BF7" i="7" s="1"/>
  <c r="BF8" i="7" a="1"/>
  <c r="BF8" i="7" s="1"/>
  <c r="BF9" i="7" a="1"/>
  <c r="BF9" i="7" s="1"/>
  <c r="BF10" i="7" a="1"/>
  <c r="BF10" i="7" s="1"/>
  <c r="BF11" i="7" a="1"/>
  <c r="BF11" i="7" s="1"/>
  <c r="BF12" i="7" a="1"/>
  <c r="BF12" i="7" s="1"/>
  <c r="BF13" i="7" a="1"/>
  <c r="BF13" i="7" s="1"/>
  <c r="BF14" i="7" a="1"/>
  <c r="BF14" i="7" s="1"/>
  <c r="BH4" i="7" a="1"/>
  <c r="BH4" i="7" s="1"/>
  <c r="U47" i="4"/>
  <c r="T47" i="4"/>
  <c r="U46" i="4"/>
  <c r="T46" i="4"/>
  <c r="U45" i="4"/>
  <c r="T45" i="4"/>
  <c r="U44" i="4"/>
  <c r="T44" i="4"/>
  <c r="U43" i="4"/>
  <c r="T43" i="4"/>
  <c r="U42" i="4"/>
  <c r="T42" i="4"/>
  <c r="U41" i="4"/>
  <c r="T41" i="4"/>
  <c r="U40" i="4"/>
  <c r="T40" i="4"/>
  <c r="U37" i="4"/>
  <c r="T37" i="4"/>
  <c r="U36" i="4"/>
  <c r="T36" i="4"/>
  <c r="U35" i="4"/>
  <c r="T35" i="4"/>
  <c r="U34" i="4"/>
  <c r="T34" i="4"/>
  <c r="U33" i="4"/>
  <c r="T33" i="4"/>
  <c r="U32" i="4"/>
  <c r="T32" i="4"/>
  <c r="U31" i="4"/>
  <c r="T31" i="4"/>
  <c r="U30" i="4"/>
  <c r="T30" i="4"/>
  <c r="U29" i="4"/>
  <c r="T29" i="4"/>
  <c r="U26" i="4"/>
  <c r="T26" i="4"/>
  <c r="U25" i="4"/>
  <c r="T25" i="4"/>
  <c r="U24" i="4"/>
  <c r="T24" i="4"/>
  <c r="U23" i="4"/>
  <c r="T23" i="4"/>
  <c r="U22" i="4"/>
  <c r="T22" i="4"/>
  <c r="U21" i="4"/>
  <c r="T21" i="4"/>
  <c r="U20" i="4"/>
  <c r="T20" i="4"/>
  <c r="U19" i="4"/>
  <c r="T19" i="4"/>
  <c r="U18" i="4"/>
  <c r="T18" i="4"/>
  <c r="U17" i="4"/>
  <c r="T17" i="4"/>
  <c r="U4" i="4"/>
  <c r="U5" i="4"/>
  <c r="U6" i="4"/>
  <c r="U7" i="4"/>
  <c r="U8" i="4"/>
  <c r="U9" i="4"/>
  <c r="U10" i="4"/>
  <c r="U11" i="4"/>
  <c r="U12" i="4"/>
  <c r="U13" i="4"/>
  <c r="U14" i="4"/>
  <c r="T4" i="4"/>
  <c r="T5" i="4"/>
  <c r="T6" i="4"/>
  <c r="T7" i="4"/>
  <c r="T8" i="4"/>
  <c r="T9" i="4"/>
  <c r="T10" i="4"/>
  <c r="T11" i="4"/>
  <c r="T12" i="4"/>
  <c r="T13" i="4"/>
  <c r="T14" i="4"/>
  <c r="S40" i="4"/>
  <c r="S41" i="4"/>
  <c r="S42" i="4"/>
  <c r="S43" i="4"/>
  <c r="S44" i="4"/>
  <c r="S45" i="4"/>
  <c r="S46" i="4"/>
  <c r="S47" i="4"/>
  <c r="S29" i="4"/>
  <c r="S30" i="4"/>
  <c r="S31" i="4"/>
  <c r="S32" i="4"/>
  <c r="S33" i="4"/>
  <c r="S34" i="4"/>
  <c r="S35" i="4"/>
  <c r="S36" i="4"/>
  <c r="S37" i="4"/>
  <c r="S17" i="4"/>
  <c r="S18" i="4"/>
  <c r="S19" i="4"/>
  <c r="S20" i="4"/>
  <c r="S21" i="4"/>
  <c r="S22" i="4"/>
  <c r="S23" i="4"/>
  <c r="S24" i="4"/>
  <c r="S25" i="4"/>
  <c r="S26" i="4"/>
  <c r="S4" i="4"/>
  <c r="S5" i="4"/>
  <c r="S6" i="4"/>
  <c r="S7" i="4"/>
  <c r="S8" i="4"/>
  <c r="S9" i="4"/>
  <c r="S10" i="4"/>
  <c r="S11" i="4"/>
  <c r="S12" i="4"/>
  <c r="S13" i="4"/>
  <c r="S14" i="4"/>
  <c r="C22" i="4"/>
  <c r="Z14" i="4" l="1"/>
  <c r="Z45" i="4"/>
  <c r="Z37" i="4"/>
  <c r="Z26" i="4"/>
  <c r="Z25" i="4"/>
  <c r="Z12" i="4"/>
  <c r="Z13" i="4"/>
  <c r="Z34" i="4"/>
  <c r="Z44" i="4"/>
  <c r="Z35" i="4"/>
  <c r="Z46" i="4"/>
  <c r="Z23" i="4"/>
  <c r="Z11" i="4"/>
  <c r="Z24" i="4"/>
  <c r="Z36" i="4"/>
  <c r="Z47" i="4"/>
  <c r="Z43" i="4"/>
  <c r="Z20" i="4"/>
  <c r="Z6" i="4"/>
  <c r="Z29" i="4"/>
  <c r="Z9" i="4"/>
  <c r="Z41" i="4"/>
  <c r="Z31" i="4"/>
  <c r="Z21" i="4"/>
  <c r="Z18" i="4"/>
  <c r="Z40" i="4"/>
  <c r="Z42" i="4"/>
  <c r="Z32" i="4"/>
  <c r="Z19" i="4"/>
  <c r="Z8" i="4"/>
  <c r="Z22" i="4"/>
  <c r="Z17" i="4"/>
  <c r="Z4" i="4"/>
  <c r="Z5" i="4"/>
  <c r="Z10" i="4"/>
  <c r="Z33" i="4"/>
  <c r="Z30" i="4"/>
  <c r="Z7" i="4"/>
  <c r="BJ60" i="7"/>
  <c r="BJ24" i="7"/>
  <c r="BJ23" i="7"/>
  <c r="BJ14" i="7"/>
  <c r="BJ32" i="7"/>
  <c r="BJ65" i="7"/>
  <c r="BJ64" i="7"/>
  <c r="BJ47" i="7"/>
  <c r="BJ6" i="7"/>
  <c r="BJ48" i="7"/>
  <c r="BJ62" i="7"/>
  <c r="BJ61" i="7"/>
  <c r="X14" i="4"/>
  <c r="Y14" i="4" s="1"/>
  <c r="X26" i="4"/>
  <c r="Y26" i="4" s="1"/>
  <c r="X13" i="4"/>
  <c r="Y13" i="4" s="1"/>
  <c r="X21" i="4"/>
  <c r="Y21" i="4" s="1"/>
  <c r="X12" i="4"/>
  <c r="Y12" i="4" s="1"/>
  <c r="X8" i="4"/>
  <c r="Y8" i="4" s="1"/>
  <c r="X36" i="4"/>
  <c r="Y36" i="4" s="1"/>
  <c r="X32" i="4"/>
  <c r="Y32" i="4" s="1"/>
  <c r="X9" i="4"/>
  <c r="Y9" i="4" s="1"/>
  <c r="X10" i="4"/>
  <c r="Y10" i="4" s="1"/>
  <c r="X25" i="4"/>
  <c r="Y25" i="4" s="1"/>
  <c r="X37" i="4"/>
  <c r="Y37" i="4" s="1"/>
  <c r="X34" i="4"/>
  <c r="Y34" i="4" s="1"/>
  <c r="X24" i="4"/>
  <c r="Y24" i="4" s="1"/>
  <c r="X45" i="4"/>
  <c r="Y45" i="4" s="1"/>
  <c r="X46" i="4"/>
  <c r="Y46" i="4" s="1"/>
  <c r="X20" i="4"/>
  <c r="Y20" i="4" s="1"/>
  <c r="X23" i="4"/>
  <c r="Y23" i="4" s="1"/>
  <c r="X43" i="4"/>
  <c r="Y43" i="4" s="1"/>
  <c r="X7" i="4"/>
  <c r="Y7" i="4" s="1"/>
  <c r="X47" i="4"/>
  <c r="Y47" i="4" s="1"/>
  <c r="X35" i="4"/>
  <c r="Y35" i="4" s="1"/>
  <c r="X31" i="4"/>
  <c r="Y31" i="4" s="1"/>
  <c r="X42" i="4"/>
  <c r="Y42" i="4" s="1"/>
  <c r="X41" i="4"/>
  <c r="Y41" i="4" s="1"/>
  <c r="X40" i="4"/>
  <c r="Y40" i="4" s="1"/>
  <c r="X6" i="4"/>
  <c r="Y6" i="4" s="1"/>
  <c r="X44" i="4"/>
  <c r="Y44" i="4" s="1"/>
  <c r="X11" i="4"/>
  <c r="Y11" i="4" s="1"/>
  <c r="X30" i="4"/>
  <c r="Y30" i="4" s="1"/>
  <c r="X33" i="4"/>
  <c r="Y33" i="4" s="1"/>
  <c r="X22" i="4"/>
  <c r="Y22" i="4" s="1"/>
  <c r="X18" i="4"/>
  <c r="Y18" i="4" s="1"/>
  <c r="X19" i="4"/>
  <c r="Y19" i="4" s="1"/>
  <c r="X4" i="4"/>
  <c r="Y4" i="4" s="1"/>
  <c r="X5" i="4"/>
  <c r="Y5" i="4" s="1"/>
  <c r="X29" i="4"/>
  <c r="Y29" i="4" s="1"/>
  <c r="X17" i="4"/>
  <c r="Y17" i="4" s="1"/>
  <c r="U44" i="5"/>
  <c r="U14" i="5"/>
  <c r="U42" i="5"/>
  <c r="U13" i="5"/>
  <c r="U41" i="5"/>
  <c r="U26" i="5"/>
  <c r="U27" i="5"/>
  <c r="U43" i="5"/>
  <c r="U15" i="5"/>
  <c r="U31" i="5"/>
  <c r="U45" i="5"/>
  <c r="U46" i="5"/>
  <c r="U40" i="5"/>
  <c r="U16" i="5"/>
  <c r="U29" i="5"/>
  <c r="U38" i="5"/>
  <c r="U39" i="5"/>
  <c r="U36" i="5"/>
  <c r="U37" i="5"/>
  <c r="U28" i="5"/>
  <c r="U30" i="5"/>
  <c r="U25" i="5"/>
  <c r="U22" i="5"/>
  <c r="U21" i="5"/>
  <c r="U24" i="5"/>
  <c r="U23" i="5"/>
  <c r="U12" i="5"/>
  <c r="U11" i="5"/>
  <c r="U10" i="5"/>
  <c r="U8" i="5"/>
  <c r="U9" i="5"/>
  <c r="U7" i="5"/>
  <c r="U6" i="5"/>
  <c r="BI66" i="7"/>
  <c r="BJ66" i="7" s="1"/>
  <c r="BI42" i="7"/>
  <c r="BJ42" i="7" s="1"/>
  <c r="BI44" i="7"/>
  <c r="BJ44" i="7" s="1"/>
  <c r="BI47" i="7"/>
  <c r="BI29" i="7"/>
  <c r="BJ29" i="7" s="1"/>
  <c r="BI46" i="7"/>
  <c r="BJ46" i="7" s="1"/>
  <c r="BI64" i="7"/>
  <c r="BI45" i="7"/>
  <c r="BJ45" i="7" s="1"/>
  <c r="BI63" i="7"/>
  <c r="BJ63" i="7" s="1"/>
  <c r="BI23" i="7"/>
  <c r="BI65" i="7"/>
  <c r="BI32" i="7"/>
  <c r="BI61" i="7"/>
  <c r="BI30" i="7"/>
  <c r="BJ30" i="7" s="1"/>
  <c r="BI27" i="7"/>
  <c r="BJ27" i="7" s="1"/>
  <c r="BI60" i="7"/>
  <c r="BI49" i="7"/>
  <c r="BJ49" i="7" s="1"/>
  <c r="BI48" i="7"/>
  <c r="BI43" i="7"/>
  <c r="BJ43" i="7" s="1"/>
  <c r="BI31" i="7"/>
  <c r="BJ31" i="7" s="1"/>
  <c r="BI28" i="7"/>
  <c r="BJ28" i="7" s="1"/>
  <c r="BI62" i="7"/>
  <c r="BI25" i="7"/>
  <c r="BJ25" i="7" s="1"/>
  <c r="BI26" i="7"/>
  <c r="BJ26" i="7" s="1"/>
  <c r="BI24" i="7"/>
  <c r="BI59" i="7"/>
  <c r="BJ59" i="7" s="1"/>
  <c r="BI41" i="7"/>
  <c r="BJ41" i="7" s="1"/>
  <c r="BI9" i="7"/>
  <c r="BJ9" i="7" s="1"/>
  <c r="BI14" i="7"/>
  <c r="BI13" i="7"/>
  <c r="BJ13" i="7" s="1"/>
  <c r="BI12" i="7"/>
  <c r="BJ12" i="7" s="1"/>
  <c r="BI11" i="7"/>
  <c r="BJ11" i="7" s="1"/>
  <c r="BI10" i="7"/>
  <c r="BJ10" i="7" s="1"/>
  <c r="BI5" i="7"/>
  <c r="BJ5" i="7" s="1"/>
  <c r="BI6" i="7"/>
  <c r="BI7" i="7"/>
  <c r="BJ7" i="7" s="1"/>
  <c r="BI8" i="7"/>
  <c r="BJ8" i="7" s="1"/>
  <c r="BI4" i="7"/>
  <c r="BJ4" i="7" s="1"/>
  <c r="K33" i="4"/>
  <c r="J33" i="4"/>
  <c r="I33" i="4" a="1"/>
  <c r="I33" i="4" s="1"/>
  <c r="K32" i="4"/>
  <c r="J32" i="4"/>
  <c r="I32" i="4" a="1"/>
  <c r="I32" i="4" s="1"/>
  <c r="K31" i="4"/>
  <c r="J31" i="4"/>
  <c r="I31" i="4" a="1"/>
  <c r="I31" i="4" s="1"/>
  <c r="K30" i="4"/>
  <c r="J30" i="4"/>
  <c r="I30" i="4" a="1"/>
  <c r="I30" i="4" s="1"/>
  <c r="K29" i="4"/>
  <c r="J29" i="4"/>
  <c r="I29" i="4" a="1"/>
  <c r="I29" i="4" s="1"/>
  <c r="K28" i="4"/>
  <c r="J28" i="4"/>
  <c r="I28" i="4" a="1"/>
  <c r="I28" i="4" s="1"/>
  <c r="K27" i="4"/>
  <c r="J27" i="4"/>
  <c r="I27" i="4" a="1"/>
  <c r="I27" i="4" s="1"/>
  <c r="K26" i="4"/>
  <c r="J26" i="4"/>
  <c r="I26" i="4" a="1"/>
  <c r="I26" i="4" s="1"/>
  <c r="K25" i="4"/>
  <c r="J25" i="4"/>
  <c r="I25" i="4" a="1"/>
  <c r="I25" i="4" s="1"/>
  <c r="K24" i="4"/>
  <c r="J24" i="4"/>
  <c r="I24" i="4" a="1"/>
  <c r="I24" i="4" s="1"/>
  <c r="K23" i="4"/>
  <c r="J23" i="4"/>
  <c r="I23" i="4" a="1"/>
  <c r="I23" i="4" s="1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D22" i="4"/>
  <c r="O19" i="4" a="1"/>
  <c r="O19" i="4" s="1"/>
  <c r="O20" i="4" a="1"/>
  <c r="O20" i="4" s="1"/>
  <c r="B34" i="4" a="1"/>
  <c r="B34" i="4" s="1"/>
  <c r="B35" i="4" a="1"/>
  <c r="B35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O21" i="4" a="1"/>
  <c r="O21" i="4" s="1"/>
  <c r="O22" i="4" a="1"/>
  <c r="O22" i="4" s="1"/>
  <c r="O23" i="4" a="1"/>
  <c r="O23" i="4" s="1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9" i="7"/>
  <c r="F60" i="7"/>
  <c r="F61" i="7"/>
  <c r="F62" i="7"/>
  <c r="F63" i="7"/>
  <c r="F64" i="7"/>
  <c r="F65" i="7"/>
  <c r="F66" i="7"/>
  <c r="F67" i="7"/>
  <c r="F68" i="7"/>
  <c r="F69" i="7"/>
  <c r="F70" i="7"/>
  <c r="E26" i="7"/>
  <c r="E27" i="7"/>
  <c r="E28" i="7"/>
  <c r="E29" i="7"/>
  <c r="E30" i="7"/>
  <c r="E31" i="7"/>
  <c r="E32" i="7"/>
  <c r="E33" i="7"/>
  <c r="E34" i="7"/>
  <c r="E35" i="7"/>
  <c r="E36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9" i="7"/>
  <c r="E60" i="7"/>
  <c r="E61" i="7"/>
  <c r="E62" i="7"/>
  <c r="E63" i="7"/>
  <c r="E64" i="7"/>
  <c r="E65" i="7"/>
  <c r="E66" i="7"/>
  <c r="E67" i="7"/>
  <c r="E68" i="7"/>
  <c r="E69" i="7"/>
  <c r="E70" i="7"/>
  <c r="E23" i="7"/>
  <c r="E24" i="7"/>
  <c r="E25" i="7"/>
  <c r="E9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E5" i="7"/>
  <c r="E6" i="7"/>
  <c r="E7" i="7"/>
  <c r="E8" i="7"/>
  <c r="E10" i="7"/>
  <c r="E11" i="7"/>
  <c r="E13" i="7"/>
  <c r="E14" i="7"/>
  <c r="E15" i="7"/>
  <c r="E16" i="7"/>
  <c r="E17" i="7"/>
  <c r="E18" i="7"/>
  <c r="E4" i="7"/>
  <c r="AZ23" i="7" a="1"/>
  <c r="AZ23" i="7" s="1"/>
  <c r="AZ24" i="7" a="1"/>
  <c r="AZ24" i="7" s="1"/>
  <c r="AZ25" i="7" a="1"/>
  <c r="AZ25" i="7" s="1"/>
  <c r="AZ26" i="7" a="1"/>
  <c r="AZ26" i="7" s="1"/>
  <c r="AZ27" i="7" a="1"/>
  <c r="AZ27" i="7" s="1"/>
  <c r="AZ28" i="7" a="1"/>
  <c r="AZ28" i="7" s="1"/>
  <c r="AZ29" i="7" a="1"/>
  <c r="AZ29" i="7" s="1"/>
  <c r="AZ30" i="7" a="1"/>
  <c r="AZ30" i="7" s="1"/>
  <c r="AZ31" i="7" a="1"/>
  <c r="AZ31" i="7" s="1"/>
  <c r="AZ32" i="7" a="1"/>
  <c r="AZ32" i="7" s="1"/>
  <c r="AZ33" i="7" a="1"/>
  <c r="AZ33" i="7" s="1"/>
  <c r="AZ34" i="7" a="1"/>
  <c r="AZ34" i="7" s="1"/>
  <c r="AZ35" i="7" a="1"/>
  <c r="AZ35" i="7" s="1"/>
  <c r="AZ36" i="7" a="1"/>
  <c r="AZ36" i="7" s="1"/>
  <c r="AZ37" i="7" a="1"/>
  <c r="AZ37" i="7" s="1"/>
  <c r="AZ38" i="7" a="1"/>
  <c r="AZ38" i="7" s="1"/>
  <c r="AZ41" i="7" a="1"/>
  <c r="AZ41" i="7" s="1"/>
  <c r="AZ42" i="7" a="1"/>
  <c r="AZ42" i="7" s="1"/>
  <c r="AZ43" i="7" a="1"/>
  <c r="AZ43" i="7" s="1"/>
  <c r="AZ44" i="7" a="1"/>
  <c r="AZ44" i="7" s="1"/>
  <c r="AZ45" i="7" a="1"/>
  <c r="AZ45" i="7" s="1"/>
  <c r="AZ46" i="7" a="1"/>
  <c r="AZ46" i="7" s="1"/>
  <c r="AZ47" i="7" a="1"/>
  <c r="AZ47" i="7" s="1"/>
  <c r="AZ48" i="7" a="1"/>
  <c r="AZ48" i="7" s="1"/>
  <c r="AZ49" i="7" a="1"/>
  <c r="AZ49" i="7" s="1"/>
  <c r="AZ50" i="7" a="1"/>
  <c r="AZ50" i="7" s="1"/>
  <c r="AZ51" i="7" a="1"/>
  <c r="AZ51" i="7" s="1"/>
  <c r="AZ52" i="7" a="1"/>
  <c r="AZ52" i="7" s="1"/>
  <c r="AZ53" i="7" a="1"/>
  <c r="AZ53" i="7" s="1"/>
  <c r="AZ54" i="7" a="1"/>
  <c r="AZ54" i="7" s="1"/>
  <c r="AZ55" i="7" a="1"/>
  <c r="AZ55" i="7" s="1"/>
  <c r="AZ56" i="7" a="1"/>
  <c r="AZ56" i="7" s="1"/>
  <c r="AZ59" i="7" a="1"/>
  <c r="AZ59" i="7" s="1"/>
  <c r="AZ60" i="7" a="1"/>
  <c r="AZ60" i="7" s="1"/>
  <c r="AZ61" i="7" a="1"/>
  <c r="AZ61" i="7" s="1"/>
  <c r="AZ62" i="7" a="1"/>
  <c r="AZ62" i="7" s="1"/>
  <c r="AZ63" i="7" a="1"/>
  <c r="AZ63" i="7" s="1"/>
  <c r="AZ64" i="7" a="1"/>
  <c r="AZ64" i="7" s="1"/>
  <c r="AZ65" i="7" a="1"/>
  <c r="AZ65" i="7" s="1"/>
  <c r="AZ66" i="7" a="1"/>
  <c r="AZ66" i="7" s="1"/>
  <c r="AZ67" i="7" a="1"/>
  <c r="AZ67" i="7" s="1"/>
  <c r="AZ68" i="7" a="1"/>
  <c r="AZ68" i="7" s="1"/>
  <c r="AZ69" i="7" a="1"/>
  <c r="AZ69" i="7" s="1"/>
  <c r="AZ70" i="7" a="1"/>
  <c r="AZ70" i="7" s="1"/>
  <c r="AZ71" i="7" a="1"/>
  <c r="AZ71" i="7" s="1"/>
  <c r="AZ72" i="7" a="1"/>
  <c r="AZ72" i="7" s="1"/>
  <c r="AZ73" i="7" a="1"/>
  <c r="AZ73" i="7" s="1"/>
  <c r="AZ74" i="7" a="1"/>
  <c r="AZ74" i="7" s="1"/>
  <c r="AX23" i="7" a="1"/>
  <c r="AX23" i="7" s="1"/>
  <c r="AX24" i="7" a="1"/>
  <c r="AX24" i="7" s="1"/>
  <c r="AX25" i="7" a="1"/>
  <c r="AX25" i="7" s="1"/>
  <c r="AX26" i="7" a="1"/>
  <c r="AX26" i="7" s="1"/>
  <c r="AX27" i="7" a="1"/>
  <c r="AX27" i="7" s="1"/>
  <c r="AX28" i="7" a="1"/>
  <c r="AX28" i="7" s="1"/>
  <c r="AX29" i="7" a="1"/>
  <c r="AX29" i="7" s="1"/>
  <c r="AX30" i="7" a="1"/>
  <c r="AX30" i="7" s="1"/>
  <c r="AX31" i="7" a="1"/>
  <c r="AX31" i="7" s="1"/>
  <c r="AX32" i="7" a="1"/>
  <c r="AX32" i="7" s="1"/>
  <c r="AX33" i="7" a="1"/>
  <c r="AX33" i="7" s="1"/>
  <c r="AX34" i="7" a="1"/>
  <c r="AX34" i="7" s="1"/>
  <c r="AX35" i="7" a="1"/>
  <c r="AX35" i="7" s="1"/>
  <c r="AX36" i="7" a="1"/>
  <c r="AX36" i="7" s="1"/>
  <c r="AX37" i="7" a="1"/>
  <c r="AX37" i="7" s="1"/>
  <c r="AX38" i="7" a="1"/>
  <c r="AX38" i="7" s="1"/>
  <c r="AX41" i="7" a="1"/>
  <c r="AX41" i="7" s="1"/>
  <c r="AX42" i="7" a="1"/>
  <c r="AX42" i="7" s="1"/>
  <c r="AX43" i="7" a="1"/>
  <c r="AX43" i="7" s="1"/>
  <c r="AX44" i="7" a="1"/>
  <c r="AX44" i="7" s="1"/>
  <c r="AX45" i="7" a="1"/>
  <c r="AX45" i="7" s="1"/>
  <c r="AX46" i="7" a="1"/>
  <c r="AX46" i="7" s="1"/>
  <c r="AX47" i="7" a="1"/>
  <c r="AX47" i="7" s="1"/>
  <c r="AX48" i="7" a="1"/>
  <c r="AX48" i="7" s="1"/>
  <c r="AX49" i="7" a="1"/>
  <c r="AX49" i="7" s="1"/>
  <c r="AX50" i="7" a="1"/>
  <c r="AX50" i="7" s="1"/>
  <c r="AX51" i="7" a="1"/>
  <c r="AX51" i="7" s="1"/>
  <c r="AX52" i="7" a="1"/>
  <c r="AX52" i="7" s="1"/>
  <c r="AX53" i="7" a="1"/>
  <c r="AX53" i="7" s="1"/>
  <c r="AX54" i="7" a="1"/>
  <c r="AX54" i="7" s="1"/>
  <c r="AX55" i="7" a="1"/>
  <c r="AX55" i="7" s="1"/>
  <c r="AX56" i="7" a="1"/>
  <c r="AX56" i="7" s="1"/>
  <c r="AX59" i="7" a="1"/>
  <c r="AX59" i="7" s="1"/>
  <c r="AX60" i="7" a="1"/>
  <c r="AX60" i="7" s="1"/>
  <c r="AX61" i="7" a="1"/>
  <c r="AX61" i="7" s="1"/>
  <c r="AX62" i="7" a="1"/>
  <c r="AX62" i="7" s="1"/>
  <c r="AX63" i="7" a="1"/>
  <c r="AX63" i="7" s="1"/>
  <c r="AX64" i="7" a="1"/>
  <c r="AX64" i="7" s="1"/>
  <c r="AX65" i="7" a="1"/>
  <c r="AX65" i="7" s="1"/>
  <c r="AX66" i="7" a="1"/>
  <c r="AX66" i="7" s="1"/>
  <c r="AX67" i="7" a="1"/>
  <c r="AX67" i="7" s="1"/>
  <c r="AX68" i="7" a="1"/>
  <c r="AX68" i="7" s="1"/>
  <c r="AX69" i="7" a="1"/>
  <c r="AX69" i="7" s="1"/>
  <c r="AX70" i="7" a="1"/>
  <c r="AX70" i="7" s="1"/>
  <c r="AX71" i="7" a="1"/>
  <c r="AX71" i="7" s="1"/>
  <c r="AX72" i="7" a="1"/>
  <c r="AX72" i="7" s="1"/>
  <c r="AX73" i="7" a="1"/>
  <c r="AX73" i="7" s="1"/>
  <c r="AX74" i="7" a="1"/>
  <c r="AX74" i="7" s="1"/>
  <c r="AR23" i="7" a="1"/>
  <c r="AR23" i="7" s="1"/>
  <c r="AR24" i="7" a="1"/>
  <c r="AR24" i="7" s="1"/>
  <c r="AR25" i="7" a="1"/>
  <c r="AR25" i="7" s="1"/>
  <c r="AR26" i="7" a="1"/>
  <c r="AR26" i="7" s="1"/>
  <c r="AR27" i="7" a="1"/>
  <c r="AR27" i="7" s="1"/>
  <c r="AR28" i="7" a="1"/>
  <c r="AR28" i="7" s="1"/>
  <c r="AR29" i="7" a="1"/>
  <c r="AR29" i="7" s="1"/>
  <c r="AR30" i="7" a="1"/>
  <c r="AR30" i="7" s="1"/>
  <c r="AR31" i="7" a="1"/>
  <c r="AR31" i="7" s="1"/>
  <c r="AR32" i="7" a="1"/>
  <c r="AR32" i="7" s="1"/>
  <c r="AR33" i="7" a="1"/>
  <c r="AR33" i="7" s="1"/>
  <c r="AR34" i="7" a="1"/>
  <c r="AR34" i="7" s="1"/>
  <c r="AR35" i="7" a="1"/>
  <c r="AR35" i="7" s="1"/>
  <c r="AR36" i="7" a="1"/>
  <c r="AR36" i="7" s="1"/>
  <c r="AR37" i="7" a="1"/>
  <c r="AR37" i="7" s="1"/>
  <c r="AR38" i="7" a="1"/>
  <c r="AR38" i="7" s="1"/>
  <c r="AR41" i="7" a="1"/>
  <c r="AR41" i="7" s="1"/>
  <c r="AR42" i="7" a="1"/>
  <c r="AR42" i="7" s="1"/>
  <c r="AR43" i="7" a="1"/>
  <c r="AR43" i="7" s="1"/>
  <c r="AR44" i="7" a="1"/>
  <c r="AR44" i="7" s="1"/>
  <c r="AR45" i="7" a="1"/>
  <c r="AR45" i="7" s="1"/>
  <c r="AR46" i="7" a="1"/>
  <c r="AR46" i="7" s="1"/>
  <c r="AR47" i="7" a="1"/>
  <c r="AR47" i="7" s="1"/>
  <c r="AR48" i="7" a="1"/>
  <c r="AR48" i="7" s="1"/>
  <c r="AR49" i="7" a="1"/>
  <c r="AR49" i="7" s="1"/>
  <c r="AR50" i="7" a="1"/>
  <c r="AR50" i="7" s="1"/>
  <c r="AR51" i="7" a="1"/>
  <c r="AR51" i="7" s="1"/>
  <c r="AR52" i="7" a="1"/>
  <c r="AR52" i="7" s="1"/>
  <c r="AR53" i="7" a="1"/>
  <c r="AR53" i="7" s="1"/>
  <c r="AR54" i="7" a="1"/>
  <c r="AR54" i="7" s="1"/>
  <c r="AR55" i="7" a="1"/>
  <c r="AR55" i="7" s="1"/>
  <c r="AR56" i="7" a="1"/>
  <c r="AR56" i="7" s="1"/>
  <c r="AR59" i="7" a="1"/>
  <c r="AR59" i="7" s="1"/>
  <c r="AR60" i="7" a="1"/>
  <c r="AR60" i="7" s="1"/>
  <c r="AR61" i="7" a="1"/>
  <c r="AR61" i="7" s="1"/>
  <c r="AR62" i="7" a="1"/>
  <c r="AR62" i="7" s="1"/>
  <c r="AR63" i="7" a="1"/>
  <c r="AR63" i="7" s="1"/>
  <c r="AR64" i="7" a="1"/>
  <c r="AR64" i="7" s="1"/>
  <c r="AR65" i="7" a="1"/>
  <c r="AR65" i="7" s="1"/>
  <c r="AR66" i="7" a="1"/>
  <c r="AR66" i="7" s="1"/>
  <c r="AR67" i="7" a="1"/>
  <c r="AR67" i="7" s="1"/>
  <c r="AR68" i="7" a="1"/>
  <c r="AR68" i="7" s="1"/>
  <c r="AR69" i="7" a="1"/>
  <c r="AR69" i="7" s="1"/>
  <c r="AR70" i="7" a="1"/>
  <c r="AR70" i="7" s="1"/>
  <c r="AR71" i="7" a="1"/>
  <c r="AR71" i="7" s="1"/>
  <c r="AP23" i="7" a="1"/>
  <c r="AP23" i="7" s="1"/>
  <c r="AP24" i="7" a="1"/>
  <c r="AP24" i="7" s="1"/>
  <c r="AP25" i="7" a="1"/>
  <c r="AP25" i="7" s="1"/>
  <c r="AP26" i="7" a="1"/>
  <c r="AP26" i="7" s="1"/>
  <c r="AP27" i="7" a="1"/>
  <c r="AP27" i="7" s="1"/>
  <c r="AP28" i="7" a="1"/>
  <c r="AP28" i="7" s="1"/>
  <c r="AP29" i="7" a="1"/>
  <c r="AP29" i="7" s="1"/>
  <c r="AP30" i="7" a="1"/>
  <c r="AP30" i="7" s="1"/>
  <c r="AP31" i="7" a="1"/>
  <c r="AP31" i="7" s="1"/>
  <c r="AP32" i="7" a="1"/>
  <c r="AP32" i="7" s="1"/>
  <c r="AP33" i="7" a="1"/>
  <c r="AP33" i="7" s="1"/>
  <c r="AP34" i="7" a="1"/>
  <c r="AP34" i="7" s="1"/>
  <c r="AP35" i="7" a="1"/>
  <c r="AP35" i="7" s="1"/>
  <c r="AP36" i="7" a="1"/>
  <c r="AP36" i="7" s="1"/>
  <c r="AP37" i="7" a="1"/>
  <c r="AP37" i="7" s="1"/>
  <c r="AP38" i="7" a="1"/>
  <c r="AP38" i="7" s="1"/>
  <c r="AP41" i="7" a="1"/>
  <c r="AP41" i="7" s="1"/>
  <c r="AP42" i="7" a="1"/>
  <c r="AP42" i="7" s="1"/>
  <c r="AP43" i="7" a="1"/>
  <c r="AP43" i="7" s="1"/>
  <c r="AP44" i="7" a="1"/>
  <c r="AP44" i="7" s="1"/>
  <c r="AP45" i="7" a="1"/>
  <c r="AP45" i="7" s="1"/>
  <c r="AP46" i="7" a="1"/>
  <c r="AP46" i="7" s="1"/>
  <c r="AP47" i="7" a="1"/>
  <c r="AP47" i="7" s="1"/>
  <c r="AP48" i="7" a="1"/>
  <c r="AP48" i="7" s="1"/>
  <c r="AP49" i="7" a="1"/>
  <c r="AP49" i="7" s="1"/>
  <c r="AP50" i="7" a="1"/>
  <c r="AP50" i="7" s="1"/>
  <c r="AP51" i="7" a="1"/>
  <c r="AP51" i="7" s="1"/>
  <c r="AP52" i="7" a="1"/>
  <c r="AP52" i="7" s="1"/>
  <c r="AP53" i="7" a="1"/>
  <c r="AP53" i="7" s="1"/>
  <c r="AP54" i="7" a="1"/>
  <c r="AP54" i="7" s="1"/>
  <c r="AP55" i="7" a="1"/>
  <c r="AP55" i="7" s="1"/>
  <c r="AP56" i="7" a="1"/>
  <c r="AP56" i="7" s="1"/>
  <c r="AP59" i="7" a="1"/>
  <c r="AP59" i="7" s="1"/>
  <c r="AP60" i="7" a="1"/>
  <c r="AP60" i="7" s="1"/>
  <c r="AP61" i="7" a="1"/>
  <c r="AP61" i="7" s="1"/>
  <c r="AP62" i="7" a="1"/>
  <c r="AP62" i="7" s="1"/>
  <c r="AP63" i="7" a="1"/>
  <c r="AP63" i="7" s="1"/>
  <c r="AP64" i="7" a="1"/>
  <c r="AP64" i="7" s="1"/>
  <c r="AP65" i="7" a="1"/>
  <c r="AP65" i="7" s="1"/>
  <c r="AP66" i="7" a="1"/>
  <c r="AP66" i="7" s="1"/>
  <c r="AP67" i="7" a="1"/>
  <c r="AP67" i="7" s="1"/>
  <c r="AP68" i="7" a="1"/>
  <c r="AP68" i="7" s="1"/>
  <c r="AP69" i="7" a="1"/>
  <c r="AP69" i="7" s="1"/>
  <c r="AP70" i="7" a="1"/>
  <c r="AP70" i="7" s="1"/>
  <c r="AP71" i="7" a="1"/>
  <c r="AP71" i="7" s="1"/>
  <c r="AJ23" i="7" a="1"/>
  <c r="AJ23" i="7" s="1"/>
  <c r="AJ24" i="7" a="1"/>
  <c r="AJ24" i="7" s="1"/>
  <c r="AJ25" i="7" a="1"/>
  <c r="AJ25" i="7" s="1"/>
  <c r="AJ26" i="7" a="1"/>
  <c r="AJ26" i="7" s="1"/>
  <c r="AJ27" i="7" a="1"/>
  <c r="AJ27" i="7" s="1"/>
  <c r="AJ28" i="7" a="1"/>
  <c r="AJ28" i="7" s="1"/>
  <c r="AJ29" i="7" a="1"/>
  <c r="AJ29" i="7" s="1"/>
  <c r="AJ30" i="7" a="1"/>
  <c r="AJ30" i="7" s="1"/>
  <c r="AJ31" i="7" a="1"/>
  <c r="AJ31" i="7" s="1"/>
  <c r="AJ32" i="7" a="1"/>
  <c r="AJ32" i="7" s="1"/>
  <c r="AJ33" i="7" a="1"/>
  <c r="AJ33" i="7" s="1"/>
  <c r="AJ34" i="7" a="1"/>
  <c r="AJ34" i="7" s="1"/>
  <c r="AJ35" i="7" a="1"/>
  <c r="AJ35" i="7" s="1"/>
  <c r="AJ36" i="7" a="1"/>
  <c r="AJ36" i="7" s="1"/>
  <c r="AJ37" i="7" a="1"/>
  <c r="AJ37" i="7" s="1"/>
  <c r="AJ38" i="7" a="1"/>
  <c r="AJ38" i="7" s="1"/>
  <c r="AJ41" i="7" a="1"/>
  <c r="AJ41" i="7" s="1"/>
  <c r="AJ42" i="7" a="1"/>
  <c r="AJ42" i="7" s="1"/>
  <c r="AJ43" i="7" a="1"/>
  <c r="AJ43" i="7" s="1"/>
  <c r="AJ44" i="7" a="1"/>
  <c r="AJ44" i="7" s="1"/>
  <c r="AJ45" i="7" a="1"/>
  <c r="AJ45" i="7" s="1"/>
  <c r="AJ46" i="7" a="1"/>
  <c r="AJ46" i="7" s="1"/>
  <c r="AJ47" i="7" a="1"/>
  <c r="AJ47" i="7" s="1"/>
  <c r="AJ48" i="7" a="1"/>
  <c r="AJ48" i="7" s="1"/>
  <c r="AJ49" i="7" a="1"/>
  <c r="AJ49" i="7" s="1"/>
  <c r="AJ50" i="7" a="1"/>
  <c r="AJ50" i="7" s="1"/>
  <c r="AJ51" i="7" a="1"/>
  <c r="AJ51" i="7" s="1"/>
  <c r="AJ52" i="7" a="1"/>
  <c r="AJ52" i="7" s="1"/>
  <c r="AJ53" i="7" a="1"/>
  <c r="AJ53" i="7" s="1"/>
  <c r="AJ54" i="7" a="1"/>
  <c r="AJ54" i="7" s="1"/>
  <c r="AJ55" i="7" a="1"/>
  <c r="AJ55" i="7" s="1"/>
  <c r="AJ56" i="7" a="1"/>
  <c r="AJ56" i="7" s="1"/>
  <c r="AJ59" i="7" a="1"/>
  <c r="AJ59" i="7" s="1"/>
  <c r="AJ60" i="7" a="1"/>
  <c r="AJ60" i="7" s="1"/>
  <c r="AJ61" i="7" a="1"/>
  <c r="AJ61" i="7" s="1"/>
  <c r="AJ62" i="7" a="1"/>
  <c r="AJ62" i="7" s="1"/>
  <c r="AJ63" i="7" a="1"/>
  <c r="AJ63" i="7" s="1"/>
  <c r="AJ64" i="7" a="1"/>
  <c r="AJ64" i="7" s="1"/>
  <c r="AJ65" i="7" a="1"/>
  <c r="AJ65" i="7" s="1"/>
  <c r="AJ66" i="7" a="1"/>
  <c r="AJ66" i="7" s="1"/>
  <c r="AJ67" i="7" a="1"/>
  <c r="AJ67" i="7" s="1"/>
  <c r="AJ68" i="7" a="1"/>
  <c r="AJ68" i="7" s="1"/>
  <c r="AJ69" i="7" a="1"/>
  <c r="AJ69" i="7" s="1"/>
  <c r="AJ70" i="7" a="1"/>
  <c r="AJ70" i="7" s="1"/>
  <c r="AJ71" i="7" a="1"/>
  <c r="AJ71" i="7" s="1"/>
  <c r="AJ72" i="7" a="1"/>
  <c r="AJ72" i="7" s="1"/>
  <c r="AJ73" i="7" a="1"/>
  <c r="AJ73" i="7" s="1"/>
  <c r="AJ74" i="7" a="1"/>
  <c r="AJ74" i="7" s="1"/>
  <c r="AH23" i="7" a="1"/>
  <c r="AH23" i="7" s="1"/>
  <c r="AH24" i="7" a="1"/>
  <c r="AH24" i="7" s="1"/>
  <c r="AH25" i="7" a="1"/>
  <c r="AH25" i="7" s="1"/>
  <c r="AH26" i="7" a="1"/>
  <c r="AH26" i="7" s="1"/>
  <c r="AH27" i="7" a="1"/>
  <c r="AH27" i="7" s="1"/>
  <c r="AH28" i="7" a="1"/>
  <c r="AH28" i="7" s="1"/>
  <c r="AH29" i="7" a="1"/>
  <c r="AH29" i="7" s="1"/>
  <c r="AH30" i="7" a="1"/>
  <c r="AH30" i="7" s="1"/>
  <c r="AH31" i="7" a="1"/>
  <c r="AH31" i="7" s="1"/>
  <c r="AH32" i="7" a="1"/>
  <c r="AH32" i="7" s="1"/>
  <c r="AH33" i="7" a="1"/>
  <c r="AH33" i="7" s="1"/>
  <c r="AH34" i="7" a="1"/>
  <c r="AH34" i="7" s="1"/>
  <c r="AH35" i="7" a="1"/>
  <c r="AH35" i="7" s="1"/>
  <c r="AH36" i="7" a="1"/>
  <c r="AH36" i="7" s="1"/>
  <c r="AH37" i="7" a="1"/>
  <c r="AH37" i="7" s="1"/>
  <c r="AH38" i="7" a="1"/>
  <c r="AH38" i="7" s="1"/>
  <c r="AH41" i="7" a="1"/>
  <c r="AH41" i="7" s="1"/>
  <c r="AH42" i="7" a="1"/>
  <c r="AH42" i="7" s="1"/>
  <c r="AH43" i="7" a="1"/>
  <c r="AH43" i="7" s="1"/>
  <c r="AH44" i="7" a="1"/>
  <c r="AH44" i="7" s="1"/>
  <c r="AH45" i="7" a="1"/>
  <c r="AH45" i="7" s="1"/>
  <c r="AH46" i="7" a="1"/>
  <c r="AH46" i="7" s="1"/>
  <c r="AH47" i="7" a="1"/>
  <c r="AH47" i="7" s="1"/>
  <c r="AH48" i="7" a="1"/>
  <c r="AH48" i="7" s="1"/>
  <c r="AH49" i="7" a="1"/>
  <c r="AH49" i="7" s="1"/>
  <c r="AH50" i="7" a="1"/>
  <c r="AH50" i="7" s="1"/>
  <c r="AH51" i="7" a="1"/>
  <c r="AH51" i="7" s="1"/>
  <c r="AH52" i="7" a="1"/>
  <c r="AH52" i="7" s="1"/>
  <c r="AH53" i="7" a="1"/>
  <c r="AH53" i="7" s="1"/>
  <c r="AH54" i="7" a="1"/>
  <c r="AH54" i="7" s="1"/>
  <c r="AH55" i="7" a="1"/>
  <c r="AH55" i="7" s="1"/>
  <c r="AH56" i="7" a="1"/>
  <c r="AH56" i="7" s="1"/>
  <c r="AH59" i="7" a="1"/>
  <c r="AH59" i="7" s="1"/>
  <c r="AH60" i="7" a="1"/>
  <c r="AH60" i="7" s="1"/>
  <c r="AH61" i="7" a="1"/>
  <c r="AH61" i="7" s="1"/>
  <c r="AH62" i="7" a="1"/>
  <c r="AH62" i="7" s="1"/>
  <c r="AH63" i="7" a="1"/>
  <c r="AH63" i="7" s="1"/>
  <c r="AH64" i="7" a="1"/>
  <c r="AH64" i="7" s="1"/>
  <c r="AH65" i="7" a="1"/>
  <c r="AH65" i="7" s="1"/>
  <c r="AH66" i="7" a="1"/>
  <c r="AH66" i="7" s="1"/>
  <c r="AH67" i="7" a="1"/>
  <c r="AH67" i="7" s="1"/>
  <c r="AH68" i="7" a="1"/>
  <c r="AH68" i="7" s="1"/>
  <c r="AH69" i="7" a="1"/>
  <c r="AH69" i="7" s="1"/>
  <c r="AH70" i="7" a="1"/>
  <c r="AH70" i="7" s="1"/>
  <c r="AH71" i="7" a="1"/>
  <c r="AH71" i="7" s="1"/>
  <c r="AH72" i="7" a="1"/>
  <c r="AH72" i="7" s="1"/>
  <c r="AH73" i="7" a="1"/>
  <c r="AH73" i="7" s="1"/>
  <c r="AH74" i="7" a="1"/>
  <c r="AH74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Z23" i="7" a="1"/>
  <c r="Z23" i="7" s="1"/>
  <c r="Z24" i="7" a="1"/>
  <c r="Z24" i="7" s="1"/>
  <c r="Z25" i="7" a="1"/>
  <c r="Z25" i="7" s="1"/>
  <c r="Z26" i="7" a="1"/>
  <c r="Z26" i="7" s="1"/>
  <c r="Z27" i="7" a="1"/>
  <c r="Z27" i="7" s="1"/>
  <c r="Z28" i="7" a="1"/>
  <c r="Z28" i="7" s="1"/>
  <c r="Z29" i="7" a="1"/>
  <c r="Z29" i="7" s="1"/>
  <c r="Z30" i="7" a="1"/>
  <c r="Z30" i="7" s="1"/>
  <c r="Z31" i="7" a="1"/>
  <c r="Z31" i="7" s="1"/>
  <c r="Z32" i="7" a="1"/>
  <c r="Z32" i="7" s="1"/>
  <c r="Z33" i="7" a="1"/>
  <c r="Z33" i="7" s="1"/>
  <c r="Z34" i="7" a="1"/>
  <c r="Z34" i="7" s="1"/>
  <c r="Z35" i="7" a="1"/>
  <c r="Z35" i="7" s="1"/>
  <c r="Z36" i="7" a="1"/>
  <c r="Z36" i="7" s="1"/>
  <c r="Z37" i="7" a="1"/>
  <c r="Z37" i="7" s="1"/>
  <c r="Z38" i="7" a="1"/>
  <c r="Z38" i="7" s="1"/>
  <c r="Z41" i="7" a="1"/>
  <c r="Z41" i="7" s="1"/>
  <c r="Z42" i="7" a="1"/>
  <c r="Z42" i="7" s="1"/>
  <c r="Z43" i="7" a="1"/>
  <c r="Z43" i="7" s="1"/>
  <c r="Z44" i="7" a="1"/>
  <c r="Z44" i="7" s="1"/>
  <c r="Z45" i="7" a="1"/>
  <c r="Z45" i="7" s="1"/>
  <c r="Z46" i="7" a="1"/>
  <c r="Z46" i="7" s="1"/>
  <c r="Z47" i="7" a="1"/>
  <c r="Z47" i="7" s="1"/>
  <c r="Z48" i="7" a="1"/>
  <c r="Z48" i="7" s="1"/>
  <c r="Z49" i="7" a="1"/>
  <c r="Z49" i="7" s="1"/>
  <c r="Z50" i="7" a="1"/>
  <c r="Z50" i="7" s="1"/>
  <c r="Z51" i="7" a="1"/>
  <c r="Z51" i="7" s="1"/>
  <c r="Z52" i="7" a="1"/>
  <c r="Z52" i="7" s="1"/>
  <c r="Z53" i="7" a="1"/>
  <c r="Z53" i="7" s="1"/>
  <c r="Z54" i="7" a="1"/>
  <c r="Z54" i="7" s="1"/>
  <c r="Z55" i="7" a="1"/>
  <c r="Z55" i="7" s="1"/>
  <c r="Z56" i="7" a="1"/>
  <c r="Z56" i="7" s="1"/>
  <c r="Z59" i="7" a="1"/>
  <c r="Z59" i="7" s="1"/>
  <c r="Z60" i="7" a="1"/>
  <c r="Z60" i="7" s="1"/>
  <c r="Z61" i="7" a="1"/>
  <c r="Z61" i="7" s="1"/>
  <c r="Z62" i="7" a="1"/>
  <c r="Z62" i="7" s="1"/>
  <c r="Z63" i="7" a="1"/>
  <c r="Z63" i="7" s="1"/>
  <c r="Z64" i="7" a="1"/>
  <c r="Z64" i="7" s="1"/>
  <c r="Z65" i="7" a="1"/>
  <c r="Z65" i="7" s="1"/>
  <c r="Z66" i="7" a="1"/>
  <c r="Z66" i="7" s="1"/>
  <c r="Z67" i="7" a="1"/>
  <c r="Z67" i="7" s="1"/>
  <c r="Z68" i="7" a="1"/>
  <c r="Z68" i="7" s="1"/>
  <c r="Z69" i="7" a="1"/>
  <c r="Z69" i="7" s="1"/>
  <c r="Z70" i="7" a="1"/>
  <c r="Z70" i="7" s="1"/>
  <c r="Z71" i="7" a="1"/>
  <c r="Z71" i="7" s="1"/>
  <c r="Z72" i="7" a="1"/>
  <c r="Z72" i="7" s="1"/>
  <c r="Z73" i="7" a="1"/>
  <c r="Z73" i="7" s="1"/>
  <c r="Z74" i="7" a="1"/>
  <c r="Z74" i="7" s="1"/>
  <c r="T23" i="7" a="1"/>
  <c r="T23" i="7" s="1"/>
  <c r="T24" i="7" a="1"/>
  <c r="T24" i="7" s="1"/>
  <c r="T25" i="7" a="1"/>
  <c r="T25" i="7" s="1"/>
  <c r="T26" i="7" a="1"/>
  <c r="T26" i="7" s="1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 s="1"/>
  <c r="T36" i="7" a="1"/>
  <c r="T36" i="7" s="1"/>
  <c r="T37" i="7" a="1"/>
  <c r="T37" i="7" s="1"/>
  <c r="T38" i="7" a="1"/>
  <c r="T38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 s="1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9" i="7" a="1"/>
  <c r="T59" i="7" s="1"/>
  <c r="T60" i="7" a="1"/>
  <c r="T60" i="7" s="1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R23" i="7" a="1"/>
  <c r="R23" i="7" s="1"/>
  <c r="R24" i="7" a="1"/>
  <c r="R24" i="7" s="1"/>
  <c r="R25" i="7" a="1"/>
  <c r="R25" i="7" s="1"/>
  <c r="R26" i="7" a="1"/>
  <c r="R26" i="7" s="1"/>
  <c r="R27" i="7" a="1"/>
  <c r="R27" i="7" s="1"/>
  <c r="R28" i="7" a="1"/>
  <c r="R28" i="7" s="1"/>
  <c r="R29" i="7" a="1"/>
  <c r="R29" i="7" s="1"/>
  <c r="R30" i="7" a="1"/>
  <c r="R30" i="7" s="1"/>
  <c r="R31" i="7" a="1"/>
  <c r="R31" i="7" s="1"/>
  <c r="R32" i="7" a="1"/>
  <c r="R32" i="7" s="1"/>
  <c r="R33" i="7" a="1"/>
  <c r="R33" i="7" s="1"/>
  <c r="R34" i="7" a="1"/>
  <c r="R34" i="7" s="1"/>
  <c r="R35" i="7" a="1"/>
  <c r="R35" i="7" s="1"/>
  <c r="R36" i="7" a="1"/>
  <c r="R36" i="7" s="1"/>
  <c r="R37" i="7" a="1"/>
  <c r="R37" i="7" s="1"/>
  <c r="R38" i="7" a="1"/>
  <c r="R38" i="7" s="1"/>
  <c r="R41" i="7" a="1"/>
  <c r="R41" i="7" s="1"/>
  <c r="R42" i="7" a="1"/>
  <c r="R42" i="7" s="1"/>
  <c r="R43" i="7" a="1"/>
  <c r="R43" i="7" s="1"/>
  <c r="R44" i="7" a="1"/>
  <c r="R44" i="7" s="1"/>
  <c r="R45" i="7" a="1"/>
  <c r="R45" i="7" s="1"/>
  <c r="R46" i="7" a="1"/>
  <c r="R46" i="7" s="1"/>
  <c r="R47" i="7" a="1"/>
  <c r="R47" i="7" s="1"/>
  <c r="R48" i="7" a="1"/>
  <c r="R48" i="7" s="1"/>
  <c r="R49" i="7" a="1"/>
  <c r="R49" i="7" s="1"/>
  <c r="R50" i="7" a="1"/>
  <c r="R50" i="7" s="1"/>
  <c r="R51" i="7" a="1"/>
  <c r="R51" i="7" s="1"/>
  <c r="R52" i="7" a="1"/>
  <c r="R52" i="7" s="1"/>
  <c r="R53" i="7" a="1"/>
  <c r="R53" i="7" s="1"/>
  <c r="R54" i="7" a="1"/>
  <c r="R54" i="7" s="1"/>
  <c r="R55" i="7" a="1"/>
  <c r="R55" i="7" s="1"/>
  <c r="R56" i="7" a="1"/>
  <c r="R56" i="7" s="1"/>
  <c r="R59" i="7" a="1"/>
  <c r="R59" i="7" s="1"/>
  <c r="R60" i="7" a="1"/>
  <c r="R60" i="7" s="1"/>
  <c r="R61" i="7" a="1"/>
  <c r="R61" i="7" s="1"/>
  <c r="R62" i="7" a="1"/>
  <c r="R62" i="7" s="1"/>
  <c r="R63" i="7" a="1"/>
  <c r="R63" i="7" s="1"/>
  <c r="R64" i="7" a="1"/>
  <c r="R64" i="7" s="1"/>
  <c r="R65" i="7" a="1"/>
  <c r="R65" i="7" s="1"/>
  <c r="R66" i="7" a="1"/>
  <c r="R66" i="7" s="1"/>
  <c r="R67" i="7" a="1"/>
  <c r="R67" i="7" s="1"/>
  <c r="R68" i="7" a="1"/>
  <c r="R68" i="7" s="1"/>
  <c r="R69" i="7" a="1"/>
  <c r="R69" i="7" s="1"/>
  <c r="R70" i="7" a="1"/>
  <c r="R70" i="7" s="1"/>
  <c r="R71" i="7" a="1"/>
  <c r="R71" i="7" s="1"/>
  <c r="R72" i="7" a="1"/>
  <c r="R72" i="7" s="1"/>
  <c r="R73" i="7" a="1"/>
  <c r="R73" i="7" s="1"/>
  <c r="R74" i="7" a="1"/>
  <c r="R74" i="7" s="1"/>
  <c r="L23" i="7" a="1"/>
  <c r="L23" i="7" s="1"/>
  <c r="L24" i="7" a="1"/>
  <c r="L24" i="7" s="1"/>
  <c r="L25" i="7" a="1"/>
  <c r="L25" i="7" s="1"/>
  <c r="L26" i="7" a="1"/>
  <c r="L26" i="7" s="1"/>
  <c r="L27" i="7" a="1"/>
  <c r="L27" i="7" s="1"/>
  <c r="L28" i="7" a="1"/>
  <c r="L28" i="7" s="1"/>
  <c r="L29" i="7" a="1"/>
  <c r="L29" i="7" s="1"/>
  <c r="L30" i="7" a="1"/>
  <c r="L30" i="7" s="1"/>
  <c r="L31" i="7" a="1"/>
  <c r="L31" i="7" s="1"/>
  <c r="L32" i="7" a="1"/>
  <c r="L32" i="7" s="1"/>
  <c r="L33" i="7" a="1"/>
  <c r="L33" i="7" s="1"/>
  <c r="L34" i="7" a="1"/>
  <c r="L34" i="7" s="1"/>
  <c r="L35" i="7" a="1"/>
  <c r="L35" i="7" s="1"/>
  <c r="L36" i="7" a="1"/>
  <c r="L36" i="7" s="1"/>
  <c r="L37" i="7" a="1"/>
  <c r="L37" i="7" s="1"/>
  <c r="L38" i="7" a="1"/>
  <c r="L38" i="7" s="1"/>
  <c r="L41" i="7" a="1"/>
  <c r="L41" i="7" s="1"/>
  <c r="L42" i="7" a="1"/>
  <c r="L42" i="7" s="1"/>
  <c r="L43" i="7" a="1"/>
  <c r="L43" i="7" s="1"/>
  <c r="L44" i="7" a="1"/>
  <c r="L44" i="7" s="1"/>
  <c r="L45" i="7" a="1"/>
  <c r="L45" i="7" s="1"/>
  <c r="L46" i="7" a="1"/>
  <c r="L46" i="7" s="1"/>
  <c r="L47" i="7" a="1"/>
  <c r="L47" i="7" s="1"/>
  <c r="L48" i="7" a="1"/>
  <c r="L48" i="7" s="1"/>
  <c r="L49" i="7" a="1"/>
  <c r="L49" i="7" s="1"/>
  <c r="L50" i="7" a="1"/>
  <c r="L50" i="7" s="1"/>
  <c r="L51" i="7" a="1"/>
  <c r="L51" i="7" s="1"/>
  <c r="L52" i="7" a="1"/>
  <c r="L52" i="7" s="1"/>
  <c r="L53" i="7" a="1"/>
  <c r="L53" i="7" s="1"/>
  <c r="L54" i="7" a="1"/>
  <c r="L54" i="7" s="1"/>
  <c r="L55" i="7" a="1"/>
  <c r="L55" i="7" s="1"/>
  <c r="L56" i="7" a="1"/>
  <c r="L56" i="7" s="1"/>
  <c r="L59" i="7" a="1"/>
  <c r="L59" i="7" s="1"/>
  <c r="L60" i="7" a="1"/>
  <c r="L60" i="7" s="1"/>
  <c r="L61" i="7" a="1"/>
  <c r="L61" i="7" s="1"/>
  <c r="L62" i="7" a="1"/>
  <c r="L62" i="7" s="1"/>
  <c r="L63" i="7" a="1"/>
  <c r="L63" i="7" s="1"/>
  <c r="L64" i="7" a="1"/>
  <c r="L64" i="7" s="1"/>
  <c r="L65" i="7" a="1"/>
  <c r="L65" i="7" s="1"/>
  <c r="L66" i="7" a="1"/>
  <c r="L66" i="7" s="1"/>
  <c r="L67" i="7" a="1"/>
  <c r="L67" i="7" s="1"/>
  <c r="L68" i="7" a="1"/>
  <c r="L68" i="7" s="1"/>
  <c r="L69" i="7" a="1"/>
  <c r="L69" i="7" s="1"/>
  <c r="L70" i="7" a="1"/>
  <c r="L70" i="7" s="1"/>
  <c r="L71" i="7" a="1"/>
  <c r="L71" i="7" s="1"/>
  <c r="L72" i="7" a="1"/>
  <c r="L72" i="7" s="1"/>
  <c r="L73" i="7" a="1"/>
  <c r="L73" i="7" s="1"/>
  <c r="L74" i="7" a="1"/>
  <c r="L74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41" i="7" a="1"/>
  <c r="J41" i="7" s="1"/>
  <c r="J42" i="7" a="1"/>
  <c r="J42" i="7" s="1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 s="1"/>
  <c r="J54" i="7" a="1"/>
  <c r="J54" i="7" s="1"/>
  <c r="J55" i="7" a="1"/>
  <c r="J55" i="7" s="1"/>
  <c r="J56" i="7" a="1"/>
  <c r="J56" i="7" s="1"/>
  <c r="J59" i="7" a="1"/>
  <c r="J59" i="7" s="1"/>
  <c r="J60" i="7" a="1"/>
  <c r="J60" i="7" s="1"/>
  <c r="J61" i="7" a="1"/>
  <c r="J61" i="7" s="1"/>
  <c r="J62" i="7" a="1"/>
  <c r="J62" i="7" s="1"/>
  <c r="J63" i="7" a="1"/>
  <c r="J63" i="7" s="1"/>
  <c r="J64" i="7" a="1"/>
  <c r="J64" i="7" s="1"/>
  <c r="J65" i="7" a="1"/>
  <c r="J65" i="7" s="1"/>
  <c r="J66" i="7" a="1"/>
  <c r="J66" i="7" s="1"/>
  <c r="J67" i="7" a="1"/>
  <c r="J67" i="7" s="1"/>
  <c r="J68" i="7" a="1"/>
  <c r="J68" i="7" s="1"/>
  <c r="J69" i="7" a="1"/>
  <c r="J69" i="7" s="1"/>
  <c r="J70" i="7" a="1"/>
  <c r="J70" i="7" s="1"/>
  <c r="J71" i="7" a="1"/>
  <c r="J71" i="7" s="1"/>
  <c r="J72" i="7" a="1"/>
  <c r="J72" i="7" s="1"/>
  <c r="J73" i="7" a="1"/>
  <c r="J73" i="7" s="1"/>
  <c r="J74" i="7" a="1"/>
  <c r="J74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AZ4" i="7" a="1"/>
  <c r="AZ4" i="7" s="1"/>
  <c r="AZ5" i="7" a="1"/>
  <c r="AZ5" i="7" s="1"/>
  <c r="AZ6" i="7" a="1"/>
  <c r="AZ6" i="7" s="1"/>
  <c r="AZ7" i="7" a="1"/>
  <c r="AZ7" i="7" s="1"/>
  <c r="AZ8" i="7" a="1"/>
  <c r="AZ8" i="7" s="1"/>
  <c r="AZ9" i="7" a="1"/>
  <c r="AZ9" i="7" s="1"/>
  <c r="AZ10" i="7" a="1"/>
  <c r="AZ10" i="7" s="1"/>
  <c r="AZ11" i="7" a="1"/>
  <c r="AZ11" i="7" s="1"/>
  <c r="AZ12" i="7" a="1"/>
  <c r="AZ12" i="7" s="1"/>
  <c r="AZ13" i="7" a="1"/>
  <c r="AZ13" i="7" s="1"/>
  <c r="AZ14" i="7" a="1"/>
  <c r="AZ14" i="7" s="1"/>
  <c r="AZ15" i="7" a="1"/>
  <c r="AZ15" i="7" s="1"/>
  <c r="AZ16" i="7" a="1"/>
  <c r="AZ16" i="7" s="1"/>
  <c r="AZ17" i="7" a="1"/>
  <c r="AZ17" i="7" s="1"/>
  <c r="AZ18" i="7" a="1"/>
  <c r="AZ18" i="7" s="1"/>
  <c r="AZ19" i="7" a="1"/>
  <c r="AZ19" i="7" s="1"/>
  <c r="AX4" i="7" a="1"/>
  <c r="AX4" i="7" s="1"/>
  <c r="AX5" i="7" a="1"/>
  <c r="AX5" i="7" s="1"/>
  <c r="AX6" i="7" a="1"/>
  <c r="AX6" i="7" s="1"/>
  <c r="AX7" i="7" a="1"/>
  <c r="AX7" i="7" s="1"/>
  <c r="AX8" i="7" a="1"/>
  <c r="AX8" i="7" s="1"/>
  <c r="AX9" i="7" a="1"/>
  <c r="AX9" i="7" s="1"/>
  <c r="AX10" i="7" a="1"/>
  <c r="AX10" i="7" s="1"/>
  <c r="AX11" i="7" a="1"/>
  <c r="AX11" i="7" s="1"/>
  <c r="AX12" i="7" a="1"/>
  <c r="AX12" i="7" s="1"/>
  <c r="AX13" i="7" a="1"/>
  <c r="AX13" i="7" s="1"/>
  <c r="AX14" i="7" a="1"/>
  <c r="AX14" i="7" s="1"/>
  <c r="AX15" i="7" a="1"/>
  <c r="AX15" i="7" s="1"/>
  <c r="AX16" i="7" a="1"/>
  <c r="AX16" i="7" s="1"/>
  <c r="AX17" i="7" a="1"/>
  <c r="AX17" i="7" s="1"/>
  <c r="AX18" i="7" a="1"/>
  <c r="AX18" i="7" s="1"/>
  <c r="AX19" i="7" a="1"/>
  <c r="AX19" i="7" s="1"/>
  <c r="AR4" i="7" a="1"/>
  <c r="AR4" i="7" s="1"/>
  <c r="AR5" i="7" a="1"/>
  <c r="AR5" i="7" s="1"/>
  <c r="AR6" i="7" a="1"/>
  <c r="AR6" i="7" s="1"/>
  <c r="AR7" i="7" a="1"/>
  <c r="AR7" i="7" s="1"/>
  <c r="AR8" i="7" a="1"/>
  <c r="AR8" i="7" s="1"/>
  <c r="AR9" i="7" a="1"/>
  <c r="AR9" i="7" s="1"/>
  <c r="AR10" i="7" a="1"/>
  <c r="AR10" i="7" s="1"/>
  <c r="AR11" i="7" a="1"/>
  <c r="AR11" i="7" s="1"/>
  <c r="AR12" i="7" a="1"/>
  <c r="AR12" i="7" s="1"/>
  <c r="AR13" i="7" a="1"/>
  <c r="AR13" i="7" s="1"/>
  <c r="AR14" i="7" a="1"/>
  <c r="AR14" i="7" s="1"/>
  <c r="AR15" i="7" a="1"/>
  <c r="AR15" i="7" s="1"/>
  <c r="AR16" i="7" a="1"/>
  <c r="AR16" i="7" s="1"/>
  <c r="AR17" i="7" a="1"/>
  <c r="AR17" i="7" s="1"/>
  <c r="AR18" i="7" a="1"/>
  <c r="AR18" i="7" s="1"/>
  <c r="AR19" i="7" a="1"/>
  <c r="AR19" i="7" s="1"/>
  <c r="AP4" i="7" a="1"/>
  <c r="AP4" i="7" s="1"/>
  <c r="AP5" i="7" a="1"/>
  <c r="AP5" i="7" s="1"/>
  <c r="AP6" i="7" a="1"/>
  <c r="AP6" i="7" s="1"/>
  <c r="AP7" i="7" a="1"/>
  <c r="AP7" i="7" s="1"/>
  <c r="AP8" i="7" a="1"/>
  <c r="AP8" i="7" s="1"/>
  <c r="AP9" i="7" a="1"/>
  <c r="AP9" i="7" s="1"/>
  <c r="AP10" i="7" a="1"/>
  <c r="AP10" i="7" s="1"/>
  <c r="AP11" i="7" a="1"/>
  <c r="AP11" i="7" s="1"/>
  <c r="AP12" i="7" a="1"/>
  <c r="AP12" i="7" s="1"/>
  <c r="AP13" i="7" a="1"/>
  <c r="AP13" i="7" s="1"/>
  <c r="AP14" i="7" a="1"/>
  <c r="AP14" i="7" s="1"/>
  <c r="AP15" i="7" a="1"/>
  <c r="AP15" i="7" s="1"/>
  <c r="AP16" i="7" a="1"/>
  <c r="AP16" i="7" s="1"/>
  <c r="AP17" i="7" a="1"/>
  <c r="AP17" i="7" s="1"/>
  <c r="AP18" i="7" a="1"/>
  <c r="AP18" i="7" s="1"/>
  <c r="AP19" i="7" a="1"/>
  <c r="AP19" i="7" s="1"/>
  <c r="AJ4" i="7" a="1"/>
  <c r="AJ4" i="7" s="1"/>
  <c r="AJ5" i="7" a="1"/>
  <c r="AJ5" i="7" s="1"/>
  <c r="AJ6" i="7" a="1"/>
  <c r="AJ6" i="7" s="1"/>
  <c r="AJ7" i="7" a="1"/>
  <c r="AJ7" i="7" s="1"/>
  <c r="AJ8" i="7" a="1"/>
  <c r="AJ8" i="7" s="1"/>
  <c r="AJ9" i="7" a="1"/>
  <c r="AJ9" i="7" s="1"/>
  <c r="AJ10" i="7" a="1"/>
  <c r="AJ10" i="7" s="1"/>
  <c r="AJ11" i="7" a="1"/>
  <c r="AJ11" i="7" s="1"/>
  <c r="AJ12" i="7" a="1"/>
  <c r="AJ12" i="7" s="1"/>
  <c r="AJ13" i="7" a="1"/>
  <c r="AJ13" i="7" s="1"/>
  <c r="AJ14" i="7" a="1"/>
  <c r="AJ14" i="7" s="1"/>
  <c r="AJ15" i="7" a="1"/>
  <c r="AJ15" i="7" s="1"/>
  <c r="AJ16" i="7" a="1"/>
  <c r="AJ16" i="7" s="1"/>
  <c r="AJ17" i="7" a="1"/>
  <c r="AJ17" i="7" s="1"/>
  <c r="AJ18" i="7" a="1"/>
  <c r="AJ18" i="7" s="1"/>
  <c r="AJ19" i="7" a="1"/>
  <c r="AJ19" i="7" s="1"/>
  <c r="AH4" i="7" a="1"/>
  <c r="AH4" i="7" s="1"/>
  <c r="AH5" i="7" a="1"/>
  <c r="AH5" i="7" s="1"/>
  <c r="AH6" i="7" a="1"/>
  <c r="AH6" i="7" s="1"/>
  <c r="AH7" i="7" a="1"/>
  <c r="AH7" i="7" s="1"/>
  <c r="AH8" i="7" a="1"/>
  <c r="AH8" i="7" s="1"/>
  <c r="AH9" i="7" a="1"/>
  <c r="AH9" i="7" s="1"/>
  <c r="AH10" i="7" a="1"/>
  <c r="AH10" i="7" s="1"/>
  <c r="AH11" i="7" a="1"/>
  <c r="AH11" i="7" s="1"/>
  <c r="AH12" i="7" a="1"/>
  <c r="AH12" i="7" s="1"/>
  <c r="AH13" i="7" a="1"/>
  <c r="AH13" i="7" s="1"/>
  <c r="AH14" i="7" a="1"/>
  <c r="AH14" i="7" s="1"/>
  <c r="AH15" i="7" a="1"/>
  <c r="AH15" i="7" s="1"/>
  <c r="AH16" i="7" a="1"/>
  <c r="AH16" i="7" s="1"/>
  <c r="AH17" i="7" a="1"/>
  <c r="AH17" i="7" s="1"/>
  <c r="AH18" i="7" a="1"/>
  <c r="AH18" i="7" s="1"/>
  <c r="AH19" i="7" a="1"/>
  <c r="AH19" i="7" s="1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Z4" i="7" a="1"/>
  <c r="Z4" i="7" s="1"/>
  <c r="Z5" i="7" a="1"/>
  <c r="Z5" i="7" s="1"/>
  <c r="Z6" i="7" a="1"/>
  <c r="Z6" i="7" s="1"/>
  <c r="Z7" i="7" a="1"/>
  <c r="Z7" i="7" s="1"/>
  <c r="Z8" i="7" a="1"/>
  <c r="Z8" i="7" s="1"/>
  <c r="Z9" i="7" a="1"/>
  <c r="Z9" i="7" s="1"/>
  <c r="Z10" i="7" a="1"/>
  <c r="Z10" i="7" s="1"/>
  <c r="Z11" i="7" a="1"/>
  <c r="Z11" i="7" s="1"/>
  <c r="Z12" i="7" a="1"/>
  <c r="Z12" i="7" s="1"/>
  <c r="Z13" i="7" a="1"/>
  <c r="Z13" i="7" s="1"/>
  <c r="Z14" i="7" a="1"/>
  <c r="Z14" i="7" s="1"/>
  <c r="Z15" i="7" a="1"/>
  <c r="Z15" i="7" s="1"/>
  <c r="Z16" i="7" a="1"/>
  <c r="Z16" i="7" s="1"/>
  <c r="Z17" i="7" a="1"/>
  <c r="Z17" i="7" s="1"/>
  <c r="Z18" i="7" a="1"/>
  <c r="Z18" i="7" s="1"/>
  <c r="Z19" i="7" a="1"/>
  <c r="Z19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 s="1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R4" i="7" a="1"/>
  <c r="R4" i="7" s="1"/>
  <c r="R5" i="7" a="1"/>
  <c r="R5" i="7" s="1"/>
  <c r="R6" i="7" a="1"/>
  <c r="R6" i="7" s="1"/>
  <c r="R7" i="7" a="1"/>
  <c r="R7" i="7" s="1"/>
  <c r="R8" i="7" a="1"/>
  <c r="R8" i="7" s="1"/>
  <c r="R9" i="7" a="1"/>
  <c r="R9" i="7" s="1"/>
  <c r="R10" i="7" a="1"/>
  <c r="R10" i="7" s="1"/>
  <c r="R11" i="7" a="1"/>
  <c r="R11" i="7" s="1"/>
  <c r="R12" i="7" a="1"/>
  <c r="R12" i="7" s="1"/>
  <c r="R13" i="7" a="1"/>
  <c r="R13" i="7" s="1"/>
  <c r="R14" i="7" a="1"/>
  <c r="R14" i="7" s="1"/>
  <c r="R15" i="7" a="1"/>
  <c r="R15" i="7" s="1"/>
  <c r="R16" i="7" a="1"/>
  <c r="R16" i="7" s="1"/>
  <c r="R17" i="7" a="1"/>
  <c r="R17" i="7" s="1"/>
  <c r="R18" i="7" a="1"/>
  <c r="R18" i="7" s="1"/>
  <c r="R19" i="7" a="1"/>
  <c r="R19" i="7" s="1"/>
  <c r="L4" i="7" a="1"/>
  <c r="L4" i="7" s="1"/>
  <c r="L5" i="7" a="1"/>
  <c r="L5" i="7" s="1"/>
  <c r="L6" i="7" a="1"/>
  <c r="L6" i="7" s="1"/>
  <c r="L7" i="7" a="1"/>
  <c r="L7" i="7" s="1"/>
  <c r="L8" i="7" a="1"/>
  <c r="L8" i="7" s="1"/>
  <c r="L9" i="7" a="1"/>
  <c r="L9" i="7" s="1"/>
  <c r="L10" i="7" a="1"/>
  <c r="L10" i="7" s="1"/>
  <c r="L11" i="7" a="1"/>
  <c r="L11" i="7" s="1"/>
  <c r="L12" i="7" a="1"/>
  <c r="L12" i="7" s="1"/>
  <c r="L13" i="7" a="1"/>
  <c r="L13" i="7" s="1"/>
  <c r="L14" i="7" a="1"/>
  <c r="L14" i="7" s="1"/>
  <c r="L15" i="7" a="1"/>
  <c r="L15" i="7" s="1"/>
  <c r="L16" i="7" a="1"/>
  <c r="L16" i="7" s="1"/>
  <c r="L17" i="7" a="1"/>
  <c r="L17" i="7" s="1"/>
  <c r="L18" i="7" a="1"/>
  <c r="L18" i="7" s="1"/>
  <c r="L19" i="7" a="1"/>
  <c r="L19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4" i="7" a="1"/>
  <c r="G4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C37" i="7" s="1"/>
  <c r="B38" i="7" a="1"/>
  <c r="B38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C54" i="7" s="1"/>
  <c r="B55" i="7" a="1"/>
  <c r="B55" i="7" s="1"/>
  <c r="C55" i="7" s="1"/>
  <c r="B56" i="7" a="1"/>
  <c r="B56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C71" i="7" s="1"/>
  <c r="B72" i="7" a="1"/>
  <c r="B72" i="7" s="1"/>
  <c r="C72" i="7" s="1"/>
  <c r="B73" i="7" a="1"/>
  <c r="B73" i="7" s="1"/>
  <c r="C73" i="7" s="1"/>
  <c r="B74" i="7" a="1"/>
  <c r="B7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C19" i="7" s="1"/>
  <c r="B4" i="7" a="1"/>
  <c r="B4" i="7" s="1"/>
  <c r="D5" i="4" a="1"/>
  <c r="D5" i="4" s="1"/>
  <c r="F5" i="4" s="1"/>
  <c r="D6" i="4" a="1"/>
  <c r="D6" i="4" s="1"/>
  <c r="F6" i="4" s="1"/>
  <c r="D7" i="4" a="1"/>
  <c r="D7" i="4" s="1"/>
  <c r="F7" i="4" s="1"/>
  <c r="D8" i="4" a="1"/>
  <c r="D8" i="4" s="1"/>
  <c r="F8" i="4" s="1"/>
  <c r="D9" i="4" a="1"/>
  <c r="D9" i="4" s="1"/>
  <c r="F9" i="4" s="1"/>
  <c r="D10" i="4" a="1"/>
  <c r="D10" i="4" s="1"/>
  <c r="F10" i="4" s="1"/>
  <c r="D11" i="4" a="1"/>
  <c r="D11" i="4" s="1"/>
  <c r="F11" i="4" s="1"/>
  <c r="D12" i="4" a="1"/>
  <c r="D12" i="4" s="1"/>
  <c r="F12" i="4" s="1"/>
  <c r="D13" i="4" a="1"/>
  <c r="D13" i="4" s="1"/>
  <c r="F13" i="4" s="1"/>
  <c r="D14" i="4" a="1"/>
  <c r="D14" i="4" s="1"/>
  <c r="F14" i="4" s="1"/>
  <c r="D15" i="4" a="1"/>
  <c r="D15" i="4" s="1"/>
  <c r="F15" i="4" s="1"/>
  <c r="D16" i="4" a="1"/>
  <c r="D16" i="4" s="1"/>
  <c r="F16" i="4" s="1"/>
  <c r="D17" i="4" a="1"/>
  <c r="D17" i="4" s="1"/>
  <c r="F17" i="4" s="1"/>
  <c r="D18" i="4" a="1"/>
  <c r="D18" i="4" s="1"/>
  <c r="F18" i="4" s="1"/>
  <c r="D19" i="4" a="1"/>
  <c r="D19" i="4" s="1"/>
  <c r="F19" i="4" s="1"/>
  <c r="D4" i="4" a="1"/>
  <c r="D4" i="4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J29" i="5" a="1"/>
  <c r="J29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29" i="5" a="1"/>
  <c r="G29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J3" i="5" a="1"/>
  <c r="J3" i="5" s="1"/>
  <c r="J4" i="5" a="1"/>
  <c r="J4" i="5" s="1"/>
  <c r="J5" i="5" a="1"/>
  <c r="J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G3" i="5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C3" i="2"/>
  <c r="C8" i="2" s="1"/>
  <c r="A17" i="3"/>
  <c r="C17" i="3" s="1"/>
  <c r="A7" i="3"/>
  <c r="C7" i="3" s="1"/>
  <c r="A16" i="3"/>
  <c r="B16" i="3" s="1"/>
  <c r="A6" i="3"/>
  <c r="C6" i="3" s="1"/>
  <c r="A18" i="3"/>
  <c r="B18" i="3" s="1"/>
  <c r="D22" i="2"/>
  <c r="A20" i="3"/>
  <c r="C20" i="3" s="1"/>
  <c r="A13" i="3"/>
  <c r="B13" i="3" s="1"/>
  <c r="A12" i="3"/>
  <c r="C12" i="3" s="1"/>
  <c r="A11" i="3"/>
  <c r="C11" i="3" s="1"/>
  <c r="A19" i="3"/>
  <c r="C19" i="3" s="1"/>
  <c r="B3" i="2"/>
  <c r="A9" i="3"/>
  <c r="C9" i="3" s="1"/>
  <c r="A4" i="3"/>
  <c r="B4" i="3" s="1"/>
  <c r="C5" i="3"/>
  <c r="A15" i="3"/>
  <c r="B15" i="3" s="1"/>
  <c r="A10" i="3"/>
  <c r="C10" i="3" s="1"/>
  <c r="A14" i="3"/>
  <c r="B14" i="3" s="1"/>
  <c r="A8" i="3"/>
  <c r="C8" i="3" s="1"/>
  <c r="B21" i="2" l="1"/>
  <c r="B19" i="2"/>
  <c r="E35" i="5"/>
  <c r="N19" i="7"/>
  <c r="V18" i="7"/>
  <c r="BB38" i="7"/>
  <c r="V74" i="7"/>
  <c r="AD38" i="7"/>
  <c r="V73" i="7"/>
  <c r="AD73" i="7"/>
  <c r="AL37" i="7"/>
  <c r="V72" i="7"/>
  <c r="AD36" i="7"/>
  <c r="AL35" i="7"/>
  <c r="AM35" i="7" s="1"/>
  <c r="AN35" i="7" s="1"/>
  <c r="AD19" i="7"/>
  <c r="AL16" i="7"/>
  <c r="AM16" i="7" s="1"/>
  <c r="AN16" i="7" s="1"/>
  <c r="V38" i="7"/>
  <c r="AD74" i="7"/>
  <c r="N73" i="7"/>
  <c r="V37" i="7"/>
  <c r="AD37" i="7"/>
  <c r="AL36" i="7"/>
  <c r="AM36" i="7" s="1"/>
  <c r="AN36" i="7" s="1"/>
  <c r="N71" i="7"/>
  <c r="AT19" i="7"/>
  <c r="BB19" i="7"/>
  <c r="N56" i="7"/>
  <c r="AD56" i="7"/>
  <c r="BB18" i="7"/>
  <c r="V55" i="7"/>
  <c r="AD53" i="7"/>
  <c r="AL53" i="7"/>
  <c r="AM53" i="7" s="1"/>
  <c r="AN53" i="7" s="1"/>
  <c r="BK9" i="7"/>
  <c r="BL9" i="7" s="1"/>
  <c r="BK28" i="7"/>
  <c r="BL28" i="7" s="1"/>
  <c r="BK6" i="7"/>
  <c r="BL6" i="7" s="1"/>
  <c r="BK10" i="7"/>
  <c r="BL10" i="7" s="1"/>
  <c r="BK27" i="7"/>
  <c r="BL27" i="7" s="1"/>
  <c r="BK8" i="7"/>
  <c r="BL8" i="7" s="1"/>
  <c r="B4" i="8" a="1"/>
  <c r="BK29" i="7"/>
  <c r="BL29" i="7" s="1"/>
  <c r="BK7" i="7"/>
  <c r="BL7" i="7" s="1"/>
  <c r="BK32" i="7"/>
  <c r="BL32" i="7" s="1"/>
  <c r="BK64" i="7"/>
  <c r="BL64" i="7" s="1"/>
  <c r="BK47" i="7"/>
  <c r="BL47" i="7" s="1"/>
  <c r="BK12" i="7"/>
  <c r="BL12" i="7" s="1"/>
  <c r="BK26" i="7"/>
  <c r="BL26" i="7" s="1"/>
  <c r="BK31" i="7"/>
  <c r="BL31" i="7" s="1"/>
  <c r="BK24" i="7"/>
  <c r="BL24" i="7" s="1"/>
  <c r="BK13" i="7"/>
  <c r="BL13" i="7" s="1"/>
  <c r="BK14" i="7"/>
  <c r="BL14" i="7" s="1"/>
  <c r="BK59" i="7"/>
  <c r="BL59" i="7" s="1"/>
  <c r="BK48" i="7"/>
  <c r="BL48" i="7" s="1"/>
  <c r="BK61" i="7"/>
  <c r="BL61" i="7" s="1"/>
  <c r="BK65" i="7"/>
  <c r="BL65" i="7" s="1"/>
  <c r="BK49" i="7"/>
  <c r="BL49" i="7" s="1"/>
  <c r="BK5" i="7"/>
  <c r="BL5" i="7" s="1"/>
  <c r="BK41" i="7"/>
  <c r="BL41" i="7" s="1"/>
  <c r="BK44" i="7"/>
  <c r="BL44" i="7" s="1"/>
  <c r="BK23" i="7"/>
  <c r="BL23" i="7" s="1"/>
  <c r="BK63" i="7"/>
  <c r="BL63" i="7" s="1"/>
  <c r="BK60" i="7"/>
  <c r="BL60" i="7" s="1"/>
  <c r="BK45" i="7"/>
  <c r="BL45" i="7" s="1"/>
  <c r="BK25" i="7"/>
  <c r="BL25" i="7" s="1"/>
  <c r="BK42" i="7"/>
  <c r="BL42" i="7" s="1"/>
  <c r="BK62" i="7"/>
  <c r="BL62" i="7" s="1"/>
  <c r="BK30" i="7"/>
  <c r="BL30" i="7" s="1"/>
  <c r="BK46" i="7"/>
  <c r="BL46" i="7" s="1"/>
  <c r="BK66" i="7"/>
  <c r="BL66" i="7" s="1"/>
  <c r="BK11" i="7"/>
  <c r="BL11" i="7" s="1"/>
  <c r="BK43" i="7"/>
  <c r="BL43" i="7" s="1"/>
  <c r="O24" i="4"/>
  <c r="F33" i="4"/>
  <c r="F23" i="4"/>
  <c r="F34" i="4"/>
  <c r="F32" i="4"/>
  <c r="F29" i="4"/>
  <c r="F30" i="4"/>
  <c r="F31" i="4"/>
  <c r="F25" i="4"/>
  <c r="F28" i="4"/>
  <c r="F22" i="4"/>
  <c r="F24" i="4"/>
  <c r="F27" i="4"/>
  <c r="F26" i="4"/>
  <c r="AK72" i="7"/>
  <c r="AK74" i="7"/>
  <c r="AL74" i="7" s="1"/>
  <c r="AM74" i="7" s="1"/>
  <c r="AN74" i="7" s="1"/>
  <c r="AS53" i="7"/>
  <c r="AT53" i="7" s="1"/>
  <c r="AS54" i="7"/>
  <c r="AS52" i="7"/>
  <c r="AT52" i="7" s="1"/>
  <c r="AS71" i="7"/>
  <c r="AK73" i="7"/>
  <c r="BA73" i="7"/>
  <c r="M38" i="7"/>
  <c r="BA74" i="7"/>
  <c r="AS55" i="7"/>
  <c r="AS56" i="7"/>
  <c r="BA54" i="7"/>
  <c r="BA72" i="7"/>
  <c r="BA52" i="7"/>
  <c r="M37" i="7"/>
  <c r="BA71" i="7"/>
  <c r="BA51" i="7"/>
  <c r="BA56" i="7"/>
  <c r="BA55" i="7"/>
  <c r="AK71" i="7"/>
  <c r="AK70" i="7"/>
  <c r="AL70" i="7" s="1"/>
  <c r="BA67" i="7"/>
  <c r="BB67" i="7" s="1"/>
  <c r="M34" i="7"/>
  <c r="N34" i="7" s="1"/>
  <c r="AS68" i="7"/>
  <c r="BA68" i="7"/>
  <c r="BB68" i="7" s="1"/>
  <c r="BA70" i="7"/>
  <c r="BB70" i="7" s="1"/>
  <c r="M36" i="7"/>
  <c r="N36" i="7" s="1"/>
  <c r="AS70" i="7"/>
  <c r="AT70" i="7" s="1"/>
  <c r="AK69" i="7"/>
  <c r="AL69" i="7" s="1"/>
  <c r="AS69" i="7"/>
  <c r="AT69" i="7" s="1"/>
  <c r="BA69" i="7"/>
  <c r="BA53" i="7"/>
  <c r="AK68" i="7"/>
  <c r="AL68" i="7" s="1"/>
  <c r="AK67" i="7"/>
  <c r="AS67" i="7"/>
  <c r="BA42" i="7"/>
  <c r="AS50" i="7"/>
  <c r="AT50" i="7" s="1"/>
  <c r="BA49" i="7"/>
  <c r="BB49" i="7" s="1"/>
  <c r="AS66" i="7"/>
  <c r="AS51" i="7"/>
  <c r="BA50" i="7"/>
  <c r="M35" i="7"/>
  <c r="N35" i="7" s="1"/>
  <c r="AS59" i="7"/>
  <c r="AS49" i="7"/>
  <c r="AS48" i="7"/>
  <c r="BA48" i="7"/>
  <c r="BB48" i="7" s="1"/>
  <c r="AS47" i="7"/>
  <c r="AT47" i="7" s="1"/>
  <c r="BA47" i="7"/>
  <c r="AS46" i="7"/>
  <c r="AS44" i="7"/>
  <c r="BA44" i="7"/>
  <c r="BA46" i="7"/>
  <c r="BB46" i="7" s="1"/>
  <c r="BA45" i="7"/>
  <c r="BB45" i="7" s="1"/>
  <c r="M32" i="7"/>
  <c r="N32" i="7" s="1"/>
  <c r="M31" i="7"/>
  <c r="N31" i="7" s="1"/>
  <c r="AK66" i="7"/>
  <c r="AL66" i="7" s="1"/>
  <c r="BA66" i="7"/>
  <c r="AK65" i="7"/>
  <c r="AL65" i="7" s="1"/>
  <c r="AS65" i="7"/>
  <c r="BA65" i="7"/>
  <c r="BB65" i="7" s="1"/>
  <c r="BA64" i="7"/>
  <c r="BB64" i="7" s="1"/>
  <c r="AS64" i="7"/>
  <c r="AT64" i="7" s="1"/>
  <c r="AS45" i="7"/>
  <c r="AT45" i="7" s="1"/>
  <c r="AS42" i="7"/>
  <c r="AT42" i="7" s="1"/>
  <c r="AK61" i="7"/>
  <c r="AL61" i="7" s="1"/>
  <c r="BA61" i="7"/>
  <c r="AS43" i="7"/>
  <c r="BA43" i="7"/>
  <c r="BA41" i="7"/>
  <c r="BB41" i="7" s="1"/>
  <c r="AS41" i="7"/>
  <c r="AK60" i="7"/>
  <c r="AS60" i="7"/>
  <c r="BA60" i="7"/>
  <c r="AS61" i="7"/>
  <c r="AK64" i="7"/>
  <c r="AL64" i="7" s="1"/>
  <c r="AK63" i="7"/>
  <c r="AL63" i="7" s="1"/>
  <c r="AS63" i="7"/>
  <c r="AT63" i="7" s="1"/>
  <c r="BA63" i="7"/>
  <c r="BB63" i="7" s="1"/>
  <c r="AK62" i="7"/>
  <c r="AS62" i="7"/>
  <c r="BA62" i="7"/>
  <c r="BA59" i="7"/>
  <c r="AK59" i="7"/>
  <c r="M30" i="7"/>
  <c r="N30" i="7" s="1"/>
  <c r="M33" i="7"/>
  <c r="N33" i="7" s="1"/>
  <c r="M29" i="7"/>
  <c r="N29" i="7" s="1"/>
  <c r="M28" i="7"/>
  <c r="N28" i="7" s="1"/>
  <c r="M27" i="7"/>
  <c r="N27" i="7" s="1"/>
  <c r="M26" i="7"/>
  <c r="N26" i="7" s="1"/>
  <c r="M25" i="7"/>
  <c r="N25" i="7" s="1"/>
  <c r="M24" i="7"/>
  <c r="N24" i="7" s="1"/>
  <c r="M23" i="7"/>
  <c r="M19" i="7"/>
  <c r="M17" i="7"/>
  <c r="N17" i="7" s="1"/>
  <c r="M16" i="7"/>
  <c r="N16" i="7" s="1"/>
  <c r="M15" i="7"/>
  <c r="N15" i="7" s="1"/>
  <c r="M14" i="7"/>
  <c r="N14" i="7" s="1"/>
  <c r="M12" i="7"/>
  <c r="N12" i="7" s="1"/>
  <c r="M18" i="7"/>
  <c r="N18" i="7" s="1"/>
  <c r="M13" i="7"/>
  <c r="N13" i="7" s="1"/>
  <c r="M11" i="7"/>
  <c r="N11" i="7" s="1"/>
  <c r="M10" i="7"/>
  <c r="N10" i="7" s="1"/>
  <c r="M4" i="7"/>
  <c r="M8" i="7"/>
  <c r="N8" i="7" s="1"/>
  <c r="M6" i="7"/>
  <c r="N6" i="7" s="1"/>
  <c r="M9" i="7"/>
  <c r="N9" i="7" s="1"/>
  <c r="M7" i="7"/>
  <c r="N7" i="7" s="1"/>
  <c r="M5" i="7"/>
  <c r="N5" i="7" s="1"/>
  <c r="BA35" i="7"/>
  <c r="BB35" i="7" s="1"/>
  <c r="BC35" i="7" s="1"/>
  <c r="BD35" i="7" s="1"/>
  <c r="AC68" i="7"/>
  <c r="AD68" i="7" s="1"/>
  <c r="BA29" i="7"/>
  <c r="AC34" i="7"/>
  <c r="AD34" i="7" s="1"/>
  <c r="AC33" i="7"/>
  <c r="AD33" i="7" s="1"/>
  <c r="AC53" i="7"/>
  <c r="AC32" i="7"/>
  <c r="AD32" i="7" s="1"/>
  <c r="AS34" i="7"/>
  <c r="AT34" i="7" s="1"/>
  <c r="AU34" i="7" s="1"/>
  <c r="AV34" i="7" s="1"/>
  <c r="AK35" i="7"/>
  <c r="AS36" i="7"/>
  <c r="AT36" i="7" s="1"/>
  <c r="AU36" i="7" s="1"/>
  <c r="AV36" i="7" s="1"/>
  <c r="M72" i="7"/>
  <c r="N72" i="7" s="1"/>
  <c r="U53" i="7"/>
  <c r="V53" i="7" s="1"/>
  <c r="AK51" i="7"/>
  <c r="AL51" i="7" s="1"/>
  <c r="AM51" i="7" s="1"/>
  <c r="AN51" i="7" s="1"/>
  <c r="U67" i="7"/>
  <c r="V67" i="7" s="1"/>
  <c r="AC56" i="7"/>
  <c r="U33" i="7"/>
  <c r="V33" i="7" s="1"/>
  <c r="AS33" i="7"/>
  <c r="AT33" i="7" s="1"/>
  <c r="AU33" i="7" s="1"/>
  <c r="AV33" i="7" s="1"/>
  <c r="U70" i="7"/>
  <c r="V70" i="7" s="1"/>
  <c r="U52" i="7"/>
  <c r="V52" i="7" s="1"/>
  <c r="AC74" i="7"/>
  <c r="BA28" i="7"/>
  <c r="BB28" i="7" s="1"/>
  <c r="U54" i="7"/>
  <c r="V54" i="7" s="1"/>
  <c r="M73" i="7"/>
  <c r="M56" i="7"/>
  <c r="AS17" i="7"/>
  <c r="AT17" i="7" s="1"/>
  <c r="AU17" i="7" s="1"/>
  <c r="AV17" i="7" s="1"/>
  <c r="AC69" i="7"/>
  <c r="AD69" i="7" s="1"/>
  <c r="AK36" i="7"/>
  <c r="AK52" i="7"/>
  <c r="AL52" i="7" s="1"/>
  <c r="AM52" i="7" s="1"/>
  <c r="AN52" i="7" s="1"/>
  <c r="U72" i="7"/>
  <c r="M74" i="7"/>
  <c r="N74" i="7" s="1"/>
  <c r="U71" i="7"/>
  <c r="V71" i="7" s="1"/>
  <c r="AS38" i="7"/>
  <c r="AT38" i="7" s="1"/>
  <c r="AC71" i="7"/>
  <c r="AD71" i="7" s="1"/>
  <c r="BA16" i="7"/>
  <c r="BB16" i="7" s="1"/>
  <c r="BC16" i="7" s="1"/>
  <c r="BD16" i="7" s="1"/>
  <c r="BA32" i="7"/>
  <c r="BB32" i="7" s="1"/>
  <c r="BC32" i="7" s="1"/>
  <c r="BD32" i="7" s="1"/>
  <c r="BA14" i="7"/>
  <c r="BB14" i="7" s="1"/>
  <c r="BC14" i="7" s="1"/>
  <c r="BD14" i="7" s="1"/>
  <c r="AC37" i="7"/>
  <c r="BA38" i="7"/>
  <c r="U74" i="7"/>
  <c r="AC38" i="7"/>
  <c r="U55" i="7"/>
  <c r="AC35" i="7"/>
  <c r="AD35" i="7" s="1"/>
  <c r="AK54" i="7"/>
  <c r="AL54" i="7" s="1"/>
  <c r="BA31" i="7"/>
  <c r="BB31" i="7" s="1"/>
  <c r="M55" i="7"/>
  <c r="N55" i="7" s="1"/>
  <c r="M71" i="7"/>
  <c r="M53" i="7"/>
  <c r="N53" i="7" s="1"/>
  <c r="U73" i="7"/>
  <c r="AK55" i="7"/>
  <c r="AL55" i="7" s="1"/>
  <c r="M50" i="7"/>
  <c r="N50" i="7" s="1"/>
  <c r="BA13" i="7"/>
  <c r="BB13" i="7" s="1"/>
  <c r="BC13" i="7" s="1"/>
  <c r="BD13" i="7" s="1"/>
  <c r="M54" i="7"/>
  <c r="N54" i="7" s="1"/>
  <c r="AC54" i="7"/>
  <c r="AD54" i="7" s="1"/>
  <c r="BA33" i="7"/>
  <c r="BB33" i="7" s="1"/>
  <c r="BC33" i="7" s="1"/>
  <c r="BD33" i="7" s="1"/>
  <c r="U34" i="7"/>
  <c r="V34" i="7" s="1"/>
  <c r="AK56" i="7"/>
  <c r="AL56" i="7" s="1"/>
  <c r="M51" i="7"/>
  <c r="N51" i="7" s="1"/>
  <c r="U69" i="7"/>
  <c r="V69" i="7" s="1"/>
  <c r="M48" i="7"/>
  <c r="N48" i="7" s="1"/>
  <c r="U56" i="7"/>
  <c r="V56" i="7" s="1"/>
  <c r="AC70" i="7"/>
  <c r="AD70" i="7" s="1"/>
  <c r="AC55" i="7"/>
  <c r="AD55" i="7" s="1"/>
  <c r="AK37" i="7"/>
  <c r="AK15" i="7"/>
  <c r="AL15" i="7" s="1"/>
  <c r="AM15" i="7" s="1"/>
  <c r="AN15" i="7" s="1"/>
  <c r="M70" i="7"/>
  <c r="N70" i="7" s="1"/>
  <c r="AK53" i="7"/>
  <c r="BA37" i="7"/>
  <c r="BB37" i="7" s="1"/>
  <c r="BA36" i="7"/>
  <c r="BB36" i="7" s="1"/>
  <c r="AC52" i="7"/>
  <c r="AD52" i="7" s="1"/>
  <c r="AC36" i="7"/>
  <c r="AC73" i="7"/>
  <c r="U37" i="7"/>
  <c r="U36" i="7"/>
  <c r="V36" i="7" s="1"/>
  <c r="AC51" i="7"/>
  <c r="AD51" i="7" s="1"/>
  <c r="AK50" i="7"/>
  <c r="AL50" i="7" s="1"/>
  <c r="AM50" i="7" s="1"/>
  <c r="AN50" i="7" s="1"/>
  <c r="AK34" i="7"/>
  <c r="AL34" i="7" s="1"/>
  <c r="AM34" i="7" s="1"/>
  <c r="AN34" i="7" s="1"/>
  <c r="AS37" i="7"/>
  <c r="AT37" i="7" s="1"/>
  <c r="AC72" i="7"/>
  <c r="AD72" i="7" s="1"/>
  <c r="AK38" i="7"/>
  <c r="AL38" i="7" s="1"/>
  <c r="U38" i="7"/>
  <c r="BA34" i="7"/>
  <c r="BB34" i="7" s="1"/>
  <c r="BC34" i="7" s="1"/>
  <c r="BD34" i="7" s="1"/>
  <c r="AS35" i="7"/>
  <c r="AT35" i="7" s="1"/>
  <c r="AU35" i="7" s="1"/>
  <c r="AV35" i="7" s="1"/>
  <c r="U10" i="7"/>
  <c r="V10" i="7" s="1"/>
  <c r="U51" i="7"/>
  <c r="V51" i="7" s="1"/>
  <c r="U50" i="7"/>
  <c r="V50" i="7" s="1"/>
  <c r="U35" i="7"/>
  <c r="V35" i="7" s="1"/>
  <c r="M69" i="7"/>
  <c r="N69" i="7" s="1"/>
  <c r="U48" i="7"/>
  <c r="V48" i="7" s="1"/>
  <c r="M68" i="7"/>
  <c r="N68" i="7" s="1"/>
  <c r="AC31" i="7"/>
  <c r="AD31" i="7" s="1"/>
  <c r="M67" i="7"/>
  <c r="N67" i="7" s="1"/>
  <c r="M52" i="7"/>
  <c r="N52" i="7" s="1"/>
  <c r="U32" i="7"/>
  <c r="V32" i="7" s="1"/>
  <c r="U31" i="7"/>
  <c r="M63" i="7"/>
  <c r="N63" i="7" s="1"/>
  <c r="AC48" i="7"/>
  <c r="AD48" i="7" s="1"/>
  <c r="M46" i="7"/>
  <c r="N46" i="7" s="1"/>
  <c r="U29" i="7"/>
  <c r="V29" i="7" s="1"/>
  <c r="AC28" i="7"/>
  <c r="AD28" i="7" s="1"/>
  <c r="AK31" i="7"/>
  <c r="AL31" i="7" s="1"/>
  <c r="AC13" i="7"/>
  <c r="AD13" i="7" s="1"/>
  <c r="M66" i="7"/>
  <c r="N66" i="7" s="1"/>
  <c r="AS9" i="7"/>
  <c r="AT9" i="7" s="1"/>
  <c r="AS25" i="7"/>
  <c r="AT25" i="7" s="1"/>
  <c r="AC27" i="7"/>
  <c r="AD27" i="7" s="1"/>
  <c r="AK42" i="7"/>
  <c r="AL42" i="7" s="1"/>
  <c r="AC49" i="7"/>
  <c r="AD49" i="7" s="1"/>
  <c r="AK49" i="7"/>
  <c r="AL49" i="7" s="1"/>
  <c r="AC46" i="7"/>
  <c r="AD46" i="7" s="1"/>
  <c r="AK32" i="7"/>
  <c r="AL32" i="7" s="1"/>
  <c r="AS32" i="7"/>
  <c r="AT32" i="7" s="1"/>
  <c r="AS31" i="7"/>
  <c r="AT31" i="7" s="1"/>
  <c r="U28" i="7"/>
  <c r="U68" i="7"/>
  <c r="V68" i="7" s="1"/>
  <c r="M62" i="7"/>
  <c r="N62" i="7" s="1"/>
  <c r="AS29" i="7"/>
  <c r="AT29" i="7" s="1"/>
  <c r="AC50" i="7"/>
  <c r="AD50" i="7" s="1"/>
  <c r="U44" i="7"/>
  <c r="V44" i="7" s="1"/>
  <c r="AC65" i="7"/>
  <c r="AD65" i="7" s="1"/>
  <c r="AK48" i="7"/>
  <c r="AL48" i="7" s="1"/>
  <c r="AC63" i="7"/>
  <c r="AD63" i="7" s="1"/>
  <c r="AK33" i="7"/>
  <c r="AK47" i="7"/>
  <c r="AL47" i="7" s="1"/>
  <c r="AS30" i="7"/>
  <c r="U49" i="7"/>
  <c r="V49" i="7" s="1"/>
  <c r="M65" i="7"/>
  <c r="N65" i="7" s="1"/>
  <c r="U66" i="7"/>
  <c r="V66" i="7" s="1"/>
  <c r="AC66" i="7"/>
  <c r="AD66" i="7" s="1"/>
  <c r="U47" i="7"/>
  <c r="BA30" i="7"/>
  <c r="AK29" i="7"/>
  <c r="AK23" i="7"/>
  <c r="AK45" i="7"/>
  <c r="AL45" i="7" s="1"/>
  <c r="BA27" i="7"/>
  <c r="BB27" i="7" s="1"/>
  <c r="AC67" i="7"/>
  <c r="AD67" i="7" s="1"/>
  <c r="M45" i="7"/>
  <c r="N45" i="7" s="1"/>
  <c r="AC60" i="7"/>
  <c r="AD60" i="7" s="1"/>
  <c r="AK14" i="7"/>
  <c r="AL14" i="7" s="1"/>
  <c r="AS27" i="7"/>
  <c r="AT27" i="7" s="1"/>
  <c r="AC29" i="7"/>
  <c r="AD29" i="7" s="1"/>
  <c r="U25" i="7"/>
  <c r="V25" i="7" s="1"/>
  <c r="BA26" i="7"/>
  <c r="BB26" i="7" s="1"/>
  <c r="BA23" i="7"/>
  <c r="AC45" i="7"/>
  <c r="AD45" i="7" s="1"/>
  <c r="AS24" i="7"/>
  <c r="AT24" i="7" s="1"/>
  <c r="AC26" i="7"/>
  <c r="U61" i="7"/>
  <c r="V61" i="7" s="1"/>
  <c r="AC62" i="7"/>
  <c r="AK44" i="7"/>
  <c r="AC42" i="7"/>
  <c r="AD42" i="7" s="1"/>
  <c r="AK24" i="7"/>
  <c r="AS28" i="7"/>
  <c r="U43" i="7"/>
  <c r="V43" i="7" s="1"/>
  <c r="AS26" i="7"/>
  <c r="AC23" i="7"/>
  <c r="U60" i="7"/>
  <c r="V60" i="7" s="1"/>
  <c r="BA24" i="7"/>
  <c r="AK46" i="7"/>
  <c r="AC64" i="7"/>
  <c r="AD64" i="7" s="1"/>
  <c r="U65" i="7"/>
  <c r="V65" i="7" s="1"/>
  <c r="M49" i="7"/>
  <c r="N49" i="7" s="1"/>
  <c r="AC47" i="7"/>
  <c r="AD47" i="7" s="1"/>
  <c r="AK30" i="7"/>
  <c r="M64" i="7"/>
  <c r="N64" i="7" s="1"/>
  <c r="AC24" i="7"/>
  <c r="M59" i="7"/>
  <c r="AK26" i="7"/>
  <c r="M42" i="7"/>
  <c r="N42" i="7" s="1"/>
  <c r="M61" i="7"/>
  <c r="N61" i="7" s="1"/>
  <c r="AC43" i="7"/>
  <c r="AD43" i="7" s="1"/>
  <c r="AK41" i="7"/>
  <c r="AC44" i="7"/>
  <c r="AS23" i="7"/>
  <c r="AK43" i="7"/>
  <c r="U45" i="7"/>
  <c r="V45" i="7" s="1"/>
  <c r="BA25" i="7"/>
  <c r="BB25" i="7" s="1"/>
  <c r="AC61" i="7"/>
  <c r="AD61" i="7" s="1"/>
  <c r="AK27" i="7"/>
  <c r="AL27" i="7" s="1"/>
  <c r="AS7" i="7"/>
  <c r="U62" i="7"/>
  <c r="V62" i="7" s="1"/>
  <c r="AC41" i="7"/>
  <c r="AC30" i="7"/>
  <c r="AK28" i="7"/>
  <c r="AL28" i="7" s="1"/>
  <c r="AK25" i="7"/>
  <c r="AL25" i="7" s="1"/>
  <c r="U30" i="7"/>
  <c r="V30" i="7" s="1"/>
  <c r="U64" i="7"/>
  <c r="V64" i="7" s="1"/>
  <c r="U27" i="7"/>
  <c r="V27" i="7" s="1"/>
  <c r="U63" i="7"/>
  <c r="V63" i="7" s="1"/>
  <c r="AC25" i="7"/>
  <c r="AD25" i="7" s="1"/>
  <c r="M47" i="7"/>
  <c r="N47" i="7" s="1"/>
  <c r="U46" i="7"/>
  <c r="V46" i="7" s="1"/>
  <c r="U24" i="7"/>
  <c r="V24" i="7" s="1"/>
  <c r="AC59" i="7"/>
  <c r="U26" i="7"/>
  <c r="V26" i="7" s="1"/>
  <c r="U41" i="7"/>
  <c r="M44" i="7"/>
  <c r="N44" i="7" s="1"/>
  <c r="M43" i="7"/>
  <c r="N43" i="7" s="1"/>
  <c r="M41" i="7"/>
  <c r="M60" i="7"/>
  <c r="N60" i="7" s="1"/>
  <c r="U42" i="7"/>
  <c r="V42" i="7" s="1"/>
  <c r="U59" i="7"/>
  <c r="U23" i="7"/>
  <c r="AS10" i="7"/>
  <c r="AT10" i="7" s="1"/>
  <c r="C41" i="7"/>
  <c r="AC19" i="7"/>
  <c r="U14" i="7"/>
  <c r="V14" i="7" s="1"/>
  <c r="AC18" i="7"/>
  <c r="AD18" i="7" s="1"/>
  <c r="AC17" i="7"/>
  <c r="AD17" i="7" s="1"/>
  <c r="C70" i="7"/>
  <c r="AC16" i="7"/>
  <c r="AD16" i="7" s="1"/>
  <c r="AK13" i="7"/>
  <c r="C34" i="7"/>
  <c r="C32" i="7"/>
  <c r="AK19" i="7"/>
  <c r="AL19" i="7" s="1"/>
  <c r="C51" i="7"/>
  <c r="C49" i="7"/>
  <c r="C66" i="7"/>
  <c r="BA19" i="7"/>
  <c r="U17" i="7"/>
  <c r="V17" i="7" s="1"/>
  <c r="AK18" i="7"/>
  <c r="AL18" i="7" s="1"/>
  <c r="AM18" i="7" s="1"/>
  <c r="AN18" i="7" s="1"/>
  <c r="AK17" i="7"/>
  <c r="AL17" i="7" s="1"/>
  <c r="AM17" i="7" s="1"/>
  <c r="AN17" i="7" s="1"/>
  <c r="AK16" i="7"/>
  <c r="C68" i="7"/>
  <c r="U19" i="7"/>
  <c r="V19" i="7" s="1"/>
  <c r="AS14" i="7"/>
  <c r="AT14" i="7" s="1"/>
  <c r="AU14" i="7" s="1"/>
  <c r="AV14" i="7" s="1"/>
  <c r="C36" i="7"/>
  <c r="U16" i="7"/>
  <c r="V16" i="7" s="1"/>
  <c r="C56" i="7"/>
  <c r="C53" i="7"/>
  <c r="C38" i="7"/>
  <c r="C67" i="7"/>
  <c r="C65" i="7"/>
  <c r="C52" i="7"/>
  <c r="C74" i="7"/>
  <c r="AC15" i="7"/>
  <c r="AD15" i="7" s="1"/>
  <c r="C69" i="7"/>
  <c r="C64" i="7"/>
  <c r="C63" i="7"/>
  <c r="C62" i="7"/>
  <c r="C60" i="7"/>
  <c r="C35" i="7"/>
  <c r="C50" i="7"/>
  <c r="C47" i="7"/>
  <c r="C46" i="7"/>
  <c r="C61" i="7"/>
  <c r="C31" i="7"/>
  <c r="C48" i="7"/>
  <c r="AK11" i="7"/>
  <c r="C45" i="7"/>
  <c r="C43" i="7"/>
  <c r="C30" i="7"/>
  <c r="C33" i="7"/>
  <c r="C59" i="7"/>
  <c r="C44" i="7"/>
  <c r="C42" i="7"/>
  <c r="C23" i="7"/>
  <c r="C29" i="7"/>
  <c r="C24" i="7"/>
  <c r="C25" i="7"/>
  <c r="C28" i="7"/>
  <c r="C27" i="7"/>
  <c r="C26" i="7"/>
  <c r="AS11" i="7"/>
  <c r="AT11" i="7" s="1"/>
  <c r="AK12" i="7"/>
  <c r="AL12" i="7" s="1"/>
  <c r="AC12" i="7"/>
  <c r="AD12" i="7" s="1"/>
  <c r="U18" i="7"/>
  <c r="BA15" i="7"/>
  <c r="BB15" i="7" s="1"/>
  <c r="BC15" i="7" s="1"/>
  <c r="BD15" i="7" s="1"/>
  <c r="U15" i="7"/>
  <c r="V15" i="7" s="1"/>
  <c r="AC10" i="7"/>
  <c r="AD10" i="7" s="1"/>
  <c r="U13" i="7"/>
  <c r="V13" i="7" s="1"/>
  <c r="U12" i="7"/>
  <c r="V12" i="7" s="1"/>
  <c r="AS19" i="7"/>
  <c r="AS18" i="7"/>
  <c r="AT18" i="7" s="1"/>
  <c r="AC14" i="7"/>
  <c r="AD14" i="7" s="1"/>
  <c r="AS15" i="7"/>
  <c r="AT15" i="7" s="1"/>
  <c r="AU15" i="7" s="1"/>
  <c r="AV15" i="7" s="1"/>
  <c r="BA17" i="7"/>
  <c r="BB17" i="7" s="1"/>
  <c r="BC17" i="7" s="1"/>
  <c r="BD17" i="7" s="1"/>
  <c r="AS16" i="7"/>
  <c r="AT16" i="7" s="1"/>
  <c r="AU16" i="7" s="1"/>
  <c r="AV16" i="7" s="1"/>
  <c r="BA18" i="7"/>
  <c r="AK10" i="7"/>
  <c r="AL10" i="7" s="1"/>
  <c r="U11" i="7"/>
  <c r="V11" i="7" s="1"/>
  <c r="AC11" i="7"/>
  <c r="AD11" i="7" s="1"/>
  <c r="BA10" i="7"/>
  <c r="BB10" i="7" s="1"/>
  <c r="AC9" i="7"/>
  <c r="AD9" i="7" s="1"/>
  <c r="BA8" i="7"/>
  <c r="BB8" i="7" s="1"/>
  <c r="AS13" i="7"/>
  <c r="AS8" i="7"/>
  <c r="AT8" i="7" s="1"/>
  <c r="BA12" i="7"/>
  <c r="BB12" i="7" s="1"/>
  <c r="BA11" i="7"/>
  <c r="BB11" i="7" s="1"/>
  <c r="BA6" i="7"/>
  <c r="BB6" i="7" s="1"/>
  <c r="U9" i="7"/>
  <c r="V9" i="7" s="1"/>
  <c r="AS12" i="7"/>
  <c r="BA7" i="7"/>
  <c r="BB7" i="7" s="1"/>
  <c r="AK8" i="7"/>
  <c r="AL8" i="7" s="1"/>
  <c r="BA9" i="7"/>
  <c r="BB9" i="7" s="1"/>
  <c r="AC8" i="7"/>
  <c r="AD8" i="7" s="1"/>
  <c r="AK6" i="7"/>
  <c r="AL6" i="7" s="1"/>
  <c r="AS5" i="7"/>
  <c r="AT5" i="7" s="1"/>
  <c r="AS6" i="7"/>
  <c r="AT6" i="7" s="1"/>
  <c r="BA5" i="7"/>
  <c r="BA4" i="7"/>
  <c r="AK7" i="7"/>
  <c r="AS4" i="7"/>
  <c r="AT4" i="7" s="1"/>
  <c r="AK9" i="7"/>
  <c r="AL9" i="7" s="1"/>
  <c r="AK5" i="7"/>
  <c r="AK4" i="7"/>
  <c r="AC7" i="7"/>
  <c r="AC6" i="7"/>
  <c r="AC5" i="7"/>
  <c r="U8" i="7"/>
  <c r="V8" i="7" s="1"/>
  <c r="AC4" i="7"/>
  <c r="U7" i="7"/>
  <c r="V7" i="7" s="1"/>
  <c r="U6" i="7"/>
  <c r="V6" i="7" s="1"/>
  <c r="U5" i="7"/>
  <c r="V5" i="7" s="1"/>
  <c r="U4" i="7"/>
  <c r="C16" i="7"/>
  <c r="C14" i="7"/>
  <c r="C17" i="7"/>
  <c r="C15" i="7"/>
  <c r="C11" i="7"/>
  <c r="C13" i="7"/>
  <c r="C12" i="7"/>
  <c r="C10" i="7"/>
  <c r="C8" i="7"/>
  <c r="C7" i="7"/>
  <c r="C6" i="7"/>
  <c r="C4" i="7"/>
  <c r="C9" i="7"/>
  <c r="C18" i="7"/>
  <c r="C5" i="7"/>
  <c r="H15" i="4"/>
  <c r="H19" i="4"/>
  <c r="J19" i="4" s="1"/>
  <c r="H17" i="4"/>
  <c r="H14" i="4"/>
  <c r="H8" i="4"/>
  <c r="H13" i="4"/>
  <c r="H5" i="4"/>
  <c r="H12" i="4"/>
  <c r="H10" i="4"/>
  <c r="H7" i="4"/>
  <c r="H6" i="4"/>
  <c r="H11" i="4"/>
  <c r="H18" i="4"/>
  <c r="H16" i="4"/>
  <c r="H9" i="4"/>
  <c r="E29" i="5"/>
  <c r="E55" i="5"/>
  <c r="E44" i="5"/>
  <c r="E54" i="5"/>
  <c r="E56" i="5"/>
  <c r="E43" i="5"/>
  <c r="E53" i="5"/>
  <c r="E52" i="5"/>
  <c r="E51" i="5"/>
  <c r="E67" i="5"/>
  <c r="E66" i="5"/>
  <c r="E50" i="5"/>
  <c r="E49" i="5"/>
  <c r="E68" i="5"/>
  <c r="E42" i="5"/>
  <c r="E40" i="5"/>
  <c r="E59" i="5"/>
  <c r="E62" i="5"/>
  <c r="E58" i="5"/>
  <c r="E60" i="5"/>
  <c r="E65" i="5"/>
  <c r="E64" i="5"/>
  <c r="E63" i="5"/>
  <c r="E61" i="5"/>
  <c r="E36" i="5"/>
  <c r="E47" i="5"/>
  <c r="E46" i="5"/>
  <c r="E48" i="5"/>
  <c r="E8" i="5"/>
  <c r="E39" i="5"/>
  <c r="E38" i="5"/>
  <c r="E41" i="5"/>
  <c r="E37" i="5"/>
  <c r="E34" i="5"/>
  <c r="E33" i="5"/>
  <c r="E32" i="5"/>
  <c r="E28" i="5"/>
  <c r="E27" i="5"/>
  <c r="E26" i="5"/>
  <c r="E25" i="5"/>
  <c r="E24" i="5"/>
  <c r="E15" i="5"/>
  <c r="E14" i="5"/>
  <c r="E7" i="5"/>
  <c r="E13" i="5"/>
  <c r="E23" i="5"/>
  <c r="E12" i="5"/>
  <c r="E11" i="5"/>
  <c r="E22" i="5"/>
  <c r="E10" i="5"/>
  <c r="E9" i="5"/>
  <c r="E6" i="5"/>
  <c r="E5" i="5"/>
  <c r="E18" i="5"/>
  <c r="E3" i="5"/>
  <c r="E20" i="5"/>
  <c r="E17" i="5"/>
  <c r="E4" i="5"/>
  <c r="E19" i="5"/>
  <c r="E21" i="5"/>
  <c r="C20" i="2"/>
  <c r="C18" i="2"/>
  <c r="B57" i="2"/>
  <c r="B58" i="2"/>
  <c r="B59" i="2"/>
  <c r="C30" i="2"/>
  <c r="B60" i="2"/>
  <c r="B66" i="2"/>
  <c r="D51" i="2"/>
  <c r="B61" i="2"/>
  <c r="B65" i="2"/>
  <c r="C36" i="2"/>
  <c r="B62" i="2"/>
  <c r="B64" i="2"/>
  <c r="C52" i="2"/>
  <c r="B63" i="2"/>
  <c r="B33" i="2"/>
  <c r="B7" i="3"/>
  <c r="D25" i="2"/>
  <c r="D29" i="2"/>
  <c r="D12" i="2"/>
  <c r="D5" i="2"/>
  <c r="D41" i="2"/>
  <c r="D44" i="2"/>
  <c r="D45" i="2"/>
  <c r="D8" i="2"/>
  <c r="D13" i="2"/>
  <c r="D33" i="2"/>
  <c r="D53" i="2"/>
  <c r="D50" i="2"/>
  <c r="D28" i="2"/>
  <c r="D42" i="2"/>
  <c r="D15" i="2"/>
  <c r="D6" i="2"/>
  <c r="D54" i="2"/>
  <c r="D38" i="2"/>
  <c r="D24" i="2"/>
  <c r="D14" i="2"/>
  <c r="D30" i="2"/>
  <c r="D43" i="2"/>
  <c r="D10" i="2"/>
  <c r="D46" i="2"/>
  <c r="D20" i="2"/>
  <c r="D23" i="2"/>
  <c r="D37" i="2"/>
  <c r="D17" i="2"/>
  <c r="D35" i="2"/>
  <c r="D16" i="2"/>
  <c r="D18" i="2"/>
  <c r="D36" i="2"/>
  <c r="D49" i="2"/>
  <c r="C14" i="3"/>
  <c r="C6" i="2"/>
  <c r="B42" i="2"/>
  <c r="B6" i="2"/>
  <c r="B50" i="2"/>
  <c r="C18" i="3"/>
  <c r="B8" i="3"/>
  <c r="B49" i="2"/>
  <c r="C13" i="3"/>
  <c r="C15" i="3"/>
  <c r="B22" i="2"/>
  <c r="C16" i="3"/>
  <c r="B30" i="2"/>
  <c r="B13" i="2"/>
  <c r="B43" i="2"/>
  <c r="B28" i="2"/>
  <c r="B54" i="2"/>
  <c r="B20" i="2"/>
  <c r="B23" i="2"/>
  <c r="B34" i="2"/>
  <c r="B44" i="2"/>
  <c r="B41" i="2"/>
  <c r="B7" i="2"/>
  <c r="B35" i="2"/>
  <c r="B37" i="2"/>
  <c r="C4" i="3"/>
  <c r="B6" i="3"/>
  <c r="B10" i="2"/>
  <c r="C9" i="2"/>
  <c r="C38" i="2"/>
  <c r="C44" i="2"/>
  <c r="C15" i="2"/>
  <c r="C23" i="2"/>
  <c r="C14" i="2"/>
  <c r="C7" i="2"/>
  <c r="C46" i="2"/>
  <c r="C24" i="2"/>
  <c r="C33" i="2"/>
  <c r="B17" i="3"/>
  <c r="C16" i="2"/>
  <c r="C13" i="2"/>
  <c r="B45" i="2"/>
  <c r="C41" i="2"/>
  <c r="C42" i="2"/>
  <c r="B29" i="2"/>
  <c r="C53" i="2"/>
  <c r="B25" i="2"/>
  <c r="C37" i="2"/>
  <c r="B11" i="3"/>
  <c r="C43" i="2"/>
  <c r="B24" i="2"/>
  <c r="C17" i="2"/>
  <c r="B46" i="2"/>
  <c r="C28" i="2"/>
  <c r="B18" i="2"/>
  <c r="C50" i="2"/>
  <c r="B51" i="2"/>
  <c r="B12" i="3"/>
  <c r="C21" i="2"/>
  <c r="B17" i="2"/>
  <c r="B5" i="2"/>
  <c r="C51" i="2"/>
  <c r="B9" i="3"/>
  <c r="B36" i="2"/>
  <c r="C45" i="2"/>
  <c r="B52" i="2"/>
  <c r="C25" i="2"/>
  <c r="B5" i="3"/>
  <c r="B38" i="2"/>
  <c r="C34" i="2"/>
  <c r="D9" i="2"/>
  <c r="B12" i="2"/>
  <c r="C35" i="2"/>
  <c r="D21" i="2"/>
  <c r="B10" i="3"/>
  <c r="B14" i="2"/>
  <c r="C29" i="2"/>
  <c r="D52" i="2"/>
  <c r="B20" i="3"/>
  <c r="D19" i="2"/>
  <c r="C10" i="2"/>
  <c r="D7" i="2"/>
  <c r="B9" i="2"/>
  <c r="C5" i="2"/>
  <c r="B19" i="3"/>
  <c r="D34" i="2"/>
  <c r="B15" i="2"/>
  <c r="C19" i="2"/>
  <c r="C54" i="2"/>
  <c r="B8" i="2"/>
  <c r="C49" i="2"/>
  <c r="B16" i="2"/>
  <c r="B53" i="2"/>
  <c r="C22" i="2"/>
  <c r="C12" i="2"/>
  <c r="V6" i="5" l="1"/>
  <c r="V21" i="5"/>
  <c r="AM63" i="7"/>
  <c r="AN63" i="7" s="1"/>
  <c r="BC12" i="7"/>
  <c r="BD12" i="7" s="1"/>
  <c r="AT66" i="7"/>
  <c r="AU66" i="7" s="1"/>
  <c r="AV66" i="7" s="1"/>
  <c r="BC10" i="7"/>
  <c r="BD10" i="7" s="1"/>
  <c r="W64" i="7"/>
  <c r="X64" i="7" s="1"/>
  <c r="BC49" i="7"/>
  <c r="BD49" i="7" s="1"/>
  <c r="AL33" i="7"/>
  <c r="AM33" i="7" s="1"/>
  <c r="AN33" i="7" s="1"/>
  <c r="AE11" i="7"/>
  <c r="AF11" i="7" s="1"/>
  <c r="W30" i="7"/>
  <c r="X30" i="7" s="1"/>
  <c r="AE63" i="7"/>
  <c r="AF63" i="7" s="1"/>
  <c r="AU50" i="7"/>
  <c r="AV50" i="7" s="1"/>
  <c r="V31" i="7"/>
  <c r="W31" i="7" s="1"/>
  <c r="X31" i="7" s="1"/>
  <c r="BC11" i="7"/>
  <c r="BD11" i="7" s="1"/>
  <c r="W11" i="7"/>
  <c r="X11" i="7" s="1"/>
  <c r="AM48" i="7"/>
  <c r="AN48" i="7" s="1"/>
  <c r="AU52" i="7"/>
  <c r="AV52" i="7" s="1"/>
  <c r="BB50" i="7"/>
  <c r="BC50" i="7" s="1"/>
  <c r="BD50" i="7" s="1"/>
  <c r="AL11" i="7"/>
  <c r="AM11" i="7" s="1"/>
  <c r="AN11" i="7" s="1"/>
  <c r="AM10" i="7"/>
  <c r="AN10" i="7" s="1"/>
  <c r="AT67" i="7"/>
  <c r="AU67" i="7" s="1"/>
  <c r="AV67" i="7" s="1"/>
  <c r="AT46" i="7"/>
  <c r="AU46" i="7" s="1"/>
  <c r="AV46" i="7" s="1"/>
  <c r="BC8" i="7"/>
  <c r="BD8" i="7" s="1"/>
  <c r="AU53" i="7"/>
  <c r="AV53" i="7" s="1"/>
  <c r="V47" i="7"/>
  <c r="W47" i="7" s="1"/>
  <c r="X47" i="7" s="1"/>
  <c r="AM31" i="7"/>
  <c r="AN31" i="7" s="1"/>
  <c r="BC28" i="7"/>
  <c r="BD28" i="7" s="1"/>
  <c r="AM68" i="7"/>
  <c r="AN68" i="7" s="1"/>
  <c r="AU29" i="7"/>
  <c r="AV29" i="7" s="1"/>
  <c r="AT51" i="7"/>
  <c r="AU51" i="7" s="1"/>
  <c r="AV51" i="7" s="1"/>
  <c r="AU31" i="7"/>
  <c r="AV31" i="7" s="1"/>
  <c r="BC65" i="7"/>
  <c r="BD65" i="7" s="1"/>
  <c r="AU70" i="7"/>
  <c r="AV70" i="7" s="1"/>
  <c r="AT48" i="7"/>
  <c r="AU48" i="7" s="1"/>
  <c r="AV48" i="7" s="1"/>
  <c r="BB69" i="7"/>
  <c r="BC69" i="7" s="1"/>
  <c r="BD69" i="7" s="1"/>
  <c r="AT13" i="7"/>
  <c r="AU13" i="7" s="1"/>
  <c r="AV13" i="7" s="1"/>
  <c r="W12" i="7"/>
  <c r="X12" i="7" s="1"/>
  <c r="AU32" i="7"/>
  <c r="AV32" i="7" s="1"/>
  <c r="AL13" i="7"/>
  <c r="AM13" i="7" s="1"/>
  <c r="AN13" i="7" s="1"/>
  <c r="AT12" i="7"/>
  <c r="AU12" i="7" s="1"/>
  <c r="AV12" i="7" s="1"/>
  <c r="AU64" i="7"/>
  <c r="AV64" i="7" s="1"/>
  <c r="AU69" i="7"/>
  <c r="AV69" i="7" s="1"/>
  <c r="AM69" i="7"/>
  <c r="AN69" i="7" s="1"/>
  <c r="AM32" i="7"/>
  <c r="AN32" i="7" s="1"/>
  <c r="AM65" i="7"/>
  <c r="AN65" i="7" s="1"/>
  <c r="BC70" i="7"/>
  <c r="BD70" i="7" s="1"/>
  <c r="AL29" i="7"/>
  <c r="AM29" i="7" s="1"/>
  <c r="AN29" i="7" s="1"/>
  <c r="BB51" i="7"/>
  <c r="BC51" i="7" s="1"/>
  <c r="BD51" i="7" s="1"/>
  <c r="AE46" i="7"/>
  <c r="AF46" i="7" s="1"/>
  <c r="BC68" i="7"/>
  <c r="BD68" i="7" s="1"/>
  <c r="AE10" i="7"/>
  <c r="AF10" i="7" s="1"/>
  <c r="AT49" i="7"/>
  <c r="AU49" i="7" s="1"/>
  <c r="AV49" i="7" s="1"/>
  <c r="BB29" i="7"/>
  <c r="BC29" i="7" s="1"/>
  <c r="BD29" i="7" s="1"/>
  <c r="AE29" i="7"/>
  <c r="AF29" i="7" s="1"/>
  <c r="AM49" i="7"/>
  <c r="AN49" i="7" s="1"/>
  <c r="BC31" i="7"/>
  <c r="BD31" i="7" s="1"/>
  <c r="AM66" i="7"/>
  <c r="AN66" i="7" s="1"/>
  <c r="BB30" i="7"/>
  <c r="BC30" i="7" s="1"/>
  <c r="BD30" i="7" s="1"/>
  <c r="AT68" i="7"/>
  <c r="AU68" i="7" s="1"/>
  <c r="AV68" i="7" s="1"/>
  <c r="V28" i="7"/>
  <c r="W28" i="7" s="1"/>
  <c r="X28" i="7" s="1"/>
  <c r="AL30" i="7"/>
  <c r="AM30" i="7" s="1"/>
  <c r="AN30" i="7" s="1"/>
  <c r="AD30" i="7"/>
  <c r="AE30" i="7" s="1"/>
  <c r="AF30" i="7" s="1"/>
  <c r="AE27" i="7"/>
  <c r="AF27" i="7" s="1"/>
  <c r="BC45" i="7"/>
  <c r="BD45" i="7" s="1"/>
  <c r="AM70" i="7"/>
  <c r="AN70" i="7" s="1"/>
  <c r="BB53" i="7"/>
  <c r="BC53" i="7" s="1"/>
  <c r="BD53" i="7" s="1"/>
  <c r="AL44" i="7"/>
  <c r="AM44" i="7" s="1"/>
  <c r="AN44" i="7" s="1"/>
  <c r="BC63" i="7"/>
  <c r="BD63" i="7" s="1"/>
  <c r="AU10" i="7"/>
  <c r="AV10" i="7" s="1"/>
  <c r="AT28" i="7"/>
  <c r="AU28" i="7" s="1"/>
  <c r="AV28" i="7" s="1"/>
  <c r="AL67" i="7"/>
  <c r="AM67" i="7" s="1"/>
  <c r="AN67" i="7" s="1"/>
  <c r="AM45" i="7"/>
  <c r="AN45" i="7" s="1"/>
  <c r="BB52" i="7"/>
  <c r="BC52" i="7" s="1"/>
  <c r="BD52" i="7" s="1"/>
  <c r="AM14" i="7"/>
  <c r="AN14" i="7" s="1"/>
  <c r="BC67" i="7"/>
  <c r="BD67" i="7" s="1"/>
  <c r="AE8" i="7"/>
  <c r="AF8" i="7" s="1"/>
  <c r="AU11" i="7"/>
  <c r="AV11" i="7" s="1"/>
  <c r="AU9" i="7"/>
  <c r="AV9" i="7" s="1"/>
  <c r="BC9" i="7"/>
  <c r="BD9" i="7" s="1"/>
  <c r="BC27" i="7"/>
  <c r="BD27" i="7" s="1"/>
  <c r="BB47" i="7"/>
  <c r="BC47" i="7" s="1"/>
  <c r="BD47" i="7" s="1"/>
  <c r="AD62" i="7"/>
  <c r="AE62" i="7" s="1"/>
  <c r="AF62" i="7" s="1"/>
  <c r="AL46" i="7"/>
  <c r="AM46" i="7" s="1"/>
  <c r="AN46" i="7" s="1"/>
  <c r="AT61" i="7"/>
  <c r="AU61" i="7" s="1"/>
  <c r="AV61" i="7" s="1"/>
  <c r="BB61" i="7"/>
  <c r="BC61" i="7" s="1"/>
  <c r="BD61" i="7" s="1"/>
  <c r="BB43" i="7"/>
  <c r="BC43" i="7" s="1"/>
  <c r="BD43" i="7" s="1"/>
  <c r="AM28" i="7"/>
  <c r="AN28" i="7" s="1"/>
  <c r="AU27" i="7"/>
  <c r="AV27" i="7" s="1"/>
  <c r="AT65" i="7"/>
  <c r="AU65" i="7" s="1"/>
  <c r="AV65" i="7" s="1"/>
  <c r="AE61" i="7"/>
  <c r="AF61" i="7" s="1"/>
  <c r="BC25" i="7"/>
  <c r="BD25" i="7" s="1"/>
  <c r="AM12" i="7"/>
  <c r="AN12" i="7" s="1"/>
  <c r="BB66" i="7"/>
  <c r="BC66" i="7" s="1"/>
  <c r="BD66" i="7" s="1"/>
  <c r="AM8" i="7"/>
  <c r="AN8" i="7" s="1"/>
  <c r="AE45" i="7"/>
  <c r="AF45" i="7" s="1"/>
  <c r="AE28" i="7"/>
  <c r="AF28" i="7" s="1"/>
  <c r="AU47" i="7"/>
  <c r="AV47" i="7" s="1"/>
  <c r="AL43" i="7"/>
  <c r="AM43" i="7" s="1"/>
  <c r="AN43" i="7" s="1"/>
  <c r="BC48" i="7"/>
  <c r="BD48" i="7" s="1"/>
  <c r="AM9" i="7"/>
  <c r="AN9" i="7" s="1"/>
  <c r="BC6" i="7"/>
  <c r="BD6" i="7" s="1"/>
  <c r="AD44" i="7"/>
  <c r="AE44" i="7" s="1"/>
  <c r="AF44" i="7" s="1"/>
  <c r="AT7" i="7"/>
  <c r="AU7" i="7" s="1"/>
  <c r="AV7" i="7" s="1"/>
  <c r="AE9" i="7"/>
  <c r="AF9" i="7" s="1"/>
  <c r="AM64" i="7"/>
  <c r="AN64" i="7" s="1"/>
  <c r="AU8" i="7"/>
  <c r="AV8" i="7" s="1"/>
  <c r="AM47" i="7"/>
  <c r="AN47" i="7" s="1"/>
  <c r="AM27" i="7"/>
  <c r="AN27" i="7" s="1"/>
  <c r="AT26" i="7"/>
  <c r="AU26" i="7" s="1"/>
  <c r="AV26" i="7" s="1"/>
  <c r="BC26" i="7"/>
  <c r="BD26" i="7" s="1"/>
  <c r="AT30" i="7"/>
  <c r="AU30" i="7" s="1"/>
  <c r="AV30" i="7" s="1"/>
  <c r="AM25" i="7"/>
  <c r="AN25" i="7" s="1"/>
  <c r="AU45" i="7"/>
  <c r="AV45" i="7" s="1"/>
  <c r="AE25" i="7"/>
  <c r="AF25" i="7" s="1"/>
  <c r="BC64" i="7"/>
  <c r="BD64" i="7" s="1"/>
  <c r="AE42" i="7"/>
  <c r="AF42" i="7" s="1"/>
  <c r="AL5" i="7"/>
  <c r="AM5" i="7" s="1"/>
  <c r="AN5" i="7" s="1"/>
  <c r="AD7" i="7"/>
  <c r="AE7" i="7" s="1"/>
  <c r="AF7" i="7" s="1"/>
  <c r="AU63" i="7"/>
  <c r="AV63" i="7" s="1"/>
  <c r="AE43" i="7"/>
  <c r="AF43" i="7" s="1"/>
  <c r="AM42" i="7"/>
  <c r="AN42" i="7" s="1"/>
  <c r="AE60" i="7"/>
  <c r="AF60" i="7" s="1"/>
  <c r="AM6" i="7"/>
  <c r="AN6" i="7" s="1"/>
  <c r="AU25" i="7"/>
  <c r="AV25" i="7" s="1"/>
  <c r="BC46" i="7"/>
  <c r="BD46" i="7" s="1"/>
  <c r="AD26" i="7"/>
  <c r="AE26" i="7" s="1"/>
  <c r="AF26" i="7" s="1"/>
  <c r="AD6" i="7"/>
  <c r="AE6" i="7" s="1"/>
  <c r="AF6" i="7" s="1"/>
  <c r="AD24" i="7"/>
  <c r="AE24" i="7" s="1"/>
  <c r="AF24" i="7" s="1"/>
  <c r="AD5" i="7"/>
  <c r="AE5" i="7" s="1"/>
  <c r="AF5" i="7" s="1"/>
  <c r="AL62" i="7"/>
  <c r="AM62" i="7" s="1"/>
  <c r="AN62" i="7" s="1"/>
  <c r="AL26" i="7"/>
  <c r="AM26" i="7" s="1"/>
  <c r="AN26" i="7" s="1"/>
  <c r="AL60" i="7"/>
  <c r="AM60" i="7" s="1"/>
  <c r="AN60" i="7" s="1"/>
  <c r="AM61" i="7"/>
  <c r="AN61" i="7" s="1"/>
  <c r="AL24" i="7"/>
  <c r="AM24" i="7" s="1"/>
  <c r="AN24" i="7" s="1"/>
  <c r="AL7" i="7"/>
  <c r="AM7" i="7" s="1"/>
  <c r="AN7" i="7" s="1"/>
  <c r="AT60" i="7"/>
  <c r="AU60" i="7" s="1"/>
  <c r="AV60" i="7" s="1"/>
  <c r="AT62" i="7"/>
  <c r="AU62" i="7" s="1"/>
  <c r="AV62" i="7" s="1"/>
  <c r="AU6" i="7"/>
  <c r="AV6" i="7" s="1"/>
  <c r="AU5" i="7"/>
  <c r="AV5" i="7" s="1"/>
  <c r="AT43" i="7"/>
  <c r="AU43" i="7" s="1"/>
  <c r="AV43" i="7" s="1"/>
  <c r="AU24" i="7"/>
  <c r="AV24" i="7" s="1"/>
  <c r="AU42" i="7"/>
  <c r="AV42" i="7" s="1"/>
  <c r="AT44" i="7"/>
  <c r="AU44" i="7" s="1"/>
  <c r="AV44" i="7" s="1"/>
  <c r="BB5" i="7"/>
  <c r="BC5" i="7" s="1"/>
  <c r="BD5" i="7" s="1"/>
  <c r="BB59" i="7"/>
  <c r="BC59" i="7" s="1"/>
  <c r="BD59" i="7" s="1"/>
  <c r="BB23" i="7"/>
  <c r="BC23" i="7" s="1"/>
  <c r="BD23" i="7" s="1"/>
  <c r="BB60" i="7"/>
  <c r="BC60" i="7" s="1"/>
  <c r="BD60" i="7" s="1"/>
  <c r="BB62" i="7"/>
  <c r="BC62" i="7" s="1"/>
  <c r="BD62" i="7" s="1"/>
  <c r="BC41" i="7"/>
  <c r="BD41" i="7" s="1"/>
  <c r="BB24" i="7"/>
  <c r="BC24" i="7" s="1"/>
  <c r="BD24" i="7" s="1"/>
  <c r="BB42" i="7"/>
  <c r="BC42" i="7" s="1"/>
  <c r="BD42" i="7" s="1"/>
  <c r="BB44" i="7"/>
  <c r="BC44" i="7" s="1"/>
  <c r="BD44" i="7" s="1"/>
  <c r="W43" i="7"/>
  <c r="X43" i="7" s="1"/>
  <c r="BB4" i="7"/>
  <c r="BC4" i="7" s="1"/>
  <c r="BD4" i="7" s="1"/>
  <c r="W9" i="7"/>
  <c r="X9" i="7" s="1"/>
  <c r="W61" i="7"/>
  <c r="X61" i="7" s="1"/>
  <c r="W24" i="7"/>
  <c r="X24" i="7" s="1"/>
  <c r="W29" i="7"/>
  <c r="X29" i="7" s="1"/>
  <c r="W26" i="7"/>
  <c r="X26" i="7" s="1"/>
  <c r="W62" i="7"/>
  <c r="X62" i="7" s="1"/>
  <c r="W7" i="7"/>
  <c r="X7" i="7" s="1"/>
  <c r="W44" i="7"/>
  <c r="X44" i="7" s="1"/>
  <c r="W63" i="7"/>
  <c r="X63" i="7" s="1"/>
  <c r="W8" i="7"/>
  <c r="X8" i="7" s="1"/>
  <c r="W45" i="7"/>
  <c r="X45" i="7" s="1"/>
  <c r="W10" i="7"/>
  <c r="X10" i="7" s="1"/>
  <c r="W42" i="7"/>
  <c r="X42" i="7" s="1"/>
  <c r="W60" i="7"/>
  <c r="X60" i="7" s="1"/>
  <c r="W27" i="7"/>
  <c r="X27" i="7" s="1"/>
  <c r="W25" i="7"/>
  <c r="X25" i="7" s="1"/>
  <c r="W46" i="7"/>
  <c r="X46" i="7" s="1"/>
  <c r="W6" i="7"/>
  <c r="X6" i="7" s="1"/>
  <c r="B4" i="8"/>
  <c r="BK4" i="7"/>
  <c r="BL4" i="7" s="1"/>
  <c r="AE111" i="8" a="1"/>
  <c r="AE111" i="8" s="1"/>
  <c r="BC7" i="7"/>
  <c r="BD7" i="7" s="1"/>
  <c r="AU4" i="7"/>
  <c r="AV4" i="7" s="1"/>
  <c r="W5" i="7"/>
  <c r="X5" i="7" s="1"/>
  <c r="O12" i="7"/>
  <c r="P12" i="7" s="1"/>
  <c r="O30" i="7"/>
  <c r="P30" i="7" s="1"/>
  <c r="O6" i="7"/>
  <c r="P6" i="7" s="1"/>
  <c r="O9" i="7"/>
  <c r="P9" i="7" s="1"/>
  <c r="O26" i="7"/>
  <c r="P26" i="7" s="1"/>
  <c r="O43" i="7"/>
  <c r="P43" i="7" s="1"/>
  <c r="O31" i="7"/>
  <c r="P31" i="7" s="1"/>
  <c r="O32" i="7"/>
  <c r="P32" i="7" s="1"/>
  <c r="O10" i="7"/>
  <c r="P10" i="7" s="1"/>
  <c r="O62" i="7"/>
  <c r="P62" i="7" s="1"/>
  <c r="O11" i="7"/>
  <c r="P11" i="7" s="1"/>
  <c r="O28" i="7"/>
  <c r="P28" i="7" s="1"/>
  <c r="O27" i="7"/>
  <c r="P27" i="7" s="1"/>
  <c r="O44" i="7"/>
  <c r="P44" i="7" s="1"/>
  <c r="O46" i="7"/>
  <c r="P46" i="7" s="1"/>
  <c r="O63" i="7"/>
  <c r="P63" i="7" s="1"/>
  <c r="O7" i="7"/>
  <c r="P7" i="7" s="1"/>
  <c r="O47" i="7"/>
  <c r="P47" i="7" s="1"/>
  <c r="O65" i="7"/>
  <c r="P65" i="7" s="1"/>
  <c r="O8" i="7"/>
  <c r="P8" i="7" s="1"/>
  <c r="O45" i="7"/>
  <c r="P45" i="7" s="1"/>
  <c r="O64" i="7"/>
  <c r="P64" i="7" s="1"/>
  <c r="O48" i="7"/>
  <c r="P48" i="7" s="1"/>
  <c r="O13" i="7"/>
  <c r="P13" i="7" s="1"/>
  <c r="O24" i="7"/>
  <c r="P24" i="7" s="1"/>
  <c r="O25" i="7"/>
  <c r="P25" i="7" s="1"/>
  <c r="O29" i="7"/>
  <c r="P29" i="7" s="1"/>
  <c r="O61" i="7"/>
  <c r="P61" i="7" s="1"/>
  <c r="O60" i="7"/>
  <c r="P60" i="7" s="1"/>
  <c r="O5" i="7"/>
  <c r="P5" i="7" s="1"/>
  <c r="O42" i="7"/>
  <c r="P42" i="7" s="1"/>
  <c r="V43" i="5"/>
  <c r="V16" i="5"/>
  <c r="V41" i="5"/>
  <c r="V44" i="5"/>
  <c r="V27" i="5"/>
  <c r="V42" i="5"/>
  <c r="V30" i="5"/>
  <c r="V45" i="5"/>
  <c r="V31" i="5"/>
  <c r="V46" i="5"/>
  <c r="V36" i="5"/>
  <c r="V37" i="5"/>
  <c r="V38" i="5"/>
  <c r="V39" i="5"/>
  <c r="V40" i="5"/>
  <c r="V11" i="5"/>
  <c r="V26" i="5"/>
  <c r="V13" i="5"/>
  <c r="V28" i="5"/>
  <c r="V29" i="5"/>
  <c r="V22" i="5"/>
  <c r="V24" i="5"/>
  <c r="V23" i="5"/>
  <c r="V25" i="5"/>
  <c r="V12" i="5"/>
  <c r="V14" i="5"/>
  <c r="V15" i="5"/>
  <c r="V10" i="5"/>
  <c r="V9" i="5"/>
  <c r="V8" i="5"/>
  <c r="V7" i="5"/>
  <c r="J14" i="4"/>
  <c r="J11" i="4"/>
  <c r="J10" i="4"/>
  <c r="J9" i="4"/>
  <c r="J15" i="4"/>
  <c r="J17" i="4"/>
  <c r="J13" i="4"/>
  <c r="J7" i="4"/>
  <c r="J12" i="4"/>
  <c r="J5" i="4"/>
  <c r="J8" i="4"/>
  <c r="J18" i="4"/>
  <c r="J6" i="4"/>
  <c r="J16" i="4"/>
  <c r="AE43" i="8" l="1" a="1"/>
  <c r="AE43" i="8" s="1"/>
  <c r="AE66" i="8" a="1"/>
  <c r="AE66" i="8" s="1"/>
  <c r="AE87" i="8" a="1"/>
  <c r="AE87" i="8" s="1"/>
  <c r="AE100" i="8" a="1"/>
  <c r="AE100" i="8" s="1"/>
  <c r="AE23" i="8" a="1"/>
  <c r="AE23" i="8" s="1"/>
  <c r="S43" i="8"/>
  <c r="S45" i="8"/>
  <c r="S47" i="8"/>
  <c r="S49" i="8"/>
  <c r="S65" i="8"/>
  <c r="S69" i="8"/>
  <c r="S73" i="8"/>
  <c r="S46" i="8"/>
  <c r="S48" i="8"/>
  <c r="S50" i="8"/>
  <c r="S54" i="8"/>
  <c r="S58" i="8"/>
  <c r="S63" i="8"/>
  <c r="S67" i="8"/>
  <c r="S71" i="8"/>
  <c r="S74" i="8"/>
  <c r="S51" i="8"/>
  <c r="S53" i="8"/>
  <c r="S59" i="8"/>
  <c r="S64" i="8"/>
  <c r="S68" i="8"/>
  <c r="S72" i="8"/>
  <c r="S44" i="8"/>
  <c r="S52" i="8"/>
  <c r="S55" i="8"/>
  <c r="S60" i="8"/>
  <c r="S61" i="8"/>
  <c r="S66" i="8"/>
  <c r="S70" i="8"/>
  <c r="S75" i="8"/>
  <c r="S56" i="8"/>
  <c r="S57" i="8"/>
  <c r="S62" i="8"/>
  <c r="S27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8" i="8"/>
  <c r="S29" i="8"/>
  <c r="S10" i="8"/>
  <c r="N50" i="8"/>
  <c r="N51" i="8"/>
  <c r="N52" i="8"/>
  <c r="N53" i="8"/>
  <c r="N54" i="8"/>
  <c r="N55" i="8"/>
  <c r="N56" i="8"/>
  <c r="N57" i="8"/>
  <c r="N58" i="8"/>
  <c r="N59" i="8"/>
  <c r="N60" i="8"/>
  <c r="N61" i="8"/>
  <c r="N43" i="8"/>
  <c r="N47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44" i="8"/>
  <c r="N45" i="8"/>
  <c r="N46" i="8"/>
  <c r="N48" i="8"/>
  <c r="N49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AE3" i="8" a="1"/>
  <c r="AE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<sst xmlns="http://schemas.openxmlformats.org/spreadsheetml/2006/main" count="1741" uniqueCount="319">
  <si>
    <t>instrument ID</t>
  </si>
  <si>
    <t>Last</t>
  </si>
  <si>
    <t>Bid</t>
  </si>
  <si>
    <t>BidQty</t>
  </si>
  <si>
    <t>Ask</t>
  </si>
  <si>
    <t>AskQty</t>
  </si>
  <si>
    <t>Open</t>
  </si>
  <si>
    <t>Close</t>
  </si>
  <si>
    <t>High</t>
  </si>
  <si>
    <t>Low</t>
  </si>
  <si>
    <t>Settle</t>
  </si>
  <si>
    <t>TTQ</t>
  </si>
  <si>
    <t>Instrument Name</t>
  </si>
  <si>
    <t>Exchange</t>
  </si>
  <si>
    <t>CME</t>
  </si>
  <si>
    <t>CTQ</t>
  </si>
  <si>
    <t>Change</t>
  </si>
  <si>
    <t>Currency</t>
  </si>
  <si>
    <t>MinPriceIncrement</t>
  </si>
  <si>
    <t>IBidQty</t>
  </si>
  <si>
    <t>IAskQty</t>
  </si>
  <si>
    <t>NetPos</t>
  </si>
  <si>
    <t>AvgOpenPrice#</t>
  </si>
  <si>
    <t>BuyQty</t>
  </si>
  <si>
    <t>SellQty</t>
  </si>
  <si>
    <t>AvgBuyPrice#</t>
  </si>
  <si>
    <t>AvgSellPrice#</t>
  </si>
  <si>
    <t>Contract</t>
  </si>
  <si>
    <t>LastSide</t>
  </si>
  <si>
    <t>LastQty</t>
  </si>
  <si>
    <t>&lt;----  Single Account Filter</t>
  </si>
  <si>
    <t>Multiple Account Filters</t>
  </si>
  <si>
    <t>No Account Filters</t>
  </si>
  <si>
    <t>Instrument ID</t>
  </si>
  <si>
    <t>Positions</t>
  </si>
  <si>
    <t>SR1H4</t>
  </si>
  <si>
    <t>SR3H4</t>
  </si>
  <si>
    <t>Account=TRISHSHARE2</t>
  </si>
  <si>
    <t>Account=TrishShareChild</t>
  </si>
  <si>
    <t>SR1G4</t>
  </si>
  <si>
    <t>PointValue</t>
  </si>
  <si>
    <t>Definition</t>
  </si>
  <si>
    <t>CurrencyId</t>
  </si>
  <si>
    <t>pointValue</t>
  </si>
  <si>
    <t>RICcode</t>
  </si>
  <si>
    <t>IRH5</t>
  </si>
  <si>
    <t>IRM5</t>
  </si>
  <si>
    <t>IRU5</t>
  </si>
  <si>
    <t>IRZ5</t>
  </si>
  <si>
    <t>IRH6</t>
  </si>
  <si>
    <t>IRM6</t>
  </si>
  <si>
    <t>IRU6</t>
  </si>
  <si>
    <t>IRZ6</t>
  </si>
  <si>
    <t>IRH7</t>
  </si>
  <si>
    <t>IRM7</t>
  </si>
  <si>
    <t>IRU7</t>
  </si>
  <si>
    <t>IRZ7</t>
  </si>
  <si>
    <t>IRH8</t>
  </si>
  <si>
    <t>IRM8</t>
  </si>
  <si>
    <t>IRU8</t>
  </si>
  <si>
    <t>IRZ8</t>
  </si>
  <si>
    <t>IRH5U5</t>
  </si>
  <si>
    <t>IRM5U5</t>
  </si>
  <si>
    <t>IRH5M5</t>
  </si>
  <si>
    <t>IRU5Z5</t>
  </si>
  <si>
    <t>IRZ5H6</t>
  </si>
  <si>
    <t>LEG 1</t>
  </si>
  <si>
    <t>L1 Multiplier</t>
  </si>
  <si>
    <t>LEG 2</t>
  </si>
  <si>
    <t>L2 price</t>
  </si>
  <si>
    <t>L2 Multiplier</t>
  </si>
  <si>
    <t>L1 price</t>
  </si>
  <si>
    <t>IRH6M6</t>
  </si>
  <si>
    <t>IRM6U6</t>
  </si>
  <si>
    <t>IRU6Z6</t>
  </si>
  <si>
    <t>IRZ6H7</t>
  </si>
  <si>
    <t>IRH7M7</t>
  </si>
  <si>
    <t>IRM7U7</t>
  </si>
  <si>
    <t>IRU7Z7</t>
  </si>
  <si>
    <t>IRZ7H8</t>
  </si>
  <si>
    <t>IRH8M8</t>
  </si>
  <si>
    <t>IRM8U8</t>
  </si>
  <si>
    <t>IRU8Z8</t>
  </si>
  <si>
    <t>vwap</t>
  </si>
  <si>
    <t xml:space="preserve">IRM5Z5  </t>
  </si>
  <si>
    <t xml:space="preserve">IRU5H6  </t>
  </si>
  <si>
    <t xml:space="preserve">IRZ5M6  </t>
  </si>
  <si>
    <t xml:space="preserve">IRH6U6  </t>
  </si>
  <si>
    <t xml:space="preserve">IRM6Z6  </t>
  </si>
  <si>
    <t xml:space="preserve">IRU6H7  </t>
  </si>
  <si>
    <t xml:space="preserve">IRZ6M7  </t>
  </si>
  <si>
    <t xml:space="preserve">IRH7U7  </t>
  </si>
  <si>
    <t xml:space="preserve">IRM7Z7  </t>
  </si>
  <si>
    <t xml:space="preserve">IRU7H8  </t>
  </si>
  <si>
    <t xml:space="preserve">IRZ7M8  </t>
  </si>
  <si>
    <t xml:space="preserve">IRH8U8  </t>
  </si>
  <si>
    <t xml:space="preserve">IRM8Z8  </t>
  </si>
  <si>
    <t>Price</t>
  </si>
  <si>
    <t xml:space="preserve">IRM5M6  </t>
  </si>
  <si>
    <t xml:space="preserve">IRU5U6  </t>
  </si>
  <si>
    <t xml:space="preserve">IRZ5Z6  </t>
  </si>
  <si>
    <t xml:space="preserve">IRH6H7  </t>
  </si>
  <si>
    <t xml:space="preserve">IRM6M7  </t>
  </si>
  <si>
    <t xml:space="preserve">IRU6U7  </t>
  </si>
  <si>
    <t xml:space="preserve">IRZ6Z7  </t>
  </si>
  <si>
    <t xml:space="preserve">IRH7H8  </t>
  </si>
  <si>
    <t xml:space="preserve">IRM7M8  </t>
  </si>
  <si>
    <t xml:space="preserve">IRU7U8  </t>
  </si>
  <si>
    <t xml:space="preserve">IRZ7Z8  </t>
  </si>
  <si>
    <t>3M VS 3M</t>
  </si>
  <si>
    <t>3M VS 6 M</t>
  </si>
  <si>
    <t>6M VS 3M</t>
  </si>
  <si>
    <t>6M VS 6M</t>
  </si>
  <si>
    <t>6M VS 12M</t>
  </si>
  <si>
    <t>outright</t>
  </si>
  <si>
    <t>spread</t>
  </si>
  <si>
    <t>fly</t>
  </si>
  <si>
    <t>Front</t>
  </si>
  <si>
    <t>3M</t>
  </si>
  <si>
    <t>6M</t>
  </si>
  <si>
    <t>3M in 6M</t>
  </si>
  <si>
    <t>9M</t>
  </si>
  <si>
    <t>6M in 9M</t>
  </si>
  <si>
    <t>12M</t>
  </si>
  <si>
    <t>9M in 12M</t>
  </si>
  <si>
    <t>15M</t>
  </si>
  <si>
    <t>12M in 15M</t>
  </si>
  <si>
    <t>18M</t>
  </si>
  <si>
    <t>15M in 18M</t>
  </si>
  <si>
    <t>IRH5Z5</t>
  </si>
  <si>
    <t>IRM5Z5</t>
  </si>
  <si>
    <t>IRH5H6</t>
  </si>
  <si>
    <t>IRM5H6</t>
  </si>
  <si>
    <t>IRH5M6</t>
  </si>
  <si>
    <t>IRM5M6</t>
  </si>
  <si>
    <t>IRH5U6</t>
  </si>
  <si>
    <t>IRM5U6</t>
  </si>
  <si>
    <t>IRU5H6</t>
  </si>
  <si>
    <t>IRU5M6</t>
  </si>
  <si>
    <t>IRU5U6</t>
  </si>
  <si>
    <t>IRM5Z6</t>
  </si>
  <si>
    <t>IRU5Z6</t>
  </si>
  <si>
    <t>IRZ5M6</t>
  </si>
  <si>
    <t>IRZ5U6</t>
  </si>
  <si>
    <t>IRZ5Z6</t>
  </si>
  <si>
    <t>IRU5H7</t>
  </si>
  <si>
    <t>IRZ5H7</t>
  </si>
  <si>
    <t>IRH6U6</t>
  </si>
  <si>
    <t>IRH6Z6</t>
  </si>
  <si>
    <t>IRH6H7</t>
  </si>
  <si>
    <t>IRZ5M7</t>
  </si>
  <si>
    <t>IRH6M7</t>
  </si>
  <si>
    <t>IRM6Z6</t>
  </si>
  <si>
    <t>IRM6H7</t>
  </si>
  <si>
    <t>IRM6M7</t>
  </si>
  <si>
    <t>IRH6U7</t>
  </si>
  <si>
    <t>IRM6U7</t>
  </si>
  <si>
    <t>IRU6H7</t>
  </si>
  <si>
    <t>IRU6M7</t>
  </si>
  <si>
    <t>IRU6U7</t>
  </si>
  <si>
    <t>IRM6Z7</t>
  </si>
  <si>
    <t>IRU6Z7</t>
  </si>
  <si>
    <t>IRZ6M7</t>
  </si>
  <si>
    <t>IRZ6U7</t>
  </si>
  <si>
    <t>IRZ6Z7</t>
  </si>
  <si>
    <t>IRU6H8</t>
  </si>
  <si>
    <t>IRZ6H8</t>
  </si>
  <si>
    <t>IRH7U7</t>
  </si>
  <si>
    <t>IRH7Z7</t>
  </si>
  <si>
    <t>IRH7H8</t>
  </si>
  <si>
    <t>IRZ6M8</t>
  </si>
  <si>
    <t>IRH7M8</t>
  </si>
  <si>
    <t>IRM7Z7</t>
  </si>
  <si>
    <t>IRM7H8</t>
  </si>
  <si>
    <t>IRM7M8</t>
  </si>
  <si>
    <t>IRH7U8</t>
  </si>
  <si>
    <t>IRM7U8</t>
  </si>
  <si>
    <t>IRU7H8</t>
  </si>
  <si>
    <t>IRU7M8</t>
  </si>
  <si>
    <t>IRU7U8</t>
  </si>
  <si>
    <t>IRM7Z8</t>
  </si>
  <si>
    <t>IRU7Z8</t>
  </si>
  <si>
    <t>IRZ7M8</t>
  </si>
  <si>
    <t>IRZ7U8</t>
  </si>
  <si>
    <t>IRZ7Z8</t>
  </si>
  <si>
    <t>21M</t>
  </si>
  <si>
    <t>18M in 21M</t>
  </si>
  <si>
    <t>IRH5Z6</t>
  </si>
  <si>
    <t>IRM5H7</t>
  </si>
  <si>
    <t>IRU5M7</t>
  </si>
  <si>
    <t>IRZ5U7</t>
  </si>
  <si>
    <t>IRH6Z7</t>
  </si>
  <si>
    <t>IRM6H8</t>
  </si>
  <si>
    <t>IRU6M8</t>
  </si>
  <si>
    <t>IRZ6U8</t>
  </si>
  <si>
    <t>IRH7Z8</t>
  </si>
  <si>
    <t>IRM7H9</t>
  </si>
  <si>
    <t>IRU7H9</t>
  </si>
  <si>
    <t>IRZ7H9</t>
  </si>
  <si>
    <t>IRU7M9</t>
  </si>
  <si>
    <t>IRZ7M9</t>
  </si>
  <si>
    <t>IRM8Z8</t>
  </si>
  <si>
    <t>IRM8H9</t>
  </si>
  <si>
    <t>IRM8M9</t>
  </si>
  <si>
    <t>IRZ7U9</t>
  </si>
  <si>
    <t>IRM8U9</t>
  </si>
  <si>
    <t>IRH8U8</t>
  </si>
  <si>
    <t>IRH8Z8</t>
  </si>
  <si>
    <t>IRH8H9</t>
  </si>
  <si>
    <t>IRH8M9</t>
  </si>
  <si>
    <t>IRH8U9</t>
  </si>
  <si>
    <t>IRH8Z9</t>
  </si>
  <si>
    <t>IRM8Z9</t>
  </si>
  <si>
    <t>IRZ8H9</t>
  </si>
  <si>
    <t>IRZ8M9</t>
  </si>
  <si>
    <t>IRZ8U9</t>
  </si>
  <si>
    <t>IRZ8Z9</t>
  </si>
  <si>
    <t>IRM8H0</t>
  </si>
  <si>
    <t>IRZ8H0</t>
  </si>
  <si>
    <t>IRU8H9</t>
  </si>
  <si>
    <t>IRU8M9</t>
  </si>
  <si>
    <t>IRH9M9</t>
  </si>
  <si>
    <t>IRU8U9</t>
  </si>
  <si>
    <t>IRH9U9</t>
  </si>
  <si>
    <t>IRU8Z9</t>
  </si>
  <si>
    <t>IRH9Z9</t>
  </si>
  <si>
    <t>IRU8H0</t>
  </si>
  <si>
    <t>IRU8M0</t>
  </si>
  <si>
    <t>IRM9U9</t>
  </si>
  <si>
    <t>IRM9Z9</t>
  </si>
  <si>
    <t>IRZ8M0</t>
  </si>
  <si>
    <t>IRZ8U0</t>
  </si>
  <si>
    <t>3M front</t>
  </si>
  <si>
    <t>3M next</t>
  </si>
  <si>
    <t>3M in 9M</t>
  </si>
  <si>
    <t>6M in 12M</t>
  </si>
  <si>
    <t>9M in 15M</t>
  </si>
  <si>
    <t>12M in 18M</t>
  </si>
  <si>
    <t>15M in 21M</t>
  </si>
  <si>
    <t>3M in 12M</t>
  </si>
  <si>
    <t>6M in 15M</t>
  </si>
  <si>
    <t>9M in 18M</t>
  </si>
  <si>
    <t>12M in 21M</t>
  </si>
  <si>
    <t>(3+6) 3M</t>
  </si>
  <si>
    <t>(3+6) 6M</t>
  </si>
  <si>
    <t>(6+3) 6M</t>
  </si>
  <si>
    <t>(6+3) 3M</t>
  </si>
  <si>
    <t>IRU9Z9</t>
  </si>
  <si>
    <t>3M in 15M</t>
  </si>
  <si>
    <t>6M in 18M</t>
  </si>
  <si>
    <t>9M in 21M</t>
  </si>
  <si>
    <t>(3+9) 3M</t>
  </si>
  <si>
    <t>(3+9) 9M</t>
  </si>
  <si>
    <t>(9+3) 9M</t>
  </si>
  <si>
    <t>(9+3) 3M</t>
  </si>
  <si>
    <t>(6+6) 6M</t>
  </si>
  <si>
    <t>BID</t>
  </si>
  <si>
    <t>ASK</t>
  </si>
  <si>
    <t>price</t>
  </si>
  <si>
    <t>outright price</t>
  </si>
  <si>
    <t>Quoted price</t>
  </si>
  <si>
    <t>IRH5H8</t>
  </si>
  <si>
    <t>Q spr fly</t>
  </si>
  <si>
    <t>bid</t>
  </si>
  <si>
    <t>ask</t>
  </si>
  <si>
    <t>1 yr spr</t>
  </si>
  <si>
    <t>Product</t>
  </si>
  <si>
    <t>Account</t>
  </si>
  <si>
    <t>Order Price</t>
  </si>
  <si>
    <t>Order Qty</t>
  </si>
  <si>
    <t>Profit Ticks</t>
  </si>
  <si>
    <t>Stop Ticks</t>
  </si>
  <si>
    <t>Stop Vol</t>
  </si>
  <si>
    <t>On/Off</t>
  </si>
  <si>
    <t>Order Side</t>
  </si>
  <si>
    <t>IMS</t>
  </si>
  <si>
    <t>TextTT</t>
  </si>
  <si>
    <t>Sell</t>
  </si>
  <si>
    <t>Buy</t>
  </si>
  <si>
    <t>XGMNP-SIM</t>
  </si>
  <si>
    <t>Autotrader</t>
  </si>
  <si>
    <t xml:space="preserve">IRH5YTH52017  </t>
  </si>
  <si>
    <t xml:space="preserve">IRM5YTH52017  </t>
  </si>
  <si>
    <t xml:space="preserve">IRU5YTH52017  </t>
  </si>
  <si>
    <t xml:space="preserve">IRZ5YTH52017  </t>
  </si>
  <si>
    <t xml:space="preserve">IRH6YTH52017  </t>
  </si>
  <si>
    <t xml:space="preserve">IRM6YTH52017  </t>
  </si>
  <si>
    <t xml:space="preserve">IRU6YTH52017  </t>
  </si>
  <si>
    <t xml:space="preserve">IRZ6YTH52017  </t>
  </si>
  <si>
    <t xml:space="preserve">IRH7YTH52017  </t>
  </si>
  <si>
    <t xml:space="preserve">IRM7YTH52017  </t>
  </si>
  <si>
    <t xml:space="preserve">IRU7YTH52017  </t>
  </si>
  <si>
    <t xml:space="preserve">IRZ7YTH52017  </t>
  </si>
  <si>
    <t>12M S</t>
  </si>
  <si>
    <t>3M S</t>
  </si>
  <si>
    <t>12M -4*3M S</t>
  </si>
  <si>
    <t>2*3M F - 6 M F</t>
  </si>
  <si>
    <t>6M S</t>
  </si>
  <si>
    <t>12M -2*6M S</t>
  </si>
  <si>
    <t>ttq</t>
  </si>
  <si>
    <t>9M S</t>
  </si>
  <si>
    <t>9M -3*3M S</t>
  </si>
  <si>
    <t>1st 3M F -3rd  3M F</t>
  </si>
  <si>
    <t>1st 3M F -2nd  3M F</t>
  </si>
  <si>
    <t>threshold</t>
  </si>
  <si>
    <t>signal</t>
  </si>
  <si>
    <t>3 M fly</t>
  </si>
  <si>
    <t>6M FLY</t>
  </si>
  <si>
    <t>Exotic S</t>
  </si>
  <si>
    <t>YT</t>
  </si>
  <si>
    <t>quoted contract</t>
  </si>
  <si>
    <t>quote as</t>
  </si>
  <si>
    <t>bidqty</t>
  </si>
  <si>
    <t>askqty</t>
  </si>
  <si>
    <t>ttl vol</t>
  </si>
  <si>
    <t>side</t>
  </si>
  <si>
    <t>toggle</t>
  </si>
  <si>
    <t>product</t>
  </si>
  <si>
    <t>IRH9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</si>
</sst>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D3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A1F0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23" applyNumberFormat="0" applyFill="0" applyAlignment="0" applyProtection="0"/>
  </cellStyleXfs>
  <cellXfs count="10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3" borderId="4" xfId="0" applyFill="1" applyBorder="1"/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vertical="center"/>
    </xf>
    <xf numFmtId="17" fontId="0" fillId="0" borderId="5" xfId="0" applyNumberFormat="1" applyBorder="1"/>
    <xf numFmtId="0" fontId="0" fillId="0" borderId="6" xfId="0" applyBorder="1"/>
    <xf numFmtId="0" fontId="0" fillId="0" borderId="7" xfId="0" applyBorder="1"/>
    <xf numFmtId="17" fontId="0" fillId="0" borderId="8" xfId="0" applyNumberFormat="1" applyBorder="1"/>
    <xf numFmtId="0" fontId="0" fillId="0" borderId="9" xfId="0" applyBorder="1"/>
    <xf numFmtId="17" fontId="0" fillId="0" borderId="10" xfId="0" applyNumberFormat="1" applyBorder="1"/>
    <xf numFmtId="0" fontId="0" fillId="0" borderId="11" xfId="0" applyBorder="1"/>
    <xf numFmtId="0" fontId="0" fillId="0" borderId="12" xfId="0" applyBorder="1"/>
    <xf numFmtId="2" fontId="0" fillId="0" borderId="0" xfId="0" applyNumberFormat="1"/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3" fillId="0" borderId="10" xfId="0" applyFont="1" applyBorder="1"/>
    <xf numFmtId="0" fontId="0" fillId="0" borderId="8" xfId="0" applyBorder="1"/>
    <xf numFmtId="0" fontId="0" fillId="0" borderId="10" xfId="0" applyBorder="1"/>
    <xf numFmtId="0" fontId="3" fillId="0" borderId="13" xfId="0" applyFont="1" applyBorder="1"/>
    <xf numFmtId="0" fontId="0" fillId="0" borderId="13" xfId="0" applyBorder="1"/>
    <xf numFmtId="0" fontId="0" fillId="0" borderId="14" xfId="0" applyBorder="1"/>
    <xf numFmtId="2" fontId="0" fillId="0" borderId="9" xfId="0" applyNumberFormat="1" applyBorder="1"/>
    <xf numFmtId="2" fontId="0" fillId="0" borderId="14" xfId="0" applyNumberFormat="1" applyBorder="1"/>
    <xf numFmtId="2" fontId="0" fillId="0" borderId="12" xfId="0" applyNumberFormat="1" applyBorder="1"/>
    <xf numFmtId="0" fontId="0" fillId="5" borderId="5" xfId="0" applyFill="1" applyBorder="1"/>
    <xf numFmtId="0" fontId="0" fillId="5" borderId="7" xfId="0" applyFill="1" applyBorder="1"/>
    <xf numFmtId="0" fontId="0" fillId="6" borderId="0" xfId="0" applyFill="1"/>
    <xf numFmtId="0" fontId="0" fillId="6" borderId="11" xfId="0" applyFill="1" applyBorder="1"/>
    <xf numFmtId="0" fontId="0" fillId="7" borderId="0" xfId="0" applyFill="1"/>
    <xf numFmtId="0" fontId="0" fillId="7" borderId="11" xfId="0" applyFill="1" applyBorder="1"/>
    <xf numFmtId="0" fontId="0" fillId="6" borderId="9" xfId="0" applyFill="1" applyBorder="1"/>
    <xf numFmtId="0" fontId="0" fillId="3" borderId="8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6" borderId="12" xfId="0" applyFill="1" applyBorder="1"/>
    <xf numFmtId="0" fontId="5" fillId="8" borderId="15" xfId="0" applyFont="1" applyFill="1" applyBorder="1"/>
    <xf numFmtId="0" fontId="5" fillId="8" borderId="16" xfId="0" applyFont="1" applyFill="1" applyBorder="1"/>
    <xf numFmtId="0" fontId="5" fillId="8" borderId="18" xfId="0" applyFont="1" applyFill="1" applyBorder="1"/>
    <xf numFmtId="0" fontId="5" fillId="8" borderId="17" xfId="0" applyFont="1" applyFill="1" applyBorder="1"/>
    <xf numFmtId="0" fontId="5" fillId="8" borderId="1" xfId="0" applyFont="1" applyFill="1" applyBorder="1"/>
    <xf numFmtId="0" fontId="5" fillId="8" borderId="2" xfId="0" applyFont="1" applyFill="1" applyBorder="1"/>
    <xf numFmtId="0" fontId="5" fillId="8" borderId="3" xfId="0" applyFont="1" applyFill="1" applyBorder="1"/>
    <xf numFmtId="0" fontId="5" fillId="8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vertical="center"/>
    </xf>
    <xf numFmtId="0" fontId="3" fillId="0" borderId="22" xfId="0" applyFont="1" applyBorder="1"/>
    <xf numFmtId="0" fontId="5" fillId="0" borderId="2" xfId="0" applyFont="1" applyBorder="1"/>
    <xf numFmtId="0" fontId="7" fillId="9" borderId="24" xfId="1" applyFont="1" applyFill="1" applyBorder="1" applyAlignment="1">
      <alignment horizontal="center" vertical="center"/>
    </xf>
    <xf numFmtId="0" fontId="7" fillId="9" borderId="25" xfId="1" applyFont="1" applyFill="1" applyBorder="1" applyAlignment="1">
      <alignment horizontal="center" vertical="center"/>
    </xf>
    <xf numFmtId="0" fontId="7" fillId="10" borderId="25" xfId="1" applyFont="1" applyFill="1" applyBorder="1" applyAlignment="1">
      <alignment horizontal="center" vertical="center"/>
    </xf>
    <xf numFmtId="0" fontId="7" fillId="9" borderId="26" xfId="1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164" fontId="0" fillId="12" borderId="4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4" borderId="0" xfId="0" applyFill="1"/>
    <xf numFmtId="0" fontId="5" fillId="8" borderId="0" xfId="0" applyFont="1" applyFill="1"/>
    <xf numFmtId="0" fontId="0" fillId="0" borderId="5" xfId="0" applyBorder="1"/>
    <xf numFmtId="0" fontId="5" fillId="0" borderId="0" xfId="0" applyFont="1"/>
    <xf numFmtId="0" fontId="5" fillId="0" borderId="16" xfId="0" applyFont="1" applyBorder="1"/>
    <xf numFmtId="0" fontId="5" fillId="0" borderId="17" xfId="0" applyFont="1" applyBorder="1"/>
    <xf numFmtId="0" fontId="5" fillId="8" borderId="6" xfId="0" applyFont="1" applyFill="1" applyBorder="1"/>
    <xf numFmtId="0" fontId="5" fillId="8" borderId="27" xfId="0" applyFont="1" applyFill="1" applyBorder="1"/>
    <xf numFmtId="0" fontId="0" fillId="8" borderId="6" xfId="0" applyFill="1" applyBorder="1"/>
    <xf numFmtId="0" fontId="0" fillId="8" borderId="0" xfId="0" applyFill="1"/>
    <xf numFmtId="0" fontId="0" fillId="0" borderId="27" xfId="0" applyBorder="1"/>
    <xf numFmtId="0" fontId="0" fillId="15" borderId="0" xfId="0" applyFill="1"/>
    <xf numFmtId="0" fontId="0" fillId="12" borderId="28" xfId="0" applyFill="1" applyBorder="1" applyAlignment="1">
      <alignment horizontal="center" vertical="center"/>
    </xf>
    <xf numFmtId="164" fontId="0" fillId="12" borderId="28" xfId="0" applyNumberFormat="1" applyFill="1" applyBorder="1" applyAlignment="1">
      <alignment horizontal="center" vertical="center"/>
    </xf>
    <xf numFmtId="0" fontId="0" fillId="12" borderId="28" xfId="0" applyFill="1" applyBorder="1" applyAlignment="1">
      <alignment horizontal="center"/>
    </xf>
    <xf numFmtId="0" fontId="0" fillId="0" borderId="28" xfId="0" applyBorder="1"/>
    <xf numFmtId="0" fontId="0" fillId="12" borderId="29" xfId="0" applyFill="1" applyBorder="1" applyAlignment="1">
      <alignment horizontal="center" vertical="center"/>
    </xf>
    <xf numFmtId="164" fontId="0" fillId="12" borderId="29" xfId="0" applyNumberFormat="1" applyFill="1" applyBorder="1" applyAlignment="1">
      <alignment horizontal="center" vertical="center"/>
    </xf>
    <xf numFmtId="0" fontId="0" fillId="12" borderId="29" xfId="0" applyFill="1" applyBorder="1" applyAlignment="1">
      <alignment horizontal="center"/>
    </xf>
    <xf numFmtId="0" fontId="0" fillId="0" borderId="29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E9898"/>
        </patternFill>
      </fill>
    </dxf>
    <dxf>
      <fill>
        <patternFill>
          <bgColor rgb="FF71DAFF"/>
        </patternFill>
      </fill>
    </dxf>
    <dxf>
      <font>
        <color theme="1"/>
      </font>
      <fill>
        <patternFill>
          <bgColor theme="1" tint="4.9989318521683403E-2"/>
        </patternFill>
      </fill>
      <border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E9898"/>
        </patternFill>
      </fill>
    </dxf>
    <dxf>
      <fill>
        <patternFill>
          <bgColor rgb="FF71DAFF"/>
        </patternFill>
      </fill>
    </dxf>
    <dxf>
      <font>
        <color rgb="FF00206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A1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t.rtd">
      <tp t="e">
        <v>#N/A</v>
        <stp/>
        <stp>Inst</stp>
        <stp>ASX</stp>
        <stp/>
        <tr r="AJ37" s="7"/>
        <tr r="AJ37" s="7"/>
        <tr r="AJ37" s="7"/>
        <tr r="AJ37" s="7"/>
        <tr r="AJ37" s="7"/>
        <tr r="AJ37" s="7"/>
        <tr r="AJ37" s="7"/>
        <tr r="AJ37" s="7"/>
        <tr r="AJ37" s="7"/>
        <tr r="AJ55" s="7"/>
        <tr r="AJ55" s="7"/>
        <tr r="AJ55" s="7"/>
        <tr r="AJ55" s="7"/>
        <tr r="AJ55" s="7"/>
        <tr r="AJ55" s="7"/>
        <tr r="AJ55" s="7"/>
        <tr r="AJ55" s="7"/>
        <tr r="AJ55" s="7"/>
        <tr r="AH55" s="7"/>
        <tr r="AH55" s="7"/>
        <tr r="AH55" s="7"/>
        <tr r="AH55" s="7"/>
        <tr r="AH55" s="7"/>
        <tr r="AH55" s="7"/>
        <tr r="AH55" s="7"/>
        <tr r="AH55" s="7"/>
        <tr r="AH55" s="7"/>
        <tr r="AB37" s="7"/>
        <tr r="AB37" s="7"/>
        <tr r="AB37" s="7"/>
        <tr r="AB37" s="7"/>
        <tr r="AB37" s="7"/>
        <tr r="AB37" s="7"/>
        <tr r="AB37" s="7"/>
        <tr r="AB37" s="7"/>
        <tr r="AB37" s="7"/>
        <tr r="AB55" s="7"/>
        <tr r="AB55" s="7"/>
        <tr r="AB55" s="7"/>
        <tr r="AB55" s="7"/>
        <tr r="AB55" s="7"/>
        <tr r="AB55" s="7"/>
        <tr r="AB55" s="7"/>
        <tr r="AB55" s="7"/>
        <tr r="AB55" s="7"/>
        <tr r="AB73" s="7"/>
        <tr r="AB73" s="7"/>
        <tr r="AB73" s="7"/>
        <tr r="AB73" s="7"/>
        <tr r="AB73" s="7"/>
        <tr r="AB73" s="7"/>
        <tr r="AB73" s="7"/>
        <tr r="AB73" s="7"/>
        <tr r="AB73" s="7"/>
        <tr r="Z55" s="7"/>
        <tr r="Z55" s="7"/>
        <tr r="Z55" s="7"/>
        <tr r="Z55" s="7"/>
        <tr r="Z55" s="7"/>
        <tr r="Z55" s="7"/>
        <tr r="Z55" s="7"/>
        <tr r="Z55" s="7"/>
        <tr r="Z55" s="7"/>
        <tr r="Z73" s="7"/>
        <tr r="Z73" s="7"/>
        <tr r="Z73" s="7"/>
        <tr r="Z73" s="7"/>
        <tr r="Z73" s="7"/>
        <tr r="Z73" s="7"/>
        <tr r="Z73" s="7"/>
        <tr r="Z73" s="7"/>
        <tr r="Z73" s="7"/>
        <tr r="T73" s="7"/>
        <tr r="T73" s="7"/>
        <tr r="T73" s="7"/>
        <tr r="T73" s="7"/>
        <tr r="T73" s="7"/>
        <tr r="T73" s="7"/>
        <tr r="T73" s="7"/>
        <tr r="T73" s="7"/>
        <tr r="T73" s="7"/>
        <tr r="R73" s="7"/>
        <tr r="R73" s="7"/>
        <tr r="R73" s="7"/>
        <tr r="R73" s="7"/>
        <tr r="R73" s="7"/>
        <tr r="R73" s="7"/>
        <tr r="R73" s="7"/>
        <tr r="R73" s="7"/>
        <tr r="R73" s="7"/>
        <tr r="AZ18" s="7"/>
        <tr r="AZ18" s="7"/>
        <tr r="AZ18" s="7"/>
        <tr r="AZ18" s="7"/>
        <tr r="AZ18" s="7"/>
        <tr r="AZ18" s="7"/>
        <tr r="AZ18" s="7"/>
        <tr r="AZ18" s="7"/>
        <tr r="AZ18" s="7"/>
        <tr r="AR18" s="7"/>
        <tr r="AR18" s="7"/>
        <tr r="AR18" s="7"/>
        <tr r="AR18" s="7"/>
        <tr r="AR18" s="7"/>
        <tr r="AR18" s="7"/>
        <tr r="AR18" s="7"/>
        <tr r="AR18" s="7"/>
        <tr r="AR18" s="7"/>
        <tr r="AJ38" s="7"/>
        <tr r="AJ38" s="7"/>
        <tr r="AJ38" s="7"/>
        <tr r="AJ38" s="7"/>
        <tr r="AJ38" s="7"/>
        <tr r="AJ38" s="7"/>
        <tr r="AJ38" s="7"/>
        <tr r="AJ38" s="7"/>
        <tr r="AJ38" s="7"/>
        <tr r="AJ56" s="7"/>
        <tr r="AJ56" s="7"/>
        <tr r="AJ56" s="7"/>
        <tr r="AJ56" s="7"/>
        <tr r="AJ56" s="7"/>
        <tr r="AJ56" s="7"/>
        <tr r="AJ56" s="7"/>
        <tr r="AJ56" s="7"/>
        <tr r="AJ56" s="7"/>
        <tr r="AH56" s="7"/>
        <tr r="AH56" s="7"/>
        <tr r="AH56" s="7"/>
        <tr r="AH56" s="7"/>
        <tr r="AH56" s="7"/>
        <tr r="AH56" s="7"/>
        <tr r="AH56" s="7"/>
        <tr r="AH56" s="7"/>
        <tr r="AH56" s="7"/>
        <tr r="AB38" s="7"/>
        <tr r="AB38" s="7"/>
        <tr r="AB38" s="7"/>
        <tr r="AB38" s="7"/>
        <tr r="AB38" s="7"/>
        <tr r="AB38" s="7"/>
        <tr r="AB38" s="7"/>
        <tr r="AB38" s="7"/>
        <tr r="AB38" s="7"/>
        <tr r="AB56" s="7"/>
        <tr r="AB56" s="7"/>
        <tr r="AB56" s="7"/>
        <tr r="AB56" s="7"/>
        <tr r="AB56" s="7"/>
        <tr r="AB56" s="7"/>
        <tr r="AB56" s="7"/>
        <tr r="AB56" s="7"/>
        <tr r="AB56" s="7"/>
        <tr r="AB74" s="7"/>
        <tr r="AB74" s="7"/>
        <tr r="AB74" s="7"/>
        <tr r="AB74" s="7"/>
        <tr r="AB74" s="7"/>
        <tr r="AB74" s="7"/>
        <tr r="AB74" s="7"/>
        <tr r="AB74" s="7"/>
        <tr r="AB74" s="7"/>
        <tr r="Z56" s="7"/>
        <tr r="Z56" s="7"/>
        <tr r="Z56" s="7"/>
        <tr r="Z56" s="7"/>
        <tr r="Z56" s="7"/>
        <tr r="Z56" s="7"/>
        <tr r="Z56" s="7"/>
        <tr r="Z56" s="7"/>
        <tr r="Z56" s="7"/>
        <tr r="Z74" s="7"/>
        <tr r="Z74" s="7"/>
        <tr r="Z74" s="7"/>
        <tr r="Z74" s="7"/>
        <tr r="Z74" s="7"/>
        <tr r="Z74" s="7"/>
        <tr r="Z74" s="7"/>
        <tr r="Z74" s="7"/>
        <tr r="Z74" s="7"/>
        <tr r="T38" s="7"/>
        <tr r="T38" s="7"/>
        <tr r="T38" s="7"/>
        <tr r="T38" s="7"/>
        <tr r="T38" s="7"/>
        <tr r="T38" s="7"/>
        <tr r="T38" s="7"/>
        <tr r="T38" s="7"/>
        <tr r="T38" s="7"/>
        <tr r="T56" s="7"/>
        <tr r="T56" s="7"/>
        <tr r="T56" s="7"/>
        <tr r="T56" s="7"/>
        <tr r="T56" s="7"/>
        <tr r="T56" s="7"/>
        <tr r="T56" s="7"/>
        <tr r="T56" s="7"/>
        <tr r="T56" s="7"/>
        <tr r="T74" s="7"/>
        <tr r="T74" s="7"/>
        <tr r="T74" s="7"/>
        <tr r="T74" s="7"/>
        <tr r="T74" s="7"/>
        <tr r="T74" s="7"/>
        <tr r="T74" s="7"/>
        <tr r="T74" s="7"/>
        <tr r="T74" s="7"/>
        <tr r="R56" s="7"/>
        <tr r="R56" s="7"/>
        <tr r="R56" s="7"/>
        <tr r="R56" s="7"/>
        <tr r="R56" s="7"/>
        <tr r="R56" s="7"/>
        <tr r="R56" s="7"/>
        <tr r="R56" s="7"/>
        <tr r="R56" s="7"/>
        <tr r="R74" s="7"/>
        <tr r="R74" s="7"/>
        <tr r="R74" s="7"/>
        <tr r="R74" s="7"/>
        <tr r="R74" s="7"/>
        <tr r="R74" s="7"/>
        <tr r="R74" s="7"/>
        <tr r="R74" s="7"/>
        <tr r="R74" s="7"/>
        <tr r="L74" s="7"/>
        <tr r="L74" s="7"/>
        <tr r="L74" s="7"/>
        <tr r="L74" s="7"/>
        <tr r="L74" s="7"/>
        <tr r="L74" s="7"/>
        <tr r="L74" s="7"/>
        <tr r="L74" s="7"/>
        <tr r="L74" s="7"/>
        <tr r="J74" s="7"/>
        <tr r="J74" s="7"/>
        <tr r="J74" s="7"/>
        <tr r="J74" s="7"/>
        <tr r="J74" s="7"/>
        <tr r="J74" s="7"/>
        <tr r="J74" s="7"/>
        <tr r="J74" s="7"/>
        <tr r="J74" s="7"/>
        <tr r="AZ19" s="7"/>
        <tr r="AZ19" s="7"/>
        <tr r="AZ19" s="7"/>
        <tr r="AZ19" s="7"/>
        <tr r="AZ19" s="7"/>
        <tr r="AZ19" s="7"/>
        <tr r="AZ19" s="7"/>
        <tr r="AZ19" s="7"/>
        <tr r="AZ19" s="7"/>
        <tr r="AR19" s="7"/>
        <tr r="AR19" s="7"/>
        <tr r="AR19" s="7"/>
        <tr r="AR19" s="7"/>
        <tr r="AR19" s="7"/>
        <tr r="AR19" s="7"/>
        <tr r="AR19" s="7"/>
        <tr r="AR19" s="7"/>
        <tr r="AR19" s="7"/>
        <tr r="AJ19" s="7"/>
        <tr r="AJ19" s="7"/>
        <tr r="AJ19" s="7"/>
        <tr r="AJ19" s="7"/>
        <tr r="AJ19" s="7"/>
        <tr r="AJ19" s="7"/>
        <tr r="AJ19" s="7"/>
        <tr r="AJ19" s="7"/>
        <tr r="AJ19" s="7"/>
        <tr r="AB19" s="7"/>
        <tr r="AB19" s="7"/>
        <tr r="AB19" s="7"/>
        <tr r="AB19" s="7"/>
        <tr r="AB19" s="7"/>
        <tr r="AB19" s="7"/>
        <tr r="AB19" s="7"/>
        <tr r="AB19" s="7"/>
        <tr r="AB19" s="7"/>
        <tr r="T19" s="7"/>
        <tr r="T19" s="7"/>
        <tr r="T19" s="7"/>
        <tr r="T19" s="7"/>
        <tr r="T19" s="7"/>
        <tr r="T19" s="7"/>
        <tr r="T19" s="7"/>
        <tr r="T19" s="7"/>
        <tr r="T19" s="7"/>
        <tr r="AZ71" s="7"/>
        <tr r="AZ71" s="7"/>
        <tr r="AZ71" s="7"/>
        <tr r="AZ71" s="7"/>
        <tr r="AZ71" s="7"/>
        <tr r="AZ71" s="7"/>
        <tr r="AZ71" s="7"/>
        <tr r="AZ71" s="7"/>
        <tr r="AZ71" s="7"/>
        <tr r="AX71" s="7"/>
        <tr r="AX71" s="7"/>
        <tr r="AX71" s="7"/>
        <tr r="AX71" s="7"/>
        <tr r="AX71" s="7"/>
        <tr r="AX71" s="7"/>
        <tr r="AX71" s="7"/>
        <tr r="AX71" s="7"/>
        <tr r="AX71" s="7"/>
        <tr r="AZ36" s="7"/>
        <tr r="AZ36" s="7"/>
        <tr r="AZ36" s="7"/>
        <tr r="AZ36" s="7"/>
        <tr r="AZ36" s="7"/>
        <tr r="AZ36" s="7"/>
        <tr r="AZ36" s="7"/>
        <tr r="AZ36" s="7"/>
        <tr r="AZ36" s="7"/>
        <tr r="AZ72" s="7"/>
        <tr r="AZ72" s="7"/>
        <tr r="AZ72" s="7"/>
        <tr r="AZ72" s="7"/>
        <tr r="AZ72" s="7"/>
        <tr r="AZ72" s="7"/>
        <tr r="AZ72" s="7"/>
        <tr r="AZ72" s="7"/>
        <tr r="AZ72" s="7"/>
        <tr r="AX72" s="7"/>
        <tr r="AX72" s="7"/>
        <tr r="AX72" s="7"/>
        <tr r="AX72" s="7"/>
        <tr r="AX72" s="7"/>
        <tr r="AX72" s="7"/>
        <tr r="AX72" s="7"/>
        <tr r="AX72" s="7"/>
        <tr r="AX72" s="7"/>
        <tr r="AZ37" s="7"/>
        <tr r="AZ37" s="7"/>
        <tr r="AZ37" s="7"/>
        <tr r="AZ37" s="7"/>
        <tr r="AZ37" s="7"/>
        <tr r="AZ37" s="7"/>
        <tr r="AZ37" s="7"/>
        <tr r="AZ37" s="7"/>
        <tr r="AZ37" s="7"/>
        <tr r="AZ73" s="7"/>
        <tr r="AZ73" s="7"/>
        <tr r="AZ73" s="7"/>
        <tr r="AZ73" s="7"/>
        <tr r="AZ73" s="7"/>
        <tr r="AZ73" s="7"/>
        <tr r="AZ73" s="7"/>
        <tr r="AZ73" s="7"/>
        <tr r="AZ73" s="7"/>
        <tr r="AX73" s="7"/>
        <tr r="AX73" s="7"/>
        <tr r="AX73" s="7"/>
        <tr r="AX73" s="7"/>
        <tr r="AX73" s="7"/>
        <tr r="AX73" s="7"/>
        <tr r="AX73" s="7"/>
        <tr r="AX73" s="7"/>
        <tr r="AX73" s="7"/>
        <tr r="AR37" s="7"/>
        <tr r="AR37" s="7"/>
        <tr r="AR37" s="7"/>
        <tr r="AR37" s="7"/>
        <tr r="AR37" s="7"/>
        <tr r="AR37" s="7"/>
        <tr r="AR37" s="7"/>
        <tr r="AR37" s="7"/>
        <tr r="AR37" s="7"/>
        <tr r="AB71" s="7"/>
        <tr r="AB71" s="7"/>
        <tr r="AB71" s="7"/>
        <tr r="AB71" s="7"/>
        <tr r="AB71" s="7"/>
        <tr r="AB71" s="7"/>
        <tr r="AB71" s="7"/>
        <tr r="AB71" s="7"/>
        <tr r="AB71" s="7"/>
        <tr r="Z71" s="7"/>
        <tr r="Z71" s="7"/>
        <tr r="Z71" s="7"/>
        <tr r="Z71" s="7"/>
        <tr r="Z71" s="7"/>
        <tr r="Z71" s="7"/>
        <tr r="Z71" s="7"/>
        <tr r="Z71" s="7"/>
        <tr r="Z71" s="7"/>
        <tr r="AZ38" s="7"/>
        <tr r="AZ38" s="7"/>
        <tr r="AZ38" s="7"/>
        <tr r="AZ38" s="7"/>
        <tr r="AZ38" s="7"/>
        <tr r="AZ38" s="7"/>
        <tr r="AZ38" s="7"/>
        <tr r="AZ38" s="7"/>
        <tr r="AZ38" s="7"/>
        <tr r="AZ74" s="7"/>
        <tr r="AZ74" s="7"/>
        <tr r="AZ74" s="7"/>
        <tr r="AZ74" s="7"/>
        <tr r="AZ74" s="7"/>
        <tr r="AZ74" s="7"/>
        <tr r="AZ74" s="7"/>
        <tr r="AZ74" s="7"/>
        <tr r="AZ74" s="7"/>
        <tr r="AX74" s="7"/>
        <tr r="AX74" s="7"/>
        <tr r="AX74" s="7"/>
        <tr r="AX74" s="7"/>
        <tr r="AX74" s="7"/>
        <tr r="AX74" s="7"/>
        <tr r="AX74" s="7"/>
        <tr r="AX74" s="7"/>
        <tr r="AX74" s="7"/>
        <tr r="AR38" s="7"/>
        <tr r="AR38" s="7"/>
        <tr r="AR38" s="7"/>
        <tr r="AR38" s="7"/>
        <tr r="AR38" s="7"/>
        <tr r="AR38" s="7"/>
        <tr r="AR38" s="7"/>
        <tr r="AR38" s="7"/>
        <tr r="AR38" s="7"/>
        <tr r="AJ54" s="7"/>
        <tr r="AJ54" s="7"/>
        <tr r="AJ54" s="7"/>
        <tr r="AJ54" s="7"/>
        <tr r="AJ54" s="7"/>
        <tr r="AJ54" s="7"/>
        <tr r="AJ54" s="7"/>
        <tr r="AJ54" s="7"/>
        <tr r="AJ54" s="7"/>
        <tr r="AH54" s="7"/>
        <tr r="AH54" s="7"/>
        <tr r="AH54" s="7"/>
        <tr r="AH54" s="7"/>
        <tr r="AH54" s="7"/>
        <tr r="AH54" s="7"/>
        <tr r="AH54" s="7"/>
        <tr r="AH54" s="7"/>
        <tr r="AH54" s="7"/>
        <tr r="AB72" s="7"/>
        <tr r="AB72" s="7"/>
        <tr r="AB72" s="7"/>
        <tr r="AB72" s="7"/>
        <tr r="AB72" s="7"/>
        <tr r="AB72" s="7"/>
        <tr r="AB72" s="7"/>
        <tr r="AB72" s="7"/>
        <tr r="AB72" s="7"/>
        <tr r="Z72" s="7"/>
        <tr r="Z72" s="7"/>
        <tr r="Z72" s="7"/>
        <tr r="Z72" s="7"/>
        <tr r="Z72" s="7"/>
        <tr r="Z72" s="7"/>
        <tr r="Z72" s="7"/>
        <tr r="Z72" s="7"/>
        <tr r="Z72" s="7"/>
      </tp>
      <tp t="e">
        <v>#N/A</v>
        <stp/>
        <stp>Inst</stp>
        <stp>FILLS</stp>
        <stp>$A$1</stp>
        <tr r="A4" s="3"/>
      </tp>
      <tp t="e">
        <v>#N/A</v>
        <stp/>
        <stp>Inst</stp>
        <stp>FILLS</stp>
        <stp>$A$2</stp>
        <tr r="A5" s="3"/>
      </tp>
      <tp t="e">
        <v>#N/A</v>
        <stp/>
        <stp>Inst</stp>
        <stp>FILLS</stp>
        <stp>$A$3</stp>
        <tr r="A6" s="3"/>
      </tp>
      <tp t="e">
        <v>#N/A</v>
        <stp/>
        <stp>Inst</stp>
        <stp>FILLS</stp>
        <stp>$A$4</stp>
        <tr r="A7" s="3"/>
      </tp>
      <tp t="e">
        <v>#N/A</v>
        <stp/>
        <stp>Inst</stp>
        <stp>FILLS</stp>
        <stp>$A$5</stp>
        <tr r="A8" s="3"/>
      </tp>
      <tp t="e">
        <v>#N/A</v>
        <stp/>
        <stp>Inst</stp>
        <stp>FILLS</stp>
        <stp>$A$6</stp>
        <tr r="A9" s="3"/>
      </tp>
      <tp t="e">
        <v>#N/A</v>
        <stp/>
        <stp>Inst</stp>
        <stp>FILLS</stp>
        <stp>$A$7</stp>
        <tr r="A10" s="3"/>
      </tp>
      <tp t="e">
        <v>#N/A</v>
        <stp/>
        <stp>Inst</stp>
        <stp>FILLS</stp>
        <stp>$A$8</stp>
        <tr r="A11" s="3"/>
      </tp>
      <tp t="e">
        <v>#N/A</v>
        <stp/>
        <stp>Inst</stp>
        <stp>FILLS</stp>
        <stp>$A$9</stp>
        <tr r="A12" s="3"/>
      </tp>
      <tp t="e">
        <v>#N/A</v>
        <stp/>
        <stp>Inst</stp>
        <stp>FILLS</stp>
        <stp>$A$14</stp>
        <tr r="A17" s="3"/>
      </tp>
      <tp t="e">
        <v>#N/A</v>
        <stp/>
        <stp>Inst</stp>
        <stp>FILLS</stp>
        <stp>$A$15</stp>
        <tr r="A18" s="3"/>
      </tp>
      <tp t="e">
        <v>#N/A</v>
        <stp/>
        <stp>Inst</stp>
        <stp>FILLS</stp>
        <stp>$A$16</stp>
        <tr r="A19" s="3"/>
      </tp>
      <tp t="e">
        <v>#N/A</v>
        <stp/>
        <stp>Inst</stp>
        <stp>FILLS</stp>
        <stp>$A$17</stp>
        <tr r="A20" s="3"/>
      </tp>
      <tp t="e">
        <v>#N/A</v>
        <stp/>
        <stp>Inst</stp>
        <stp>FILLS</stp>
        <stp>$A$10</stp>
        <tr r="A13" s="3"/>
      </tp>
      <tp t="e">
        <v>#N/A</v>
        <stp/>
        <stp>Inst</stp>
        <stp>FILLS</stp>
        <stp>$A$11</stp>
        <tr r="A14" s="3"/>
      </tp>
      <tp t="e">
        <v>#N/A</v>
        <stp/>
        <stp>Inst</stp>
        <stp>FILLS</stp>
        <stp>$A$12</stp>
        <tr r="A15" s="3"/>
      </tp>
      <tp t="e">
        <v>#N/A</v>
        <stp/>
        <stp>Inst</stp>
        <stp>FILLS</stp>
        <stp>$A$13</stp>
        <tr r="A16" s="3"/>
      </tp>
      <tp t="e">
        <v>#N/A</v>
        <stp/>
        <stp>Inst</stp>
        <stp>ASX</stp>
        <stp>IRZ8</stp>
        <tr r="B19" s="7"/>
        <tr r="B19" s="7"/>
        <tr r="B19" s="7"/>
        <tr r="B19" s="7"/>
        <tr r="B19" s="7"/>
        <tr r="B19" s="7"/>
        <tr r="B19" s="7"/>
        <tr r="B19" s="7"/>
        <tr r="B19" s="7"/>
        <tr r="D19" s="4"/>
        <tr r="D19" s="4"/>
        <tr r="D19" s="4"/>
        <tr r="D19" s="4"/>
        <tr r="D19" s="4"/>
        <tr r="D19" s="4"/>
        <tr r="D19" s="4"/>
        <tr r="D19" s="4"/>
        <tr r="D19" s="4"/>
        <tr r="B38" s="7"/>
        <tr r="B38" s="7"/>
        <tr r="B38" s="7"/>
        <tr r="B38" s="7"/>
        <tr r="B38" s="7"/>
        <tr r="B38" s="7"/>
        <tr r="B38" s="7"/>
        <tr r="B38" s="7"/>
        <tr r="B38" s="7"/>
        <tr r="B56" s="7"/>
        <tr r="B56" s="7"/>
        <tr r="B56" s="7"/>
        <tr r="B56" s="7"/>
        <tr r="B56" s="7"/>
        <tr r="B56" s="7"/>
        <tr r="B56" s="7"/>
        <tr r="B56" s="7"/>
        <tr r="B56" s="7"/>
        <tr r="B74" s="7"/>
        <tr r="B74" s="7"/>
        <tr r="B74" s="7"/>
        <tr r="B74" s="7"/>
        <tr r="B74" s="7"/>
        <tr r="B74" s="7"/>
        <tr r="B74" s="7"/>
        <tr r="B74" s="7"/>
        <tr r="B74" s="7"/>
      </tp>
      <tp t="e">
        <v>#N/A</v>
        <stp/>
        <stp>Inst</stp>
        <stp>ASX</stp>
        <stp>IRZ6</stp>
        <tr r="B11" s="7"/>
        <tr r="B11" s="7"/>
        <tr r="B11" s="7"/>
        <tr r="B11" s="7"/>
        <tr r="B11" s="7"/>
        <tr r="B11" s="7"/>
        <tr r="B11" s="7"/>
        <tr r="B11" s="7"/>
        <tr r="B11" s="7"/>
        <tr r="D11" s="4"/>
        <tr r="D11" s="4"/>
        <tr r="D11" s="4"/>
        <tr r="D11" s="4"/>
        <tr r="D11" s="4"/>
        <tr r="D11" s="4"/>
        <tr r="D11" s="4"/>
        <tr r="D11" s="4"/>
        <tr r="D11" s="4"/>
        <tr r="B30" s="7"/>
        <tr r="B30" s="7"/>
        <tr r="B30" s="7"/>
        <tr r="B30" s="7"/>
        <tr r="B30" s="7"/>
        <tr r="B30" s="7"/>
        <tr r="B30" s="7"/>
        <tr r="B30" s="7"/>
        <tr r="B30" s="7"/>
        <tr r="B48" s="7"/>
        <tr r="B48" s="7"/>
        <tr r="B48" s="7"/>
        <tr r="B48" s="7"/>
        <tr r="B48" s="7"/>
        <tr r="B48" s="7"/>
        <tr r="B48" s="7"/>
        <tr r="B48" s="7"/>
        <tr r="B48" s="7"/>
        <tr r="B66" s="7"/>
        <tr r="B66" s="7"/>
        <tr r="B66" s="7"/>
        <tr r="B66" s="7"/>
        <tr r="B66" s="7"/>
        <tr r="B66" s="7"/>
        <tr r="B66" s="7"/>
        <tr r="B66" s="7"/>
        <tr r="B66" s="7"/>
      </tp>
      <tp t="e">
        <v>#N/A</v>
        <stp/>
        <stp>Inst</stp>
        <stp>ASX</stp>
        <stp>IRZ7</stp>
        <tr r="B15" s="7"/>
        <tr r="B15" s="7"/>
        <tr r="B15" s="7"/>
        <tr r="B15" s="7"/>
        <tr r="B15" s="7"/>
        <tr r="B15" s="7"/>
        <tr r="B15" s="7"/>
        <tr r="B15" s="7"/>
        <tr r="B15" s="7"/>
        <tr r="D15" s="4"/>
        <tr r="D15" s="4"/>
        <tr r="D15" s="4"/>
        <tr r="D15" s="4"/>
        <tr r="D15" s="4"/>
        <tr r="D15" s="4"/>
        <tr r="D15" s="4"/>
        <tr r="D15" s="4"/>
        <tr r="D15" s="4"/>
        <tr r="B34" s="7"/>
        <tr r="B34" s="7"/>
        <tr r="B34" s="7"/>
        <tr r="B34" s="7"/>
        <tr r="B34" s="7"/>
        <tr r="B34" s="7"/>
        <tr r="B34" s="7"/>
        <tr r="B34" s="7"/>
        <tr r="B34" s="7"/>
        <tr r="B52" s="7"/>
        <tr r="B52" s="7"/>
        <tr r="B52" s="7"/>
        <tr r="B52" s="7"/>
        <tr r="B52" s="7"/>
        <tr r="B52" s="7"/>
        <tr r="B52" s="7"/>
        <tr r="B52" s="7"/>
        <tr r="B52" s="7"/>
        <tr r="B70" s="7"/>
        <tr r="B70" s="7"/>
        <tr r="B70" s="7"/>
        <tr r="B70" s="7"/>
        <tr r="B70" s="7"/>
        <tr r="B70" s="7"/>
        <tr r="B70" s="7"/>
        <tr r="B70" s="7"/>
        <tr r="B70" s="7"/>
      </tp>
      <tp t="e">
        <v>#N/A</v>
        <stp/>
        <stp>Inst</stp>
        <stp>ASX</stp>
        <stp>IRZ5</stp>
        <tr r="B7" s="7"/>
        <tr r="B7" s="7"/>
        <tr r="B7" s="7"/>
        <tr r="B7" s="7"/>
        <tr r="B7" s="7"/>
        <tr r="B7" s="7"/>
        <tr r="B7" s="7"/>
        <tr r="B7" s="7"/>
        <tr r="B7" s="7"/>
        <tr r="D7" s="4"/>
        <tr r="D7" s="4"/>
        <tr r="D7" s="4"/>
        <tr r="D7" s="4"/>
        <tr r="D7" s="4"/>
        <tr r="D7" s="4"/>
        <tr r="D7" s="4"/>
        <tr r="D7" s="4"/>
        <tr r="D7" s="4"/>
        <tr r="B26" s="7"/>
        <tr r="B26" s="7"/>
        <tr r="B26" s="7"/>
        <tr r="B26" s="7"/>
        <tr r="B26" s="7"/>
        <tr r="B26" s="7"/>
        <tr r="B26" s="7"/>
        <tr r="B26" s="7"/>
        <tr r="B26" s="7"/>
        <tr r="B44" s="7"/>
        <tr r="B44" s="7"/>
        <tr r="B44" s="7"/>
        <tr r="B44" s="7"/>
        <tr r="B44" s="7"/>
        <tr r="B44" s="7"/>
        <tr r="B44" s="7"/>
        <tr r="B44" s="7"/>
        <tr r="B44" s="7"/>
        <tr r="B62" s="7"/>
        <tr r="B62" s="7"/>
        <tr r="B62" s="7"/>
        <tr r="B62" s="7"/>
        <tr r="B62" s="7"/>
        <tr r="B62" s="7"/>
        <tr r="B62" s="7"/>
        <tr r="B62" s="7"/>
        <tr r="B62" s="7"/>
      </tp>
      <tp t="e">
        <v>#N/A</v>
        <stp/>
        <stp>Inst</stp>
        <stp>ASX</stp>
        <stp>IRU8</stp>
        <tr r="B37" s="7"/>
        <tr r="B37" s="7"/>
        <tr r="B37" s="7"/>
        <tr r="B37" s="7"/>
        <tr r="B37" s="7"/>
        <tr r="B37" s="7"/>
        <tr r="B37" s="7"/>
        <tr r="B37" s="7"/>
        <tr r="B37" s="7"/>
        <tr r="B55" s="7"/>
        <tr r="B55" s="7"/>
        <tr r="B55" s="7"/>
        <tr r="B55" s="7"/>
        <tr r="B55" s="7"/>
        <tr r="B55" s="7"/>
        <tr r="B55" s="7"/>
        <tr r="B55" s="7"/>
        <tr r="B55" s="7"/>
        <tr r="B73" s="7"/>
        <tr r="B73" s="7"/>
        <tr r="B73" s="7"/>
        <tr r="B73" s="7"/>
        <tr r="B73" s="7"/>
        <tr r="B73" s="7"/>
        <tr r="B73" s="7"/>
        <tr r="B73" s="7"/>
        <tr r="B73" s="7"/>
        <tr r="B18" s="7"/>
        <tr r="B18" s="7"/>
        <tr r="B18" s="7"/>
        <tr r="B18" s="7"/>
        <tr r="B18" s="7"/>
        <tr r="B18" s="7"/>
        <tr r="B18" s="7"/>
        <tr r="B18" s="7"/>
        <tr r="B18" s="7"/>
        <tr r="D18" s="4"/>
        <tr r="D18" s="4"/>
        <tr r="D18" s="4"/>
        <tr r="D18" s="4"/>
        <tr r="D18" s="4"/>
        <tr r="D18" s="4"/>
        <tr r="D18" s="4"/>
        <tr r="D18" s="4"/>
        <tr r="D18" s="4"/>
      </tp>
      <tp t="e">
        <v>#N/A</v>
        <stp/>
        <stp>Inst</stp>
        <stp>ASX</stp>
        <stp>IRU6</stp>
        <tr r="B29" s="7"/>
        <tr r="B29" s="7"/>
        <tr r="B29" s="7"/>
        <tr r="B29" s="7"/>
        <tr r="B29" s="7"/>
        <tr r="B29" s="7"/>
        <tr r="B29" s="7"/>
        <tr r="B29" s="7"/>
        <tr r="B29" s="7"/>
        <tr r="B47" s="7"/>
        <tr r="B47" s="7"/>
        <tr r="B47" s="7"/>
        <tr r="B47" s="7"/>
        <tr r="B47" s="7"/>
        <tr r="B47" s="7"/>
        <tr r="B47" s="7"/>
        <tr r="B47" s="7"/>
        <tr r="B47" s="7"/>
        <tr r="B65" s="7"/>
        <tr r="B65" s="7"/>
        <tr r="B65" s="7"/>
        <tr r="B65" s="7"/>
        <tr r="B65" s="7"/>
        <tr r="B65" s="7"/>
        <tr r="B65" s="7"/>
        <tr r="B65" s="7"/>
        <tr r="B65" s="7"/>
        <tr r="B10" s="7"/>
        <tr r="B10" s="7"/>
        <tr r="B10" s="7"/>
        <tr r="B10" s="7"/>
        <tr r="B10" s="7"/>
        <tr r="B10" s="7"/>
        <tr r="B10" s="7"/>
        <tr r="B10" s="7"/>
        <tr r="B10" s="7"/>
        <tr r="D10" s="4"/>
        <tr r="D10" s="4"/>
        <tr r="D10" s="4"/>
        <tr r="D10" s="4"/>
        <tr r="D10" s="4"/>
        <tr r="D10" s="4"/>
        <tr r="D10" s="4"/>
        <tr r="D10" s="4"/>
        <tr r="D10" s="4"/>
      </tp>
      <tp t="e">
        <v>#N/A</v>
        <stp/>
        <stp>Inst</stp>
        <stp>ASX</stp>
        <stp>IRU7</stp>
        <tr r="B14" s="7"/>
        <tr r="B14" s="7"/>
        <tr r="B14" s="7"/>
        <tr r="B14" s="7"/>
        <tr r="B14" s="7"/>
        <tr r="B14" s="7"/>
        <tr r="B14" s="7"/>
        <tr r="B14" s="7"/>
        <tr r="B14" s="7"/>
        <tr r="D14" s="4"/>
        <tr r="D14" s="4"/>
        <tr r="D14" s="4"/>
        <tr r="D14" s="4"/>
        <tr r="D14" s="4"/>
        <tr r="D14" s="4"/>
        <tr r="D14" s="4"/>
        <tr r="D14" s="4"/>
        <tr r="D14" s="4"/>
        <tr r="B33" s="7"/>
        <tr r="B33" s="7"/>
        <tr r="B33" s="7"/>
        <tr r="B33" s="7"/>
        <tr r="B33" s="7"/>
        <tr r="B33" s="7"/>
        <tr r="B33" s="7"/>
        <tr r="B33" s="7"/>
        <tr r="B33" s="7"/>
        <tr r="B51" s="7"/>
        <tr r="B51" s="7"/>
        <tr r="B51" s="7"/>
        <tr r="B51" s="7"/>
        <tr r="B51" s="7"/>
        <tr r="B51" s="7"/>
        <tr r="B51" s="7"/>
        <tr r="B51" s="7"/>
        <tr r="B51" s="7"/>
        <tr r="B69" s="7"/>
        <tr r="B69" s="7"/>
        <tr r="B69" s="7"/>
        <tr r="B69" s="7"/>
        <tr r="B69" s="7"/>
        <tr r="B69" s="7"/>
        <tr r="B69" s="7"/>
        <tr r="B69" s="7"/>
        <tr r="B69" s="7"/>
      </tp>
      <tp t="e">
        <v>#N/A</v>
        <stp/>
        <stp>Inst</stp>
        <stp>ASX</stp>
        <stp>IRU5</stp>
        <tr r="B6" s="7"/>
        <tr r="B6" s="7"/>
        <tr r="B6" s="7"/>
        <tr r="B6" s="7"/>
        <tr r="B6" s="7"/>
        <tr r="B6" s="7"/>
        <tr r="B6" s="7"/>
        <tr r="B6" s="7"/>
        <tr r="B6" s="7"/>
        <tr r="D6" s="4"/>
        <tr r="D6" s="4"/>
        <tr r="D6" s="4"/>
        <tr r="D6" s="4"/>
        <tr r="D6" s="4"/>
        <tr r="D6" s="4"/>
        <tr r="D6" s="4"/>
        <tr r="D6" s="4"/>
        <tr r="D6" s="4"/>
        <tr r="B25" s="7"/>
        <tr r="B25" s="7"/>
        <tr r="B25" s="7"/>
        <tr r="B25" s="7"/>
        <tr r="B25" s="7"/>
        <tr r="B25" s="7"/>
        <tr r="B25" s="7"/>
        <tr r="B25" s="7"/>
        <tr r="B25" s="7"/>
        <tr r="B43" s="7"/>
        <tr r="B43" s="7"/>
        <tr r="B43" s="7"/>
        <tr r="B43" s="7"/>
        <tr r="B43" s="7"/>
        <tr r="B43" s="7"/>
        <tr r="B43" s="7"/>
        <tr r="B43" s="7"/>
        <tr r="B43" s="7"/>
        <tr r="B61" s="7"/>
        <tr r="B61" s="7"/>
        <tr r="B61" s="7"/>
        <tr r="B61" s="7"/>
        <tr r="B61" s="7"/>
        <tr r="B61" s="7"/>
        <tr r="B61" s="7"/>
        <tr r="B61" s="7"/>
        <tr r="B61" s="7"/>
      </tp>
      <tp t="e">
        <v>#N/A</v>
        <stp/>
        <stp>Inst</stp>
        <stp>ASX</stp>
        <stp>IRM8</stp>
        <tr r="B17" s="7"/>
        <tr r="B17" s="7"/>
        <tr r="B17" s="7"/>
        <tr r="B17" s="7"/>
        <tr r="B17" s="7"/>
        <tr r="B17" s="7"/>
        <tr r="B17" s="7"/>
        <tr r="B17" s="7"/>
        <tr r="B17" s="7"/>
        <tr r="D17" s="4"/>
        <tr r="D17" s="4"/>
        <tr r="D17" s="4"/>
        <tr r="D17" s="4"/>
        <tr r="D17" s="4"/>
        <tr r="D17" s="4"/>
        <tr r="D17" s="4"/>
        <tr r="D17" s="4"/>
        <tr r="D17" s="4"/>
        <tr r="B36" s="7"/>
        <tr r="B36" s="7"/>
        <tr r="B36" s="7"/>
        <tr r="B36" s="7"/>
        <tr r="B36" s="7"/>
        <tr r="B36" s="7"/>
        <tr r="B36" s="7"/>
        <tr r="B36" s="7"/>
        <tr r="B36" s="7"/>
        <tr r="B54" s="7"/>
        <tr r="B54" s="7"/>
        <tr r="B54" s="7"/>
        <tr r="B54" s="7"/>
        <tr r="B54" s="7"/>
        <tr r="B54" s="7"/>
        <tr r="B54" s="7"/>
        <tr r="B54" s="7"/>
        <tr r="B54" s="7"/>
        <tr r="B72" s="7"/>
        <tr r="B72" s="7"/>
        <tr r="B72" s="7"/>
        <tr r="B72" s="7"/>
        <tr r="B72" s="7"/>
        <tr r="B72" s="7"/>
        <tr r="B72" s="7"/>
        <tr r="B72" s="7"/>
        <tr r="B72" s="7"/>
      </tp>
      <tp t="e">
        <v>#N/A</v>
        <stp/>
        <stp>Inst</stp>
        <stp>ASX</stp>
        <stp>IRM6</stp>
        <tr r="B9" s="7"/>
        <tr r="B9" s="7"/>
        <tr r="B9" s="7"/>
        <tr r="B9" s="7"/>
        <tr r="B9" s="7"/>
        <tr r="B9" s="7"/>
        <tr r="B9" s="7"/>
        <tr r="B9" s="7"/>
        <tr r="B9" s="7"/>
        <tr r="D9" s="4"/>
        <tr r="D9" s="4"/>
        <tr r="D9" s="4"/>
        <tr r="D9" s="4"/>
        <tr r="D9" s="4"/>
        <tr r="D9" s="4"/>
        <tr r="D9" s="4"/>
        <tr r="D9" s="4"/>
        <tr r="D9" s="4"/>
        <tr r="B28" s="7"/>
        <tr r="B28" s="7"/>
        <tr r="B28" s="7"/>
        <tr r="B28" s="7"/>
        <tr r="B28" s="7"/>
        <tr r="B28" s="7"/>
        <tr r="B28" s="7"/>
        <tr r="B28" s="7"/>
        <tr r="B28" s="7"/>
        <tr r="B46" s="7"/>
        <tr r="B46" s="7"/>
        <tr r="B46" s="7"/>
        <tr r="B46" s="7"/>
        <tr r="B46" s="7"/>
        <tr r="B46" s="7"/>
        <tr r="B46" s="7"/>
        <tr r="B46" s="7"/>
        <tr r="B46" s="7"/>
        <tr r="B64" s="7"/>
        <tr r="B64" s="7"/>
        <tr r="B64" s="7"/>
        <tr r="B64" s="7"/>
        <tr r="B64" s="7"/>
        <tr r="B64" s="7"/>
        <tr r="B64" s="7"/>
        <tr r="B64" s="7"/>
        <tr r="B64" s="7"/>
      </tp>
      <tp t="e">
        <v>#N/A</v>
        <stp/>
        <stp>Inst</stp>
        <stp>ASX</stp>
        <stp>IRM7</stp>
        <tr r="B13" s="7"/>
        <tr r="B13" s="7"/>
        <tr r="B13" s="7"/>
        <tr r="B13" s="7"/>
        <tr r="B13" s="7"/>
        <tr r="B13" s="7"/>
        <tr r="B13" s="7"/>
        <tr r="B13" s="7"/>
        <tr r="B13" s="7"/>
        <tr r="D13" s="4"/>
        <tr r="D13" s="4"/>
        <tr r="D13" s="4"/>
        <tr r="D13" s="4"/>
        <tr r="D13" s="4"/>
        <tr r="D13" s="4"/>
        <tr r="D13" s="4"/>
        <tr r="D13" s="4"/>
        <tr r="D13" s="4"/>
        <tr r="B32" s="7"/>
        <tr r="B32" s="7"/>
        <tr r="B32" s="7"/>
        <tr r="B32" s="7"/>
        <tr r="B32" s="7"/>
        <tr r="B32" s="7"/>
        <tr r="B32" s="7"/>
        <tr r="B32" s="7"/>
        <tr r="B32" s="7"/>
        <tr r="B50" s="7"/>
        <tr r="B50" s="7"/>
        <tr r="B50" s="7"/>
        <tr r="B50" s="7"/>
        <tr r="B50" s="7"/>
        <tr r="B50" s="7"/>
        <tr r="B50" s="7"/>
        <tr r="B50" s="7"/>
        <tr r="B50" s="7"/>
        <tr r="B68" s="7"/>
        <tr r="B68" s="7"/>
        <tr r="B68" s="7"/>
        <tr r="B68" s="7"/>
        <tr r="B68" s="7"/>
        <tr r="B68" s="7"/>
        <tr r="B68" s="7"/>
        <tr r="B68" s="7"/>
        <tr r="B68" s="7"/>
      </tp>
      <tp t="e">
        <v>#N/A</v>
        <stp/>
        <stp>Inst</stp>
        <stp>ASX</stp>
        <stp>IRM5</stp>
        <tr r="B5" s="7"/>
        <tr r="B5" s="7"/>
        <tr r="B5" s="7"/>
        <tr r="B5" s="7"/>
        <tr r="B5" s="7"/>
        <tr r="B5" s="7"/>
        <tr r="B5" s="7"/>
        <tr r="B5" s="7"/>
        <tr r="B5" s="7"/>
        <tr r="D5" s="4"/>
        <tr r="D5" s="4"/>
        <tr r="D5" s="4"/>
        <tr r="D5" s="4"/>
        <tr r="D5" s="4"/>
        <tr r="D5" s="4"/>
        <tr r="D5" s="4"/>
        <tr r="D5" s="4"/>
        <tr r="D5" s="4"/>
        <tr r="B24" s="7"/>
        <tr r="B24" s="7"/>
        <tr r="B24" s="7"/>
        <tr r="B24" s="7"/>
        <tr r="B24" s="7"/>
        <tr r="B24" s="7"/>
        <tr r="B24" s="7"/>
        <tr r="B24" s="7"/>
        <tr r="B24" s="7"/>
        <tr r="B42" s="7"/>
        <tr r="B42" s="7"/>
        <tr r="B42" s="7"/>
        <tr r="B42" s="7"/>
        <tr r="B42" s="7"/>
        <tr r="B42" s="7"/>
        <tr r="B42" s="7"/>
        <tr r="B42" s="7"/>
        <tr r="B42" s="7"/>
        <tr r="B60" s="7"/>
        <tr r="B60" s="7"/>
        <tr r="B60" s="7"/>
        <tr r="B60" s="7"/>
        <tr r="B60" s="7"/>
        <tr r="B60" s="7"/>
        <tr r="B60" s="7"/>
        <tr r="B60" s="7"/>
        <tr r="B60" s="7"/>
      </tp>
      <tp t="e">
        <v>#N/A</v>
        <stp/>
        <stp>Inst</stp>
        <stp>ASX</stp>
        <stp>IRH8</stp>
        <tr r="B16" s="7"/>
        <tr r="B16" s="7"/>
        <tr r="B16" s="7"/>
        <tr r="B16" s="7"/>
        <tr r="B16" s="7"/>
        <tr r="B16" s="7"/>
        <tr r="B16" s="7"/>
        <tr r="B16" s="7"/>
        <tr r="B16" s="7"/>
        <tr r="D16" s="4"/>
        <tr r="D16" s="4"/>
        <tr r="D16" s="4"/>
        <tr r="D16" s="4"/>
        <tr r="D16" s="4"/>
        <tr r="D16" s="4"/>
        <tr r="D16" s="4"/>
        <tr r="D16" s="4"/>
        <tr r="D16" s="4"/>
        <tr r="B35" s="7"/>
        <tr r="B35" s="7"/>
        <tr r="B35" s="7"/>
        <tr r="B35" s="7"/>
        <tr r="B35" s="7"/>
        <tr r="B35" s="7"/>
        <tr r="B35" s="7"/>
        <tr r="B35" s="7"/>
        <tr r="B35" s="7"/>
        <tr r="B53" s="7"/>
        <tr r="B53" s="7"/>
        <tr r="B53" s="7"/>
        <tr r="B53" s="7"/>
        <tr r="B53" s="7"/>
        <tr r="B53" s="7"/>
        <tr r="B53" s="7"/>
        <tr r="B53" s="7"/>
        <tr r="B53" s="7"/>
        <tr r="B71" s="7"/>
        <tr r="B71" s="7"/>
        <tr r="B71" s="7"/>
        <tr r="B71" s="7"/>
        <tr r="B71" s="7"/>
        <tr r="B71" s="7"/>
        <tr r="B71" s="7"/>
        <tr r="B71" s="7"/>
        <tr r="B71" s="7"/>
      </tp>
      <tp t="e">
        <v>#N/A</v>
        <stp/>
        <stp>Inst</stp>
        <stp>ASX</stp>
        <stp>IRH9</stp>
        <tr r="D20" s="4"/>
        <tr r="D20" s="4"/>
        <tr r="D20" s="4"/>
        <tr r="D20" s="4"/>
        <tr r="D20" s="4"/>
        <tr r="D20" s="4"/>
        <tr r="D20" s="4"/>
        <tr r="D20" s="4"/>
        <tr r="D20" s="4"/>
      </tp>
      <tp t="e">
        <v>#N/A</v>
        <stp/>
        <stp>Inst</stp>
        <stp>ASX</stp>
        <stp>IRH6</stp>
        <tr r="B8" s="7"/>
        <tr r="B8" s="7"/>
        <tr r="B8" s="7"/>
        <tr r="B8" s="7"/>
        <tr r="B8" s="7"/>
        <tr r="B8" s="7"/>
        <tr r="B8" s="7"/>
        <tr r="B8" s="7"/>
        <tr r="B8" s="7"/>
        <tr r="D8" s="4"/>
        <tr r="D8" s="4"/>
        <tr r="D8" s="4"/>
        <tr r="D8" s="4"/>
        <tr r="D8" s="4"/>
        <tr r="D8" s="4"/>
        <tr r="D8" s="4"/>
        <tr r="D8" s="4"/>
        <tr r="D8" s="4"/>
        <tr r="B27" s="7"/>
        <tr r="B27" s="7"/>
        <tr r="B27" s="7"/>
        <tr r="B27" s="7"/>
        <tr r="B27" s="7"/>
        <tr r="B27" s="7"/>
        <tr r="B27" s="7"/>
        <tr r="B27" s="7"/>
        <tr r="B27" s="7"/>
        <tr r="B45" s="7"/>
        <tr r="B45" s="7"/>
        <tr r="B45" s="7"/>
        <tr r="B45" s="7"/>
        <tr r="B45" s="7"/>
        <tr r="B45" s="7"/>
        <tr r="B45" s="7"/>
        <tr r="B45" s="7"/>
        <tr r="B45" s="7"/>
        <tr r="B63" s="7"/>
        <tr r="B63" s="7"/>
        <tr r="B63" s="7"/>
        <tr r="B63" s="7"/>
        <tr r="B63" s="7"/>
        <tr r="B63" s="7"/>
        <tr r="B63" s="7"/>
        <tr r="B63" s="7"/>
        <tr r="B63" s="7"/>
      </tp>
      <tp t="e">
        <v>#N/A</v>
        <stp/>
        <stp>Inst</stp>
        <stp>ASX</stp>
        <stp>IRH7</stp>
        <tr r="B12" s="7"/>
        <tr r="B12" s="7"/>
        <tr r="B12" s="7"/>
        <tr r="B12" s="7"/>
        <tr r="B12" s="7"/>
        <tr r="B12" s="7"/>
        <tr r="B12" s="7"/>
        <tr r="B12" s="7"/>
        <tr r="B12" s="7"/>
        <tr r="D12" s="4"/>
        <tr r="D12" s="4"/>
        <tr r="D12" s="4"/>
        <tr r="D12" s="4"/>
        <tr r="D12" s="4"/>
        <tr r="D12" s="4"/>
        <tr r="D12" s="4"/>
        <tr r="D12" s="4"/>
        <tr r="D12" s="4"/>
        <tr r="B31" s="7"/>
        <tr r="B31" s="7"/>
        <tr r="B31" s="7"/>
        <tr r="B31" s="7"/>
        <tr r="B31" s="7"/>
        <tr r="B31" s="7"/>
        <tr r="B31" s="7"/>
        <tr r="B31" s="7"/>
        <tr r="B31" s="7"/>
        <tr r="B49" s="7"/>
        <tr r="B49" s="7"/>
        <tr r="B49" s="7"/>
        <tr r="B49" s="7"/>
        <tr r="B49" s="7"/>
        <tr r="B49" s="7"/>
        <tr r="B49" s="7"/>
        <tr r="B49" s="7"/>
        <tr r="B49" s="7"/>
        <tr r="B67" s="7"/>
        <tr r="B67" s="7"/>
        <tr r="B67" s="7"/>
        <tr r="B67" s="7"/>
        <tr r="B67" s="7"/>
        <tr r="B67" s="7"/>
        <tr r="B67" s="7"/>
        <tr r="B67" s="7"/>
        <tr r="B67" s="7"/>
      </tp>
      <tp t="e">
        <v>#N/A</v>
        <stp/>
        <stp>Inst</stp>
        <stp>ASX</stp>
        <stp>IRH5</stp>
        <tr r="B4" s="7"/>
        <tr r="B4" s="7"/>
        <tr r="B4" s="7"/>
        <tr r="B4" s="7"/>
        <tr r="B4" s="7"/>
        <tr r="B4" s="7"/>
        <tr r="B4" s="7"/>
        <tr r="B4" s="7"/>
        <tr r="B4" s="7"/>
        <tr r="D4" s="4"/>
        <tr r="D4" s="4"/>
        <tr r="D4" s="4"/>
        <tr r="D4" s="4"/>
        <tr r="D4" s="4"/>
        <tr r="D4" s="4"/>
        <tr r="D4" s="4"/>
        <tr r="D4" s="4"/>
        <tr r="D4" s="4"/>
        <tr r="B23" s="7"/>
        <tr r="B23" s="7"/>
        <tr r="B23" s="7"/>
        <tr r="B23" s="7"/>
        <tr r="B23" s="7"/>
        <tr r="B23" s="7"/>
        <tr r="B23" s="7"/>
        <tr r="B23" s="7"/>
        <tr r="B23" s="7"/>
        <tr r="B41" s="7"/>
        <tr r="B41" s="7"/>
        <tr r="B41" s="7"/>
        <tr r="B41" s="7"/>
        <tr r="B41" s="7"/>
        <tr r="B41" s="7"/>
        <tr r="B41" s="7"/>
        <tr r="B41" s="7"/>
        <tr r="B41" s="7"/>
        <tr r="B59" s="7"/>
        <tr r="B59" s="7"/>
        <tr r="B59" s="7"/>
        <tr r="B59" s="7"/>
        <tr r="B59" s="7"/>
        <tr r="B59" s="7"/>
        <tr r="B59" s="7"/>
        <tr r="B59" s="7"/>
        <tr r="B59" s="7"/>
      </tp>
      <tp t="e">
        <v>#N/A</v>
        <stp/>
        <stp>Inst</stp>
        <stp>ASX</stp>
        <stp xml:space="preserve">IRZ7Z8  </stp>
        <tr r="J68" s="5"/>
        <tr r="J68" s="5"/>
        <tr r="J68" s="5"/>
        <tr r="J68" s="5"/>
        <tr r="J68" s="5"/>
        <tr r="J68" s="5"/>
        <tr r="J68" s="5"/>
        <tr r="J68" s="5"/>
        <tr r="J68" s="5"/>
      </tp>
      <tp t="e">
        <v>#N/A</v>
        <stp/>
        <stp>Inst</stp>
        <stp>ASX</stp>
        <stp xml:space="preserve">IRZ7M8  </stp>
        <tr r="J54" s="5"/>
        <tr r="J54" s="5"/>
        <tr r="J54" s="5"/>
        <tr r="J54" s="5"/>
        <tr r="J54" s="5"/>
        <tr r="J54" s="5"/>
        <tr r="J54" s="5"/>
        <tr r="J54" s="5"/>
        <tr r="J54" s="5"/>
        <tr r="J27" s="5"/>
        <tr r="J27" s="5"/>
        <tr r="J27" s="5"/>
        <tr r="J27" s="5"/>
        <tr r="J27" s="5"/>
        <tr r="J27" s="5"/>
        <tr r="J27" s="5"/>
        <tr r="J27" s="5"/>
        <tr r="J27" s="5"/>
        <tr r="G56" s="5"/>
        <tr r="G56" s="5"/>
        <tr r="G56" s="5"/>
        <tr r="G56" s="5"/>
        <tr r="G56" s="5"/>
        <tr r="G56" s="5"/>
        <tr r="G56" s="5"/>
        <tr r="G56" s="5"/>
        <tr r="G56" s="5"/>
        <tr r="G42" s="5"/>
        <tr r="G42" s="5"/>
        <tr r="G42" s="5"/>
        <tr r="G42" s="5"/>
        <tr r="G42" s="5"/>
        <tr r="G42" s="5"/>
        <tr r="G42" s="5"/>
        <tr r="G42" s="5"/>
        <tr r="G42" s="5"/>
        <tr r="G68" s="5"/>
        <tr r="G68" s="5"/>
        <tr r="G68" s="5"/>
        <tr r="G68" s="5"/>
        <tr r="G68" s="5"/>
        <tr r="G68" s="5"/>
        <tr r="G68" s="5"/>
        <tr r="G68" s="5"/>
        <tr r="G68" s="5"/>
      </tp>
      <tp t="e">
        <v>#N/A</v>
        <stp/>
        <stp>Inst</stp>
        <stp>ASX</stp>
        <stp xml:space="preserve">IRU7U8  </stp>
        <tr r="J67" s="5"/>
        <tr r="J67" s="5"/>
        <tr r="J67" s="5"/>
        <tr r="J67" s="5"/>
        <tr r="J67" s="5"/>
        <tr r="J67" s="5"/>
        <tr r="J67" s="5"/>
        <tr r="J67" s="5"/>
        <tr r="J67" s="5"/>
      </tp>
      <tp t="e">
        <v>#N/A</v>
        <stp/>
        <stp>Inst</stp>
        <stp>ASX</stp>
        <stp xml:space="preserve">IRU7H8  </stp>
        <tr r="J26" s="5"/>
        <tr r="J26" s="5"/>
        <tr r="J26" s="5"/>
        <tr r="J26" s="5"/>
        <tr r="J26" s="5"/>
        <tr r="J26" s="5"/>
        <tr r="J26" s="5"/>
        <tr r="J26" s="5"/>
        <tr r="J26" s="5"/>
        <tr r="G55" s="5"/>
        <tr r="G55" s="5"/>
        <tr r="G55" s="5"/>
        <tr r="G55" s="5"/>
        <tr r="G55" s="5"/>
        <tr r="G55" s="5"/>
        <tr r="G55" s="5"/>
        <tr r="G55" s="5"/>
        <tr r="G55" s="5"/>
        <tr r="G41" s="5"/>
        <tr r="G41" s="5"/>
        <tr r="G41" s="5"/>
        <tr r="G41" s="5"/>
        <tr r="G41" s="5"/>
        <tr r="G41" s="5"/>
        <tr r="G41" s="5"/>
        <tr r="G41" s="5"/>
        <tr r="G41" s="5"/>
        <tr r="G67" s="5"/>
        <tr r="G67" s="5"/>
        <tr r="G67" s="5"/>
        <tr r="G67" s="5"/>
        <tr r="G67" s="5"/>
        <tr r="G67" s="5"/>
        <tr r="G67" s="5"/>
        <tr r="G67" s="5"/>
        <tr r="G67" s="5"/>
        <tr r="J53" s="5"/>
        <tr r="J53" s="5"/>
        <tr r="J53" s="5"/>
        <tr r="J53" s="5"/>
        <tr r="J53" s="5"/>
        <tr r="J53" s="5"/>
        <tr r="J53" s="5"/>
        <tr r="J53" s="5"/>
        <tr r="J53" s="5"/>
      </tp>
      <tp t="e">
        <v>#N/A</v>
        <stp/>
        <stp>Inst</stp>
        <stp>ASX</stp>
        <stp xml:space="preserve">IRM7M8  </stp>
        <tr r="J66" s="5"/>
        <tr r="J66" s="5"/>
        <tr r="J66" s="5"/>
        <tr r="J66" s="5"/>
        <tr r="J66" s="5"/>
        <tr r="J66" s="5"/>
        <tr r="J66" s="5"/>
        <tr r="J66" s="5"/>
        <tr r="J66" s="5"/>
      </tp>
      <tp t="e">
        <v>#N/A</v>
        <stp/>
        <stp>Inst</stp>
        <stp>ASX</stp>
        <stp xml:space="preserve">IRM8Z8  </stp>
        <tr r="G44" s="5"/>
        <tr r="G44" s="5"/>
        <tr r="G44" s="5"/>
        <tr r="G44" s="5"/>
        <tr r="G44" s="5"/>
        <tr r="G44" s="5"/>
        <tr r="G44" s="5"/>
        <tr r="G44" s="5"/>
        <tr r="G44" s="5"/>
        <tr r="J56" s="5"/>
        <tr r="J56" s="5"/>
        <tr r="J56" s="5"/>
        <tr r="J56" s="5"/>
        <tr r="J56" s="5"/>
        <tr r="J56" s="5"/>
        <tr r="J56" s="5"/>
        <tr r="J56" s="5"/>
        <tr r="J56" s="5"/>
        <tr r="J29" s="5"/>
        <tr r="J29" s="5"/>
        <tr r="J29" s="5"/>
        <tr r="J29" s="5"/>
        <tr r="J29" s="5"/>
        <tr r="J29" s="5"/>
        <tr r="J29" s="5"/>
        <tr r="J29" s="5"/>
        <tr r="J29" s="5"/>
      </tp>
      <tp t="e">
        <v>#N/A</v>
        <stp/>
        <stp>Inst</stp>
        <stp>ASX</stp>
        <stp xml:space="preserve">IRH7H8  </stp>
        <tr r="J65" s="5"/>
        <tr r="J65" s="5"/>
        <tr r="J65" s="5"/>
        <tr r="J65" s="5"/>
        <tr r="J65" s="5"/>
        <tr r="J65" s="5"/>
        <tr r="J65" s="5"/>
        <tr r="J65" s="5"/>
        <tr r="J65" s="5"/>
      </tp>
      <tp t="e">
        <v>#N/A</v>
        <stp/>
        <stp>Inst</stp>
        <stp>ASX</stp>
        <stp xml:space="preserve">IRH8U8  </stp>
        <tr r="J55" s="5"/>
        <tr r="J55" s="5"/>
        <tr r="J55" s="5"/>
        <tr r="J55" s="5"/>
        <tr r="J55" s="5"/>
        <tr r="J55" s="5"/>
        <tr r="J55" s="5"/>
        <tr r="J55" s="5"/>
        <tr r="J55" s="5"/>
        <tr r="J28" s="5"/>
        <tr r="J28" s="5"/>
        <tr r="J28" s="5"/>
        <tr r="J28" s="5"/>
        <tr r="J28" s="5"/>
        <tr r="J28" s="5"/>
        <tr r="J28" s="5"/>
        <tr r="J28" s="5"/>
        <tr r="J28" s="5"/>
        <tr r="G43" s="5"/>
        <tr r="G43" s="5"/>
        <tr r="G43" s="5"/>
        <tr r="G43" s="5"/>
        <tr r="G43" s="5"/>
        <tr r="G43" s="5"/>
        <tr r="G43" s="5"/>
        <tr r="G43" s="5"/>
        <tr r="G43" s="5"/>
      </tp>
      <tp t="e">
        <v>#N/A</v>
        <stp/>
        <stp>Inst</stp>
        <stp>ASX</stp>
        <stp xml:space="preserve">IRM5Z5  </stp>
        <tr r="J17" s="5"/>
        <tr r="J17" s="5"/>
        <tr r="J17" s="5"/>
        <tr r="J17" s="5"/>
        <tr r="J17" s="5"/>
        <tr r="J17" s="5"/>
        <tr r="J17" s="5"/>
        <tr r="J17" s="5"/>
        <tr r="J17" s="5"/>
        <tr r="G46" s="5"/>
        <tr r="G46" s="5"/>
        <tr r="G46" s="5"/>
        <tr r="G46" s="5"/>
        <tr r="G46" s="5"/>
        <tr r="G46" s="5"/>
        <tr r="G46" s="5"/>
        <tr r="G46" s="5"/>
        <tr r="G46" s="5"/>
        <tr r="G32" s="5"/>
        <tr r="G32" s="5"/>
        <tr r="G32" s="5"/>
        <tr r="G32" s="5"/>
        <tr r="G32" s="5"/>
        <tr r="G32" s="5"/>
        <tr r="G32" s="5"/>
        <tr r="G32" s="5"/>
        <tr r="G32" s="5"/>
        <tr r="G58" s="5"/>
        <tr r="G58" s="5"/>
        <tr r="G58" s="5"/>
        <tr r="G58" s="5"/>
        <tr r="G58" s="5"/>
        <tr r="G58" s="5"/>
        <tr r="G58" s="5"/>
        <tr r="G58" s="5"/>
        <tr r="G58" s="5"/>
      </tp>
      <tp t="e">
        <v>#N/A</v>
        <stp/>
        <stp>Inst</stp>
        <stp>ASX</stp>
        <stp xml:space="preserve">IRZ5Z6  </stp>
        <tr r="J60" s="5"/>
        <tr r="J60" s="5"/>
        <tr r="J60" s="5"/>
        <tr r="J60" s="5"/>
        <tr r="J60" s="5"/>
        <tr r="J60" s="5"/>
        <tr r="J60" s="5"/>
        <tr r="J60" s="5"/>
        <tr r="J60" s="5"/>
      </tp>
      <tp t="e">
        <v>#N/A</v>
        <stp/>
        <stp>Inst</stp>
        <stp>ASX</stp>
        <stp xml:space="preserve">IRZ5M6  </stp>
        <tr r="J46" s="5"/>
        <tr r="J46" s="5"/>
        <tr r="J46" s="5"/>
        <tr r="J46" s="5"/>
        <tr r="J46" s="5"/>
        <tr r="J46" s="5"/>
        <tr r="J46" s="5"/>
        <tr r="J46" s="5"/>
        <tr r="J46" s="5"/>
        <tr r="G48" s="5"/>
        <tr r="G48" s="5"/>
        <tr r="G48" s="5"/>
        <tr r="G48" s="5"/>
        <tr r="G48" s="5"/>
        <tr r="G48" s="5"/>
        <tr r="G48" s="5"/>
        <tr r="G48" s="5"/>
        <tr r="G48" s="5"/>
        <tr r="G34" s="5"/>
        <tr r="G34" s="5"/>
        <tr r="G34" s="5"/>
        <tr r="G34" s="5"/>
        <tr r="G34" s="5"/>
        <tr r="G34" s="5"/>
        <tr r="G34" s="5"/>
        <tr r="G34" s="5"/>
        <tr r="G34" s="5"/>
        <tr r="G60" s="5"/>
        <tr r="G60" s="5"/>
        <tr r="G60" s="5"/>
        <tr r="G60" s="5"/>
        <tr r="G60" s="5"/>
        <tr r="G60" s="5"/>
        <tr r="G60" s="5"/>
        <tr r="G60" s="5"/>
        <tr r="G60" s="5"/>
        <tr r="J19" s="5"/>
        <tr r="J19" s="5"/>
        <tr r="J19" s="5"/>
        <tr r="J19" s="5"/>
        <tr r="J19" s="5"/>
        <tr r="J19" s="5"/>
        <tr r="J19" s="5"/>
        <tr r="J19" s="5"/>
        <tr r="J19" s="5"/>
      </tp>
      <tp t="e">
        <v>#N/A</v>
        <stp/>
        <stp>Inst</stp>
        <stp>ASX</stp>
        <stp xml:space="preserve">IRU5U6  </stp>
        <tr r="J59" s="5"/>
        <tr r="J59" s="5"/>
        <tr r="J59" s="5"/>
        <tr r="J59" s="5"/>
        <tr r="J59" s="5"/>
        <tr r="J59" s="5"/>
        <tr r="J59" s="5"/>
        <tr r="J59" s="5"/>
        <tr r="J59" s="5"/>
      </tp>
      <tp t="e">
        <v>#N/A</v>
        <stp/>
        <stp>Inst</stp>
        <stp>ASX</stp>
        <stp xml:space="preserve">IRU5H6  </stp>
        <tr r="J18" s="5"/>
        <tr r="J18" s="5"/>
        <tr r="J18" s="5"/>
        <tr r="J18" s="5"/>
        <tr r="J18" s="5"/>
        <tr r="J18" s="5"/>
        <tr r="J18" s="5"/>
        <tr r="J18" s="5"/>
        <tr r="J18" s="5"/>
        <tr r="G47" s="5"/>
        <tr r="G47" s="5"/>
        <tr r="G47" s="5"/>
        <tr r="G47" s="5"/>
        <tr r="G47" s="5"/>
        <tr r="G47" s="5"/>
        <tr r="G47" s="5"/>
        <tr r="G47" s="5"/>
        <tr r="G47" s="5"/>
        <tr r="G33" s="5"/>
        <tr r="G33" s="5"/>
        <tr r="G33" s="5"/>
        <tr r="G33" s="5"/>
        <tr r="G33" s="5"/>
        <tr r="G33" s="5"/>
        <tr r="G33" s="5"/>
        <tr r="G33" s="5"/>
        <tr r="G33" s="5"/>
        <tr r="G59" s="5"/>
        <tr r="G59" s="5"/>
        <tr r="G59" s="5"/>
        <tr r="G59" s="5"/>
        <tr r="G59" s="5"/>
        <tr r="G59" s="5"/>
        <tr r="G59" s="5"/>
        <tr r="G59" s="5"/>
        <tr r="G59" s="5"/>
      </tp>
      <tp t="e">
        <v>#N/A</v>
        <stp/>
        <stp>Inst</stp>
        <stp>ASX</stp>
        <stp xml:space="preserve">IRM6Z6  </stp>
        <tr r="G36" s="5"/>
        <tr r="G36" s="5"/>
        <tr r="G36" s="5"/>
        <tr r="G36" s="5"/>
        <tr r="G36" s="5"/>
        <tr r="G36" s="5"/>
        <tr r="G36" s="5"/>
        <tr r="G36" s="5"/>
        <tr r="G36" s="5"/>
        <tr r="G62" s="5"/>
        <tr r="G62" s="5"/>
        <tr r="G62" s="5"/>
        <tr r="G62" s="5"/>
        <tr r="G62" s="5"/>
        <tr r="G62" s="5"/>
        <tr r="G62" s="5"/>
        <tr r="G62" s="5"/>
        <tr r="G62" s="5"/>
        <tr r="J48" s="5"/>
        <tr r="J48" s="5"/>
        <tr r="J48" s="5"/>
        <tr r="J48" s="5"/>
        <tr r="J48" s="5"/>
        <tr r="J48" s="5"/>
        <tr r="J48" s="5"/>
        <tr r="J48" s="5"/>
        <tr r="J48" s="5"/>
        <tr r="J21" s="5"/>
        <tr r="J21" s="5"/>
        <tr r="J21" s="5"/>
        <tr r="J21" s="5"/>
        <tr r="J21" s="5"/>
        <tr r="J21" s="5"/>
        <tr r="J21" s="5"/>
        <tr r="J21" s="5"/>
        <tr r="J21" s="5"/>
        <tr r="G50" s="5"/>
        <tr r="G50" s="5"/>
        <tr r="G50" s="5"/>
        <tr r="G50" s="5"/>
        <tr r="G50" s="5"/>
        <tr r="G50" s="5"/>
        <tr r="G50" s="5"/>
        <tr r="G50" s="5"/>
        <tr r="G50" s="5"/>
      </tp>
      <tp t="e">
        <v>#N/A</v>
        <stp/>
        <stp>Inst</stp>
        <stp>ASX</stp>
        <stp xml:space="preserve">IRM5M6  </stp>
        <tr r="J58" s="5"/>
        <tr r="J58" s="5"/>
        <tr r="J58" s="5"/>
        <tr r="J58" s="5"/>
        <tr r="J58" s="5"/>
        <tr r="J58" s="5"/>
        <tr r="J58" s="5"/>
        <tr r="J58" s="5"/>
        <tr r="J58" s="5"/>
      </tp>
      <tp t="e">
        <v>#N/A</v>
        <stp/>
        <stp>Inst</stp>
        <stp>ASX</stp>
        <stp xml:space="preserve">IRH6U6  </stp>
        <tr r="G61" s="5"/>
        <tr r="G61" s="5"/>
        <tr r="G61" s="5"/>
        <tr r="G61" s="5"/>
        <tr r="G61" s="5"/>
        <tr r="G61" s="5"/>
        <tr r="G61" s="5"/>
        <tr r="G61" s="5"/>
        <tr r="G61" s="5"/>
        <tr r="J47" s="5"/>
        <tr r="J47" s="5"/>
        <tr r="J47" s="5"/>
        <tr r="J47" s="5"/>
        <tr r="J47" s="5"/>
        <tr r="J47" s="5"/>
        <tr r="J47" s="5"/>
        <tr r="J47" s="5"/>
        <tr r="J47" s="5"/>
        <tr r="J20" s="5"/>
        <tr r="J20" s="5"/>
        <tr r="J20" s="5"/>
        <tr r="J20" s="5"/>
        <tr r="J20" s="5"/>
        <tr r="J20" s="5"/>
        <tr r="J20" s="5"/>
        <tr r="J20" s="5"/>
        <tr r="J20" s="5"/>
        <tr r="G49" s="5"/>
        <tr r="G49" s="5"/>
        <tr r="G49" s="5"/>
        <tr r="G49" s="5"/>
        <tr r="G49" s="5"/>
        <tr r="G49" s="5"/>
        <tr r="G49" s="5"/>
        <tr r="G49" s="5"/>
        <tr r="G49" s="5"/>
        <tr r="G35" s="5"/>
        <tr r="G35" s="5"/>
        <tr r="G35" s="5"/>
        <tr r="G35" s="5"/>
        <tr r="G35" s="5"/>
        <tr r="G35" s="5"/>
        <tr r="G35" s="5"/>
        <tr r="G35" s="5"/>
        <tr r="G35" s="5"/>
      </tp>
      <tp t="e">
        <v>#N/A</v>
        <stp/>
        <stp>Inst</stp>
        <stp>ASX</stp>
        <stp xml:space="preserve">IRZ6Z7  </stp>
        <tr r="J64" s="5"/>
        <tr r="J64" s="5"/>
        <tr r="J64" s="5"/>
        <tr r="J64" s="5"/>
        <tr r="J64" s="5"/>
        <tr r="J64" s="5"/>
        <tr r="J64" s="5"/>
        <tr r="J64" s="5"/>
        <tr r="J64" s="5"/>
      </tp>
      <tp t="e">
        <v>#N/A</v>
        <stp/>
        <stp>Inst</stp>
        <stp>ASX</stp>
        <stp xml:space="preserve">IRZ6M7  </stp>
        <tr r="J23" s="5"/>
        <tr r="J23" s="5"/>
        <tr r="J23" s="5"/>
        <tr r="J23" s="5"/>
        <tr r="J23" s="5"/>
        <tr r="J23" s="5"/>
        <tr r="J23" s="5"/>
        <tr r="J23" s="5"/>
        <tr r="J23" s="5"/>
        <tr r="G52" s="5"/>
        <tr r="G52" s="5"/>
        <tr r="G52" s="5"/>
        <tr r="G52" s="5"/>
        <tr r="G52" s="5"/>
        <tr r="G52" s="5"/>
        <tr r="G52" s="5"/>
        <tr r="G52" s="5"/>
        <tr r="G52" s="5"/>
        <tr r="G38" s="5"/>
        <tr r="G38" s="5"/>
        <tr r="G38" s="5"/>
        <tr r="G38" s="5"/>
        <tr r="G38" s="5"/>
        <tr r="G38" s="5"/>
        <tr r="G38" s="5"/>
        <tr r="G38" s="5"/>
        <tr r="G38" s="5"/>
        <tr r="G64" s="5"/>
        <tr r="G64" s="5"/>
        <tr r="G64" s="5"/>
        <tr r="G64" s="5"/>
        <tr r="G64" s="5"/>
        <tr r="G64" s="5"/>
        <tr r="G64" s="5"/>
        <tr r="G64" s="5"/>
        <tr r="G64" s="5"/>
        <tr r="J50" s="5"/>
        <tr r="J50" s="5"/>
        <tr r="J50" s="5"/>
        <tr r="J50" s="5"/>
        <tr r="J50" s="5"/>
        <tr r="J50" s="5"/>
        <tr r="J50" s="5"/>
        <tr r="J50" s="5"/>
        <tr r="J50" s="5"/>
      </tp>
      <tp t="e">
        <v>#N/A</v>
        <stp/>
        <stp>Inst</stp>
        <stp>ASX</stp>
        <stp xml:space="preserve">IRU6U7  </stp>
        <tr r="J63" s="5"/>
        <tr r="J63" s="5"/>
        <tr r="J63" s="5"/>
        <tr r="J63" s="5"/>
        <tr r="J63" s="5"/>
        <tr r="J63" s="5"/>
        <tr r="J63" s="5"/>
        <tr r="J63" s="5"/>
        <tr r="J63" s="5"/>
      </tp>
      <tp t="e">
        <v>#N/A</v>
        <stp/>
        <stp>Inst</stp>
        <stp>ASX</stp>
        <stp xml:space="preserve">IRU6H7  </stp>
        <tr r="G51" s="5"/>
        <tr r="G51" s="5"/>
        <tr r="G51" s="5"/>
        <tr r="G51" s="5"/>
        <tr r="G51" s="5"/>
        <tr r="G51" s="5"/>
        <tr r="G51" s="5"/>
        <tr r="G51" s="5"/>
        <tr r="G51" s="5"/>
        <tr r="G37" s="5"/>
        <tr r="G37" s="5"/>
        <tr r="G37" s="5"/>
        <tr r="G37" s="5"/>
        <tr r="G37" s="5"/>
        <tr r="G37" s="5"/>
        <tr r="G37" s="5"/>
        <tr r="G37" s="5"/>
        <tr r="G37" s="5"/>
        <tr r="G63" s="5"/>
        <tr r="G63" s="5"/>
        <tr r="G63" s="5"/>
        <tr r="G63" s="5"/>
        <tr r="G63" s="5"/>
        <tr r="G63" s="5"/>
        <tr r="G63" s="5"/>
        <tr r="G63" s="5"/>
        <tr r="G63" s="5"/>
        <tr r="J49" s="5"/>
        <tr r="J49" s="5"/>
        <tr r="J49" s="5"/>
        <tr r="J49" s="5"/>
        <tr r="J49" s="5"/>
        <tr r="J49" s="5"/>
        <tr r="J49" s="5"/>
        <tr r="J49" s="5"/>
        <tr r="J49" s="5"/>
        <tr r="J22" s="5"/>
        <tr r="J22" s="5"/>
        <tr r="J22" s="5"/>
        <tr r="J22" s="5"/>
        <tr r="J22" s="5"/>
        <tr r="J22" s="5"/>
        <tr r="J22" s="5"/>
        <tr r="J22" s="5"/>
        <tr r="J22" s="5"/>
      </tp>
      <tp t="e">
        <v>#N/A</v>
        <stp/>
        <stp>Inst</stp>
        <stp>ASX</stp>
        <stp xml:space="preserve">IRM6M7  </stp>
        <tr r="J62" s="5"/>
        <tr r="J62" s="5"/>
        <tr r="J62" s="5"/>
        <tr r="J62" s="5"/>
        <tr r="J62" s="5"/>
        <tr r="J62" s="5"/>
        <tr r="J62" s="5"/>
        <tr r="J62" s="5"/>
        <tr r="J62" s="5"/>
      </tp>
      <tp t="e">
        <v>#N/A</v>
        <stp/>
        <stp>Inst</stp>
        <stp>ASX</stp>
        <stp xml:space="preserve">IRM7Z7  </stp>
        <tr r="J25" s="5"/>
        <tr r="J25" s="5"/>
        <tr r="J25" s="5"/>
        <tr r="J25" s="5"/>
        <tr r="J25" s="5"/>
        <tr r="J25" s="5"/>
        <tr r="J25" s="5"/>
        <tr r="J25" s="5"/>
        <tr r="J25" s="5"/>
        <tr r="G40" s="5"/>
        <tr r="G40" s="5"/>
        <tr r="G40" s="5"/>
        <tr r="G40" s="5"/>
        <tr r="G40" s="5"/>
        <tr r="G40" s="5"/>
        <tr r="G40" s="5"/>
        <tr r="G40" s="5"/>
        <tr r="G40" s="5"/>
        <tr r="G54" s="5"/>
        <tr r="G54" s="5"/>
        <tr r="G54" s="5"/>
        <tr r="G54" s="5"/>
        <tr r="G54" s="5"/>
        <tr r="G54" s="5"/>
        <tr r="G54" s="5"/>
        <tr r="G54" s="5"/>
        <tr r="G54" s="5"/>
        <tr r="G66" s="5"/>
        <tr r="G66" s="5"/>
        <tr r="G66" s="5"/>
        <tr r="G66" s="5"/>
        <tr r="G66" s="5"/>
        <tr r="G66" s="5"/>
        <tr r="G66" s="5"/>
        <tr r="G66" s="5"/>
        <tr r="G66" s="5"/>
        <tr r="J52" s="5"/>
        <tr r="J52" s="5"/>
        <tr r="J52" s="5"/>
        <tr r="J52" s="5"/>
        <tr r="J52" s="5"/>
        <tr r="J52" s="5"/>
        <tr r="J52" s="5"/>
        <tr r="J52" s="5"/>
        <tr r="J52" s="5"/>
      </tp>
      <tp t="e">
        <v>#N/A</v>
        <stp/>
        <stp>Inst</stp>
        <stp>ASX</stp>
        <stp xml:space="preserve">IRH6H7  </stp>
        <tr r="J61" s="5"/>
        <tr r="J61" s="5"/>
        <tr r="J61" s="5"/>
        <tr r="J61" s="5"/>
        <tr r="J61" s="5"/>
        <tr r="J61" s="5"/>
        <tr r="J61" s="5"/>
        <tr r="J61" s="5"/>
        <tr r="J61" s="5"/>
      </tp>
      <tp t="e">
        <v>#N/A</v>
        <stp/>
        <stp>Inst</stp>
        <stp>ASX</stp>
        <stp xml:space="preserve">IRH7U7  </stp>
        <tr r="J24" s="5"/>
        <tr r="J24" s="5"/>
        <tr r="J24" s="5"/>
        <tr r="J24" s="5"/>
        <tr r="J24" s="5"/>
        <tr r="J24" s="5"/>
        <tr r="J24" s="5"/>
        <tr r="J24" s="5"/>
        <tr r="J24" s="5"/>
        <tr r="G53" s="5"/>
        <tr r="G53" s="5"/>
        <tr r="G53" s="5"/>
        <tr r="G53" s="5"/>
        <tr r="G53" s="5"/>
        <tr r="G53" s="5"/>
        <tr r="G53" s="5"/>
        <tr r="G53" s="5"/>
        <tr r="G53" s="5"/>
        <tr r="G39" s="5"/>
        <tr r="G39" s="5"/>
        <tr r="G39" s="5"/>
        <tr r="G39" s="5"/>
        <tr r="G39" s="5"/>
        <tr r="G39" s="5"/>
        <tr r="G39" s="5"/>
        <tr r="G39" s="5"/>
        <tr r="G39" s="5"/>
        <tr r="G65" s="5"/>
        <tr r="G65" s="5"/>
        <tr r="G65" s="5"/>
        <tr r="G65" s="5"/>
        <tr r="G65" s="5"/>
        <tr r="G65" s="5"/>
        <tr r="G65" s="5"/>
        <tr r="G65" s="5"/>
        <tr r="G65" s="5"/>
        <tr r="J51" s="5"/>
        <tr r="J51" s="5"/>
        <tr r="J51" s="5"/>
        <tr r="J51" s="5"/>
        <tr r="J51" s="5"/>
        <tr r="J51" s="5"/>
        <tr r="J51" s="5"/>
        <tr r="J51" s="5"/>
        <tr r="J51" s="5"/>
      </tp>
      <tp t="e">
        <v>#N/A</v>
        <stp/>
        <stp>Inst</stp>
        <stp>CME</stp>
        <stp>SR1H4</stp>
        <tr r="B3" s="2"/>
      </tp>
      <tp t="e">
        <v>#N/A</v>
        <stp/>
        <stp>Inst</stp>
        <stp>CME</stp>
        <stp>SR1G4</stp>
        <tr r="C3" s="2"/>
      </tp>
      <tp t="e">
        <v>#N/A</v>
        <stp/>
        <stp>Inst</stp>
        <stp>ASX</stp>
        <stp xml:space="preserve">IRM6YTH52017  </stp>
        <tr r="BF28" s="7"/>
        <tr r="BF28" s="7"/>
        <tr r="BF28" s="7"/>
        <tr r="BF28" s="7"/>
        <tr r="BF28" s="7"/>
        <tr r="BF28" s="7"/>
        <tr r="BF28" s="7"/>
        <tr r="BF28" s="7"/>
        <tr r="BF28" s="7"/>
        <tr r="BH8" s="7"/>
        <tr r="BH8" s="7"/>
        <tr r="BH8" s="7"/>
        <tr r="BH8" s="7"/>
        <tr r="BH8" s="7"/>
        <tr r="BH8" s="7"/>
        <tr r="BH8" s="7"/>
        <tr r="BH8" s="7"/>
        <tr r="BH8" s="7"/>
        <tr r="BF46" s="7"/>
        <tr r="BF46" s="7"/>
        <tr r="BF46" s="7"/>
        <tr r="BF46" s="7"/>
        <tr r="BF46" s="7"/>
        <tr r="BF46" s="7"/>
        <tr r="BF46" s="7"/>
        <tr r="BF46" s="7"/>
        <tr r="BF46" s="7"/>
        <tr r="BH26" s="7"/>
        <tr r="BH26" s="7"/>
        <tr r="BH26" s="7"/>
        <tr r="BH26" s="7"/>
        <tr r="BH26" s="7"/>
        <tr r="BH26" s="7"/>
        <tr r="BH26" s="7"/>
        <tr r="BH26" s="7"/>
        <tr r="BH26" s="7"/>
        <tr r="BF64" s="7"/>
        <tr r="BF64" s="7"/>
        <tr r="BF64" s="7"/>
        <tr r="BF64" s="7"/>
        <tr r="BF64" s="7"/>
        <tr r="BF64" s="7"/>
        <tr r="BF64" s="7"/>
        <tr r="BF64" s="7"/>
        <tr r="BF64" s="7"/>
        <tr r="BH43" s="7"/>
        <tr r="BH43" s="7"/>
        <tr r="BH43" s="7"/>
        <tr r="BH43" s="7"/>
        <tr r="BH43" s="7"/>
        <tr r="BH43" s="7"/>
        <tr r="BH43" s="7"/>
        <tr r="BH43" s="7"/>
        <tr r="BH43" s="7"/>
        <tr r="BH60" s="7"/>
        <tr r="BH60" s="7"/>
        <tr r="BH60" s="7"/>
        <tr r="BH60" s="7"/>
        <tr r="BH60" s="7"/>
        <tr r="BH60" s="7"/>
        <tr r="BH60" s="7"/>
        <tr r="BH60" s="7"/>
        <tr r="BH60" s="7"/>
        <tr r="BF9" s="7"/>
        <tr r="BF9" s="7"/>
        <tr r="BF9" s="7"/>
        <tr r="BF9" s="7"/>
        <tr r="BF9" s="7"/>
        <tr r="BF9" s="7"/>
        <tr r="BF9" s="7"/>
        <tr r="BF9" s="7"/>
        <tr r="BF9" s="7"/>
      </tp>
      <tp t="e">
        <v>#N/A</v>
        <stp/>
        <stp>Inst</stp>
        <stp>ASX</stp>
        <stp xml:space="preserve">IRH6YTH52017  </stp>
        <tr r="BF27" s="7"/>
        <tr r="BF27" s="7"/>
        <tr r="BF27" s="7"/>
        <tr r="BF27" s="7"/>
        <tr r="BF27" s="7"/>
        <tr r="BF27" s="7"/>
        <tr r="BF27" s="7"/>
        <tr r="BF27" s="7"/>
        <tr r="BF27" s="7"/>
        <tr r="BH7" s="7"/>
        <tr r="BH7" s="7"/>
        <tr r="BH7" s="7"/>
        <tr r="BH7" s="7"/>
        <tr r="BH7" s="7"/>
        <tr r="BH7" s="7"/>
        <tr r="BH7" s="7"/>
        <tr r="BH7" s="7"/>
        <tr r="BH7" s="7"/>
        <tr r="BF45" s="7"/>
        <tr r="BF45" s="7"/>
        <tr r="BF45" s="7"/>
        <tr r="BF45" s="7"/>
        <tr r="BF45" s="7"/>
        <tr r="BF45" s="7"/>
        <tr r="BF45" s="7"/>
        <tr r="BF45" s="7"/>
        <tr r="BF45" s="7"/>
        <tr r="BH25" s="7"/>
        <tr r="BH25" s="7"/>
        <tr r="BH25" s="7"/>
        <tr r="BH25" s="7"/>
        <tr r="BH25" s="7"/>
        <tr r="BH25" s="7"/>
        <tr r="BH25" s="7"/>
        <tr r="BH25" s="7"/>
        <tr r="BH25" s="7"/>
        <tr r="BF63" s="7"/>
        <tr r="BF63" s="7"/>
        <tr r="BF63" s="7"/>
        <tr r="BF63" s="7"/>
        <tr r="BF63" s="7"/>
        <tr r="BF63" s="7"/>
        <tr r="BF63" s="7"/>
        <tr r="BF63" s="7"/>
        <tr r="BF63" s="7"/>
        <tr r="BH42" s="7"/>
        <tr r="BH42" s="7"/>
        <tr r="BH42" s="7"/>
        <tr r="BH42" s="7"/>
        <tr r="BH42" s="7"/>
        <tr r="BH42" s="7"/>
        <tr r="BH42" s="7"/>
        <tr r="BH42" s="7"/>
        <tr r="BH42" s="7"/>
        <tr r="BH59" s="7"/>
        <tr r="BH59" s="7"/>
        <tr r="BH59" s="7"/>
        <tr r="BH59" s="7"/>
        <tr r="BH59" s="7"/>
        <tr r="BH59" s="7"/>
        <tr r="BH59" s="7"/>
        <tr r="BH59" s="7"/>
        <tr r="BH59" s="7"/>
        <tr r="BF8" s="7"/>
        <tr r="BF8" s="7"/>
        <tr r="BF8" s="7"/>
        <tr r="BF8" s="7"/>
        <tr r="BF8" s="7"/>
        <tr r="BF8" s="7"/>
        <tr r="BF8" s="7"/>
        <tr r="BF8" s="7"/>
        <tr r="BF8" s="7"/>
      </tp>
      <tp t="e">
        <v>#N/A</v>
        <stp/>
        <stp>Inst</stp>
        <stp>ASX</stp>
        <stp xml:space="preserve">IRU6YTH52017  </stp>
        <tr r="BH61" s="7"/>
        <tr r="BH61" s="7"/>
        <tr r="BH61" s="7"/>
        <tr r="BH61" s="7"/>
        <tr r="BH61" s="7"/>
        <tr r="BH61" s="7"/>
        <tr r="BH61" s="7"/>
        <tr r="BH61" s="7"/>
        <tr r="BH61" s="7"/>
        <tr r="BF29" s="7"/>
        <tr r="BF29" s="7"/>
        <tr r="BF29" s="7"/>
        <tr r="BF29" s="7"/>
        <tr r="BF29" s="7"/>
        <tr r="BF29" s="7"/>
        <tr r="BF29" s="7"/>
        <tr r="BF29" s="7"/>
        <tr r="BF29" s="7"/>
        <tr r="BH9" s="7"/>
        <tr r="BH9" s="7"/>
        <tr r="BH9" s="7"/>
        <tr r="BH9" s="7"/>
        <tr r="BH9" s="7"/>
        <tr r="BH9" s="7"/>
        <tr r="BH9" s="7"/>
        <tr r="BH9" s="7"/>
        <tr r="BH9" s="7"/>
        <tr r="BF47" s="7"/>
        <tr r="BF47" s="7"/>
        <tr r="BF47" s="7"/>
        <tr r="BF47" s="7"/>
        <tr r="BF47" s="7"/>
        <tr r="BF47" s="7"/>
        <tr r="BF47" s="7"/>
        <tr r="BF47" s="7"/>
        <tr r="BF47" s="7"/>
        <tr r="BH27" s="7"/>
        <tr r="BH27" s="7"/>
        <tr r="BH27" s="7"/>
        <tr r="BH27" s="7"/>
        <tr r="BH27" s="7"/>
        <tr r="BH27" s="7"/>
        <tr r="BH27" s="7"/>
        <tr r="BH27" s="7"/>
        <tr r="BH27" s="7"/>
        <tr r="BF65" s="7"/>
        <tr r="BF65" s="7"/>
        <tr r="BF65" s="7"/>
        <tr r="BF65" s="7"/>
        <tr r="BF65" s="7"/>
        <tr r="BF65" s="7"/>
        <tr r="BF65" s="7"/>
        <tr r="BF65" s="7"/>
        <tr r="BF65" s="7"/>
        <tr r="BH44" s="7"/>
        <tr r="BH44" s="7"/>
        <tr r="BH44" s="7"/>
        <tr r="BH44" s="7"/>
        <tr r="BH44" s="7"/>
        <tr r="BH44" s="7"/>
        <tr r="BH44" s="7"/>
        <tr r="BH44" s="7"/>
        <tr r="BH44" s="7"/>
        <tr r="BF10" s="7"/>
        <tr r="BF10" s="7"/>
        <tr r="BF10" s="7"/>
        <tr r="BF10" s="7"/>
        <tr r="BF10" s="7"/>
        <tr r="BF10" s="7"/>
        <tr r="BF10" s="7"/>
        <tr r="BF10" s="7"/>
        <tr r="BF10" s="7"/>
      </tp>
      <tp t="e">
        <v>#N/A</v>
        <stp/>
        <stp>Inst</stp>
        <stp>ASX</stp>
        <stp xml:space="preserve">IRZ6YTH52017  </stp>
        <tr r="BH28" s="7"/>
        <tr r="BH28" s="7"/>
        <tr r="BH28" s="7"/>
        <tr r="BH28" s="7"/>
        <tr r="BH28" s="7"/>
        <tr r="BH28" s="7"/>
        <tr r="BH28" s="7"/>
        <tr r="BH28" s="7"/>
        <tr r="BH28" s="7"/>
        <tr r="BH45" s="7"/>
        <tr r="BH45" s="7"/>
        <tr r="BH45" s="7"/>
        <tr r="BH45" s="7"/>
        <tr r="BH45" s="7"/>
        <tr r="BH45" s="7"/>
        <tr r="BH45" s="7"/>
        <tr r="BH45" s="7"/>
        <tr r="BH45" s="7"/>
        <tr r="BH62" s="7"/>
        <tr r="BH62" s="7"/>
        <tr r="BH62" s="7"/>
        <tr r="BH62" s="7"/>
        <tr r="BH62" s="7"/>
        <tr r="BH62" s="7"/>
        <tr r="BH62" s="7"/>
        <tr r="BH62" s="7"/>
        <tr r="BH62" s="7"/>
        <tr r="BF11" s="7"/>
        <tr r="BF11" s="7"/>
        <tr r="BF11" s="7"/>
        <tr r="BF11" s="7"/>
        <tr r="BF11" s="7"/>
        <tr r="BF11" s="7"/>
        <tr r="BF11" s="7"/>
        <tr r="BF11" s="7"/>
        <tr r="BF11" s="7"/>
        <tr r="BF30" s="7"/>
        <tr r="BF30" s="7"/>
        <tr r="BF30" s="7"/>
        <tr r="BF30" s="7"/>
        <tr r="BF30" s="7"/>
        <tr r="BF30" s="7"/>
        <tr r="BF30" s="7"/>
        <tr r="BF30" s="7"/>
        <tr r="BF30" s="7"/>
        <tr r="BH10" s="7"/>
        <tr r="BH10" s="7"/>
        <tr r="BH10" s="7"/>
        <tr r="BH10" s="7"/>
        <tr r="BH10" s="7"/>
        <tr r="BH10" s="7"/>
        <tr r="BH10" s="7"/>
        <tr r="BH10" s="7"/>
        <tr r="BH10" s="7"/>
        <tr r="BF48" s="7"/>
        <tr r="BF48" s="7"/>
        <tr r="BF48" s="7"/>
        <tr r="BF48" s="7"/>
        <tr r="BF48" s="7"/>
        <tr r="BF48" s="7"/>
        <tr r="BF48" s="7"/>
        <tr r="BF48" s="7"/>
        <tr r="BF48" s="7"/>
        <tr r="BF66" s="7"/>
        <tr r="BF66" s="7"/>
        <tr r="BF66" s="7"/>
        <tr r="BF66" s="7"/>
        <tr r="BF66" s="7"/>
        <tr r="BF66" s="7"/>
        <tr r="BF66" s="7"/>
        <tr r="BF66" s="7"/>
        <tr r="BF66" s="7"/>
      </tp>
      <tp t="e">
        <v>#N/A</v>
        <stp/>
        <stp>Inst</stp>
        <stp>ASX</stp>
        <stp xml:space="preserve">IRM7YTH52017  </stp>
        <tr r="BH12" s="7"/>
        <tr r="BH12" s="7"/>
        <tr r="BH12" s="7"/>
        <tr r="BH12" s="7"/>
        <tr r="BH12" s="7"/>
        <tr r="BH12" s="7"/>
        <tr r="BH12" s="7"/>
        <tr r="BH12" s="7"/>
        <tr r="BH12" s="7"/>
        <tr r="BF13" s="7"/>
        <tr r="BF13" s="7"/>
        <tr r="BF13" s="7"/>
        <tr r="BF13" s="7"/>
        <tr r="BF13" s="7"/>
        <tr r="BF13" s="7"/>
        <tr r="BF13" s="7"/>
        <tr r="BF13" s="7"/>
        <tr r="BF13" s="7"/>
        <tr r="BH30" s="7"/>
        <tr r="BH30" s="7"/>
        <tr r="BH30" s="7"/>
        <tr r="BH30" s="7"/>
        <tr r="BH30" s="7"/>
        <tr r="BH30" s="7"/>
        <tr r="BH30" s="7"/>
        <tr r="BH30" s="7"/>
        <tr r="BH30" s="7"/>
        <tr r="BH47" s="7"/>
        <tr r="BH47" s="7"/>
        <tr r="BH47" s="7"/>
        <tr r="BH47" s="7"/>
        <tr r="BH47" s="7"/>
        <tr r="BH47" s="7"/>
        <tr r="BH47" s="7"/>
        <tr r="BH47" s="7"/>
        <tr r="BH47" s="7"/>
        <tr r="BH64" s="7"/>
        <tr r="BH64" s="7"/>
        <tr r="BH64" s="7"/>
        <tr r="BH64" s="7"/>
        <tr r="BH64" s="7"/>
        <tr r="BH64" s="7"/>
        <tr r="BH64" s="7"/>
        <tr r="BH64" s="7"/>
        <tr r="BH64" s="7"/>
        <tr r="BF32" s="7"/>
        <tr r="BF32" s="7"/>
        <tr r="BF32" s="7"/>
        <tr r="BF32" s="7"/>
        <tr r="BF32" s="7"/>
        <tr r="BF32" s="7"/>
        <tr r="BF32" s="7"/>
        <tr r="BF32" s="7"/>
        <tr r="BF32" s="7"/>
      </tp>
      <tp t="e">
        <v>#N/A</v>
        <stp/>
        <stp>Inst</stp>
        <stp>ASX</stp>
        <stp xml:space="preserve">IRH7YTH52017  </stp>
        <tr r="BH29" s="7"/>
        <tr r="BH29" s="7"/>
        <tr r="BH29" s="7"/>
        <tr r="BH29" s="7"/>
        <tr r="BH29" s="7"/>
        <tr r="BH29" s="7"/>
        <tr r="BH29" s="7"/>
        <tr r="BH29" s="7"/>
        <tr r="BH29" s="7"/>
        <tr r="BH46" s="7"/>
        <tr r="BH46" s="7"/>
        <tr r="BH46" s="7"/>
        <tr r="BH46" s="7"/>
        <tr r="BH46" s="7"/>
        <tr r="BH46" s="7"/>
        <tr r="BH46" s="7"/>
        <tr r="BH46" s="7"/>
        <tr r="BH46" s="7"/>
        <tr r="BH63" s="7"/>
        <tr r="BH63" s="7"/>
        <tr r="BH63" s="7"/>
        <tr r="BH63" s="7"/>
        <tr r="BH63" s="7"/>
        <tr r="BH63" s="7"/>
        <tr r="BH63" s="7"/>
        <tr r="BH63" s="7"/>
        <tr r="BH63" s="7"/>
        <tr r="BF12" s="7"/>
        <tr r="BF12" s="7"/>
        <tr r="BF12" s="7"/>
        <tr r="BF12" s="7"/>
        <tr r="BF12" s="7"/>
        <tr r="BF12" s="7"/>
        <tr r="BF12" s="7"/>
        <tr r="BF12" s="7"/>
        <tr r="BF12" s="7"/>
        <tr r="BF31" s="7"/>
        <tr r="BF31" s="7"/>
        <tr r="BF31" s="7"/>
        <tr r="BF31" s="7"/>
        <tr r="BF31" s="7"/>
        <tr r="BF31" s="7"/>
        <tr r="BF31" s="7"/>
        <tr r="BF31" s="7"/>
        <tr r="BF31" s="7"/>
        <tr r="BH11" s="7"/>
        <tr r="BH11" s="7"/>
        <tr r="BH11" s="7"/>
        <tr r="BH11" s="7"/>
        <tr r="BH11" s="7"/>
        <tr r="BH11" s="7"/>
        <tr r="BH11" s="7"/>
        <tr r="BH11" s="7"/>
        <tr r="BH11" s="7"/>
        <tr r="BF49" s="7"/>
        <tr r="BF49" s="7"/>
        <tr r="BF49" s="7"/>
        <tr r="BF49" s="7"/>
        <tr r="BF49" s="7"/>
        <tr r="BF49" s="7"/>
        <tr r="BF49" s="7"/>
        <tr r="BF49" s="7"/>
        <tr r="BF49" s="7"/>
      </tp>
      <tp t="e">
        <v>#N/A</v>
        <stp/>
        <stp>Inst</stp>
        <stp>ASX</stp>
        <stp xml:space="preserve">IRU7YTH52017  </stp>
        <tr r="BF14" s="7"/>
        <tr r="BF14" s="7"/>
        <tr r="BF14" s="7"/>
        <tr r="BF14" s="7"/>
        <tr r="BF14" s="7"/>
        <tr r="BF14" s="7"/>
        <tr r="BF14" s="7"/>
        <tr r="BF14" s="7"/>
        <tr r="BF14" s="7"/>
        <tr r="BH13" s="7"/>
        <tr r="BH13" s="7"/>
        <tr r="BH13" s="7"/>
        <tr r="BH13" s="7"/>
        <tr r="BH13" s="7"/>
        <tr r="BH13" s="7"/>
        <tr r="BH13" s="7"/>
        <tr r="BH13" s="7"/>
        <tr r="BH13" s="7"/>
        <tr r="BH31" s="7"/>
        <tr r="BH31" s="7"/>
        <tr r="BH31" s="7"/>
        <tr r="BH31" s="7"/>
        <tr r="BH31" s="7"/>
        <tr r="BH31" s="7"/>
        <tr r="BH31" s="7"/>
        <tr r="BH31" s="7"/>
        <tr r="BH31" s="7"/>
        <tr r="BH48" s="7"/>
        <tr r="BH48" s="7"/>
        <tr r="BH48" s="7"/>
        <tr r="BH48" s="7"/>
        <tr r="BH48" s="7"/>
        <tr r="BH48" s="7"/>
        <tr r="BH48" s="7"/>
        <tr r="BH48" s="7"/>
        <tr r="BH48" s="7"/>
        <tr r="BH65" s="7"/>
        <tr r="BH65" s="7"/>
        <tr r="BH65" s="7"/>
        <tr r="BH65" s="7"/>
        <tr r="BH65" s="7"/>
        <tr r="BH65" s="7"/>
        <tr r="BH65" s="7"/>
        <tr r="BH65" s="7"/>
        <tr r="BH65" s="7"/>
      </tp>
      <tp t="e">
        <v>#N/A</v>
        <stp/>
        <stp>Inst</stp>
        <stp>ASX</stp>
        <stp xml:space="preserve">IRZ7YTH52017  </stp>
        <tr r="BH14" s="7"/>
        <tr r="BH14" s="7"/>
        <tr r="BH14" s="7"/>
        <tr r="BH14" s="7"/>
        <tr r="BH14" s="7"/>
        <tr r="BH14" s="7"/>
        <tr r="BH14" s="7"/>
        <tr r="BH14" s="7"/>
        <tr r="BH14" s="7"/>
        <tr r="BH32" s="7"/>
        <tr r="BH32" s="7"/>
        <tr r="BH32" s="7"/>
        <tr r="BH32" s="7"/>
        <tr r="BH32" s="7"/>
        <tr r="BH32" s="7"/>
        <tr r="BH32" s="7"/>
        <tr r="BH32" s="7"/>
        <tr r="BH32" s="7"/>
        <tr r="BH49" s="7"/>
        <tr r="BH49" s="7"/>
        <tr r="BH49" s="7"/>
        <tr r="BH49" s="7"/>
        <tr r="BH49" s="7"/>
        <tr r="BH49" s="7"/>
        <tr r="BH49" s="7"/>
        <tr r="BH49" s="7"/>
        <tr r="BH49" s="7"/>
        <tr r="BH66" s="7"/>
        <tr r="BH66" s="7"/>
        <tr r="BH66" s="7"/>
        <tr r="BH66" s="7"/>
        <tr r="BH66" s="7"/>
        <tr r="BH66" s="7"/>
        <tr r="BH66" s="7"/>
        <tr r="BH66" s="7"/>
        <tr r="BH66" s="7"/>
      </tp>
      <tp t="e">
        <v>#N/A</v>
        <stp/>
        <stp>Inst</stp>
        <stp>CME</stp>
        <stp>SR3H4</stp>
        <tr r="D3" s="2"/>
      </tp>
      <tp t="e">
        <v>#N/A</v>
        <stp/>
        <stp>Inst</stp>
        <stp>ASX</stp>
        <stp xml:space="preserve">IRM5YTH52017  </stp>
        <tr r="BF42" s="7"/>
        <tr r="BF42" s="7"/>
        <tr r="BF42" s="7"/>
        <tr r="BF42" s="7"/>
        <tr r="BF42" s="7"/>
        <tr r="BF42" s="7"/>
        <tr r="BF42" s="7"/>
        <tr r="BF42" s="7"/>
        <tr r="BF42" s="7"/>
        <tr r="BF60" s="7"/>
        <tr r="BF60" s="7"/>
        <tr r="BF60" s="7"/>
        <tr r="BF60" s="7"/>
        <tr r="BF60" s="7"/>
        <tr r="BF60" s="7"/>
        <tr r="BF60" s="7"/>
        <tr r="BF60" s="7"/>
        <tr r="BF60" s="7"/>
        <tr r="BF5" s="7"/>
        <tr r="BF5" s="7"/>
        <tr r="BF5" s="7"/>
        <tr r="BF5" s="7"/>
        <tr r="BF5" s="7"/>
        <tr r="BF5" s="7"/>
        <tr r="BF5" s="7"/>
        <tr r="BF5" s="7"/>
        <tr r="BF5" s="7"/>
        <tr r="BH4" s="7"/>
        <tr r="BH4" s="7"/>
        <tr r="BH4" s="7"/>
        <tr r="BH4" s="7"/>
        <tr r="BH4" s="7"/>
        <tr r="BH4" s="7"/>
        <tr r="BH4" s="7"/>
        <tr r="BH4" s="7"/>
        <tr r="BH4" s="7"/>
        <tr r="BF24" s="7"/>
        <tr r="BF24" s="7"/>
        <tr r="BF24" s="7"/>
        <tr r="BF24" s="7"/>
        <tr r="BF24" s="7"/>
        <tr r="BF24" s="7"/>
        <tr r="BF24" s="7"/>
        <tr r="BF24" s="7"/>
        <tr r="BF24" s="7"/>
      </tp>
      <tp t="e">
        <v>#N/A</v>
        <stp/>
        <stp>Inst</stp>
        <stp>ASX</stp>
        <stp xml:space="preserve">IRH5YTH52017  </stp>
        <tr r="BF41" s="7"/>
        <tr r="BF41" s="7"/>
        <tr r="BF41" s="7"/>
        <tr r="BF41" s="7"/>
        <tr r="BF41" s="7"/>
        <tr r="BF41" s="7"/>
        <tr r="BF41" s="7"/>
        <tr r="BF41" s="7"/>
        <tr r="BF41" s="7"/>
        <tr r="BF4" s="7"/>
        <tr r="BF4" s="7"/>
        <tr r="BF4" s="7"/>
        <tr r="BF4" s="7"/>
        <tr r="BF4" s="7"/>
        <tr r="BF4" s="7"/>
        <tr r="BF4" s="7"/>
        <tr r="BF4" s="7"/>
        <tr r="BF4" s="7"/>
        <tr r="BF59" s="7"/>
        <tr r="BF59" s="7"/>
        <tr r="BF59" s="7"/>
        <tr r="BF59" s="7"/>
        <tr r="BF59" s="7"/>
        <tr r="BF59" s="7"/>
        <tr r="BF59" s="7"/>
        <tr r="BF59" s="7"/>
        <tr r="BF59" s="7"/>
        <tr r="BF23" s="7"/>
        <tr r="BF23" s="7"/>
        <tr r="BF23" s="7"/>
        <tr r="BF23" s="7"/>
        <tr r="BF23" s="7"/>
        <tr r="BF23" s="7"/>
        <tr r="BF23" s="7"/>
        <tr r="BF23" s="7"/>
        <tr r="BF23" s="7"/>
      </tp>
      <tp t="e">
        <v>#N/A</v>
        <stp/>
        <stp>Inst</stp>
        <stp>ASX</stp>
        <stp xml:space="preserve">IRU5YTH52017  </stp>
        <tr r="BH5" s="7"/>
        <tr r="BH5" s="7"/>
        <tr r="BH5" s="7"/>
        <tr r="BH5" s="7"/>
        <tr r="BH5" s="7"/>
        <tr r="BH5" s="7"/>
        <tr r="BH5" s="7"/>
        <tr r="BH5" s="7"/>
        <tr r="BH5" s="7"/>
        <tr r="BF6" s="7"/>
        <tr r="BF6" s="7"/>
        <tr r="BF6" s="7"/>
        <tr r="BF6" s="7"/>
        <tr r="BF6" s="7"/>
        <tr r="BF6" s="7"/>
        <tr r="BF6" s="7"/>
        <tr r="BF6" s="7"/>
        <tr r="BF6" s="7"/>
        <tr r="BF43" s="7"/>
        <tr r="BF43" s="7"/>
        <tr r="BF43" s="7"/>
        <tr r="BF43" s="7"/>
        <tr r="BF43" s="7"/>
        <tr r="BF43" s="7"/>
        <tr r="BF43" s="7"/>
        <tr r="BF43" s="7"/>
        <tr r="BF43" s="7"/>
        <tr r="BH23" s="7"/>
        <tr r="BH23" s="7"/>
        <tr r="BH23" s="7"/>
        <tr r="BH23" s="7"/>
        <tr r="BH23" s="7"/>
        <tr r="BH23" s="7"/>
        <tr r="BH23" s="7"/>
        <tr r="BH23" s="7"/>
        <tr r="BH23" s="7"/>
        <tr r="BF61" s="7"/>
        <tr r="BF61" s="7"/>
        <tr r="BF61" s="7"/>
        <tr r="BF61" s="7"/>
        <tr r="BF61" s="7"/>
        <tr r="BF61" s="7"/>
        <tr r="BF61" s="7"/>
        <tr r="BF61" s="7"/>
        <tr r="BF61" s="7"/>
        <tr r="BF25" s="7"/>
        <tr r="BF25" s="7"/>
        <tr r="BF25" s="7"/>
        <tr r="BF25" s="7"/>
        <tr r="BF25" s="7"/>
        <tr r="BF25" s="7"/>
        <tr r="BF25" s="7"/>
        <tr r="BF25" s="7"/>
        <tr r="BF25" s="7"/>
      </tp>
      <tp t="e">
        <v>#N/A</v>
        <stp/>
        <stp>Inst</stp>
        <stp>ASX</stp>
        <stp xml:space="preserve">IRZ5YTH52017  </stp>
        <tr r="BF26" s="7"/>
        <tr r="BF26" s="7"/>
        <tr r="BF26" s="7"/>
        <tr r="BF26" s="7"/>
        <tr r="BF26" s="7"/>
        <tr r="BF26" s="7"/>
        <tr r="BF26" s="7"/>
        <tr r="BF26" s="7"/>
        <tr r="BF26" s="7"/>
        <tr r="BH6" s="7"/>
        <tr r="BH6" s="7"/>
        <tr r="BH6" s="7"/>
        <tr r="BH6" s="7"/>
        <tr r="BH6" s="7"/>
        <tr r="BH6" s="7"/>
        <tr r="BH6" s="7"/>
        <tr r="BH6" s="7"/>
        <tr r="BH6" s="7"/>
        <tr r="BF44" s="7"/>
        <tr r="BF44" s="7"/>
        <tr r="BF44" s="7"/>
        <tr r="BF44" s="7"/>
        <tr r="BF44" s="7"/>
        <tr r="BF44" s="7"/>
        <tr r="BF44" s="7"/>
        <tr r="BF44" s="7"/>
        <tr r="BF44" s="7"/>
        <tr r="BH24" s="7"/>
        <tr r="BH24" s="7"/>
        <tr r="BH24" s="7"/>
        <tr r="BH24" s="7"/>
        <tr r="BH24" s="7"/>
        <tr r="BH24" s="7"/>
        <tr r="BH24" s="7"/>
        <tr r="BH24" s="7"/>
        <tr r="BH24" s="7"/>
        <tr r="BF62" s="7"/>
        <tr r="BF62" s="7"/>
        <tr r="BF62" s="7"/>
        <tr r="BF62" s="7"/>
        <tr r="BF62" s="7"/>
        <tr r="BF62" s="7"/>
        <tr r="BF62" s="7"/>
        <tr r="BF62" s="7"/>
        <tr r="BF62" s="7"/>
        <tr r="BH41" s="7"/>
        <tr r="BH41" s="7"/>
        <tr r="BH41" s="7"/>
        <tr r="BH41" s="7"/>
        <tr r="BH41" s="7"/>
        <tr r="BH41" s="7"/>
        <tr r="BH41" s="7"/>
        <tr r="BH41" s="7"/>
        <tr r="BH41" s="7"/>
        <tr r="BF7" s="7"/>
        <tr r="BF7" s="7"/>
        <tr r="BF7" s="7"/>
        <tr r="BF7" s="7"/>
        <tr r="BF7" s="7"/>
        <tr r="BF7" s="7"/>
        <tr r="BF7" s="7"/>
        <tr r="BF7" s="7"/>
        <tr r="BF7" s="7"/>
      </tp>
      <tp t="e">
        <v>#N/A</v>
        <stp/>
        <stp>Inst</stp>
        <stp>ASX</stp>
        <stp>IRM8U8</stp>
        <tr r="C35" s="4"/>
        <tr r="F17" s="7"/>
        <tr r="G29" s="5"/>
        <tr r="G29" s="5"/>
        <tr r="G29" s="5"/>
        <tr r="G29" s="5"/>
        <tr r="G29" s="5"/>
        <tr r="G29" s="5"/>
        <tr r="G29" s="5"/>
        <tr r="G29" s="5"/>
        <tr r="G29" s="5"/>
        <tr r="G15" s="5"/>
        <tr r="G15" s="5"/>
        <tr r="G15" s="5"/>
        <tr r="G15" s="5"/>
        <tr r="G15" s="5"/>
        <tr r="G15" s="5"/>
        <tr r="G15" s="5"/>
        <tr r="G15" s="5"/>
        <tr r="G15" s="5"/>
        <tr r="J14" s="5"/>
        <tr r="J14" s="5"/>
        <tr r="J14" s="5"/>
        <tr r="J14" s="5"/>
        <tr r="J14" s="5"/>
        <tr r="J14" s="5"/>
        <tr r="J14" s="5"/>
        <tr r="J14" s="5"/>
        <tr r="J14" s="5"/>
        <tr r="AR69" s="7"/>
        <tr r="AR69" s="7"/>
        <tr r="AR69" s="7"/>
        <tr r="AR69" s="7"/>
        <tr r="AR69" s="7"/>
        <tr r="AR69" s="7"/>
        <tr r="AR69" s="7"/>
        <tr r="AR69" s="7"/>
        <tr r="AR69" s="7"/>
        <tr r="AP54" s="7"/>
        <tr r="AP54" s="7"/>
        <tr r="AP54" s="7"/>
        <tr r="AP54" s="7"/>
        <tr r="AP54" s="7"/>
        <tr r="AP54" s="7"/>
        <tr r="AP54" s="7"/>
        <tr r="AP54" s="7"/>
        <tr r="AP54" s="7"/>
        <tr r="J43" s="5"/>
        <tr r="J43" s="5"/>
        <tr r="J43" s="5"/>
        <tr r="J43" s="5"/>
        <tr r="J43" s="5"/>
        <tr r="J43" s="5"/>
        <tr r="J43" s="5"/>
        <tr r="J43" s="5"/>
        <tr r="J43" s="5"/>
        <tr r="AZ52" s="7"/>
        <tr r="AZ52" s="7"/>
        <tr r="AZ52" s="7"/>
        <tr r="AZ52" s="7"/>
        <tr r="AZ52" s="7"/>
        <tr r="AZ52" s="7"/>
        <tr r="AZ52" s="7"/>
        <tr r="AZ52" s="7"/>
        <tr r="AZ52" s="7"/>
        <tr r="L68" s="7"/>
        <tr r="L68" s="7"/>
        <tr r="L68" s="7"/>
        <tr r="L68" s="7"/>
        <tr r="L68" s="7"/>
        <tr r="L68" s="7"/>
        <tr r="L68" s="7"/>
        <tr r="L68" s="7"/>
        <tr r="L68" s="7"/>
        <tr r="D35" s="4"/>
        <tr r="L51" s="7"/>
        <tr r="L51" s="7"/>
        <tr r="L51" s="7"/>
        <tr r="L51" s="7"/>
        <tr r="L51" s="7"/>
        <tr r="L51" s="7"/>
        <tr r="L51" s="7"/>
        <tr r="L51" s="7"/>
        <tr r="L51" s="7"/>
        <tr r="E17" s="7"/>
        <tr r="T34" s="7"/>
        <tr r="T34" s="7"/>
        <tr r="T34" s="7"/>
        <tr r="T34" s="7"/>
        <tr r="T34" s="7"/>
        <tr r="T34" s="7"/>
        <tr r="T34" s="7"/>
        <tr r="T34" s="7"/>
        <tr r="T34" s="7"/>
        <tr r="B35" s="4"/>
        <tr r="B35" s="4"/>
        <tr r="B35" s="4"/>
        <tr r="B35" s="4"/>
        <tr r="B35" s="4"/>
        <tr r="B35" s="4"/>
        <tr r="B35" s="4"/>
        <tr r="B35" s="4"/>
        <tr r="B35" s="4"/>
        <tr r="L35" s="7"/>
        <tr r="L35" s="7"/>
        <tr r="L35" s="7"/>
        <tr r="L35" s="7"/>
        <tr r="L35" s="7"/>
        <tr r="L35" s="7"/>
        <tr r="L35" s="7"/>
        <tr r="L35" s="7"/>
        <tr r="L35" s="7"/>
        <tr r="L16" s="7"/>
        <tr r="L16" s="7"/>
        <tr r="L16" s="7"/>
        <tr r="L16" s="7"/>
        <tr r="L16" s="7"/>
        <tr r="L16" s="7"/>
        <tr r="L16" s="7"/>
        <tr r="L16" s="7"/>
        <tr r="L16" s="7"/>
        <tr r="G17" s="7"/>
        <tr r="G17" s="7"/>
        <tr r="G17" s="7"/>
        <tr r="G17" s="7"/>
        <tr r="G17" s="7"/>
        <tr r="G17" s="7"/>
        <tr r="G17" s="7"/>
        <tr r="G17" s="7"/>
        <tr r="G17" s="7"/>
        <tr r="AH72" s="7"/>
        <tr r="AH72" s="7"/>
        <tr r="AH72" s="7"/>
        <tr r="AH72" s="7"/>
        <tr r="AH72" s="7"/>
        <tr r="AH72" s="7"/>
        <tr r="AH72" s="7"/>
        <tr r="AH72" s="7"/>
        <tr r="AH72" s="7"/>
        <tr r="J36" s="7"/>
        <tr r="J36" s="7"/>
        <tr r="J36" s="7"/>
        <tr r="J36" s="7"/>
        <tr r="J36" s="7"/>
        <tr r="J36" s="7"/>
        <tr r="J36" s="7"/>
        <tr r="J36" s="7"/>
        <tr r="J36" s="7"/>
      </tp>
      <tp t="e">
        <v>#N/A</v>
        <stp/>
        <stp>Inst</stp>
        <stp>ASX</stp>
        <stp>IRH8U8</stp>
        <tr r="T31" s="5"/>
        <tr r="S31" s="5"/>
        <tr r="S31" s="5"/>
        <tr r="S31" s="5"/>
        <tr r="S31" s="5"/>
        <tr r="S31" s="5"/>
        <tr r="S31" s="5"/>
        <tr r="S31" s="5"/>
        <tr r="S31" s="5"/>
        <tr r="S31" s="5"/>
        <tr r="F35" s="7"/>
        <tr r="AZ69" s="7"/>
        <tr r="AZ69" s="7"/>
        <tr r="AZ69" s="7"/>
        <tr r="AZ69" s="7"/>
        <tr r="AZ69" s="7"/>
        <tr r="AZ69" s="7"/>
        <tr r="AZ69" s="7"/>
        <tr r="AZ69" s="7"/>
        <tr r="AZ69" s="7"/>
        <tr r="T67" s="7"/>
        <tr r="T67" s="7"/>
        <tr r="T67" s="7"/>
        <tr r="T67" s="7"/>
        <tr r="T67" s="7"/>
        <tr r="T67" s="7"/>
        <tr r="T67" s="7"/>
        <tr r="T67" s="7"/>
        <tr r="T67" s="7"/>
        <tr r="AR52" s="7"/>
        <tr r="AR52" s="7"/>
        <tr r="AR52" s="7"/>
        <tr r="AR52" s="7"/>
        <tr r="AR52" s="7"/>
        <tr r="AR52" s="7"/>
        <tr r="AR52" s="7"/>
        <tr r="AR52" s="7"/>
        <tr r="AR52" s="7"/>
        <tr r="T50" s="7"/>
        <tr r="T50" s="7"/>
        <tr r="T50" s="7"/>
        <tr r="T50" s="7"/>
        <tr r="T50" s="7"/>
        <tr r="T50" s="7"/>
        <tr r="T50" s="7"/>
        <tr r="T50" s="7"/>
        <tr r="T50" s="7"/>
        <tr r="AX53" s="7"/>
        <tr r="AX53" s="7"/>
        <tr r="AX53" s="7"/>
        <tr r="AX53" s="7"/>
        <tr r="AX53" s="7"/>
        <tr r="AX53" s="7"/>
        <tr r="AX53" s="7"/>
        <tr r="AX53" s="7"/>
        <tr r="AX53" s="7"/>
        <tr r="AB33" s="7"/>
        <tr r="AB33" s="7"/>
        <tr r="AB33" s="7"/>
        <tr r="AB33" s="7"/>
        <tr r="AB33" s="7"/>
        <tr r="AB33" s="7"/>
        <tr r="AB33" s="7"/>
        <tr r="AB33" s="7"/>
        <tr r="AB33" s="7"/>
        <tr r="T15" s="7"/>
        <tr r="T15" s="7"/>
        <tr r="T15" s="7"/>
        <tr r="T15" s="7"/>
        <tr r="T15" s="7"/>
        <tr r="T15" s="7"/>
        <tr r="T15" s="7"/>
        <tr r="T15" s="7"/>
        <tr r="T15" s="7"/>
        <tr r="R31" s="5"/>
        <tr r="E35" s="7"/>
        <tr r="G35" s="7"/>
        <tr r="G35" s="7"/>
        <tr r="G35" s="7"/>
        <tr r="G35" s="7"/>
        <tr r="G35" s="7"/>
        <tr r="G35" s="7"/>
        <tr r="G35" s="7"/>
        <tr r="G35" s="7"/>
        <tr r="G35" s="7"/>
        <tr r="J16" s="7"/>
        <tr r="J16" s="7"/>
        <tr r="J16" s="7"/>
        <tr r="J16" s="7"/>
        <tr r="J16" s="7"/>
        <tr r="J16" s="7"/>
        <tr r="J16" s="7"/>
        <tr r="J16" s="7"/>
        <tr r="J16" s="7"/>
      </tp>
      <tp t="e">
        <v>#N/A</v>
        <stp/>
        <stp>Inst</stp>
        <stp>ASX</stp>
        <stp>IRZ8U9</stp>
        <tr r="AJ73" s="7"/>
        <tr r="AJ73" s="7"/>
        <tr r="AJ73" s="7"/>
        <tr r="AJ73" s="7"/>
        <tr r="AJ73" s="7"/>
        <tr r="AJ73" s="7"/>
        <tr r="AJ73" s="7"/>
        <tr r="AJ73" s="7"/>
        <tr r="AJ73" s="7"/>
        <tr r="AB18" s="7"/>
        <tr r="AB18" s="7"/>
        <tr r="AB18" s="7"/>
        <tr r="AB18" s="7"/>
        <tr r="AB18" s="7"/>
        <tr r="AB18" s="7"/>
        <tr r="AB18" s="7"/>
        <tr r="AB18" s="7"/>
        <tr r="AB18" s="7"/>
        <tr r="R38" s="7"/>
        <tr r="R38" s="7"/>
        <tr r="R38" s="7"/>
        <tr r="R38" s="7"/>
        <tr r="R38" s="7"/>
        <tr r="R38" s="7"/>
        <tr r="R38" s="7"/>
        <tr r="R38" s="7"/>
        <tr r="R38" s="7"/>
        <tr r="G56" s="7"/>
        <tr r="G56" s="7"/>
        <tr r="G56" s="7"/>
        <tr r="G56" s="7"/>
        <tr r="G56" s="7"/>
        <tr r="G56" s="7"/>
        <tr r="G56" s="7"/>
        <tr r="G56" s="7"/>
        <tr r="G56" s="7"/>
        <tr r="R19" s="7"/>
        <tr r="R19" s="7"/>
        <tr r="R19" s="7"/>
        <tr r="R19" s="7"/>
        <tr r="R19" s="7"/>
        <tr r="R19" s="7"/>
        <tr r="R19" s="7"/>
        <tr r="R19" s="7"/>
        <tr r="R19" s="7"/>
        <tr r="AB70" s="7"/>
        <tr r="AB70" s="7"/>
        <tr r="AB70" s="7"/>
        <tr r="AB70" s="7"/>
        <tr r="AB70" s="7"/>
        <tr r="AB70" s="7"/>
        <tr r="AB70" s="7"/>
        <tr r="AB70" s="7"/>
        <tr r="AB70" s="7"/>
        <tr r="AB53" s="7"/>
        <tr r="AB53" s="7"/>
        <tr r="AB53" s="7"/>
        <tr r="AB53" s="7"/>
        <tr r="AB53" s="7"/>
        <tr r="AB53" s="7"/>
        <tr r="AB53" s="7"/>
        <tr r="AB53" s="7"/>
        <tr r="AB53" s="7"/>
        <tr r="AJ36" s="7"/>
        <tr r="AJ36" s="7"/>
        <tr r="AJ36" s="7"/>
        <tr r="AJ36" s="7"/>
        <tr r="AJ36" s="7"/>
        <tr r="AJ36" s="7"/>
        <tr r="AJ36" s="7"/>
        <tr r="AJ36" s="7"/>
        <tr r="AJ36" s="7"/>
      </tp>
      <tp t="e">
        <v>#N/A</v>
        <stp/>
        <stp>Inst</stp>
        <stp>ASX</stp>
        <stp>IRU8U9</stp>
        <tr r="Z37" s="7"/>
        <tr r="Z37" s="7"/>
        <tr r="Z37" s="7"/>
        <tr r="Z37" s="7"/>
        <tr r="Z37" s="7"/>
        <tr r="Z37" s="7"/>
        <tr r="Z37" s="7"/>
        <tr r="Z37" s="7"/>
        <tr r="Z37" s="7"/>
        <tr r="J55" s="7"/>
        <tr r="J55" s="7"/>
        <tr r="J55" s="7"/>
        <tr r="J55" s="7"/>
        <tr r="J55" s="7"/>
        <tr r="J55" s="7"/>
        <tr r="J55" s="7"/>
        <tr r="J55" s="7"/>
        <tr r="J55" s="7"/>
        <tr r="G73" s="7"/>
        <tr r="G73" s="7"/>
        <tr r="G73" s="7"/>
        <tr r="G73" s="7"/>
        <tr r="G73" s="7"/>
        <tr r="G73" s="7"/>
        <tr r="G73" s="7"/>
        <tr r="G73" s="7"/>
        <tr r="G73" s="7"/>
        <tr r="Z18" s="7"/>
        <tr r="Z18" s="7"/>
        <tr r="Z18" s="7"/>
        <tr r="Z18" s="7"/>
        <tr r="Z18" s="7"/>
        <tr r="Z18" s="7"/>
        <tr r="Z18" s="7"/>
        <tr r="Z18" s="7"/>
        <tr r="Z18" s="7"/>
        <tr r="AR35" s="7"/>
        <tr r="AR35" s="7"/>
        <tr r="AR35" s="7"/>
        <tr r="AR35" s="7"/>
        <tr r="AR35" s="7"/>
        <tr r="AR35" s="7"/>
        <tr r="AR35" s="7"/>
        <tr r="AR35" s="7"/>
        <tr r="AR35" s="7"/>
        <tr r="AJ52" s="7"/>
        <tr r="AJ52" s="7"/>
        <tr r="AJ52" s="7"/>
        <tr r="AJ52" s="7"/>
        <tr r="AJ52" s="7"/>
        <tr r="AJ52" s="7"/>
        <tr r="AJ52" s="7"/>
        <tr r="AJ52" s="7"/>
        <tr r="AJ52" s="7"/>
        <tr r="AJ17" s="7"/>
        <tr r="AJ17" s="7"/>
        <tr r="AJ17" s="7"/>
        <tr r="AJ17" s="7"/>
        <tr r="AJ17" s="7"/>
        <tr r="AJ17" s="7"/>
        <tr r="AJ17" s="7"/>
        <tr r="AJ17" s="7"/>
        <tr r="AJ17" s="7"/>
      </tp>
      <tp t="e">
        <v>#N/A</v>
        <stp/>
        <stp>Inst</stp>
        <stp>ASX</stp>
        <stp>IRM8U9</stp>
        <tr r="AZ34" s="7"/>
        <tr r="AZ34" s="7"/>
        <tr r="AZ34" s="7"/>
        <tr r="AZ34" s="7"/>
        <tr r="AZ34" s="7"/>
        <tr r="AZ34" s="7"/>
        <tr r="AZ34" s="7"/>
        <tr r="AZ34" s="7"/>
        <tr r="AZ34" s="7"/>
        <tr r="AR16" s="7"/>
        <tr r="AR16" s="7"/>
        <tr r="AR16" s="7"/>
        <tr r="AR16" s="7"/>
        <tr r="AR16" s="7"/>
        <tr r="AR16" s="7"/>
        <tr r="AR16" s="7"/>
        <tr r="AR16" s="7"/>
        <tr r="AR16" s="7"/>
        <tr r="AH36" s="7"/>
        <tr r="AH36" s="7"/>
        <tr r="AH36" s="7"/>
        <tr r="AH36" s="7"/>
        <tr r="AH36" s="7"/>
        <tr r="AH36" s="7"/>
        <tr r="AH36" s="7"/>
        <tr r="AH36" s="7"/>
        <tr r="AH36" s="7"/>
        <tr r="R54" s="7"/>
        <tr r="R54" s="7"/>
        <tr r="R54" s="7"/>
        <tr r="R54" s="7"/>
        <tr r="R54" s="7"/>
        <tr r="R54" s="7"/>
        <tr r="R54" s="7"/>
        <tr r="R54" s="7"/>
        <tr r="R54" s="7"/>
        <tr r="J72" s="7"/>
        <tr r="J72" s="7"/>
        <tr r="J72" s="7"/>
        <tr r="J72" s="7"/>
        <tr r="J72" s="7"/>
        <tr r="J72" s="7"/>
        <tr r="J72" s="7"/>
        <tr r="J72" s="7"/>
        <tr r="J72" s="7"/>
        <tr r="AH17" s="7"/>
        <tr r="AH17" s="7"/>
        <tr r="AH17" s="7"/>
        <tr r="AH17" s="7"/>
        <tr r="AH17" s="7"/>
        <tr r="AH17" s="7"/>
        <tr r="AH17" s="7"/>
        <tr r="AH17" s="7"/>
        <tr r="AH17" s="7"/>
      </tp>
      <tp t="e">
        <v>#N/A</v>
        <stp/>
        <stp>Inst</stp>
        <stp>ASX</stp>
        <stp>IRH8U9</stp>
        <tr r="AP35" s="7"/>
        <tr r="AP35" s="7"/>
        <tr r="AP35" s="7"/>
        <tr r="AP35" s="7"/>
        <tr r="AP35" s="7"/>
        <tr r="AP35" s="7"/>
        <tr r="AP35" s="7"/>
        <tr r="AP35" s="7"/>
        <tr r="AP35" s="7"/>
        <tr r="AZ15" s="7"/>
        <tr r="AZ15" s="7"/>
        <tr r="AZ15" s="7"/>
        <tr r="AZ15" s="7"/>
        <tr r="AZ15" s="7"/>
        <tr r="AZ15" s="7"/>
        <tr r="AZ15" s="7"/>
        <tr r="AZ15" s="7"/>
        <tr r="AZ15" s="7"/>
        <tr r="Z53" s="7"/>
        <tr r="Z53" s="7"/>
        <tr r="Z53" s="7"/>
        <tr r="Z53" s="7"/>
        <tr r="Z53" s="7"/>
        <tr r="Z53" s="7"/>
        <tr r="Z53" s="7"/>
        <tr r="Z53" s="7"/>
        <tr r="Z53" s="7"/>
        <tr r="R71" s="7"/>
        <tr r="R71" s="7"/>
        <tr r="R71" s="7"/>
        <tr r="R71" s="7"/>
        <tr r="R71" s="7"/>
        <tr r="R71" s="7"/>
        <tr r="R71" s="7"/>
        <tr r="R71" s="7"/>
        <tr r="R71" s="7"/>
        <tr r="AP16" s="7"/>
        <tr r="AP16" s="7"/>
        <tr r="AP16" s="7"/>
        <tr r="AP16" s="7"/>
        <tr r="AP16" s="7"/>
        <tr r="AP16" s="7"/>
        <tr r="AP16" s="7"/>
        <tr r="AP16" s="7"/>
        <tr r="AP16" s="7"/>
      </tp>
      <tp t="e">
        <v>#N/A</v>
        <stp/>
        <stp>Inst</stp>
        <stp>ASX</stp>
        <stp>IRZ8U0</stp>
        <tr r="AX19" s="7"/>
        <tr r="AX19" s="7"/>
        <tr r="AX19" s="7"/>
        <tr r="AX19" s="7"/>
        <tr r="AX19" s="7"/>
        <tr r="AX19" s="7"/>
        <tr r="AX19" s="7"/>
        <tr r="AX19" s="7"/>
        <tr r="AX19" s="7"/>
        <tr r="AX38" s="7"/>
        <tr r="AX38" s="7"/>
        <tr r="AX38" s="7"/>
        <tr r="AX38" s="7"/>
        <tr r="AX38" s="7"/>
        <tr r="AX38" s="7"/>
        <tr r="AX38" s="7"/>
        <tr r="AX38" s="7"/>
        <tr r="AX38" s="7"/>
      </tp>
      <tp t="e">
        <v>#N/A</v>
        <stp/>
        <stp>Inst</stp>
        <stp>ASX</stp>
        <stp>IRU8Z8</stp>
        <tr r="AH73" s="7"/>
        <tr r="AH73" s="7"/>
        <tr r="AH73" s="7"/>
        <tr r="AH73" s="7"/>
        <tr r="AH73" s="7"/>
        <tr r="AH73" s="7"/>
        <tr r="AH73" s="7"/>
        <tr r="AH73" s="7"/>
        <tr r="AH73" s="7"/>
        <tr r="J37" s="7"/>
        <tr r="J37" s="7"/>
        <tr r="J37" s="7"/>
        <tr r="J37" s="7"/>
        <tr r="J37" s="7"/>
        <tr r="J37" s="7"/>
        <tr r="J37" s="7"/>
        <tr r="J37" s="7"/>
        <tr r="J37" s="7"/>
        <tr r="F18" s="7"/>
        <tr r="AR70" s="7"/>
        <tr r="AR70" s="7"/>
        <tr r="AR70" s="7"/>
        <tr r="AR70" s="7"/>
        <tr r="AR70" s="7"/>
        <tr r="AR70" s="7"/>
        <tr r="AR70" s="7"/>
        <tr r="AR70" s="7"/>
        <tr r="AR70" s="7"/>
        <tr r="AP55" s="7"/>
        <tr r="AP55" s="7"/>
        <tr r="AP55" s="7"/>
        <tr r="AP55" s="7"/>
        <tr r="AP55" s="7"/>
        <tr r="AP55" s="7"/>
        <tr r="AP55" s="7"/>
        <tr r="AP55" s="7"/>
        <tr r="AP55" s="7"/>
        <tr r="J44" s="5"/>
        <tr r="J44" s="5"/>
        <tr r="J44" s="5"/>
        <tr r="J44" s="5"/>
        <tr r="J44" s="5"/>
        <tr r="J44" s="5"/>
        <tr r="J44" s="5"/>
        <tr r="J44" s="5"/>
        <tr r="J44" s="5"/>
        <tr r="J15" s="5"/>
        <tr r="J15" s="5"/>
        <tr r="J15" s="5"/>
        <tr r="J15" s="5"/>
        <tr r="J15" s="5"/>
        <tr r="J15" s="5"/>
        <tr r="J15" s="5"/>
        <tr r="J15" s="5"/>
        <tr r="J15" s="5"/>
        <tr r="AZ53" s="7"/>
        <tr r="AZ53" s="7"/>
        <tr r="AZ53" s="7"/>
        <tr r="AZ53" s="7"/>
        <tr r="AZ53" s="7"/>
        <tr r="AZ53" s="7"/>
        <tr r="AZ53" s="7"/>
        <tr r="AZ53" s="7"/>
        <tr r="AZ53" s="7"/>
        <tr r="L69" s="7"/>
        <tr r="L69" s="7"/>
        <tr r="L69" s="7"/>
        <tr r="L69" s="7"/>
        <tr r="L69" s="7"/>
        <tr r="L69" s="7"/>
        <tr r="L69" s="7"/>
        <tr r="L69" s="7"/>
        <tr r="L69" s="7"/>
        <tr r="L52" s="7"/>
        <tr r="L52" s="7"/>
        <tr r="L52" s="7"/>
        <tr r="L52" s="7"/>
        <tr r="L52" s="7"/>
        <tr r="L52" s="7"/>
        <tr r="L52" s="7"/>
        <tr r="L52" s="7"/>
        <tr r="L52" s="7"/>
        <tr r="E18" s="7"/>
        <tr r="T35" s="7"/>
        <tr r="T35" s="7"/>
        <tr r="T35" s="7"/>
        <tr r="T35" s="7"/>
        <tr r="T35" s="7"/>
        <tr r="T35" s="7"/>
        <tr r="T35" s="7"/>
        <tr r="T35" s="7"/>
        <tr r="T35" s="7"/>
        <tr r="L36" s="7"/>
        <tr r="L36" s="7"/>
        <tr r="L36" s="7"/>
        <tr r="L36" s="7"/>
        <tr r="L36" s="7"/>
        <tr r="L36" s="7"/>
        <tr r="L36" s="7"/>
        <tr r="L36" s="7"/>
        <tr r="L36" s="7"/>
        <tr r="L17" s="7"/>
        <tr r="L17" s="7"/>
        <tr r="L17" s="7"/>
        <tr r="L17" s="7"/>
        <tr r="L17" s="7"/>
        <tr r="L17" s="7"/>
        <tr r="L17" s="7"/>
        <tr r="L17" s="7"/>
        <tr r="L17" s="7"/>
        <tr r="G18" s="7"/>
        <tr r="G18" s="7"/>
        <tr r="G18" s="7"/>
        <tr r="G18" s="7"/>
        <tr r="G18" s="7"/>
        <tr r="G18" s="7"/>
        <tr r="G18" s="7"/>
        <tr r="G18" s="7"/>
        <tr r="G18" s="7"/>
      </tp>
      <tp t="e">
        <v>#N/A</v>
        <stp/>
        <stp>Inst</stp>
        <stp>ASX</stp>
        <stp>IRM8Z8</stp>
        <tr r="F36" s="7"/>
        <tr r="AZ70" s="7"/>
        <tr r="AZ70" s="7"/>
        <tr r="AZ70" s="7"/>
        <tr r="AZ70" s="7"/>
        <tr r="AZ70" s="7"/>
        <tr r="AZ70" s="7"/>
        <tr r="AZ70" s="7"/>
        <tr r="AZ70" s="7"/>
        <tr r="AZ70" s="7"/>
        <tr r="T68" s="7"/>
        <tr r="T68" s="7"/>
        <tr r="T68" s="7"/>
        <tr r="T68" s="7"/>
        <tr r="T68" s="7"/>
        <tr r="T68" s="7"/>
        <tr r="T68" s="7"/>
        <tr r="T68" s="7"/>
        <tr r="T68" s="7"/>
        <tr r="AR53" s="7"/>
        <tr r="AR53" s="7"/>
        <tr r="AR53" s="7"/>
        <tr r="AR53" s="7"/>
        <tr r="AR53" s="7"/>
        <tr r="AR53" s="7"/>
        <tr r="AR53" s="7"/>
        <tr r="AR53" s="7"/>
        <tr r="AR53" s="7"/>
        <tr r="T51" s="7"/>
        <tr r="T51" s="7"/>
        <tr r="T51" s="7"/>
        <tr r="T51" s="7"/>
        <tr r="T51" s="7"/>
        <tr r="T51" s="7"/>
        <tr r="T51" s="7"/>
        <tr r="T51" s="7"/>
        <tr r="T51" s="7"/>
        <tr r="AX54" s="7"/>
        <tr r="AX54" s="7"/>
        <tr r="AX54" s="7"/>
        <tr r="AX54" s="7"/>
        <tr r="AX54" s="7"/>
        <tr r="AX54" s="7"/>
        <tr r="AX54" s="7"/>
        <tr r="AX54" s="7"/>
        <tr r="AX54" s="7"/>
        <tr r="AB34" s="7"/>
        <tr r="AB34" s="7"/>
        <tr r="AB34" s="7"/>
        <tr r="AB34" s="7"/>
        <tr r="AB34" s="7"/>
        <tr r="AB34" s="7"/>
        <tr r="AB34" s="7"/>
        <tr r="AB34" s="7"/>
        <tr r="AB34" s="7"/>
        <tr r="T16" s="7"/>
        <tr r="T16" s="7"/>
        <tr r="T16" s="7"/>
        <tr r="T16" s="7"/>
        <tr r="T16" s="7"/>
        <tr r="T16" s="7"/>
        <tr r="T16" s="7"/>
        <tr r="T16" s="7"/>
        <tr r="T16" s="7"/>
        <tr r="E36" s="7"/>
        <tr r="G36" s="7"/>
        <tr r="G36" s="7"/>
        <tr r="G36" s="7"/>
        <tr r="G36" s="7"/>
        <tr r="G36" s="7"/>
        <tr r="G36" s="7"/>
        <tr r="G36" s="7"/>
        <tr r="G36" s="7"/>
        <tr r="G36" s="7"/>
        <tr r="J17" s="7"/>
        <tr r="J17" s="7"/>
        <tr r="J17" s="7"/>
        <tr r="J17" s="7"/>
        <tr r="J17" s="7"/>
        <tr r="J17" s="7"/>
        <tr r="J17" s="7"/>
        <tr r="J17" s="7"/>
        <tr r="J17" s="7"/>
      </tp>
      <tp t="e">
        <v>#N/A</v>
        <stp/>
        <stp>Inst</stp>
        <stp>ASX</stp>
        <stp>IRH8Z8</stp>
        <tr r="F53" s="7"/>
        <tr r="AP71" s="7"/>
        <tr r="AP71" s="7"/>
        <tr r="AP71" s="7"/>
        <tr r="AP71" s="7"/>
        <tr r="AP71" s="7"/>
        <tr r="AP71" s="7"/>
        <tr r="AP71" s="7"/>
        <tr r="AP71" s="7"/>
        <tr r="AP71" s="7"/>
        <tr r="AB67" s="7"/>
        <tr r="AB67" s="7"/>
        <tr r="AB67" s="7"/>
        <tr r="AB67" s="7"/>
        <tr r="AB67" s="7"/>
        <tr r="AB67" s="7"/>
        <tr r="AB67" s="7"/>
        <tr r="AB67" s="7"/>
        <tr r="AB67" s="7"/>
        <tr r="AB50" s="7"/>
        <tr r="AB50" s="7"/>
        <tr r="AB50" s="7"/>
        <tr r="AB50" s="7"/>
        <tr r="AB50" s="7"/>
        <tr r="AB50" s="7"/>
        <tr r="AB50" s="7"/>
        <tr r="AB50" s="7"/>
        <tr r="AB50" s="7"/>
        <tr r="E53" s="7"/>
        <tr r="AJ33" s="7"/>
        <tr r="AJ33" s="7"/>
        <tr r="AJ33" s="7"/>
        <tr r="AJ33" s="7"/>
        <tr r="AJ33" s="7"/>
        <tr r="AJ33" s="7"/>
        <tr r="AJ33" s="7"/>
        <tr r="AJ33" s="7"/>
        <tr r="AJ33" s="7"/>
        <tr r="AJ70" s="7"/>
        <tr r="AJ70" s="7"/>
        <tr r="AJ70" s="7"/>
        <tr r="AJ70" s="7"/>
        <tr r="AJ70" s="7"/>
        <tr r="AJ70" s="7"/>
        <tr r="AJ70" s="7"/>
        <tr r="AJ70" s="7"/>
        <tr r="AJ70" s="7"/>
        <tr r="AB15" s="7"/>
        <tr r="AB15" s="7"/>
        <tr r="AB15" s="7"/>
        <tr r="AB15" s="7"/>
        <tr r="AB15" s="7"/>
        <tr r="AB15" s="7"/>
        <tr r="AB15" s="7"/>
        <tr r="AB15" s="7"/>
        <tr r="AB15" s="7"/>
        <tr r="R35" s="7"/>
        <tr r="R35" s="7"/>
        <tr r="R35" s="7"/>
        <tr r="R35" s="7"/>
        <tr r="R35" s="7"/>
        <tr r="R35" s="7"/>
        <tr r="R35" s="7"/>
        <tr r="R35" s="7"/>
        <tr r="R35" s="7"/>
        <tr r="G53" s="7"/>
        <tr r="G53" s="7"/>
        <tr r="G53" s="7"/>
        <tr r="G53" s="7"/>
        <tr r="G53" s="7"/>
        <tr r="G53" s="7"/>
        <tr r="G53" s="7"/>
        <tr r="G53" s="7"/>
        <tr r="G53" s="7"/>
        <tr r="R16" s="7"/>
        <tr r="R16" s="7"/>
        <tr r="R16" s="7"/>
        <tr r="R16" s="7"/>
        <tr r="R16" s="7"/>
        <tr r="R16" s="7"/>
        <tr r="R16" s="7"/>
        <tr r="R16" s="7"/>
        <tr r="R16" s="7"/>
      </tp>
      <tp t="e">
        <v>#N/A</v>
        <stp/>
        <stp>Inst</stp>
        <stp>ASX</stp>
        <stp>IRZ8Z9</stp>
        <tr r="AJ18" s="7"/>
        <tr r="AJ18" s="7"/>
        <tr r="AJ18" s="7"/>
        <tr r="AJ18" s="7"/>
        <tr r="AJ18" s="7"/>
        <tr r="AJ18" s="7"/>
        <tr r="AJ18" s="7"/>
        <tr r="AJ18" s="7"/>
        <tr r="AJ18" s="7"/>
        <tr r="Z38" s="7"/>
        <tr r="Z38" s="7"/>
        <tr r="Z38" s="7"/>
        <tr r="Z38" s="7"/>
        <tr r="Z38" s="7"/>
        <tr r="Z38" s="7"/>
        <tr r="Z38" s="7"/>
        <tr r="Z38" s="7"/>
        <tr r="Z38" s="7"/>
        <tr r="J56" s="7"/>
        <tr r="J56" s="7"/>
        <tr r="J56" s="7"/>
        <tr r="J56" s="7"/>
        <tr r="J56" s="7"/>
        <tr r="J56" s="7"/>
        <tr r="J56" s="7"/>
        <tr r="J56" s="7"/>
        <tr r="J56" s="7"/>
        <tr r="G74" s="7"/>
        <tr r="G74" s="7"/>
        <tr r="G74" s="7"/>
        <tr r="G74" s="7"/>
        <tr r="G74" s="7"/>
        <tr r="G74" s="7"/>
        <tr r="G74" s="7"/>
        <tr r="G74" s="7"/>
        <tr r="G74" s="7"/>
        <tr r="Z19" s="7"/>
        <tr r="Z19" s="7"/>
        <tr r="Z19" s="7"/>
        <tr r="Z19" s="7"/>
        <tr r="Z19" s="7"/>
        <tr r="Z19" s="7"/>
        <tr r="Z19" s="7"/>
        <tr r="Z19" s="7"/>
        <tr r="Z19" s="7"/>
        <tr r="AR36" s="7"/>
        <tr r="AR36" s="7"/>
        <tr r="AR36" s="7"/>
        <tr r="AR36" s="7"/>
        <tr r="AR36" s="7"/>
        <tr r="AR36" s="7"/>
        <tr r="AR36" s="7"/>
        <tr r="AR36" s="7"/>
        <tr r="AR36" s="7"/>
        <tr r="AJ53" s="7"/>
        <tr r="AJ53" s="7"/>
        <tr r="AJ53" s="7"/>
        <tr r="AJ53" s="7"/>
        <tr r="AJ53" s="7"/>
        <tr r="AJ53" s="7"/>
        <tr r="AJ53" s="7"/>
        <tr r="AJ53" s="7"/>
        <tr r="AJ53" s="7"/>
      </tp>
      <tp t="e">
        <v>#N/A</v>
        <stp/>
        <stp>Inst</stp>
        <stp>ASX</stp>
        <stp>IRU8Z9</stp>
        <tr r="AH37" s="7"/>
        <tr r="AH37" s="7"/>
        <tr r="AH37" s="7"/>
        <tr r="AH37" s="7"/>
        <tr r="AH37" s="7"/>
        <tr r="AH37" s="7"/>
        <tr r="AH37" s="7"/>
        <tr r="AH37" s="7"/>
        <tr r="AH37" s="7"/>
        <tr r="R55" s="7"/>
        <tr r="R55" s="7"/>
        <tr r="R55" s="7"/>
        <tr r="R55" s="7"/>
        <tr r="R55" s="7"/>
        <tr r="R55" s="7"/>
        <tr r="R55" s="7"/>
        <tr r="R55" s="7"/>
        <tr r="R55" s="7"/>
        <tr r="J73" s="7"/>
        <tr r="J73" s="7"/>
        <tr r="J73" s="7"/>
        <tr r="J73" s="7"/>
        <tr r="J73" s="7"/>
        <tr r="J73" s="7"/>
        <tr r="J73" s="7"/>
        <tr r="J73" s="7"/>
        <tr r="J73" s="7"/>
        <tr r="AH18" s="7"/>
        <tr r="AH18" s="7"/>
        <tr r="AH18" s="7"/>
        <tr r="AH18" s="7"/>
        <tr r="AH18" s="7"/>
        <tr r="AH18" s="7"/>
        <tr r="AH18" s="7"/>
        <tr r="AH18" s="7"/>
        <tr r="AH18" s="7"/>
        <tr r="AZ35" s="7"/>
        <tr r="AZ35" s="7"/>
        <tr r="AZ35" s="7"/>
        <tr r="AZ35" s="7"/>
        <tr r="AZ35" s="7"/>
        <tr r="AZ35" s="7"/>
        <tr r="AZ35" s="7"/>
        <tr r="AZ35" s="7"/>
        <tr r="AZ35" s="7"/>
        <tr r="AR17" s="7"/>
        <tr r="AR17" s="7"/>
        <tr r="AR17" s="7"/>
        <tr r="AR17" s="7"/>
        <tr r="AR17" s="7"/>
        <tr r="AR17" s="7"/>
        <tr r="AR17" s="7"/>
        <tr r="AR17" s="7"/>
        <tr r="AR17" s="7"/>
      </tp>
      <tp t="e">
        <v>#N/A</v>
        <stp/>
        <stp>Inst</stp>
        <stp>ASX</stp>
        <stp>IRM8Z9</stp>
        <tr r="AP36" s="7"/>
        <tr r="AP36" s="7"/>
        <tr r="AP36" s="7"/>
        <tr r="AP36" s="7"/>
        <tr r="AP36" s="7"/>
        <tr r="AP36" s="7"/>
        <tr r="AP36" s="7"/>
        <tr r="AP36" s="7"/>
        <tr r="AP36" s="7"/>
        <tr r="AZ16" s="7"/>
        <tr r="AZ16" s="7"/>
        <tr r="AZ16" s="7"/>
        <tr r="AZ16" s="7"/>
        <tr r="AZ16" s="7"/>
        <tr r="AZ16" s="7"/>
        <tr r="AZ16" s="7"/>
        <tr r="AZ16" s="7"/>
        <tr r="AZ16" s="7"/>
        <tr r="Z54" s="7"/>
        <tr r="Z54" s="7"/>
        <tr r="Z54" s="7"/>
        <tr r="Z54" s="7"/>
        <tr r="Z54" s="7"/>
        <tr r="Z54" s="7"/>
        <tr r="Z54" s="7"/>
        <tr r="Z54" s="7"/>
        <tr r="Z54" s="7"/>
        <tr r="R72" s="7"/>
        <tr r="R72" s="7"/>
        <tr r="R72" s="7"/>
        <tr r="R72" s="7"/>
        <tr r="R72" s="7"/>
        <tr r="R72" s="7"/>
        <tr r="R72" s="7"/>
        <tr r="R72" s="7"/>
        <tr r="R72" s="7"/>
        <tr r="AP17" s="7"/>
        <tr r="AP17" s="7"/>
        <tr r="AP17" s="7"/>
        <tr r="AP17" s="7"/>
        <tr r="AP17" s="7"/>
        <tr r="AP17" s="7"/>
        <tr r="AP17" s="7"/>
        <tr r="AP17" s="7"/>
        <tr r="AP17" s="7"/>
      </tp>
      <tp t="e">
        <v>#N/A</v>
        <stp/>
        <stp>Inst</stp>
        <stp>ASX</stp>
        <stp>IRH8Z9</stp>
        <tr r="AX35" s="7"/>
        <tr r="AX35" s="7"/>
        <tr r="AX35" s="7"/>
        <tr r="AX35" s="7"/>
        <tr r="AX35" s="7"/>
        <tr r="AX35" s="7"/>
        <tr r="AX35" s="7"/>
        <tr r="AX35" s="7"/>
        <tr r="AX35" s="7"/>
        <tr r="AH53" s="7"/>
        <tr r="AH53" s="7"/>
        <tr r="AH53" s="7"/>
        <tr r="AH53" s="7"/>
        <tr r="AH53" s="7"/>
        <tr r="AH53" s="7"/>
        <tr r="AH53" s="7"/>
        <tr r="AH53" s="7"/>
        <tr r="AH53" s="7"/>
        <tr r="AX16" s="7"/>
        <tr r="AX16" s="7"/>
        <tr r="AX16" s="7"/>
        <tr r="AX16" s="7"/>
        <tr r="AX16" s="7"/>
        <tr r="AX16" s="7"/>
        <tr r="AX16" s="7"/>
        <tr r="AX16" s="7"/>
        <tr r="AX16" s="7"/>
      </tp>
      <tp t="e">
        <v>#N/A</v>
        <stp/>
        <stp>Inst</stp>
        <stp>ASX</stp>
        <stp>IRH8M8</stp>
        <tr r="T16" s="5"/>
        <tr r="C34" s="4"/>
        <tr r="F16" s="7"/>
        <tr r="S46" s="5"/>
        <tr r="S46" s="5"/>
        <tr r="S46" s="5"/>
        <tr r="S46" s="5"/>
        <tr r="S46" s="5"/>
        <tr r="S46" s="5"/>
        <tr r="S46" s="5"/>
        <tr r="S46" s="5"/>
        <tr r="S46" s="5"/>
        <tr r="AR68" s="7"/>
        <tr r="AR68" s="7"/>
        <tr r="AR68" s="7"/>
        <tr r="AR68" s="7"/>
        <tr r="AR68" s="7"/>
        <tr r="AR68" s="7"/>
        <tr r="AR68" s="7"/>
        <tr r="AR68" s="7"/>
        <tr r="AR68" s="7"/>
        <tr r="AP53" s="7"/>
        <tr r="AP53" s="7"/>
        <tr r="AP53" s="7"/>
        <tr r="AP53" s="7"/>
        <tr r="AP53" s="7"/>
        <tr r="AP53" s="7"/>
        <tr r="AP53" s="7"/>
        <tr r="AP53" s="7"/>
        <tr r="AP53" s="7"/>
        <tr r="J42" s="5"/>
        <tr r="J42" s="5"/>
        <tr r="J42" s="5"/>
        <tr r="J42" s="5"/>
        <tr r="J42" s="5"/>
        <tr r="J42" s="5"/>
        <tr r="J42" s="5"/>
        <tr r="J42" s="5"/>
        <tr r="J42" s="5"/>
        <tr r="G28" s="5"/>
        <tr r="G28" s="5"/>
        <tr r="G28" s="5"/>
        <tr r="G28" s="5"/>
        <tr r="G28" s="5"/>
        <tr r="G28" s="5"/>
        <tr r="G28" s="5"/>
        <tr r="G28" s="5"/>
        <tr r="G28" s="5"/>
        <tr r="R16" s="5"/>
        <tr r="AZ51" s="7"/>
        <tr r="AZ51" s="7"/>
        <tr r="AZ51" s="7"/>
        <tr r="AZ51" s="7"/>
        <tr r="AZ51" s="7"/>
        <tr r="AZ51" s="7"/>
        <tr r="AZ51" s="7"/>
        <tr r="AZ51" s="7"/>
        <tr r="AZ51" s="7"/>
        <tr r="L67" s="7"/>
        <tr r="L67" s="7"/>
        <tr r="L67" s="7"/>
        <tr r="L67" s="7"/>
        <tr r="L67" s="7"/>
        <tr r="L67" s="7"/>
        <tr r="L67" s="7"/>
        <tr r="L67" s="7"/>
        <tr r="L67" s="7"/>
        <tr r="G14" s="5"/>
        <tr r="G14" s="5"/>
        <tr r="G14" s="5"/>
        <tr r="G14" s="5"/>
        <tr r="G14" s="5"/>
        <tr r="G14" s="5"/>
        <tr r="G14" s="5"/>
        <tr r="G14" s="5"/>
        <tr r="G14" s="5"/>
        <tr r="J13" s="5"/>
        <tr r="J13" s="5"/>
        <tr r="J13" s="5"/>
        <tr r="J13" s="5"/>
        <tr r="J13" s="5"/>
        <tr r="J13" s="5"/>
        <tr r="J13" s="5"/>
        <tr r="J13" s="5"/>
        <tr r="J13" s="5"/>
        <tr r="D34" s="4"/>
        <tr r="L50" s="7"/>
        <tr r="L50" s="7"/>
        <tr r="L50" s="7"/>
        <tr r="L50" s="7"/>
        <tr r="L50" s="7"/>
        <tr r="L50" s="7"/>
        <tr r="L50" s="7"/>
        <tr r="L50" s="7"/>
        <tr r="L50" s="7"/>
        <tr r="E16" s="7"/>
        <tr r="T33" s="7"/>
        <tr r="T33" s="7"/>
        <tr r="T33" s="7"/>
        <tr r="T33" s="7"/>
        <tr r="T33" s="7"/>
        <tr r="T33" s="7"/>
        <tr r="T33" s="7"/>
        <tr r="T33" s="7"/>
        <tr r="T33" s="7"/>
        <tr r="T46" s="5"/>
        <tr r="B34" s="4"/>
        <tr r="B34" s="4"/>
        <tr r="B34" s="4"/>
        <tr r="B34" s="4"/>
        <tr r="B34" s="4"/>
        <tr r="B34" s="4"/>
        <tr r="B34" s="4"/>
        <tr r="B34" s="4"/>
        <tr r="B34" s="4"/>
        <tr r="L34" s="7"/>
        <tr r="L34" s="7"/>
        <tr r="L34" s="7"/>
        <tr r="L34" s="7"/>
        <tr r="L34" s="7"/>
        <tr r="L34" s="7"/>
        <tr r="L34" s="7"/>
        <tr r="L34" s="7"/>
        <tr r="L34" s="7"/>
        <tr r="L15" s="7"/>
        <tr r="L15" s="7"/>
        <tr r="L15" s="7"/>
        <tr r="L15" s="7"/>
        <tr r="L15" s="7"/>
        <tr r="L15" s="7"/>
        <tr r="L15" s="7"/>
        <tr r="L15" s="7"/>
        <tr r="L15" s="7"/>
        <tr r="G16" s="7"/>
        <tr r="G16" s="7"/>
        <tr r="G16" s="7"/>
        <tr r="G16" s="7"/>
        <tr r="G16" s="7"/>
        <tr r="G16" s="7"/>
        <tr r="G16" s="7"/>
        <tr r="G16" s="7"/>
        <tr r="G16" s="7"/>
        <tr r="AH71" s="7"/>
        <tr r="AH71" s="7"/>
        <tr r="AH71" s="7"/>
        <tr r="AH71" s="7"/>
        <tr r="AH71" s="7"/>
        <tr r="AH71" s="7"/>
        <tr r="AH71" s="7"/>
        <tr r="AH71" s="7"/>
        <tr r="AH71" s="7"/>
        <tr r="J35" s="7"/>
        <tr r="J35" s="7"/>
        <tr r="J35" s="7"/>
        <tr r="J35" s="7"/>
        <tr r="J35" s="7"/>
        <tr r="J35" s="7"/>
        <tr r="J35" s="7"/>
        <tr r="J35" s="7"/>
        <tr r="J35" s="7"/>
        <tr r="S16" s="5"/>
        <tr r="S16" s="5"/>
        <tr r="S16" s="5"/>
        <tr r="S16" s="5"/>
        <tr r="S16" s="5"/>
        <tr r="S16" s="5"/>
        <tr r="S16" s="5"/>
        <tr r="S16" s="5"/>
        <tr r="S16" s="5"/>
      </tp>
      <tp t="e">
        <v>#N/A</v>
        <stp/>
        <stp>Inst</stp>
        <stp>ASX</stp>
        <stp>IRZ8M9</stp>
        <tr r="T18" s="7"/>
        <tr r="T18" s="7"/>
        <tr r="T18" s="7"/>
        <tr r="T18" s="7"/>
        <tr r="T18" s="7"/>
        <tr r="T18" s="7"/>
        <tr r="T18" s="7"/>
        <tr r="T18" s="7"/>
        <tr r="T18" s="7"/>
        <tr r="G38" s="7"/>
        <tr r="G38" s="7"/>
        <tr r="G38" s="7"/>
        <tr r="G38" s="7"/>
        <tr r="G38" s="7"/>
        <tr r="G38" s="7"/>
        <tr r="G38" s="7"/>
        <tr r="G38" s="7"/>
        <tr r="G38" s="7"/>
        <tr r="J19" s="7"/>
        <tr r="J19" s="7"/>
        <tr r="J19" s="7"/>
        <tr r="J19" s="7"/>
        <tr r="J19" s="7"/>
        <tr r="J19" s="7"/>
        <tr r="J19" s="7"/>
        <tr r="J19" s="7"/>
        <tr r="J19" s="7"/>
        <tr r="T70" s="7"/>
        <tr r="T70" s="7"/>
        <tr r="T70" s="7"/>
        <tr r="T70" s="7"/>
        <tr r="T70" s="7"/>
        <tr r="T70" s="7"/>
        <tr r="T70" s="7"/>
        <tr r="T70" s="7"/>
        <tr r="T70" s="7"/>
        <tr r="AR55" s="7"/>
        <tr r="AR55" s="7"/>
        <tr r="AR55" s="7"/>
        <tr r="AR55" s="7"/>
        <tr r="AR55" s="7"/>
        <tr r="AR55" s="7"/>
        <tr r="AR55" s="7"/>
        <tr r="AR55" s="7"/>
        <tr r="AR55" s="7"/>
        <tr r="T53" s="7"/>
        <tr r="T53" s="7"/>
        <tr r="T53" s="7"/>
        <tr r="T53" s="7"/>
        <tr r="T53" s="7"/>
        <tr r="T53" s="7"/>
        <tr r="T53" s="7"/>
        <tr r="T53" s="7"/>
        <tr r="T53" s="7"/>
        <tr r="AX56" s="7"/>
        <tr r="AX56" s="7"/>
        <tr r="AX56" s="7"/>
        <tr r="AX56" s="7"/>
        <tr r="AX56" s="7"/>
        <tr r="AX56" s="7"/>
        <tr r="AX56" s="7"/>
        <tr r="AX56" s="7"/>
        <tr r="AX56" s="7"/>
        <tr r="AB36" s="7"/>
        <tr r="AB36" s="7"/>
        <tr r="AB36" s="7"/>
        <tr r="AB36" s="7"/>
        <tr r="AB36" s="7"/>
        <tr r="AB36" s="7"/>
        <tr r="AB36" s="7"/>
        <tr r="AB36" s="7"/>
        <tr r="AB36" s="7"/>
      </tp>
      <tp t="e">
        <v>#N/A</v>
        <stp/>
        <stp>Inst</stp>
        <stp>ASX</stp>
        <stp>IRU8M9</stp>
        <tr r="R37" s="7"/>
        <tr r="R37" s="7"/>
        <tr r="R37" s="7"/>
        <tr r="R37" s="7"/>
        <tr r="R37" s="7"/>
        <tr r="R37" s="7"/>
        <tr r="R37" s="7"/>
        <tr r="R37" s="7"/>
        <tr r="R37" s="7"/>
        <tr r="G55" s="7"/>
        <tr r="G55" s="7"/>
        <tr r="G55" s="7"/>
        <tr r="G55" s="7"/>
        <tr r="G55" s="7"/>
        <tr r="G55" s="7"/>
        <tr r="G55" s="7"/>
        <tr r="G55" s="7"/>
        <tr r="G55" s="7"/>
        <tr r="R18" s="7"/>
        <tr r="R18" s="7"/>
        <tr r="R18" s="7"/>
        <tr r="R18" s="7"/>
        <tr r="R18" s="7"/>
        <tr r="R18" s="7"/>
        <tr r="R18" s="7"/>
        <tr r="R18" s="7"/>
        <tr r="R18" s="7"/>
        <tr r="AB69" s="7"/>
        <tr r="AB69" s="7"/>
        <tr r="AB69" s="7"/>
        <tr r="AB69" s="7"/>
        <tr r="AB69" s="7"/>
        <tr r="AB69" s="7"/>
        <tr r="AB69" s="7"/>
        <tr r="AB69" s="7"/>
        <tr r="AB69" s="7"/>
        <tr r="AB52" s="7"/>
        <tr r="AB52" s="7"/>
        <tr r="AB52" s="7"/>
        <tr r="AB52" s="7"/>
        <tr r="AB52" s="7"/>
        <tr r="AB52" s="7"/>
        <tr r="AB52" s="7"/>
        <tr r="AB52" s="7"/>
        <tr r="AB52" s="7"/>
        <tr r="AJ35" s="7"/>
        <tr r="AJ35" s="7"/>
        <tr r="AJ35" s="7"/>
        <tr r="AJ35" s="7"/>
        <tr r="AJ35" s="7"/>
        <tr r="AJ35" s="7"/>
        <tr r="AJ35" s="7"/>
        <tr r="AJ35" s="7"/>
        <tr r="AJ35" s="7"/>
        <tr r="AJ72" s="7"/>
        <tr r="AJ72" s="7"/>
        <tr r="AJ72" s="7"/>
        <tr r="AJ72" s="7"/>
        <tr r="AJ72" s="7"/>
        <tr r="AJ72" s="7"/>
        <tr r="AJ72" s="7"/>
        <tr r="AJ72" s="7"/>
        <tr r="AJ72" s="7"/>
        <tr r="AB17" s="7"/>
        <tr r="AB17" s="7"/>
        <tr r="AB17" s="7"/>
        <tr r="AB17" s="7"/>
        <tr r="AB17" s="7"/>
        <tr r="AB17" s="7"/>
        <tr r="AB17" s="7"/>
        <tr r="AB17" s="7"/>
        <tr r="AB17" s="7"/>
      </tp>
      <tp t="e">
        <v>#N/A</v>
        <stp/>
        <stp>Inst</stp>
        <stp>ASX</stp>
        <stp>IRM8M9</stp>
        <tr r="AR34" s="7"/>
        <tr r="AR34" s="7"/>
        <tr r="AR34" s="7"/>
        <tr r="AR34" s="7"/>
        <tr r="AR34" s="7"/>
        <tr r="AR34" s="7"/>
        <tr r="AR34" s="7"/>
        <tr r="AR34" s="7"/>
        <tr r="AR34" s="7"/>
        <tr r="AJ51" s="7"/>
        <tr r="AJ51" s="7"/>
        <tr r="AJ51" s="7"/>
        <tr r="AJ51" s="7"/>
        <tr r="AJ51" s="7"/>
        <tr r="AJ51" s="7"/>
        <tr r="AJ51" s="7"/>
        <tr r="AJ51" s="7"/>
        <tr r="AJ51" s="7"/>
        <tr r="AJ16" s="7"/>
        <tr r="AJ16" s="7"/>
        <tr r="AJ16" s="7"/>
        <tr r="AJ16" s="7"/>
        <tr r="AJ16" s="7"/>
        <tr r="AJ16" s="7"/>
        <tr r="AJ16" s="7"/>
        <tr r="AJ16" s="7"/>
        <tr r="AJ16" s="7"/>
        <tr r="Z36" s="7"/>
        <tr r="Z36" s="7"/>
        <tr r="Z36" s="7"/>
        <tr r="Z36" s="7"/>
        <tr r="Z36" s="7"/>
        <tr r="Z36" s="7"/>
        <tr r="Z36" s="7"/>
        <tr r="Z36" s="7"/>
        <tr r="Z36" s="7"/>
        <tr r="J54" s="7"/>
        <tr r="J54" s="7"/>
        <tr r="J54" s="7"/>
        <tr r="J54" s="7"/>
        <tr r="J54" s="7"/>
        <tr r="J54" s="7"/>
        <tr r="J54" s="7"/>
        <tr r="J54" s="7"/>
        <tr r="J54" s="7"/>
        <tr r="G72" s="7"/>
        <tr r="G72" s="7"/>
        <tr r="G72" s="7"/>
        <tr r="G72" s="7"/>
        <tr r="G72" s="7"/>
        <tr r="G72" s="7"/>
        <tr r="G72" s="7"/>
        <tr r="G72" s="7"/>
        <tr r="G72" s="7"/>
        <tr r="Z17" s="7"/>
        <tr r="Z17" s="7"/>
        <tr r="Z17" s="7"/>
        <tr r="Z17" s="7"/>
        <tr r="Z17" s="7"/>
        <tr r="Z17" s="7"/>
        <tr r="Z17" s="7"/>
        <tr r="Z17" s="7"/>
        <tr r="Z17" s="7"/>
      </tp>
      <tp t="e">
        <v>#N/A</v>
        <stp/>
        <stp>Inst</stp>
        <stp>ASX</stp>
        <stp>IRH8M9</stp>
        <tr r="AZ33" s="7"/>
        <tr r="AZ33" s="7"/>
        <tr r="AZ33" s="7"/>
        <tr r="AZ33" s="7"/>
        <tr r="AZ33" s="7"/>
        <tr r="AZ33" s="7"/>
        <tr r="AZ33" s="7"/>
        <tr r="AZ33" s="7"/>
        <tr r="AZ33" s="7"/>
        <tr r="AR15" s="7"/>
        <tr r="AR15" s="7"/>
        <tr r="AR15" s="7"/>
        <tr r="AR15" s="7"/>
        <tr r="AR15" s="7"/>
        <tr r="AR15" s="7"/>
        <tr r="AR15" s="7"/>
        <tr r="AR15" s="7"/>
        <tr r="AR15" s="7"/>
        <tr r="AH35" s="7"/>
        <tr r="AH35" s="7"/>
        <tr r="AH35" s="7"/>
        <tr r="AH35" s="7"/>
        <tr r="AH35" s="7"/>
        <tr r="AH35" s="7"/>
        <tr r="AH35" s="7"/>
        <tr r="AH35" s="7"/>
        <tr r="AH35" s="7"/>
        <tr r="R53" s="7"/>
        <tr r="R53" s="7"/>
        <tr r="R53" s="7"/>
        <tr r="R53" s="7"/>
        <tr r="R53" s="7"/>
        <tr r="R53" s="7"/>
        <tr r="R53" s="7"/>
        <tr r="R53" s="7"/>
        <tr r="R53" s="7"/>
        <tr r="J71" s="7"/>
        <tr r="J71" s="7"/>
        <tr r="J71" s="7"/>
        <tr r="J71" s="7"/>
        <tr r="J71" s="7"/>
        <tr r="J71" s="7"/>
        <tr r="J71" s="7"/>
        <tr r="J71" s="7"/>
        <tr r="J71" s="7"/>
        <tr r="AH16" s="7"/>
        <tr r="AH16" s="7"/>
        <tr r="AH16" s="7"/>
        <tr r="AH16" s="7"/>
        <tr r="AH16" s="7"/>
        <tr r="AH16" s="7"/>
        <tr r="AH16" s="7"/>
        <tr r="AH16" s="7"/>
        <tr r="AH16" s="7"/>
      </tp>
      <tp t="e">
        <v>#N/A</v>
        <stp/>
        <stp>Inst</stp>
        <stp>ASX</stp>
        <stp>IRZ8M0</stp>
        <tr r="AP19" s="7"/>
        <tr r="AP19" s="7"/>
        <tr r="AP19" s="7"/>
        <tr r="AP19" s="7"/>
        <tr r="AP19" s="7"/>
        <tr r="AP19" s="7"/>
        <tr r="AP19" s="7"/>
        <tr r="AP19" s="7"/>
        <tr r="AP19" s="7"/>
        <tr r="AP38" s="7"/>
        <tr r="AP38" s="7"/>
        <tr r="AP38" s="7"/>
        <tr r="AP38" s="7"/>
        <tr r="AP38" s="7"/>
        <tr r="AP38" s="7"/>
        <tr r="AP38" s="7"/>
        <tr r="AP38" s="7"/>
        <tr r="AP38" s="7"/>
      </tp>
      <tp t="e">
        <v>#N/A</v>
        <stp/>
        <stp>Inst</stp>
        <stp>ASX</stp>
        <stp>IRU8M0</stp>
        <tr r="AX18" s="7"/>
        <tr r="AX18" s="7"/>
        <tr r="AX18" s="7"/>
        <tr r="AX18" s="7"/>
        <tr r="AX18" s="7"/>
        <tr r="AX18" s="7"/>
        <tr r="AX18" s="7"/>
        <tr r="AX18" s="7"/>
        <tr r="AX18" s="7"/>
        <tr r="AX37" s="7"/>
        <tr r="AX37" s="7"/>
        <tr r="AX37" s="7"/>
        <tr r="AX37" s="7"/>
        <tr r="AX37" s="7"/>
        <tr r="AX37" s="7"/>
        <tr r="AX37" s="7"/>
        <tr r="AX37" s="7"/>
        <tr r="AX37" s="7"/>
      </tp>
      <tp t="e">
        <v>#N/A</v>
        <stp/>
        <stp>Inst</stp>
        <stp>ASX</stp>
        <stp>IRZ8H9</stp>
        <tr r="L37" s="7"/>
        <tr r="L37" s="7"/>
        <tr r="L37" s="7"/>
        <tr r="L37" s="7"/>
        <tr r="L37" s="7"/>
        <tr r="L37" s="7"/>
        <tr r="L37" s="7"/>
        <tr r="L37" s="7"/>
        <tr r="L37" s="7"/>
        <tr r="L18" s="7"/>
        <tr r="L18" s="7"/>
        <tr r="L18" s="7"/>
        <tr r="L18" s="7"/>
        <tr r="L18" s="7"/>
        <tr r="L18" s="7"/>
        <tr r="L18" s="7"/>
        <tr r="L18" s="7"/>
        <tr r="L18" s="7"/>
        <tr r="G19" s="7"/>
        <tr r="G19" s="7"/>
        <tr r="G19" s="7"/>
        <tr r="G19" s="7"/>
        <tr r="G19" s="7"/>
        <tr r="G19" s="7"/>
        <tr r="G19" s="7"/>
        <tr r="G19" s="7"/>
        <tr r="G19" s="7"/>
        <tr r="AH74" s="7"/>
        <tr r="AH74" s="7"/>
        <tr r="AH74" s="7"/>
        <tr r="AH74" s="7"/>
        <tr r="AH74" s="7"/>
        <tr r="AH74" s="7"/>
        <tr r="AH74" s="7"/>
        <tr r="AH74" s="7"/>
        <tr r="AH74" s="7"/>
        <tr r="J38" s="7"/>
        <tr r="J38" s="7"/>
        <tr r="J38" s="7"/>
        <tr r="J38" s="7"/>
        <tr r="J38" s="7"/>
        <tr r="J38" s="7"/>
        <tr r="J38" s="7"/>
        <tr r="J38" s="7"/>
        <tr r="J38" s="7"/>
        <tr r="AR71" s="7"/>
        <tr r="AR71" s="7"/>
        <tr r="AR71" s="7"/>
        <tr r="AR71" s="7"/>
        <tr r="AR71" s="7"/>
        <tr r="AR71" s="7"/>
        <tr r="AR71" s="7"/>
        <tr r="AR71" s="7"/>
        <tr r="AR71" s="7"/>
        <tr r="AP56" s="7"/>
        <tr r="AP56" s="7"/>
        <tr r="AP56" s="7"/>
        <tr r="AP56" s="7"/>
        <tr r="AP56" s="7"/>
        <tr r="AP56" s="7"/>
        <tr r="AP56" s="7"/>
        <tr r="AP56" s="7"/>
        <tr r="AP56" s="7"/>
        <tr r="AZ54" s="7"/>
        <tr r="AZ54" s="7"/>
        <tr r="AZ54" s="7"/>
        <tr r="AZ54" s="7"/>
        <tr r="AZ54" s="7"/>
        <tr r="AZ54" s="7"/>
        <tr r="AZ54" s="7"/>
        <tr r="AZ54" s="7"/>
        <tr r="AZ54" s="7"/>
        <tr r="L70" s="7"/>
        <tr r="L70" s="7"/>
        <tr r="L70" s="7"/>
        <tr r="L70" s="7"/>
        <tr r="L70" s="7"/>
        <tr r="L70" s="7"/>
        <tr r="L70" s="7"/>
        <tr r="L70" s="7"/>
        <tr r="L70" s="7"/>
        <tr r="L53" s="7"/>
        <tr r="L53" s="7"/>
        <tr r="L53" s="7"/>
        <tr r="L53" s="7"/>
        <tr r="L53" s="7"/>
        <tr r="L53" s="7"/>
        <tr r="L53" s="7"/>
        <tr r="L53" s="7"/>
        <tr r="L53" s="7"/>
        <tr r="T36" s="7"/>
        <tr r="T36" s="7"/>
        <tr r="T36" s="7"/>
        <tr r="T36" s="7"/>
        <tr r="T36" s="7"/>
        <tr r="T36" s="7"/>
        <tr r="T36" s="7"/>
        <tr r="T36" s="7"/>
        <tr r="T36" s="7"/>
      </tp>
      <tp t="e">
        <v>#N/A</v>
        <stp/>
        <stp>Inst</stp>
        <stp>ASX</stp>
        <stp>IRU8H9</stp>
        <tr r="G37" s="7"/>
        <tr r="G37" s="7"/>
        <tr r="G37" s="7"/>
        <tr r="G37" s="7"/>
        <tr r="G37" s="7"/>
        <tr r="G37" s="7"/>
        <tr r="G37" s="7"/>
        <tr r="G37" s="7"/>
        <tr r="G37" s="7"/>
        <tr r="J18" s="7"/>
        <tr r="J18" s="7"/>
        <tr r="J18" s="7"/>
        <tr r="J18" s="7"/>
        <tr r="J18" s="7"/>
        <tr r="J18" s="7"/>
        <tr r="J18" s="7"/>
        <tr r="J18" s="7"/>
        <tr r="J18" s="7"/>
        <tr r="T69" s="7"/>
        <tr r="T69" s="7"/>
        <tr r="T69" s="7"/>
        <tr r="T69" s="7"/>
        <tr r="T69" s="7"/>
        <tr r="T69" s="7"/>
        <tr r="T69" s="7"/>
        <tr r="T69" s="7"/>
        <tr r="T69" s="7"/>
        <tr r="AR54" s="7"/>
        <tr r="AR54" s="7"/>
        <tr r="AR54" s="7"/>
        <tr r="AR54" s="7"/>
        <tr r="AR54" s="7"/>
        <tr r="AR54" s="7"/>
        <tr r="AR54" s="7"/>
        <tr r="AR54" s="7"/>
        <tr r="AR54" s="7"/>
        <tr r="T52" s="7"/>
        <tr r="T52" s="7"/>
        <tr r="T52" s="7"/>
        <tr r="T52" s="7"/>
        <tr r="T52" s="7"/>
        <tr r="T52" s="7"/>
        <tr r="T52" s="7"/>
        <tr r="T52" s="7"/>
        <tr r="T52" s="7"/>
        <tr r="AX55" s="7"/>
        <tr r="AX55" s="7"/>
        <tr r="AX55" s="7"/>
        <tr r="AX55" s="7"/>
        <tr r="AX55" s="7"/>
        <tr r="AX55" s="7"/>
        <tr r="AX55" s="7"/>
        <tr r="AX55" s="7"/>
        <tr r="AX55" s="7"/>
        <tr r="AB35" s="7"/>
        <tr r="AB35" s="7"/>
        <tr r="AB35" s="7"/>
        <tr r="AB35" s="7"/>
        <tr r="AB35" s="7"/>
        <tr r="AB35" s="7"/>
        <tr r="AB35" s="7"/>
        <tr r="AB35" s="7"/>
        <tr r="AB35" s="7"/>
        <tr r="T17" s="7"/>
        <tr r="T17" s="7"/>
        <tr r="T17" s="7"/>
        <tr r="T17" s="7"/>
        <tr r="T17" s="7"/>
        <tr r="T17" s="7"/>
        <tr r="T17" s="7"/>
        <tr r="T17" s="7"/>
        <tr r="T17" s="7"/>
      </tp>
      <tp t="e">
        <v>#N/A</v>
        <stp/>
        <stp>Inst</stp>
        <stp>ASX</stp>
        <stp>IRM8H9</stp>
        <tr r="AB68" s="7"/>
        <tr r="AB68" s="7"/>
        <tr r="AB68" s="7"/>
        <tr r="AB68" s="7"/>
        <tr r="AB68" s="7"/>
        <tr r="AB68" s="7"/>
        <tr r="AB68" s="7"/>
        <tr r="AB68" s="7"/>
        <tr r="AB68" s="7"/>
        <tr r="AB51" s="7"/>
        <tr r="AB51" s="7"/>
        <tr r="AB51" s="7"/>
        <tr r="AB51" s="7"/>
        <tr r="AB51" s="7"/>
        <tr r="AB51" s="7"/>
        <tr r="AB51" s="7"/>
        <tr r="AB51" s="7"/>
        <tr r="AB51" s="7"/>
        <tr r="AJ34" s="7"/>
        <tr r="AJ34" s="7"/>
        <tr r="AJ34" s="7"/>
        <tr r="AJ34" s="7"/>
        <tr r="AJ34" s="7"/>
        <tr r="AJ34" s="7"/>
        <tr r="AJ34" s="7"/>
        <tr r="AJ34" s="7"/>
        <tr r="AJ34" s="7"/>
        <tr r="AJ71" s="7"/>
        <tr r="AJ71" s="7"/>
        <tr r="AJ71" s="7"/>
        <tr r="AJ71" s="7"/>
        <tr r="AJ71" s="7"/>
        <tr r="AJ71" s="7"/>
        <tr r="AJ71" s="7"/>
        <tr r="AJ71" s="7"/>
        <tr r="AJ71" s="7"/>
        <tr r="AB16" s="7"/>
        <tr r="AB16" s="7"/>
        <tr r="AB16" s="7"/>
        <tr r="AB16" s="7"/>
        <tr r="AB16" s="7"/>
        <tr r="AB16" s="7"/>
        <tr r="AB16" s="7"/>
        <tr r="AB16" s="7"/>
        <tr r="AB16" s="7"/>
        <tr r="R36" s="7"/>
        <tr r="R36" s="7"/>
        <tr r="R36" s="7"/>
        <tr r="R36" s="7"/>
        <tr r="R36" s="7"/>
        <tr r="R36" s="7"/>
        <tr r="R36" s="7"/>
        <tr r="R36" s="7"/>
        <tr r="R36" s="7"/>
        <tr r="G54" s="7"/>
        <tr r="G54" s="7"/>
        <tr r="G54" s="7"/>
        <tr r="G54" s="7"/>
        <tr r="G54" s="7"/>
        <tr r="G54" s="7"/>
        <tr r="G54" s="7"/>
        <tr r="G54" s="7"/>
        <tr r="G54" s="7"/>
        <tr r="R17" s="7"/>
        <tr r="R17" s="7"/>
        <tr r="R17" s="7"/>
        <tr r="R17" s="7"/>
        <tr r="R17" s="7"/>
        <tr r="R17" s="7"/>
        <tr r="R17" s="7"/>
        <tr r="R17" s="7"/>
        <tr r="R17" s="7"/>
      </tp>
      <tp t="e">
        <v>#N/A</v>
        <stp/>
        <stp>Inst</stp>
        <stp>ASX</stp>
        <stp>IRH8H9</stp>
        <tr r="AR33" s="7"/>
        <tr r="AR33" s="7"/>
        <tr r="AR33" s="7"/>
        <tr r="AR33" s="7"/>
        <tr r="AR33" s="7"/>
        <tr r="AR33" s="7"/>
        <tr r="AR33" s="7"/>
        <tr r="AR33" s="7"/>
        <tr r="AR33" s="7"/>
        <tr r="AJ50" s="7"/>
        <tr r="AJ50" s="7"/>
        <tr r="AJ50" s="7"/>
        <tr r="AJ50" s="7"/>
        <tr r="AJ50" s="7"/>
        <tr r="AJ50" s="7"/>
        <tr r="AJ50" s="7"/>
        <tr r="AJ50" s="7"/>
        <tr r="AJ50" s="7"/>
        <tr r="AJ15" s="7"/>
        <tr r="AJ15" s="7"/>
        <tr r="AJ15" s="7"/>
        <tr r="AJ15" s="7"/>
        <tr r="AJ15" s="7"/>
        <tr r="AJ15" s="7"/>
        <tr r="AJ15" s="7"/>
        <tr r="AJ15" s="7"/>
        <tr r="AJ15" s="7"/>
        <tr r="Z35" s="7"/>
        <tr r="Z35" s="7"/>
        <tr r="Z35" s="7"/>
        <tr r="Z35" s="7"/>
        <tr r="Z35" s="7"/>
        <tr r="Z35" s="7"/>
        <tr r="Z35" s="7"/>
        <tr r="Z35" s="7"/>
        <tr r="Z35" s="7"/>
        <tr r="J53" s="7"/>
        <tr r="J53" s="7"/>
        <tr r="J53" s="7"/>
        <tr r="J53" s="7"/>
        <tr r="J53" s="7"/>
        <tr r="J53" s="7"/>
        <tr r="J53" s="7"/>
        <tr r="J53" s="7"/>
        <tr r="J53" s="7"/>
        <tr r="G71" s="7"/>
        <tr r="G71" s="7"/>
        <tr r="G71" s="7"/>
        <tr r="G71" s="7"/>
        <tr r="G71" s="7"/>
        <tr r="G71" s="7"/>
        <tr r="G71" s="7"/>
        <tr r="G71" s="7"/>
        <tr r="G71" s="7"/>
        <tr r="Z16" s="7"/>
        <tr r="Z16" s="7"/>
        <tr r="Z16" s="7"/>
        <tr r="Z16" s="7"/>
        <tr r="Z16" s="7"/>
        <tr r="Z16" s="7"/>
        <tr r="Z16" s="7"/>
        <tr r="Z16" s="7"/>
        <tr r="Z16" s="7"/>
      </tp>
      <tp t="e">
        <v>#N/A</v>
        <stp/>
        <stp>Inst</stp>
        <stp>ASX</stp>
        <stp>IRZ8H0</stp>
        <tr r="AH38" s="7"/>
        <tr r="AH38" s="7"/>
        <tr r="AH38" s="7"/>
        <tr r="AH38" s="7"/>
        <tr r="AH38" s="7"/>
        <tr r="AH38" s="7"/>
        <tr r="AH38" s="7"/>
        <tr r="AH38" s="7"/>
        <tr r="AH38" s="7"/>
        <tr r="AH19" s="7"/>
        <tr r="AH19" s="7"/>
        <tr r="AH19" s="7"/>
        <tr r="AH19" s="7"/>
        <tr r="AH19" s="7"/>
        <tr r="AH19" s="7"/>
        <tr r="AH19" s="7"/>
        <tr r="AH19" s="7"/>
        <tr r="AH19" s="7"/>
      </tp>
      <tp t="e">
        <v>#N/A</v>
        <stp/>
        <stp>Inst</stp>
        <stp>ASX</stp>
        <stp>IRU8H0</stp>
        <tr r="AP18" s="7"/>
        <tr r="AP18" s="7"/>
        <tr r="AP18" s="7"/>
        <tr r="AP18" s="7"/>
        <tr r="AP18" s="7"/>
        <tr r="AP18" s="7"/>
        <tr r="AP18" s="7"/>
        <tr r="AP18" s="7"/>
        <tr r="AP18" s="7"/>
        <tr r="AP37" s="7"/>
        <tr r="AP37" s="7"/>
        <tr r="AP37" s="7"/>
        <tr r="AP37" s="7"/>
        <tr r="AP37" s="7"/>
        <tr r="AP37" s="7"/>
        <tr r="AP37" s="7"/>
        <tr r="AP37" s="7"/>
        <tr r="AP37" s="7"/>
        <tr r="AZ17" s="7"/>
        <tr r="AZ17" s="7"/>
        <tr r="AZ17" s="7"/>
        <tr r="AZ17" s="7"/>
        <tr r="AZ17" s="7"/>
        <tr r="AZ17" s="7"/>
        <tr r="AZ17" s="7"/>
        <tr r="AZ17" s="7"/>
        <tr r="AZ17" s="7"/>
      </tp>
      <tp t="e">
        <v>#N/A</v>
        <stp/>
        <stp>Inst</stp>
        <stp>ASX</stp>
        <stp>IRM8H0</stp>
        <tr r="AX36" s="7"/>
        <tr r="AX36" s="7"/>
        <tr r="AX36" s="7"/>
        <tr r="AX36" s="7"/>
        <tr r="AX36" s="7"/>
        <tr r="AX36" s="7"/>
        <tr r="AX36" s="7"/>
        <tr r="AX36" s="7"/>
        <tr r="AX36" s="7"/>
        <tr r="AX17" s="7"/>
        <tr r="AX17" s="7"/>
        <tr r="AX17" s="7"/>
        <tr r="AX17" s="7"/>
        <tr r="AX17" s="7"/>
        <tr r="AX17" s="7"/>
        <tr r="AX17" s="7"/>
        <tr r="AX17" s="7"/>
        <tr r="AX17" s="7"/>
      </tp>
      <tp t="e">
        <v>#N/A</v>
        <stp/>
        <stp>Inst</stp>
        <stp>ASX</stp>
        <stp>IRM9U9</stp>
        <tr r="L55" s="7"/>
        <tr r="L55" s="7"/>
        <tr r="L55" s="7"/>
        <tr r="L55" s="7"/>
        <tr r="L55" s="7"/>
        <tr r="L55" s="7"/>
        <tr r="L55" s="7"/>
        <tr r="L55" s="7"/>
        <tr r="L55" s="7"/>
        <tr r="AZ56" s="7"/>
        <tr r="AZ56" s="7"/>
        <tr r="AZ56" s="7"/>
        <tr r="AZ56" s="7"/>
        <tr r="AZ56" s="7"/>
        <tr r="AZ56" s="7"/>
        <tr r="AZ56" s="7"/>
        <tr r="AZ56" s="7"/>
        <tr r="AZ56" s="7"/>
        <tr r="L72" s="7"/>
        <tr r="L72" s="7"/>
        <tr r="L72" s="7"/>
        <tr r="L72" s="7"/>
        <tr r="L72" s="7"/>
        <tr r="L72" s="7"/>
        <tr r="L72" s="7"/>
        <tr r="L72" s="7"/>
        <tr r="L72" s="7"/>
      </tp>
      <tp t="e">
        <v>#N/A</v>
        <stp/>
        <stp>Inst</stp>
        <stp>ASX</stp>
        <stp>IRH9U9</stp>
        <tr r="T71" s="7"/>
        <tr r="T71" s="7"/>
        <tr r="T71" s="7"/>
        <tr r="T71" s="7"/>
        <tr r="T71" s="7"/>
        <tr r="T71" s="7"/>
        <tr r="T71" s="7"/>
        <tr r="T71" s="7"/>
        <tr r="T71" s="7"/>
        <tr r="AR56" s="7"/>
        <tr r="AR56" s="7"/>
        <tr r="AR56" s="7"/>
        <tr r="AR56" s="7"/>
        <tr r="AR56" s="7"/>
        <tr r="AR56" s="7"/>
        <tr r="AR56" s="7"/>
        <tr r="AR56" s="7"/>
        <tr r="AR56" s="7"/>
        <tr r="T54" s="7"/>
        <tr r="T54" s="7"/>
        <tr r="T54" s="7"/>
        <tr r="T54" s="7"/>
        <tr r="T54" s="7"/>
        <tr r="T54" s="7"/>
        <tr r="T54" s="7"/>
        <tr r="T54" s="7"/>
        <tr r="T54" s="7"/>
      </tp>
      <tp t="e">
        <v>#N/A</v>
        <stp/>
        <stp>Inst</stp>
        <stp>ASX</stp>
        <stp>IRU9Z9</stp>
        <tr r="L73" s="7"/>
        <tr r="L73" s="7"/>
        <tr r="L73" s="7"/>
        <tr r="L73" s="7"/>
        <tr r="L73" s="7"/>
        <tr r="L73" s="7"/>
        <tr r="L73" s="7"/>
        <tr r="L73" s="7"/>
        <tr r="L73" s="7"/>
        <tr r="L56" s="7"/>
        <tr r="L56" s="7"/>
        <tr r="L56" s="7"/>
        <tr r="L56" s="7"/>
        <tr r="L56" s="7"/>
        <tr r="L56" s="7"/>
        <tr r="L56" s="7"/>
        <tr r="L56" s="7"/>
        <tr r="L56" s="7"/>
      </tp>
      <tp t="e">
        <v>#N/A</v>
        <stp/>
        <stp>Inst</stp>
        <stp>ASX</stp>
        <stp>IRM9Z9</stp>
        <tr r="T55" s="7"/>
        <tr r="T55" s="7"/>
        <tr r="T55" s="7"/>
        <tr r="T55" s="7"/>
        <tr r="T55" s="7"/>
        <tr r="T55" s="7"/>
        <tr r="T55" s="7"/>
        <tr r="T55" s="7"/>
        <tr r="T55" s="7"/>
        <tr r="T72" s="7"/>
        <tr r="T72" s="7"/>
        <tr r="T72" s="7"/>
        <tr r="T72" s="7"/>
        <tr r="T72" s="7"/>
        <tr r="T72" s="7"/>
        <tr r="T72" s="7"/>
        <tr r="T72" s="7"/>
        <tr r="T72" s="7"/>
      </tp>
      <tp t="e">
        <v>#N/A</v>
        <stp/>
        <stp>Inst</stp>
        <stp>ASX</stp>
        <stp>IRH9Z9</stp>
        <tr r="AJ74" s="7"/>
        <tr r="AJ74" s="7"/>
        <tr r="AJ74" s="7"/>
        <tr r="AJ74" s="7"/>
        <tr r="AJ74" s="7"/>
        <tr r="AJ74" s="7"/>
        <tr r="AJ74" s="7"/>
        <tr r="AJ74" s="7"/>
        <tr r="AJ74" s="7"/>
        <tr r="AB54" s="7"/>
        <tr r="AB54" s="7"/>
        <tr r="AB54" s="7"/>
        <tr r="AB54" s="7"/>
        <tr r="AB54" s="7"/>
        <tr r="AB54" s="7"/>
        <tr r="AB54" s="7"/>
        <tr r="AB54" s="7"/>
        <tr r="AB54" s="7"/>
      </tp>
      <tp t="e">
        <v>#N/A</v>
        <stp/>
        <stp>Inst</stp>
        <stp>ASX</stp>
        <stp>IRH9M9</stp>
        <tr r="T37" s="7"/>
        <tr r="T37" s="7"/>
        <tr r="T37" s="7"/>
        <tr r="T37" s="7"/>
        <tr r="T37" s="7"/>
        <tr r="T37" s="7"/>
        <tr r="T37" s="7"/>
        <tr r="T37" s="7"/>
        <tr r="T37" s="7"/>
        <tr r="L38" s="7"/>
        <tr r="L38" s="7"/>
        <tr r="L38" s="7"/>
        <tr r="L38" s="7"/>
        <tr r="L38" s="7"/>
        <tr r="L38" s="7"/>
        <tr r="L38" s="7"/>
        <tr r="L38" s="7"/>
        <tr r="L38" s="7"/>
        <tr r="L19" s="7"/>
        <tr r="L19" s="7"/>
        <tr r="L19" s="7"/>
        <tr r="L19" s="7"/>
        <tr r="L19" s="7"/>
        <tr r="L19" s="7"/>
        <tr r="L19" s="7"/>
        <tr r="L19" s="7"/>
        <tr r="L19" s="7"/>
        <tr r="AZ55" s="7"/>
        <tr r="AZ55" s="7"/>
        <tr r="AZ55" s="7"/>
        <tr r="AZ55" s="7"/>
        <tr r="AZ55" s="7"/>
        <tr r="AZ55" s="7"/>
        <tr r="AZ55" s="7"/>
        <tr r="AZ55" s="7"/>
        <tr r="AZ55" s="7"/>
        <tr r="L71" s="7"/>
        <tr r="L71" s="7"/>
        <tr r="L71" s="7"/>
        <tr r="L71" s="7"/>
        <tr r="L71" s="7"/>
        <tr r="L71" s="7"/>
        <tr r="L71" s="7"/>
        <tr r="L71" s="7"/>
        <tr r="L71" s="7"/>
        <tr r="L54" s="7"/>
        <tr r="L54" s="7"/>
        <tr r="L54" s="7"/>
        <tr r="L54" s="7"/>
        <tr r="L54" s="7"/>
        <tr r="L54" s="7"/>
        <tr r="L54" s="7"/>
        <tr r="L54" s="7"/>
        <tr r="L54" s="7"/>
      </tp>
      <tp t="e">
        <v>#N/A</v>
        <stp/>
        <stp>Inst</stp>
        <stp>ASX</stp>
        <stp>IRM5U5</stp>
        <tr r="D23" s="4"/>
        <tr r="B23" s="4"/>
        <tr r="B23" s="4"/>
        <tr r="B23" s="4"/>
        <tr r="B23" s="4"/>
        <tr r="B23" s="4"/>
        <tr r="B23" s="4"/>
        <tr r="B23" s="4"/>
        <tr r="B23" s="4"/>
        <tr r="B23" s="4"/>
        <tr r="L23" s="7"/>
        <tr r="L23" s="7"/>
        <tr r="L23" s="7"/>
        <tr r="L23" s="7"/>
        <tr r="L23" s="7"/>
        <tr r="L23" s="7"/>
        <tr r="L23" s="7"/>
        <tr r="L23" s="7"/>
        <tr r="L23" s="7"/>
        <tr r="L4" s="7"/>
        <tr r="L4" s="7"/>
        <tr r="L4" s="7"/>
        <tr r="L4" s="7"/>
        <tr r="L4" s="7"/>
        <tr r="L4" s="7"/>
        <tr r="L4" s="7"/>
        <tr r="L4" s="7"/>
        <tr r="L4" s="7"/>
        <tr r="G5" s="7"/>
        <tr r="G5" s="7"/>
        <tr r="G5" s="7"/>
        <tr r="G5" s="7"/>
        <tr r="G5" s="7"/>
        <tr r="G5" s="7"/>
        <tr r="G5" s="7"/>
        <tr r="G5" s="7"/>
        <tr r="G5" s="7"/>
        <tr r="E5" s="7"/>
        <tr r="AH60" s="7"/>
        <tr r="AH60" s="7"/>
        <tr r="AH60" s="7"/>
        <tr r="AH60" s="7"/>
        <tr r="AH60" s="7"/>
        <tr r="AH60" s="7"/>
        <tr r="AH60" s="7"/>
        <tr r="AH60" s="7"/>
        <tr r="AH60" s="7"/>
        <tr r="J24" s="7"/>
        <tr r="J24" s="7"/>
        <tr r="J24" s="7"/>
        <tr r="J24" s="7"/>
        <tr r="J24" s="7"/>
        <tr r="J24" s="7"/>
        <tr r="J24" s="7"/>
        <tr r="J24" s="7"/>
        <tr r="J24" s="7"/>
        <tr r="C23" s="4"/>
        <tr r="F5" s="7"/>
        <tr r="AP42" s="7"/>
        <tr r="AP42" s="7"/>
        <tr r="AP42" s="7"/>
        <tr r="AP42" s="7"/>
        <tr r="AP42" s="7"/>
        <tr r="AP42" s="7"/>
        <tr r="AP42" s="7"/>
        <tr r="AP42" s="7"/>
        <tr r="AP42" s="7"/>
        <tr r="G17" s="5"/>
        <tr r="G17" s="5"/>
        <tr r="G17" s="5"/>
        <tr r="G17" s="5"/>
        <tr r="G17" s="5"/>
        <tr r="G17" s="5"/>
        <tr r="G17" s="5"/>
        <tr r="G17" s="5"/>
        <tr r="G17" s="5"/>
        <tr r="G3" s="5"/>
        <tr r="G3" s="5"/>
        <tr r="G3" s="5"/>
        <tr r="G3" s="5"/>
        <tr r="G3" s="5"/>
        <tr r="G3" s="5"/>
        <tr r="G3" s="5"/>
        <tr r="G3" s="5"/>
        <tr r="G3" s="5"/>
      </tp>
      <tp t="e">
        <v>#N/A</v>
        <stp/>
        <stp>Inst</stp>
        <stp>ASX</stp>
        <stp>IRH5U5</stp>
        <tr r="AX41" s="7"/>
        <tr r="AX41" s="7"/>
        <tr r="AX41" s="7"/>
        <tr r="AX41" s="7"/>
        <tr r="AX41" s="7"/>
        <tr r="AX41" s="7"/>
        <tr r="AX41" s="7"/>
        <tr r="AX41" s="7"/>
        <tr r="AX41" s="7"/>
        <tr r="AX59" s="7"/>
        <tr r="AX59" s="7"/>
        <tr r="AX59" s="7"/>
        <tr r="AX59" s="7"/>
        <tr r="AX59" s="7"/>
        <tr r="AX59" s="7"/>
        <tr r="AX59" s="7"/>
        <tr r="AX59" s="7"/>
        <tr r="AX59" s="7"/>
        <tr r="E23" s="7"/>
        <tr r="G23" s="7"/>
        <tr r="G23" s="7"/>
        <tr r="G23" s="7"/>
        <tr r="G23" s="7"/>
        <tr r="G23" s="7"/>
        <tr r="G23" s="7"/>
        <tr r="G23" s="7"/>
        <tr r="G23" s="7"/>
        <tr r="G23" s="7"/>
        <tr r="J4" s="7"/>
        <tr r="J4" s="7"/>
        <tr r="J4" s="7"/>
        <tr r="J4" s="7"/>
        <tr r="J4" s="7"/>
        <tr r="J4" s="7"/>
        <tr r="J4" s="7"/>
        <tr r="J4" s="7"/>
        <tr r="J4" s="7"/>
        <tr r="F23" s="7"/>
      </tp>
      <tp t="e">
        <v>#N/A</v>
        <stp/>
        <stp>Inst</stp>
        <stp>ASX</stp>
        <stp>IRZ5U6</stp>
        <tr r="AP62" s="7"/>
        <tr r="AP62" s="7"/>
        <tr r="AP62" s="7"/>
        <tr r="AP62" s="7"/>
        <tr r="AP62" s="7"/>
        <tr r="AP62" s="7"/>
        <tr r="AP62" s="7"/>
        <tr r="AP62" s="7"/>
        <tr r="AP62" s="7"/>
        <tr r="O38" s="5"/>
        <tr r="O38" s="5"/>
        <tr r="O38" s="5"/>
        <tr r="O38" s="5"/>
        <tr r="O38" s="5"/>
        <tr r="O38" s="5"/>
        <tr r="O38" s="5"/>
        <tr r="O38" s="5"/>
        <tr r="O38" s="5"/>
        <tr r="AB41" s="7"/>
        <tr r="AB41" s="7"/>
        <tr r="AB41" s="7"/>
        <tr r="AB41" s="7"/>
        <tr r="AB41" s="7"/>
        <tr r="AB41" s="7"/>
        <tr r="AB41" s="7"/>
        <tr r="AB41" s="7"/>
        <tr r="AB41" s="7"/>
        <tr r="N38" s="5"/>
        <tr r="E44" s="7"/>
        <tr r="AJ24" s="7"/>
        <tr r="AJ24" s="7"/>
        <tr r="AJ24" s="7"/>
        <tr r="AJ24" s="7"/>
        <tr r="AJ24" s="7"/>
        <tr r="AJ24" s="7"/>
        <tr r="AJ24" s="7"/>
        <tr r="AJ24" s="7"/>
        <tr r="AJ24" s="7"/>
        <tr r="AJ61" s="7"/>
        <tr r="AJ61" s="7"/>
        <tr r="AJ61" s="7"/>
        <tr r="AJ61" s="7"/>
        <tr r="AJ61" s="7"/>
        <tr r="AJ61" s="7"/>
        <tr r="AJ61" s="7"/>
        <tr r="AJ61" s="7"/>
        <tr r="AJ61" s="7"/>
        <tr r="AB6" s="7"/>
        <tr r="AB6" s="7"/>
        <tr r="AB6" s="7"/>
        <tr r="AB6" s="7"/>
        <tr r="AB6" s="7"/>
        <tr r="AB6" s="7"/>
        <tr r="AB6" s="7"/>
        <tr r="AB6" s="7"/>
        <tr r="AB6" s="7"/>
        <tr r="R26" s="7"/>
        <tr r="R26" s="7"/>
        <tr r="R26" s="7"/>
        <tr r="R26" s="7"/>
        <tr r="R26" s="7"/>
        <tr r="R26" s="7"/>
        <tr r="R26" s="7"/>
        <tr r="R26" s="7"/>
        <tr r="R26" s="7"/>
        <tr r="G44" s="7"/>
        <tr r="G44" s="7"/>
        <tr r="G44" s="7"/>
        <tr r="G44" s="7"/>
        <tr r="G44" s="7"/>
        <tr r="G44" s="7"/>
        <tr r="G44" s="7"/>
        <tr r="G44" s="7"/>
        <tr r="G44" s="7"/>
        <tr r="R7" s="7"/>
        <tr r="R7" s="7"/>
        <tr r="R7" s="7"/>
        <tr r="R7" s="7"/>
        <tr r="R7" s="7"/>
        <tr r="R7" s="7"/>
        <tr r="R7" s="7"/>
        <tr r="R7" s="7"/>
        <tr r="R7" s="7"/>
        <tr r="F44" s="7"/>
      </tp>
      <tp t="e">
        <v>#N/A</v>
        <stp/>
        <stp>Inst</stp>
        <stp>ASX</stp>
        <stp>IRU5U6</stp>
        <tr r="AR23" s="7"/>
        <tr r="AR23" s="7"/>
        <tr r="AR23" s="7"/>
        <tr r="AR23" s="7"/>
        <tr r="AR23" s="7"/>
        <tr r="AR23" s="7"/>
        <tr r="AR23" s="7"/>
        <tr r="AR23" s="7"/>
        <tr r="AR23" s="7"/>
        <tr r="X12" s="8"/>
        <tr r="AA5" s="4"/>
        <tr r="O7" s="5"/>
        <tr r="O7" s="5"/>
        <tr r="O7" s="5"/>
        <tr r="O7" s="5"/>
        <tr r="O7" s="5"/>
        <tr r="O7" s="5"/>
        <tr r="O7" s="5"/>
        <tr r="O7" s="5"/>
        <tr r="O7" s="5"/>
        <tr r="K24" s="4"/>
        <tr r="N7" s="5"/>
        <tr r="J24" s="4"/>
        <tr r="F61" s="7"/>
        <tr r="AJ5" s="7"/>
        <tr r="AJ5" s="7"/>
        <tr r="AJ5" s="7"/>
        <tr r="AJ5" s="7"/>
        <tr r="AJ5" s="7"/>
        <tr r="AJ5" s="7"/>
        <tr r="AJ5" s="7"/>
        <tr r="AJ5" s="7"/>
        <tr r="AJ5" s="7"/>
        <tr r="I24" s="4"/>
        <tr r="I24" s="4"/>
        <tr r="I24" s="4"/>
        <tr r="I24" s="4"/>
        <tr r="I24" s="4"/>
        <tr r="I24" s="4"/>
        <tr r="I24" s="4"/>
        <tr r="I24" s="4"/>
        <tr r="I24" s="4"/>
        <tr r="Z25" s="7"/>
        <tr r="Z25" s="7"/>
        <tr r="Z25" s="7"/>
        <tr r="Z25" s="7"/>
        <tr r="Z25" s="7"/>
        <tr r="Z25" s="7"/>
        <tr r="Z25" s="7"/>
        <tr r="Z25" s="7"/>
        <tr r="Z25" s="7"/>
        <tr r="J43" s="7"/>
        <tr r="J43" s="7"/>
        <tr r="J43" s="7"/>
        <tr r="J43" s="7"/>
        <tr r="J43" s="7"/>
        <tr r="J43" s="7"/>
        <tr r="J43" s="7"/>
        <tr r="J43" s="7"/>
        <tr r="J43" s="7"/>
        <tr r="G61" s="7"/>
        <tr r="G61" s="7"/>
        <tr r="G61" s="7"/>
        <tr r="G61" s="7"/>
        <tr r="G61" s="7"/>
        <tr r="G61" s="7"/>
        <tr r="G61" s="7"/>
        <tr r="G61" s="7"/>
        <tr r="G61" s="7"/>
        <tr r="Z6" s="7"/>
        <tr r="Z6" s="7"/>
        <tr r="Z6" s="7"/>
        <tr r="Z6" s="7"/>
        <tr r="Z6" s="7"/>
        <tr r="Z6" s="7"/>
        <tr r="Z6" s="7"/>
        <tr r="Z6" s="7"/>
        <tr r="Z6" s="7"/>
        <tr r="U5" s="4"/>
        <tr r="S5" s="4"/>
        <tr r="W5" s="4"/>
        <tr r="O22" s="5"/>
        <tr r="O22" s="5"/>
        <tr r="O22" s="5"/>
        <tr r="O22" s="5"/>
        <tr r="O22" s="5"/>
        <tr r="O22" s="5"/>
        <tr r="O22" s="5"/>
        <tr r="O22" s="5"/>
        <tr r="O22" s="5"/>
        <tr r="V5" s="4"/>
        <tr r="N22" s="5"/>
        <tr r="T5" s="4"/>
        <tr r="E61" s="7"/>
      </tp>
      <tp t="e">
        <v>#N/A</v>
        <stp/>
        <stp>Inst</stp>
        <stp>ASX</stp>
        <stp>IRM5U6</stp>
        <tr r="X23" s="8"/>
        <tr r="U17" s="4"/>
        <tr r="S17" s="4"/>
        <tr r="AR4" s="7"/>
        <tr r="AR4" s="7"/>
        <tr r="AR4" s="7"/>
        <tr r="AR4" s="7"/>
        <tr r="AR4" s="7"/>
        <tr r="AR4" s="7"/>
        <tr r="AR4" s="7"/>
        <tr r="AR4" s="7"/>
        <tr r="AR4" s="7"/>
        <tr r="AA17" s="4"/>
        <tr r="W17" s="4"/>
        <tr r="T17" s="4"/>
        <tr r="AH24" s="7"/>
        <tr r="AH24" s="7"/>
        <tr r="AH24" s="7"/>
        <tr r="AH24" s="7"/>
        <tr r="AH24" s="7"/>
        <tr r="AH24" s="7"/>
        <tr r="AH24" s="7"/>
        <tr r="AH24" s="7"/>
        <tr r="AH24" s="7"/>
        <tr r="R42" s="7"/>
        <tr r="R42" s="7"/>
        <tr r="R42" s="7"/>
        <tr r="R42" s="7"/>
        <tr r="R42" s="7"/>
        <tr r="R42" s="7"/>
        <tr r="R42" s="7"/>
        <tr r="R42" s="7"/>
        <tr r="R42" s="7"/>
        <tr r="J60" s="7"/>
        <tr r="J60" s="7"/>
        <tr r="J60" s="7"/>
        <tr r="J60" s="7"/>
        <tr r="J60" s="7"/>
        <tr r="J60" s="7"/>
        <tr r="J60" s="7"/>
        <tr r="J60" s="7"/>
        <tr r="J60" s="7"/>
        <tr r="AH5" s="7"/>
        <tr r="AH5" s="7"/>
        <tr r="AH5" s="7"/>
        <tr r="AH5" s="7"/>
        <tr r="AH5" s="7"/>
        <tr r="AH5" s="7"/>
        <tr r="AH5" s="7"/>
        <tr r="AH5" s="7"/>
        <tr r="AH5" s="7"/>
        <tr r="V17" s="4"/>
      </tp>
      <tp t="e">
        <v>#N/A</v>
        <stp/>
        <stp>Inst</stp>
        <stp>ASX</stp>
        <stp>IRH5U6</stp>
        <tr r="Z41" s="7"/>
        <tr r="Z41" s="7"/>
        <tr r="Z41" s="7"/>
        <tr r="Z41" s="7"/>
        <tr r="Z41" s="7"/>
        <tr r="Z41" s="7"/>
        <tr r="Z41" s="7"/>
        <tr r="Z41" s="7"/>
        <tr r="Z41" s="7"/>
        <tr r="R59" s="7"/>
        <tr r="R59" s="7"/>
        <tr r="R59" s="7"/>
        <tr r="R59" s="7"/>
        <tr r="R59" s="7"/>
        <tr r="R59" s="7"/>
        <tr r="R59" s="7"/>
        <tr r="R59" s="7"/>
        <tr r="R59" s="7"/>
        <tr r="AP4" s="7"/>
        <tr r="AP4" s="7"/>
        <tr r="AP4" s="7"/>
        <tr r="AP4" s="7"/>
        <tr r="AP4" s="7"/>
        <tr r="AP4" s="7"/>
        <tr r="AP4" s="7"/>
        <tr r="AP4" s="7"/>
        <tr r="AP4" s="7"/>
        <tr r="AP23" s="7"/>
        <tr r="AP23" s="7"/>
        <tr r="AP23" s="7"/>
        <tr r="AP23" s="7"/>
        <tr r="AP23" s="7"/>
        <tr r="AP23" s="7"/>
        <tr r="AP23" s="7"/>
        <tr r="AP23" s="7"/>
        <tr r="AP23" s="7"/>
        <tr r="X33" s="8"/>
      </tp>
      <tp t="e">
        <v>#N/A</v>
        <stp/>
        <stp>Inst</stp>
        <stp>ASX</stp>
        <stp>IRZ5U7</stp>
        <tr r="AA42" s="4"/>
        <tr r="W42" s="4"/>
        <tr r="T42" s="4"/>
        <tr r="V42" s="4"/>
        <tr r="AX26" s="7"/>
        <tr r="AX26" s="7"/>
        <tr r="AX26" s="7"/>
        <tr r="AX26" s="7"/>
        <tr r="AX26" s="7"/>
        <tr r="AX26" s="7"/>
        <tr r="AX26" s="7"/>
        <tr r="AX26" s="7"/>
        <tr r="AX26" s="7"/>
        <tr r="S42" s="4"/>
        <tr r="AH44" s="7"/>
        <tr r="AH44" s="7"/>
        <tr r="AH44" s="7"/>
        <tr r="AH44" s="7"/>
        <tr r="AH44" s="7"/>
        <tr r="AH44" s="7"/>
        <tr r="AH44" s="7"/>
        <tr r="AH44" s="7"/>
        <tr r="AH44" s="7"/>
        <tr r="Z62" s="7"/>
        <tr r="Z62" s="7"/>
        <tr r="Z62" s="7"/>
        <tr r="Z62" s="7"/>
        <tr r="Z62" s="7"/>
        <tr r="Z62" s="7"/>
        <tr r="Z62" s="7"/>
        <tr r="Z62" s="7"/>
        <tr r="Z62" s="7"/>
        <tr r="AX7" s="7"/>
        <tr r="AX7" s="7"/>
        <tr r="AX7" s="7"/>
        <tr r="AX7" s="7"/>
        <tr r="AX7" s="7"/>
        <tr r="AX7" s="7"/>
        <tr r="AX7" s="7"/>
        <tr r="AX7" s="7"/>
        <tr r="AX7" s="7"/>
        <tr r="U42" s="4"/>
      </tp>
      <tp t="e">
        <v>#N/A</v>
        <stp/>
        <stp>Inst</stp>
        <stp>ASX</stp>
        <stp>IRU5Z5</stp>
        <tr r="AZ41" s="7"/>
        <tr r="AZ41" s="7"/>
        <tr r="AZ41" s="7"/>
        <tr r="AZ41" s="7"/>
        <tr r="AZ41" s="7"/>
        <tr r="AZ41" s="7"/>
        <tr r="AZ41" s="7"/>
        <tr r="AZ41" s="7"/>
        <tr r="AZ41" s="7"/>
        <tr r="G4" s="5"/>
        <tr r="G4" s="5"/>
        <tr r="G4" s="5"/>
        <tr r="G4" s="5"/>
        <tr r="G4" s="5"/>
        <tr r="G4" s="5"/>
        <tr r="G4" s="5"/>
        <tr r="G4" s="5"/>
        <tr r="G4" s="5"/>
        <tr r="D24" s="4"/>
        <tr r="B24" s="4"/>
        <tr r="B24" s="4"/>
        <tr r="B24" s="4"/>
        <tr r="B24" s="4"/>
        <tr r="B24" s="4"/>
        <tr r="B24" s="4"/>
        <tr r="B24" s="4"/>
        <tr r="B24" s="4"/>
        <tr r="B24" s="4"/>
        <tr r="J3" s="5"/>
        <tr r="J3" s="5"/>
        <tr r="J3" s="5"/>
        <tr r="J3" s="5"/>
        <tr r="J3" s="5"/>
        <tr r="J3" s="5"/>
        <tr r="J3" s="5"/>
        <tr r="J3" s="5"/>
        <tr r="J3" s="5"/>
        <tr r="R6" s="5"/>
        <tr r="T23" s="7"/>
        <tr r="T23" s="7"/>
        <tr r="T23" s="7"/>
        <tr r="T23" s="7"/>
        <tr r="T23" s="7"/>
        <tr r="T23" s="7"/>
        <tr r="T23" s="7"/>
        <tr r="T23" s="7"/>
        <tr r="T23" s="7"/>
        <tr r="R36" s="5"/>
        <tr r="T36" s="5"/>
        <tr r="L24" s="7"/>
        <tr r="L24" s="7"/>
        <tr r="L24" s="7"/>
        <tr r="L24" s="7"/>
        <tr r="L24" s="7"/>
        <tr r="L24" s="7"/>
        <tr r="L24" s="7"/>
        <tr r="L24" s="7"/>
        <tr r="L24" s="7"/>
        <tr r="L5" s="7"/>
        <tr r="L5" s="7"/>
        <tr r="L5" s="7"/>
        <tr r="L5" s="7"/>
        <tr r="L5" s="7"/>
        <tr r="L5" s="7"/>
        <tr r="L5" s="7"/>
        <tr r="L5" s="7"/>
        <tr r="L5" s="7"/>
        <tr r="G6" s="7"/>
        <tr r="G6" s="7"/>
        <tr r="G6" s="7"/>
        <tr r="G6" s="7"/>
        <tr r="G6" s="7"/>
        <tr r="G6" s="7"/>
        <tr r="G6" s="7"/>
        <tr r="G6" s="7"/>
        <tr r="G6" s="7"/>
        <tr r="E6" s="7"/>
        <tr r="AH61" s="7"/>
        <tr r="AH61" s="7"/>
        <tr r="AH61" s="7"/>
        <tr r="AH61" s="7"/>
        <tr r="AH61" s="7"/>
        <tr r="AH61" s="7"/>
        <tr r="AH61" s="7"/>
        <tr r="AH61" s="7"/>
        <tr r="AH61" s="7"/>
        <tr r="J25" s="7"/>
        <tr r="J25" s="7"/>
        <tr r="J25" s="7"/>
        <tr r="J25" s="7"/>
        <tr r="J25" s="7"/>
        <tr r="J25" s="7"/>
        <tr r="J25" s="7"/>
        <tr r="J25" s="7"/>
        <tr r="J25" s="7"/>
        <tr r="S6" s="5"/>
        <tr r="S6" s="5"/>
        <tr r="S6" s="5"/>
        <tr r="S6" s="5"/>
        <tr r="S6" s="5"/>
        <tr r="S6" s="5"/>
        <tr r="S6" s="5"/>
        <tr r="S6" s="5"/>
        <tr r="S6" s="5"/>
        <tr r="T6" s="5"/>
        <tr r="C24" s="4"/>
        <tr r="F6" s="7"/>
        <tr r="S36" s="5"/>
        <tr r="S36" s="5"/>
        <tr r="S36" s="5"/>
        <tr r="S36" s="5"/>
        <tr r="S36" s="5"/>
        <tr r="S36" s="5"/>
        <tr r="S36" s="5"/>
        <tr r="S36" s="5"/>
        <tr r="S36" s="5"/>
        <tr r="AP43" s="7"/>
        <tr r="AP43" s="7"/>
        <tr r="AP43" s="7"/>
        <tr r="AP43" s="7"/>
        <tr r="AP43" s="7"/>
        <tr r="AP43" s="7"/>
        <tr r="AP43" s="7"/>
        <tr r="AP43" s="7"/>
        <tr r="AP43" s="7"/>
        <tr r="J32" s="5"/>
        <tr r="J32" s="5"/>
        <tr r="J32" s="5"/>
        <tr r="J32" s="5"/>
        <tr r="J32" s="5"/>
        <tr r="J32" s="5"/>
        <tr r="J32" s="5"/>
        <tr r="J32" s="5"/>
        <tr r="J32" s="5"/>
        <tr r="G18" s="5"/>
        <tr r="G18" s="5"/>
        <tr r="G18" s="5"/>
        <tr r="G18" s="5"/>
        <tr r="G18" s="5"/>
        <tr r="G18" s="5"/>
        <tr r="G18" s="5"/>
        <tr r="G18" s="5"/>
        <tr r="G18" s="5"/>
      </tp>
      <tp t="e">
        <v>#N/A</v>
        <stp/>
        <stp>Inst</stp>
        <stp>ASX</stp>
        <stp>IRM5Z5</stp>
        <tr r="AR41" s="7"/>
        <tr r="AR41" s="7"/>
        <tr r="AR41" s="7"/>
        <tr r="AR41" s="7"/>
        <tr r="AR41" s="7"/>
        <tr r="AR41" s="7"/>
        <tr r="AR41" s="7"/>
        <tr r="AR41" s="7"/>
        <tr r="AR41" s="7"/>
        <tr r="AX42" s="7"/>
        <tr r="AX42" s="7"/>
        <tr r="AX42" s="7"/>
        <tr r="AX42" s="7"/>
        <tr r="AX42" s="7"/>
        <tr r="AX42" s="7"/>
        <tr r="AX42" s="7"/>
        <tr r="AX42" s="7"/>
        <tr r="AX42" s="7"/>
        <tr r="AX60" s="7"/>
        <tr r="AX60" s="7"/>
        <tr r="AX60" s="7"/>
        <tr r="AX60" s="7"/>
        <tr r="AX60" s="7"/>
        <tr r="AX60" s="7"/>
        <tr r="AX60" s="7"/>
        <tr r="AX60" s="7"/>
        <tr r="AX60" s="7"/>
        <tr r="E24" s="7"/>
        <tr r="T4" s="7"/>
        <tr r="T4" s="7"/>
        <tr r="T4" s="7"/>
        <tr r="T4" s="7"/>
        <tr r="T4" s="7"/>
        <tr r="T4" s="7"/>
        <tr r="T4" s="7"/>
        <tr r="T4" s="7"/>
        <tr r="T4" s="7"/>
        <tr r="G24" s="7"/>
        <tr r="G24" s="7"/>
        <tr r="G24" s="7"/>
        <tr r="G24" s="7"/>
        <tr r="G24" s="7"/>
        <tr r="G24" s="7"/>
        <tr r="G24" s="7"/>
        <tr r="G24" s="7"/>
        <tr r="G24" s="7"/>
        <tr r="J5" s="7"/>
        <tr r="J5" s="7"/>
        <tr r="J5" s="7"/>
        <tr r="J5" s="7"/>
        <tr r="J5" s="7"/>
        <tr r="J5" s="7"/>
        <tr r="J5" s="7"/>
        <tr r="J5" s="7"/>
        <tr r="J5" s="7"/>
        <tr r="O20" s="4"/>
        <tr r="O20" s="4"/>
        <tr r="O20" s="4"/>
        <tr r="O20" s="4"/>
        <tr r="O20" s="4"/>
        <tr r="O20" s="4"/>
        <tr r="O20" s="4"/>
        <tr r="O20" s="4"/>
        <tr r="O20" s="4"/>
        <tr r="F24" s="7"/>
      </tp>
      <tp t="e">
        <v>#N/A</v>
        <stp/>
        <stp>Inst</stp>
        <stp>ASX</stp>
        <stp>IRH5Z5</stp>
        <tr r="E41" s="7"/>
        <tr r="R23" s="7"/>
        <tr r="R23" s="7"/>
        <tr r="R23" s="7"/>
        <tr r="R23" s="7"/>
        <tr r="R23" s="7"/>
        <tr r="R23" s="7"/>
        <tr r="R23" s="7"/>
        <tr r="R23" s="7"/>
        <tr r="R23" s="7"/>
        <tr r="G41" s="7"/>
        <tr r="G41" s="7"/>
        <tr r="G41" s="7"/>
        <tr r="G41" s="7"/>
        <tr r="G41" s="7"/>
        <tr r="G41" s="7"/>
        <tr r="G41" s="7"/>
        <tr r="G41" s="7"/>
        <tr r="G41" s="7"/>
        <tr r="R4" s="7"/>
        <tr r="R4" s="7"/>
        <tr r="R4" s="7"/>
        <tr r="R4" s="7"/>
        <tr r="R4" s="7"/>
        <tr r="R4" s="7"/>
        <tr r="R4" s="7"/>
        <tr r="R4" s="7"/>
        <tr r="R4" s="7"/>
        <tr r="F41" s="7"/>
        <tr r="AP59" s="7"/>
        <tr r="AP59" s="7"/>
        <tr r="AP59" s="7"/>
        <tr r="AP59" s="7"/>
        <tr r="AP59" s="7"/>
        <tr r="AP59" s="7"/>
        <tr r="AP59" s="7"/>
        <tr r="AP59" s="7"/>
        <tr r="AP59" s="7"/>
      </tp>
      <tp t="e">
        <v>#N/A</v>
        <stp/>
        <stp>Inst</stp>
        <stp>ASX</stp>
        <stp>IRZ5Z6</stp>
        <tr r="J25" s="4"/>
        <tr r="E62" s="7"/>
        <tr r="T6" s="4"/>
        <tr r="I25" s="4"/>
        <tr r="I25" s="4"/>
        <tr r="I25" s="4"/>
        <tr r="I25" s="4"/>
        <tr r="I25" s="4"/>
        <tr r="I25" s="4"/>
        <tr r="I25" s="4"/>
        <tr r="I25" s="4"/>
        <tr r="I25" s="4"/>
        <tr r="AR24" s="7"/>
        <tr r="AR24" s="7"/>
        <tr r="AR24" s="7"/>
        <tr r="AR24" s="7"/>
        <tr r="AR24" s="7"/>
        <tr r="AR24" s="7"/>
        <tr r="AR24" s="7"/>
        <tr r="AR24" s="7"/>
        <tr r="AR24" s="7"/>
        <tr r="X13" s="8"/>
        <tr r="AA6" s="4"/>
        <tr r="O8" s="5"/>
        <tr r="O8" s="5"/>
        <tr r="O8" s="5"/>
        <tr r="O8" s="5"/>
        <tr r="O8" s="5"/>
        <tr r="O8" s="5"/>
        <tr r="O8" s="5"/>
        <tr r="O8" s="5"/>
        <tr r="O8" s="5"/>
        <tr r="AJ41" s="7"/>
        <tr r="AJ41" s="7"/>
        <tr r="AJ41" s="7"/>
        <tr r="AJ41" s="7"/>
        <tr r="AJ41" s="7"/>
        <tr r="AJ41" s="7"/>
        <tr r="AJ41" s="7"/>
        <tr r="AJ41" s="7"/>
        <tr r="AJ41" s="7"/>
        <tr r="O23" s="5"/>
        <tr r="O23" s="5"/>
        <tr r="O23" s="5"/>
        <tr r="O23" s="5"/>
        <tr r="O23" s="5"/>
        <tr r="O23" s="5"/>
        <tr r="O23" s="5"/>
        <tr r="O23" s="5"/>
        <tr r="O23" s="5"/>
        <tr r="W6" s="4"/>
        <tr r="N23" s="5"/>
        <tr r="N8" s="5"/>
        <tr r="F62" s="7"/>
        <tr r="AJ6" s="7"/>
        <tr r="AJ6" s="7"/>
        <tr r="AJ6" s="7"/>
        <tr r="AJ6" s="7"/>
        <tr r="AJ6" s="7"/>
        <tr r="AJ6" s="7"/>
        <tr r="AJ6" s="7"/>
        <tr r="AJ6" s="7"/>
        <tr r="AJ6" s="7"/>
        <tr r="V6" s="4"/>
        <tr r="Z26" s="7"/>
        <tr r="Z26" s="7"/>
        <tr r="Z26" s="7"/>
        <tr r="Z26" s="7"/>
        <tr r="Z26" s="7"/>
        <tr r="Z26" s="7"/>
        <tr r="Z26" s="7"/>
        <tr r="Z26" s="7"/>
        <tr r="Z26" s="7"/>
        <tr r="J44" s="7"/>
        <tr r="J44" s="7"/>
        <tr r="J44" s="7"/>
        <tr r="J44" s="7"/>
        <tr r="J44" s="7"/>
        <tr r="J44" s="7"/>
        <tr r="J44" s="7"/>
        <tr r="J44" s="7"/>
        <tr r="J44" s="7"/>
        <tr r="G62" s="7"/>
        <tr r="G62" s="7"/>
        <tr r="G62" s="7"/>
        <tr r="G62" s="7"/>
        <tr r="G62" s="7"/>
        <tr r="G62" s="7"/>
        <tr r="G62" s="7"/>
        <tr r="G62" s="7"/>
        <tr r="G62" s="7"/>
        <tr r="Z7" s="7"/>
        <tr r="Z7" s="7"/>
        <tr r="Z7" s="7"/>
        <tr r="Z7" s="7"/>
        <tr r="Z7" s="7"/>
        <tr r="Z7" s="7"/>
        <tr r="Z7" s="7"/>
        <tr r="Z7" s="7"/>
        <tr r="Z7" s="7"/>
        <tr r="U6" s="4"/>
        <tr r="S6" s="4"/>
        <tr r="K25" s="4"/>
      </tp>
      <tp t="e">
        <v>#N/A</v>
        <stp/>
        <stp>Inst</stp>
        <stp>ASX</stp>
        <stp>IRU5Z6</stp>
        <tr r="X24" s="8"/>
        <tr r="AZ23" s="7"/>
        <tr r="AZ23" s="7"/>
        <tr r="AZ23" s="7"/>
        <tr r="AZ23" s="7"/>
        <tr r="AZ23" s="7"/>
        <tr r="AZ23" s="7"/>
        <tr r="AZ23" s="7"/>
        <tr r="AZ23" s="7"/>
        <tr r="AZ23" s="7"/>
        <tr r="W18" s="4"/>
        <tr r="T18" s="4"/>
        <tr r="V18" s="4"/>
        <tr r="S18" s="4"/>
        <tr r="AR5" s="7"/>
        <tr r="AR5" s="7"/>
        <tr r="AR5" s="7"/>
        <tr r="AR5" s="7"/>
        <tr r="AR5" s="7"/>
        <tr r="AR5" s="7"/>
        <tr r="AR5" s="7"/>
        <tr r="AR5" s="7"/>
        <tr r="AR5" s="7"/>
        <tr r="AA18" s="4"/>
        <tr r="AH25" s="7"/>
        <tr r="AH25" s="7"/>
        <tr r="AH25" s="7"/>
        <tr r="AH25" s="7"/>
        <tr r="AH25" s="7"/>
        <tr r="AH25" s="7"/>
        <tr r="AH25" s="7"/>
        <tr r="AH25" s="7"/>
        <tr r="AH25" s="7"/>
        <tr r="R43" s="7"/>
        <tr r="R43" s="7"/>
        <tr r="R43" s="7"/>
        <tr r="R43" s="7"/>
        <tr r="R43" s="7"/>
        <tr r="R43" s="7"/>
        <tr r="R43" s="7"/>
        <tr r="R43" s="7"/>
        <tr r="R43" s="7"/>
        <tr r="J61" s="7"/>
        <tr r="J61" s="7"/>
        <tr r="J61" s="7"/>
        <tr r="J61" s="7"/>
        <tr r="J61" s="7"/>
        <tr r="J61" s="7"/>
        <tr r="J61" s="7"/>
        <tr r="J61" s="7"/>
        <tr r="J61" s="7"/>
        <tr r="AH6" s="7"/>
        <tr r="AH6" s="7"/>
        <tr r="AH6" s="7"/>
        <tr r="AH6" s="7"/>
        <tr r="AH6" s="7"/>
        <tr r="AH6" s="7"/>
        <tr r="AH6" s="7"/>
        <tr r="AH6" s="7"/>
        <tr r="AH6" s="7"/>
        <tr r="U18" s="4"/>
      </tp>
      <tp t="e">
        <v>#N/A</v>
        <stp/>
        <stp>Inst</stp>
        <stp>ASX</stp>
        <stp>IRM5Z6</stp>
        <tr r="V29" s="4"/>
        <tr r="S29" s="4"/>
        <tr r="AZ4" s="7"/>
        <tr r="AZ4" s="7"/>
        <tr r="AZ4" s="7"/>
        <tr r="AZ4" s="7"/>
        <tr r="AZ4" s="7"/>
        <tr r="AZ4" s="7"/>
        <tr r="AZ4" s="7"/>
        <tr r="AZ4" s="7"/>
        <tr r="AZ4" s="7"/>
        <tr r="Z42" s="7"/>
        <tr r="Z42" s="7"/>
        <tr r="Z42" s="7"/>
        <tr r="Z42" s="7"/>
        <tr r="Z42" s="7"/>
        <tr r="Z42" s="7"/>
        <tr r="Z42" s="7"/>
        <tr r="Z42" s="7"/>
        <tr r="Z42" s="7"/>
        <tr r="R60" s="7"/>
        <tr r="R60" s="7"/>
        <tr r="R60" s="7"/>
        <tr r="R60" s="7"/>
        <tr r="R60" s="7"/>
        <tr r="R60" s="7"/>
        <tr r="R60" s="7"/>
        <tr r="R60" s="7"/>
        <tr r="R60" s="7"/>
        <tr r="AP5" s="7"/>
        <tr r="AP5" s="7"/>
        <tr r="AP5" s="7"/>
        <tr r="AP5" s="7"/>
        <tr r="AP5" s="7"/>
        <tr r="AP5" s="7"/>
        <tr r="AP5" s="7"/>
        <tr r="AP5" s="7"/>
        <tr r="AP5" s="7"/>
        <tr r="AA29" s="4"/>
        <tr r="U29" s="4"/>
        <tr r="AP24" s="7"/>
        <tr r="AP24" s="7"/>
        <tr r="AP24" s="7"/>
        <tr r="AP24" s="7"/>
        <tr r="AP24" s="7"/>
        <tr r="AP24" s="7"/>
        <tr r="AP24" s="7"/>
        <tr r="AP24" s="7"/>
        <tr r="AP24" s="7"/>
        <tr r="X34" s="8"/>
        <tr r="W29" s="4"/>
        <tr r="T29" s="4"/>
      </tp>
      <tp t="e">
        <v>#N/A</v>
        <stp/>
        <stp>Inst</stp>
        <stp>ASX</stp>
        <stp>IRH5Z6</stp>
        <tr r="AX23" s="7"/>
        <tr r="AX23" s="7"/>
        <tr r="AX23" s="7"/>
        <tr r="AX23" s="7"/>
        <tr r="AX23" s="7"/>
        <tr r="AX23" s="7"/>
        <tr r="AX23" s="7"/>
        <tr r="AX23" s="7"/>
        <tr r="AX23" s="7"/>
        <tr r="AH41" s="7"/>
        <tr r="AH41" s="7"/>
        <tr r="AH41" s="7"/>
        <tr r="AH41" s="7"/>
        <tr r="AH41" s="7"/>
        <tr r="AH41" s="7"/>
        <tr r="AH41" s="7"/>
        <tr r="AH41" s="7"/>
        <tr r="AH41" s="7"/>
        <tr r="Z59" s="7"/>
        <tr r="Z59" s="7"/>
        <tr r="Z59" s="7"/>
        <tr r="Z59" s="7"/>
        <tr r="Z59" s="7"/>
        <tr r="Z59" s="7"/>
        <tr r="Z59" s="7"/>
        <tr r="Z59" s="7"/>
        <tr r="Z59" s="7"/>
        <tr r="AX4" s="7"/>
        <tr r="AX4" s="7"/>
        <tr r="AX4" s="7"/>
        <tr r="AX4" s="7"/>
        <tr r="AX4" s="7"/>
        <tr r="AX4" s="7"/>
        <tr r="AX4" s="7"/>
        <tr r="AX4" s="7"/>
        <tr r="AX4" s="7"/>
      </tp>
      <tp t="e">
        <v>#N/A</v>
        <stp/>
        <stp>Inst</stp>
        <stp>ASX</stp>
        <stp>IRH5M5</stp>
        <tr r="G4" s="7"/>
        <tr r="G4" s="7"/>
        <tr r="G4" s="7"/>
        <tr r="G4" s="7"/>
        <tr r="G4" s="7"/>
        <tr r="G4" s="7"/>
        <tr r="G4" s="7"/>
        <tr r="G4" s="7"/>
        <tr r="G4" s="7"/>
        <tr r="D22" s="4"/>
        <tr r="AH59" s="7"/>
        <tr r="AH59" s="7"/>
        <tr r="AH59" s="7"/>
        <tr r="AH59" s="7"/>
        <tr r="AH59" s="7"/>
        <tr r="AH59" s="7"/>
        <tr r="AH59" s="7"/>
        <tr r="AH59" s="7"/>
        <tr r="AH59" s="7"/>
        <tr r="J23" s="7"/>
        <tr r="J23" s="7"/>
        <tr r="J23" s="7"/>
        <tr r="J23" s="7"/>
        <tr r="J23" s="7"/>
        <tr r="J23" s="7"/>
        <tr r="J23" s="7"/>
        <tr r="J23" s="7"/>
        <tr r="J23" s="7"/>
        <tr r="F4" s="7"/>
        <tr r="AP41" s="7"/>
        <tr r="AP41" s="7"/>
        <tr r="AP41" s="7"/>
        <tr r="AP41" s="7"/>
        <tr r="AP41" s="7"/>
        <tr r="AP41" s="7"/>
        <tr r="AP41" s="7"/>
        <tr r="AP41" s="7"/>
        <tr r="AP41" s="7"/>
        <tr r="C22" s="4"/>
        <tr r="B22" s="4"/>
        <tr r="B22" s="4"/>
        <tr r="B22" s="4"/>
        <tr r="B22" s="4"/>
        <tr r="B22" s="4"/>
        <tr r="B22" s="4"/>
        <tr r="B22" s="4"/>
        <tr r="B22" s="4"/>
        <tr r="B22" s="4"/>
        <tr r="E4" s="7"/>
      </tp>
      <tp t="e">
        <v>#N/A</v>
        <stp/>
        <stp>Inst</stp>
        <stp>ASX</stp>
        <stp>IRZ5M6</stp>
        <tr r="T22" s="5"/>
        <tr r="F26" s="7"/>
        <tr r="AZ60" s="7"/>
        <tr r="AZ60" s="7"/>
        <tr r="AZ60" s="7"/>
        <tr r="AZ60" s="7"/>
        <tr r="AZ60" s="7"/>
        <tr r="AZ60" s="7"/>
        <tr r="AZ60" s="7"/>
        <tr r="AZ60" s="7"/>
        <tr r="AZ60" s="7"/>
        <tr r="AR43" s="7"/>
        <tr r="AR43" s="7"/>
        <tr r="AR43" s="7"/>
        <tr r="AR43" s="7"/>
        <tr r="AR43" s="7"/>
        <tr r="AR43" s="7"/>
        <tr r="AR43" s="7"/>
        <tr r="AR43" s="7"/>
        <tr r="AR43" s="7"/>
        <tr r="T41" s="7"/>
        <tr r="T41" s="7"/>
        <tr r="T41" s="7"/>
        <tr r="T41" s="7"/>
        <tr r="T41" s="7"/>
        <tr r="T41" s="7"/>
        <tr r="T41" s="7"/>
        <tr r="T41" s="7"/>
        <tr r="T41" s="7"/>
        <tr r="AX44" s="7"/>
        <tr r="AX44" s="7"/>
        <tr r="AX44" s="7"/>
        <tr r="AX44" s="7"/>
        <tr r="AX44" s="7"/>
        <tr r="AX44" s="7"/>
        <tr r="AX44" s="7"/>
        <tr r="AX44" s="7"/>
        <tr r="AX44" s="7"/>
        <tr r="AX62" s="7"/>
        <tr r="AX62" s="7"/>
        <tr r="AX62" s="7"/>
        <tr r="AX62" s="7"/>
        <tr r="AX62" s="7"/>
        <tr r="AX62" s="7"/>
        <tr r="AX62" s="7"/>
        <tr r="AX62" s="7"/>
        <tr r="AX62" s="7"/>
        <tr r="AB24" s="7"/>
        <tr r="AB24" s="7"/>
        <tr r="AB24" s="7"/>
        <tr r="AB24" s="7"/>
        <tr r="AB24" s="7"/>
        <tr r="AB24" s="7"/>
        <tr r="AB24" s="7"/>
        <tr r="AB24" s="7"/>
        <tr r="AB24" s="7"/>
        <tr r="T6" s="7"/>
        <tr r="T6" s="7"/>
        <tr r="T6" s="7"/>
        <tr r="T6" s="7"/>
        <tr r="T6" s="7"/>
        <tr r="T6" s="7"/>
        <tr r="T6" s="7"/>
        <tr r="T6" s="7"/>
        <tr r="T6" s="7"/>
        <tr r="S22" s="5"/>
        <tr r="S22" s="5"/>
        <tr r="S22" s="5"/>
        <tr r="S22" s="5"/>
        <tr r="S22" s="5"/>
        <tr r="S22" s="5"/>
        <tr r="S22" s="5"/>
        <tr r="S22" s="5"/>
        <tr r="S22" s="5"/>
        <tr r="E26" s="7"/>
        <tr r="G26" s="7"/>
        <tr r="G26" s="7"/>
        <tr r="G26" s="7"/>
        <tr r="G26" s="7"/>
        <tr r="G26" s="7"/>
        <tr r="G26" s="7"/>
        <tr r="G26" s="7"/>
        <tr r="G26" s="7"/>
        <tr r="G26" s="7"/>
        <tr r="J7" s="7"/>
        <tr r="J7" s="7"/>
        <tr r="J7" s="7"/>
        <tr r="J7" s="7"/>
        <tr r="J7" s="7"/>
        <tr r="J7" s="7"/>
        <tr r="J7" s="7"/>
        <tr r="J7" s="7"/>
        <tr r="J7" s="7"/>
        <tr r="R22" s="5"/>
      </tp>
      <tp t="e">
        <v>#N/A</v>
        <stp/>
        <stp>Inst</stp>
        <stp>ASX</stp>
        <stp>IRU5M6</stp>
        <tr r="E43" s="7"/>
        <tr r="AJ23" s="7"/>
        <tr r="AJ23" s="7"/>
        <tr r="AJ23" s="7"/>
        <tr r="AJ23" s="7"/>
        <tr r="AJ23" s="7"/>
        <tr r="AJ23" s="7"/>
        <tr r="AJ23" s="7"/>
        <tr r="AJ23" s="7"/>
        <tr r="AJ23" s="7"/>
        <tr r="AJ60" s="7"/>
        <tr r="AJ60" s="7"/>
        <tr r="AJ60" s="7"/>
        <tr r="AJ60" s="7"/>
        <tr r="AJ60" s="7"/>
        <tr r="AJ60" s="7"/>
        <tr r="AJ60" s="7"/>
        <tr r="AJ60" s="7"/>
        <tr r="AJ60" s="7"/>
        <tr r="AB5" s="7"/>
        <tr r="AB5" s="7"/>
        <tr r="AB5" s="7"/>
        <tr r="AB5" s="7"/>
        <tr r="AB5" s="7"/>
        <tr r="AB5" s="7"/>
        <tr r="AB5" s="7"/>
        <tr r="AB5" s="7"/>
        <tr r="AB5" s="7"/>
        <tr r="R25" s="7"/>
        <tr r="R25" s="7"/>
        <tr r="R25" s="7"/>
        <tr r="R25" s="7"/>
        <tr r="R25" s="7"/>
        <tr r="R25" s="7"/>
        <tr r="R25" s="7"/>
        <tr r="R25" s="7"/>
        <tr r="R25" s="7"/>
        <tr r="G43" s="7"/>
        <tr r="G43" s="7"/>
        <tr r="G43" s="7"/>
        <tr r="G43" s="7"/>
        <tr r="G43" s="7"/>
        <tr r="G43" s="7"/>
        <tr r="G43" s="7"/>
        <tr r="G43" s="7"/>
        <tr r="G43" s="7"/>
        <tr r="R6" s="7"/>
        <tr r="R6" s="7"/>
        <tr r="R6" s="7"/>
        <tr r="R6" s="7"/>
        <tr r="R6" s="7"/>
        <tr r="R6" s="7"/>
        <tr r="R6" s="7"/>
        <tr r="R6" s="7"/>
        <tr r="R6" s="7"/>
        <tr r="O37" s="5"/>
        <tr r="O37" s="5"/>
        <tr r="O37" s="5"/>
        <tr r="O37" s="5"/>
        <tr r="O37" s="5"/>
        <tr r="O37" s="5"/>
        <tr r="O37" s="5"/>
        <tr r="O37" s="5"/>
        <tr r="O37" s="5"/>
        <tr r="N37" s="5"/>
        <tr r="F43" s="7"/>
        <tr r="AP61" s="7"/>
        <tr r="AP61" s="7"/>
        <tr r="AP61" s="7"/>
        <tr r="AP61" s="7"/>
        <tr r="AP61" s="7"/>
        <tr r="AP61" s="7"/>
        <tr r="AP61" s="7"/>
        <tr r="AP61" s="7"/>
        <tr r="AP61" s="7"/>
      </tp>
      <tp t="e">
        <v>#N/A</v>
        <stp/>
        <stp>Inst</stp>
        <stp>ASX</stp>
        <stp>IRM5M6</stp>
        <tr r="X11" s="8"/>
        <tr r="AA4" s="4"/>
        <tr r="W4" s="4"/>
        <tr r="O6" s="5"/>
        <tr r="O6" s="5"/>
        <tr r="O6" s="5"/>
        <tr r="O6" s="5"/>
        <tr r="O6" s="5"/>
        <tr r="O6" s="5"/>
        <tr r="O6" s="5"/>
        <tr r="O6" s="5"/>
        <tr r="O6" s="5"/>
        <tr r="N6" s="5"/>
        <tr r="V4" s="4"/>
        <tr r="O21" s="5"/>
        <tr r="O21" s="5"/>
        <tr r="O21" s="5"/>
        <tr r="O21" s="5"/>
        <tr r="O21" s="5"/>
        <tr r="O21" s="5"/>
        <tr r="O21" s="5"/>
        <tr r="O21" s="5"/>
        <tr r="O21" s="5"/>
        <tr r="N21" s="5"/>
        <tr r="F60" s="7"/>
        <tr r="AJ4" s="7"/>
        <tr r="AJ4" s="7"/>
        <tr r="AJ4" s="7"/>
        <tr r="AJ4" s="7"/>
        <tr r="AJ4" s="7"/>
        <tr r="AJ4" s="7"/>
        <tr r="AJ4" s="7"/>
        <tr r="AJ4" s="7"/>
        <tr r="AJ4" s="7"/>
        <tr r="Z24" s="7"/>
        <tr r="Z24" s="7"/>
        <tr r="Z24" s="7"/>
        <tr r="Z24" s="7"/>
        <tr r="Z24" s="7"/>
        <tr r="Z24" s="7"/>
        <tr r="Z24" s="7"/>
        <tr r="Z24" s="7"/>
        <tr r="Z24" s="7"/>
        <tr r="J42" s="7"/>
        <tr r="J42" s="7"/>
        <tr r="J42" s="7"/>
        <tr r="J42" s="7"/>
        <tr r="J42" s="7"/>
        <tr r="J42" s="7"/>
        <tr r="J42" s="7"/>
        <tr r="J42" s="7"/>
        <tr r="J42" s="7"/>
        <tr r="G60" s="7"/>
        <tr r="G60" s="7"/>
        <tr r="G60" s="7"/>
        <tr r="G60" s="7"/>
        <tr r="G60" s="7"/>
        <tr r="G60" s="7"/>
        <tr r="G60" s="7"/>
        <tr r="G60" s="7"/>
        <tr r="G60" s="7"/>
        <tr r="Z5" s="7"/>
        <tr r="Z5" s="7"/>
        <tr r="Z5" s="7"/>
        <tr r="Z5" s="7"/>
        <tr r="Z5" s="7"/>
        <tr r="Z5" s="7"/>
        <tr r="Z5" s="7"/>
        <tr r="Z5" s="7"/>
        <tr r="Z5" s="7"/>
        <tr r="S4" s="4"/>
        <tr r="K23" s="4"/>
        <tr r="J23" s="4"/>
        <tr r="E60" s="7"/>
        <tr r="T4" s="4"/>
        <tr r="U4" s="4"/>
        <tr r="I23" s="4"/>
        <tr r="I23" s="4"/>
        <tr r="I23" s="4"/>
        <tr r="I23" s="4"/>
        <tr r="I23" s="4"/>
        <tr r="I23" s="4"/>
        <tr r="I23" s="4"/>
        <tr r="I23" s="4"/>
        <tr r="I23" s="4"/>
      </tp>
      <tp t="e">
        <v>#N/A</v>
        <stp/>
        <stp>Inst</stp>
        <stp>ASX</stp>
        <stp>IRH5M6</stp>
        <tr r="X22" s="8"/>
        <tr r="AH23" s="7"/>
        <tr r="AH23" s="7"/>
        <tr r="AH23" s="7"/>
        <tr r="AH23" s="7"/>
        <tr r="AH23" s="7"/>
        <tr r="AH23" s="7"/>
        <tr r="AH23" s="7"/>
        <tr r="AH23" s="7"/>
        <tr r="AH23" s="7"/>
        <tr r="R41" s="7"/>
        <tr r="R41" s="7"/>
        <tr r="R41" s="7"/>
        <tr r="R41" s="7"/>
        <tr r="R41" s="7"/>
        <tr r="R41" s="7"/>
        <tr r="R41" s="7"/>
        <tr r="R41" s="7"/>
        <tr r="R41" s="7"/>
        <tr r="J59" s="7"/>
        <tr r="J59" s="7"/>
        <tr r="J59" s="7"/>
        <tr r="J59" s="7"/>
        <tr r="J59" s="7"/>
        <tr r="J59" s="7"/>
        <tr r="J59" s="7"/>
        <tr r="J59" s="7"/>
        <tr r="J59" s="7"/>
        <tr r="AH4" s="7"/>
        <tr r="AH4" s="7"/>
        <tr r="AH4" s="7"/>
        <tr r="AH4" s="7"/>
        <tr r="AH4" s="7"/>
        <tr r="AH4" s="7"/>
        <tr r="AH4" s="7"/>
        <tr r="AH4" s="7"/>
        <tr r="AH4" s="7"/>
      </tp>
      <tp t="e">
        <v>#N/A</v>
        <stp/>
        <stp>Inst</stp>
        <stp>ASX</stp>
        <stp>IRZ5M7</stp>
        <tr r="AP26" s="7"/>
        <tr r="AP26" s="7"/>
        <tr r="AP26" s="7"/>
        <tr r="AP26" s="7"/>
        <tr r="AP26" s="7"/>
        <tr r="AP26" s="7"/>
        <tr r="AP26" s="7"/>
        <tr r="AP26" s="7"/>
        <tr r="AP26" s="7"/>
        <tr r="X36" s="8"/>
        <tr r="U31" s="4"/>
        <tr r="T31" s="4"/>
        <tr r="W31" s="4"/>
        <tr r="V31" s="4"/>
        <tr r="AZ6" s="7"/>
        <tr r="AZ6" s="7"/>
        <tr r="AZ6" s="7"/>
        <tr r="AZ6" s="7"/>
        <tr r="AZ6" s="7"/>
        <tr r="AZ6" s="7"/>
        <tr r="AZ6" s="7"/>
        <tr r="AZ6" s="7"/>
        <tr r="AZ6" s="7"/>
        <tr r="S31" s="4"/>
        <tr r="Z44" s="7"/>
        <tr r="Z44" s="7"/>
        <tr r="Z44" s="7"/>
        <tr r="Z44" s="7"/>
        <tr r="Z44" s="7"/>
        <tr r="Z44" s="7"/>
        <tr r="Z44" s="7"/>
        <tr r="Z44" s="7"/>
        <tr r="Z44" s="7"/>
        <tr r="R62" s="7"/>
        <tr r="R62" s="7"/>
        <tr r="R62" s="7"/>
        <tr r="R62" s="7"/>
        <tr r="R62" s="7"/>
        <tr r="R62" s="7"/>
        <tr r="R62" s="7"/>
        <tr r="R62" s="7"/>
        <tr r="R62" s="7"/>
        <tr r="AP7" s="7"/>
        <tr r="AP7" s="7"/>
        <tr r="AP7" s="7"/>
        <tr r="AP7" s="7"/>
        <tr r="AP7" s="7"/>
        <tr r="AP7" s="7"/>
        <tr r="AP7" s="7"/>
        <tr r="AP7" s="7"/>
        <tr r="AP7" s="7"/>
        <tr r="AA31" s="4"/>
      </tp>
      <tp t="e">
        <v>#N/A</v>
        <stp/>
        <stp>Inst</stp>
        <stp>ASX</stp>
        <stp>IRU5M7</stp>
        <tr r="U41" s="4"/>
        <tr r="T41" s="4"/>
        <tr r="S41" s="4"/>
        <tr r="AX25" s="7"/>
        <tr r="AX25" s="7"/>
        <tr r="AX25" s="7"/>
        <tr r="AX25" s="7"/>
        <tr r="AX25" s="7"/>
        <tr r="AX25" s="7"/>
        <tr r="AX25" s="7"/>
        <tr r="AX25" s="7"/>
        <tr r="AX25" s="7"/>
        <tr r="W41" s="4"/>
        <tr r="V41" s="4"/>
        <tr r="AH43" s="7"/>
        <tr r="AH43" s="7"/>
        <tr r="AH43" s="7"/>
        <tr r="AH43" s="7"/>
        <tr r="AH43" s="7"/>
        <tr r="AH43" s="7"/>
        <tr r="AH43" s="7"/>
        <tr r="AH43" s="7"/>
        <tr r="AH43" s="7"/>
        <tr r="Z61" s="7"/>
        <tr r="Z61" s="7"/>
        <tr r="Z61" s="7"/>
        <tr r="Z61" s="7"/>
        <tr r="Z61" s="7"/>
        <tr r="Z61" s="7"/>
        <tr r="Z61" s="7"/>
        <tr r="Z61" s="7"/>
        <tr r="Z61" s="7"/>
        <tr r="AX6" s="7"/>
        <tr r="AX6" s="7"/>
        <tr r="AX6" s="7"/>
        <tr r="AX6" s="7"/>
        <tr r="AX6" s="7"/>
        <tr r="AX6" s="7"/>
        <tr r="AX6" s="7"/>
        <tr r="AX6" s="7"/>
        <tr r="AX6" s="7"/>
        <tr r="AA41" s="4"/>
      </tp>
      <tp t="e">
        <v>#N/A</v>
        <stp/>
        <stp>Inst</stp>
        <stp>ASX</stp>
        <stp>IRH5H8</stp>
        <tr r="O21" s="4"/>
        <tr r="O21" s="4"/>
        <tr r="O21" s="4"/>
        <tr r="O21" s="4"/>
        <tr r="O21" s="4"/>
        <tr r="O21" s="4"/>
        <tr r="O21" s="4"/>
        <tr r="O21" s="4"/>
        <tr r="O21" s="4"/>
      </tp>
      <tp t="e">
        <v>#N/A</v>
        <stp/>
        <stp>Inst</stp>
        <stp>ASX</stp>
        <stp>IRZ5H6</stp>
        <tr r="AR59" s="7"/>
        <tr r="AR59" s="7"/>
        <tr r="AR59" s="7"/>
        <tr r="AR59" s="7"/>
        <tr r="AR59" s="7"/>
        <tr r="AR59" s="7"/>
        <tr r="AR59" s="7"/>
        <tr r="AR59" s="7"/>
        <tr r="AR59" s="7"/>
        <tr r="AP44" s="7"/>
        <tr r="AP44" s="7"/>
        <tr r="AP44" s="7"/>
        <tr r="AP44" s="7"/>
        <tr r="AP44" s="7"/>
        <tr r="AP44" s="7"/>
        <tr r="AP44" s="7"/>
        <tr r="AP44" s="7"/>
        <tr r="AP44" s="7"/>
        <tr r="J33" s="5"/>
        <tr r="J33" s="5"/>
        <tr r="J33" s="5"/>
        <tr r="J33" s="5"/>
        <tr r="J33" s="5"/>
        <tr r="J33" s="5"/>
        <tr r="J33" s="5"/>
        <tr r="J33" s="5"/>
        <tr r="J33" s="5"/>
        <tr r="G19" s="5"/>
        <tr r="G19" s="5"/>
        <tr r="G19" s="5"/>
        <tr r="G19" s="5"/>
        <tr r="G19" s="5"/>
        <tr r="G19" s="5"/>
        <tr r="G19" s="5"/>
        <tr r="G19" s="5"/>
        <tr r="G19" s="5"/>
        <tr r="AZ42" s="7"/>
        <tr r="AZ42" s="7"/>
        <tr r="AZ42" s="7"/>
        <tr r="AZ42" s="7"/>
        <tr r="AZ42" s="7"/>
        <tr r="AZ42" s="7"/>
        <tr r="AZ42" s="7"/>
        <tr r="AZ42" s="7"/>
        <tr r="AZ42" s="7"/>
        <tr r="G5" s="5"/>
        <tr r="G5" s="5"/>
        <tr r="G5" s="5"/>
        <tr r="G5" s="5"/>
        <tr r="G5" s="5"/>
        <tr r="G5" s="5"/>
        <tr r="G5" s="5"/>
        <tr r="G5" s="5"/>
        <tr r="G5" s="5"/>
        <tr r="R7" s="5"/>
        <tr r="D25" s="4"/>
        <tr r="B25" s="4"/>
        <tr r="B25" s="4"/>
        <tr r="B25" s="4"/>
        <tr r="B25" s="4"/>
        <tr r="B25" s="4"/>
        <tr r="B25" s="4"/>
        <tr r="B25" s="4"/>
        <tr r="B25" s="4"/>
        <tr r="B25" s="4"/>
        <tr r="L41" s="7"/>
        <tr r="L41" s="7"/>
        <tr r="L41" s="7"/>
        <tr r="L41" s="7"/>
        <tr r="L41" s="7"/>
        <tr r="L41" s="7"/>
        <tr r="L41" s="7"/>
        <tr r="L41" s="7"/>
        <tr r="L41" s="7"/>
        <tr r="T24" s="7"/>
        <tr r="T24" s="7"/>
        <tr r="T24" s="7"/>
        <tr r="T24" s="7"/>
        <tr r="T24" s="7"/>
        <tr r="T24" s="7"/>
        <tr r="T24" s="7"/>
        <tr r="T24" s="7"/>
        <tr r="T24" s="7"/>
        <tr r="J4" s="5"/>
        <tr r="J4" s="5"/>
        <tr r="J4" s="5"/>
        <tr r="J4" s="5"/>
        <tr r="J4" s="5"/>
        <tr r="J4" s="5"/>
        <tr r="J4" s="5"/>
        <tr r="J4" s="5"/>
        <tr r="J4" s="5"/>
        <tr r="R37" s="5"/>
        <tr r="T37" s="5"/>
        <tr r="S37" s="5"/>
        <tr r="S37" s="5"/>
        <tr r="S37" s="5"/>
        <tr r="S37" s="5"/>
        <tr r="S37" s="5"/>
        <tr r="S37" s="5"/>
        <tr r="S37" s="5"/>
        <tr r="S37" s="5"/>
        <tr r="S37" s="5"/>
        <tr r="L25" s="7"/>
        <tr r="L25" s="7"/>
        <tr r="L25" s="7"/>
        <tr r="L25" s="7"/>
        <tr r="L25" s="7"/>
        <tr r="L25" s="7"/>
        <tr r="L25" s="7"/>
        <tr r="L25" s="7"/>
        <tr r="L25" s="7"/>
        <tr r="L6" s="7"/>
        <tr r="L6" s="7"/>
        <tr r="L6" s="7"/>
        <tr r="L6" s="7"/>
        <tr r="L6" s="7"/>
        <tr r="L6" s="7"/>
        <tr r="L6" s="7"/>
        <tr r="L6" s="7"/>
        <tr r="L6" s="7"/>
        <tr r="G7" s="7"/>
        <tr r="G7" s="7"/>
        <tr r="G7" s="7"/>
        <tr r="G7" s="7"/>
        <tr r="G7" s="7"/>
        <tr r="G7" s="7"/>
        <tr r="G7" s="7"/>
        <tr r="G7" s="7"/>
        <tr r="G7" s="7"/>
        <tr r="E7" s="7"/>
        <tr r="AH62" s="7"/>
        <tr r="AH62" s="7"/>
        <tr r="AH62" s="7"/>
        <tr r="AH62" s="7"/>
        <tr r="AH62" s="7"/>
        <tr r="AH62" s="7"/>
        <tr r="AH62" s="7"/>
        <tr r="AH62" s="7"/>
        <tr r="AH62" s="7"/>
        <tr r="J26" s="7"/>
        <tr r="J26" s="7"/>
        <tr r="J26" s="7"/>
        <tr r="J26" s="7"/>
        <tr r="J26" s="7"/>
        <tr r="J26" s="7"/>
        <tr r="J26" s="7"/>
        <tr r="J26" s="7"/>
        <tr r="J26" s="7"/>
        <tr r="S7" s="5"/>
        <tr r="S7" s="5"/>
        <tr r="S7" s="5"/>
        <tr r="S7" s="5"/>
        <tr r="S7" s="5"/>
        <tr r="S7" s="5"/>
        <tr r="S7" s="5"/>
        <tr r="S7" s="5"/>
        <tr r="S7" s="5"/>
        <tr r="T7" s="5"/>
        <tr r="C25" s="4"/>
        <tr r="F7" s="7"/>
      </tp>
      <tp t="e">
        <v>#N/A</v>
        <stp/>
        <stp>Inst</stp>
        <stp>ASX</stp>
        <stp>IRU5H6</stp>
        <tr r="T21" s="5"/>
        <tr r="S21" s="5"/>
        <tr r="S21" s="5"/>
        <tr r="S21" s="5"/>
        <tr r="S21" s="5"/>
        <tr r="S21" s="5"/>
        <tr r="S21" s="5"/>
        <tr r="S21" s="5"/>
        <tr r="S21" s="5"/>
        <tr r="S21" s="5"/>
        <tr r="F25" s="7"/>
        <tr r="AZ59" s="7"/>
        <tr r="AZ59" s="7"/>
        <tr r="AZ59" s="7"/>
        <tr r="AZ59" s="7"/>
        <tr r="AZ59" s="7"/>
        <tr r="AZ59" s="7"/>
        <tr r="AZ59" s="7"/>
        <tr r="AZ59" s="7"/>
        <tr r="AZ59" s="7"/>
        <tr r="AR42" s="7"/>
        <tr r="AR42" s="7"/>
        <tr r="AR42" s="7"/>
        <tr r="AR42" s="7"/>
        <tr r="AR42" s="7"/>
        <tr r="AR42" s="7"/>
        <tr r="AR42" s="7"/>
        <tr r="AR42" s="7"/>
        <tr r="AR42" s="7"/>
        <tr r="AX43" s="7"/>
        <tr r="AX43" s="7"/>
        <tr r="AX43" s="7"/>
        <tr r="AX43" s="7"/>
        <tr r="AX43" s="7"/>
        <tr r="AX43" s="7"/>
        <tr r="AX43" s="7"/>
        <tr r="AX43" s="7"/>
        <tr r="AX43" s="7"/>
        <tr r="AX61" s="7"/>
        <tr r="AX61" s="7"/>
        <tr r="AX61" s="7"/>
        <tr r="AX61" s="7"/>
        <tr r="AX61" s="7"/>
        <tr r="AX61" s="7"/>
        <tr r="AX61" s="7"/>
        <tr r="AX61" s="7"/>
        <tr r="AX61" s="7"/>
        <tr r="AB23" s="7"/>
        <tr r="AB23" s="7"/>
        <tr r="AB23" s="7"/>
        <tr r="AB23" s="7"/>
        <tr r="AB23" s="7"/>
        <tr r="AB23" s="7"/>
        <tr r="AB23" s="7"/>
        <tr r="AB23" s="7"/>
        <tr r="AB23" s="7"/>
        <tr r="E25" s="7"/>
        <tr r="T5" s="7"/>
        <tr r="T5" s="7"/>
        <tr r="T5" s="7"/>
        <tr r="T5" s="7"/>
        <tr r="T5" s="7"/>
        <tr r="T5" s="7"/>
        <tr r="T5" s="7"/>
        <tr r="T5" s="7"/>
        <tr r="T5" s="7"/>
        <tr r="O22" s="4"/>
        <tr r="O22" s="4"/>
        <tr r="O22" s="4"/>
        <tr r="O22" s="4"/>
        <tr r="O22" s="4"/>
        <tr r="O22" s="4"/>
        <tr r="O22" s="4"/>
        <tr r="O22" s="4"/>
        <tr r="O22" s="4"/>
        <tr r="G25" s="7"/>
        <tr r="G25" s="7"/>
        <tr r="G25" s="7"/>
        <tr r="G25" s="7"/>
        <tr r="G25" s="7"/>
        <tr r="G25" s="7"/>
        <tr r="G25" s="7"/>
        <tr r="G25" s="7"/>
        <tr r="G25" s="7"/>
        <tr r="J6" s="7"/>
        <tr r="J6" s="7"/>
        <tr r="J6" s="7"/>
        <tr r="J6" s="7"/>
        <tr r="J6" s="7"/>
        <tr r="J6" s="7"/>
        <tr r="J6" s="7"/>
        <tr r="J6" s="7"/>
        <tr r="J6" s="7"/>
        <tr r="R21" s="5"/>
      </tp>
      <tp t="e">
        <v>#N/A</v>
        <stp/>
        <stp>Inst</stp>
        <stp>ASX</stp>
        <stp>IRM5H6</stp>
        <tr r="O36" s="5"/>
        <tr r="O36" s="5"/>
        <tr r="O36" s="5"/>
        <tr r="O36" s="5"/>
        <tr r="O36" s="5"/>
        <tr r="O36" s="5"/>
        <tr r="O36" s="5"/>
        <tr r="O36" s="5"/>
        <tr r="O36" s="5"/>
        <tr r="N36" s="5"/>
        <tr r="E42" s="7"/>
        <tr r="AJ59" s="7"/>
        <tr r="AJ59" s="7"/>
        <tr r="AJ59" s="7"/>
        <tr r="AJ59" s="7"/>
        <tr r="AJ59" s="7"/>
        <tr r="AJ59" s="7"/>
        <tr r="AJ59" s="7"/>
        <tr r="AJ59" s="7"/>
        <tr r="AJ59" s="7"/>
        <tr r="AB4" s="7"/>
        <tr r="AB4" s="7"/>
        <tr r="AB4" s="7"/>
        <tr r="AB4" s="7"/>
        <tr r="AB4" s="7"/>
        <tr r="AB4" s="7"/>
        <tr r="AB4" s="7"/>
        <tr r="AB4" s="7"/>
        <tr r="AB4" s="7"/>
        <tr r="R24" s="7"/>
        <tr r="R24" s="7"/>
        <tr r="R24" s="7"/>
        <tr r="R24" s="7"/>
        <tr r="R24" s="7"/>
        <tr r="R24" s="7"/>
        <tr r="R24" s="7"/>
        <tr r="R24" s="7"/>
        <tr r="R24" s="7"/>
        <tr r="G42" s="7"/>
        <tr r="G42" s="7"/>
        <tr r="G42" s="7"/>
        <tr r="G42" s="7"/>
        <tr r="G42" s="7"/>
        <tr r="G42" s="7"/>
        <tr r="G42" s="7"/>
        <tr r="G42" s="7"/>
        <tr r="G42" s="7"/>
        <tr r="R5" s="7"/>
        <tr r="R5" s="7"/>
        <tr r="R5" s="7"/>
        <tr r="R5" s="7"/>
        <tr r="R5" s="7"/>
        <tr r="R5" s="7"/>
        <tr r="R5" s="7"/>
        <tr r="R5" s="7"/>
        <tr r="R5" s="7"/>
        <tr r="F42" s="7"/>
        <tr r="AP60" s="7"/>
        <tr r="AP60" s="7"/>
        <tr r="AP60" s="7"/>
        <tr r="AP60" s="7"/>
        <tr r="AP60" s="7"/>
        <tr r="AP60" s="7"/>
        <tr r="AP60" s="7"/>
        <tr r="AP60" s="7"/>
        <tr r="AP60" s="7"/>
      </tp>
      <tp t="e">
        <v>#N/A</v>
        <stp/>
        <stp>Inst</stp>
        <stp>ASX</stp>
        <stp>IRH5H6</stp>
        <tr r="X10" s="8"/>
        <tr r="F59" s="7"/>
        <tr r="Z23" s="7"/>
        <tr r="Z23" s="7"/>
        <tr r="Z23" s="7"/>
        <tr r="Z23" s="7"/>
        <tr r="Z23" s="7"/>
        <tr r="Z23" s="7"/>
        <tr r="Z23" s="7"/>
        <tr r="Z23" s="7"/>
        <tr r="Z23" s="7"/>
        <tr r="J41" s="7"/>
        <tr r="J41" s="7"/>
        <tr r="J41" s="7"/>
        <tr r="J41" s="7"/>
        <tr r="J41" s="7"/>
        <tr r="J41" s="7"/>
        <tr r="J41" s="7"/>
        <tr r="J41" s="7"/>
        <tr r="J41" s="7"/>
        <tr r="G59" s="7"/>
        <tr r="G59" s="7"/>
        <tr r="G59" s="7"/>
        <tr r="G59" s="7"/>
        <tr r="G59" s="7"/>
        <tr r="G59" s="7"/>
        <tr r="G59" s="7"/>
        <tr r="G59" s="7"/>
        <tr r="G59" s="7"/>
        <tr r="Z4" s="7"/>
        <tr r="Z4" s="7"/>
        <tr r="Z4" s="7"/>
        <tr r="Z4" s="7"/>
        <tr r="Z4" s="7"/>
        <tr r="Z4" s="7"/>
        <tr r="Z4" s="7"/>
        <tr r="Z4" s="7"/>
        <tr r="Z4" s="7"/>
        <tr r="O19" s="4"/>
        <tr r="O19" s="4"/>
        <tr r="O19" s="4"/>
        <tr r="O19" s="4"/>
        <tr r="O19" s="4"/>
        <tr r="O19" s="4"/>
        <tr r="O19" s="4"/>
        <tr r="O19" s="4"/>
        <tr r="O19" s="4"/>
        <tr r="O19" s="4"/>
        <tr r="E59" s="7"/>
      </tp>
      <tp t="e">
        <v>#N/A</v>
        <stp/>
        <stp>Inst</stp>
        <stp>ASX</stp>
        <stp>IRZ5H7</stp>
        <tr r="X25" s="8"/>
        <tr r="V19" s="4"/>
        <tr r="AZ24" s="7"/>
        <tr r="AZ24" s="7"/>
        <tr r="AZ24" s="7"/>
        <tr r="AZ24" s="7"/>
        <tr r="AZ24" s="7"/>
        <tr r="AZ24" s="7"/>
        <tr r="AZ24" s="7"/>
        <tr r="AZ24" s="7"/>
        <tr r="AZ24" s="7"/>
        <tr r="AR6" s="7"/>
        <tr r="AR6" s="7"/>
        <tr r="AR6" s="7"/>
        <tr r="AR6" s="7"/>
        <tr r="AR6" s="7"/>
        <tr r="AR6" s="7"/>
        <tr r="AR6" s="7"/>
        <tr r="AR6" s="7"/>
        <tr r="AR6" s="7"/>
        <tr r="AA19" s="4"/>
        <tr r="S19" s="4"/>
        <tr r="U19" s="4"/>
        <tr r="AH26" s="7"/>
        <tr r="AH26" s="7"/>
        <tr r="AH26" s="7"/>
        <tr r="AH26" s="7"/>
        <tr r="AH26" s="7"/>
        <tr r="AH26" s="7"/>
        <tr r="AH26" s="7"/>
        <tr r="AH26" s="7"/>
        <tr r="AH26" s="7"/>
        <tr r="R44" s="7"/>
        <tr r="R44" s="7"/>
        <tr r="R44" s="7"/>
        <tr r="R44" s="7"/>
        <tr r="R44" s="7"/>
        <tr r="R44" s="7"/>
        <tr r="R44" s="7"/>
        <tr r="R44" s="7"/>
        <tr r="R44" s="7"/>
        <tr r="J62" s="7"/>
        <tr r="J62" s="7"/>
        <tr r="J62" s="7"/>
        <tr r="J62" s="7"/>
        <tr r="J62" s="7"/>
        <tr r="J62" s="7"/>
        <tr r="J62" s="7"/>
        <tr r="J62" s="7"/>
        <tr r="J62" s="7"/>
        <tr r="AH7" s="7"/>
        <tr r="AH7" s="7"/>
        <tr r="AH7" s="7"/>
        <tr r="AH7" s="7"/>
        <tr r="AH7" s="7"/>
        <tr r="AH7" s="7"/>
        <tr r="AH7" s="7"/>
        <tr r="AH7" s="7"/>
        <tr r="AH7" s="7"/>
        <tr r="W19" s="4"/>
        <tr r="T19" s="4"/>
      </tp>
      <tp t="e">
        <v>#N/A</v>
        <stp/>
        <stp>Inst</stp>
        <stp>ASX</stp>
        <stp>IRU5H7</stp>
        <tr r="X35" s="8"/>
        <tr r="S30" s="4"/>
        <tr r="AZ5" s="7"/>
        <tr r="AZ5" s="7"/>
        <tr r="AZ5" s="7"/>
        <tr r="AZ5" s="7"/>
        <tr r="AZ5" s="7"/>
        <tr r="AZ5" s="7"/>
        <tr r="AZ5" s="7"/>
        <tr r="AZ5" s="7"/>
        <tr r="AZ5" s="7"/>
        <tr r="Z43" s="7"/>
        <tr r="Z43" s="7"/>
        <tr r="Z43" s="7"/>
        <tr r="Z43" s="7"/>
        <tr r="Z43" s="7"/>
        <tr r="Z43" s="7"/>
        <tr r="Z43" s="7"/>
        <tr r="Z43" s="7"/>
        <tr r="Z43" s="7"/>
        <tr r="R61" s="7"/>
        <tr r="R61" s="7"/>
        <tr r="R61" s="7"/>
        <tr r="R61" s="7"/>
        <tr r="R61" s="7"/>
        <tr r="R61" s="7"/>
        <tr r="R61" s="7"/>
        <tr r="R61" s="7"/>
        <tr r="R61" s="7"/>
        <tr r="AP6" s="7"/>
        <tr r="AP6" s="7"/>
        <tr r="AP6" s="7"/>
        <tr r="AP6" s="7"/>
        <tr r="AP6" s="7"/>
        <tr r="AP6" s="7"/>
        <tr r="AP6" s="7"/>
        <tr r="AP6" s="7"/>
        <tr r="AP6" s="7"/>
        <tr r="W30" s="4"/>
        <tr r="T30" s="4"/>
        <tr r="U30" s="4"/>
        <tr r="AA30" s="4"/>
        <tr r="V30" s="4"/>
        <tr r="AP25" s="7"/>
        <tr r="AP25" s="7"/>
        <tr r="AP25" s="7"/>
        <tr r="AP25" s="7"/>
        <tr r="AP25" s="7"/>
        <tr r="AP25" s="7"/>
        <tr r="AP25" s="7"/>
        <tr r="AP25" s="7"/>
        <tr r="AP25" s="7"/>
      </tp>
      <tp t="e">
        <v>#N/A</v>
        <stp/>
        <stp>Inst</stp>
        <stp>ASX</stp>
        <stp>IRM5H7</stp>
        <tr r="S40" s="4"/>
        <tr r="AX24" s="7"/>
        <tr r="AX24" s="7"/>
        <tr r="AX24" s="7"/>
        <tr r="AX24" s="7"/>
        <tr r="AX24" s="7"/>
        <tr r="AX24" s="7"/>
        <tr r="AX24" s="7"/>
        <tr r="AX24" s="7"/>
        <tr r="AX24" s="7"/>
        <tr r="U40" s="4"/>
        <tr r="AH42" s="7"/>
        <tr r="AH42" s="7"/>
        <tr r="AH42" s="7"/>
        <tr r="AH42" s="7"/>
        <tr r="AH42" s="7"/>
        <tr r="AH42" s="7"/>
        <tr r="AH42" s="7"/>
        <tr r="AH42" s="7"/>
        <tr r="AH42" s="7"/>
        <tr r="Z60" s="7"/>
        <tr r="Z60" s="7"/>
        <tr r="Z60" s="7"/>
        <tr r="Z60" s="7"/>
        <tr r="Z60" s="7"/>
        <tr r="Z60" s="7"/>
        <tr r="Z60" s="7"/>
        <tr r="Z60" s="7"/>
        <tr r="Z60" s="7"/>
        <tr r="AX5" s="7"/>
        <tr r="AX5" s="7"/>
        <tr r="AX5" s="7"/>
        <tr r="AX5" s="7"/>
        <tr r="AX5" s="7"/>
        <tr r="AX5" s="7"/>
        <tr r="AX5" s="7"/>
        <tr r="AX5" s="7"/>
        <tr r="AX5" s="7"/>
        <tr r="W40" s="4"/>
        <tr r="T40" s="4"/>
        <tr r="AA40" s="4"/>
        <tr r="V40" s="4"/>
      </tp>
      <tp t="e">
        <v>#N/A</v>
        <stp/>
        <stp>Inst</stp>
        <stp>ASX</stp>
        <stp>IRZ6U8</stp>
        <tr r="W46" s="4"/>
        <tr r="T46" s="4"/>
        <tr r="AH48" s="7"/>
        <tr r="AH48" s="7"/>
        <tr r="AH48" s="7"/>
        <tr r="AH48" s="7"/>
        <tr r="AH48" s="7"/>
        <tr r="AH48" s="7"/>
        <tr r="AH48" s="7"/>
        <tr r="AH48" s="7"/>
        <tr r="AH48" s="7"/>
        <tr r="Z66" s="7"/>
        <tr r="Z66" s="7"/>
        <tr r="Z66" s="7"/>
        <tr r="Z66" s="7"/>
        <tr r="Z66" s="7"/>
        <tr r="Z66" s="7"/>
        <tr r="Z66" s="7"/>
        <tr r="Z66" s="7"/>
        <tr r="Z66" s="7"/>
        <tr r="AX11" s="7"/>
        <tr r="AX11" s="7"/>
        <tr r="AX11" s="7"/>
        <tr r="AX11" s="7"/>
        <tr r="AX11" s="7"/>
        <tr r="AX11" s="7"/>
        <tr r="AX11" s="7"/>
        <tr r="AX11" s="7"/>
        <tr r="AX11" s="7"/>
        <tr r="V46" s="4"/>
        <tr r="AA46" s="4"/>
        <tr r="U46" s="4"/>
        <tr r="S46" s="4"/>
        <tr r="AX30" s="7"/>
        <tr r="AX30" s="7"/>
        <tr r="AX30" s="7"/>
        <tr r="AX30" s="7"/>
        <tr r="AX30" s="7"/>
        <tr r="AX30" s="7"/>
        <tr r="AX30" s="7"/>
        <tr r="AX30" s="7"/>
        <tr r="AX30" s="7"/>
      </tp>
      <tp t="e">
        <v>#N/A</v>
        <stp/>
        <stp>Inst</stp>
        <stp>ASX</stp>
        <stp>IRM6U6</stp>
        <tr r="S9" s="5"/>
        <tr r="S9" s="5"/>
        <tr r="S9" s="5"/>
        <tr r="S9" s="5"/>
        <tr r="S9" s="5"/>
        <tr r="S9" s="5"/>
        <tr r="S9" s="5"/>
        <tr r="S9" s="5"/>
        <tr r="S9" s="5"/>
        <tr r="G7" s="5"/>
        <tr r="G7" s="5"/>
        <tr r="G7" s="5"/>
        <tr r="G7" s="5"/>
        <tr r="G7" s="5"/>
        <tr r="G7" s="5"/>
        <tr r="G7" s="5"/>
        <tr r="G7" s="5"/>
        <tr r="G7" s="5"/>
        <tr r="T9" s="5"/>
        <tr r="C27" s="4"/>
        <tr r="F9" s="7"/>
        <tr r="AR61" s="7"/>
        <tr r="AR61" s="7"/>
        <tr r="AR61" s="7"/>
        <tr r="AR61" s="7"/>
        <tr r="AR61" s="7"/>
        <tr r="AR61" s="7"/>
        <tr r="AR61" s="7"/>
        <tr r="AR61" s="7"/>
        <tr r="AR61" s="7"/>
        <tr r="AP46" s="7"/>
        <tr r="AP46" s="7"/>
        <tr r="AP46" s="7"/>
        <tr r="AP46" s="7"/>
        <tr r="AP46" s="7"/>
        <tr r="AP46" s="7"/>
        <tr r="AP46" s="7"/>
        <tr r="AP46" s="7"/>
        <tr r="AP46" s="7"/>
        <tr r="J35" s="5"/>
        <tr r="J35" s="5"/>
        <tr r="J35" s="5"/>
        <tr r="J35" s="5"/>
        <tr r="J35" s="5"/>
        <tr r="J35" s="5"/>
        <tr r="J35" s="5"/>
        <tr r="J35" s="5"/>
        <tr r="J35" s="5"/>
        <tr r="G21" s="5"/>
        <tr r="G21" s="5"/>
        <tr r="G21" s="5"/>
        <tr r="G21" s="5"/>
        <tr r="G21" s="5"/>
        <tr r="G21" s="5"/>
        <tr r="G21" s="5"/>
        <tr r="G21" s="5"/>
        <tr r="G21" s="5"/>
        <tr r="R9" s="5"/>
        <tr r="AZ44" s="7"/>
        <tr r="AZ44" s="7"/>
        <tr r="AZ44" s="7"/>
        <tr r="AZ44" s="7"/>
        <tr r="AZ44" s="7"/>
        <tr r="AZ44" s="7"/>
        <tr r="AZ44" s="7"/>
        <tr r="AZ44" s="7"/>
        <tr r="AZ44" s="7"/>
        <tr r="L60" s="7"/>
        <tr r="L60" s="7"/>
        <tr r="L60" s="7"/>
        <tr r="L60" s="7"/>
        <tr r="L60" s="7"/>
        <tr r="L60" s="7"/>
        <tr r="L60" s="7"/>
        <tr r="L60" s="7"/>
        <tr r="L60" s="7"/>
        <tr r="J6" s="5"/>
        <tr r="J6" s="5"/>
        <tr r="J6" s="5"/>
        <tr r="J6" s="5"/>
        <tr r="J6" s="5"/>
        <tr r="J6" s="5"/>
        <tr r="J6" s="5"/>
        <tr r="J6" s="5"/>
        <tr r="J6" s="5"/>
        <tr r="D27" s="4"/>
        <tr r="B27" s="4"/>
        <tr r="B27" s="4"/>
        <tr r="B27" s="4"/>
        <tr r="B27" s="4"/>
        <tr r="B27" s="4"/>
        <tr r="B27" s="4"/>
        <tr r="B27" s="4"/>
        <tr r="B27" s="4"/>
        <tr r="B27" s="4"/>
        <tr r="E9" s="7"/>
        <tr r="L43" s="7"/>
        <tr r="L43" s="7"/>
        <tr r="L43" s="7"/>
        <tr r="L43" s="7"/>
        <tr r="L43" s="7"/>
        <tr r="L43" s="7"/>
        <tr r="L43" s="7"/>
        <tr r="L43" s="7"/>
        <tr r="L43" s="7"/>
        <tr r="T26" s="7"/>
        <tr r="T26" s="7"/>
        <tr r="T26" s="7"/>
        <tr r="T26" s="7"/>
        <tr r="T26" s="7"/>
        <tr r="T26" s="7"/>
        <tr r="T26" s="7"/>
        <tr r="T26" s="7"/>
        <tr r="T26" s="7"/>
        <tr r="R39" s="5"/>
        <tr r="T39" s="5"/>
        <tr r="S39" s="5"/>
        <tr r="S39" s="5"/>
        <tr r="S39" s="5"/>
        <tr r="S39" s="5"/>
        <tr r="S39" s="5"/>
        <tr r="S39" s="5"/>
        <tr r="S39" s="5"/>
        <tr r="S39" s="5"/>
        <tr r="S39" s="5"/>
        <tr r="L27" s="7"/>
        <tr r="L27" s="7"/>
        <tr r="L27" s="7"/>
        <tr r="L27" s="7"/>
        <tr r="L27" s="7"/>
        <tr r="L27" s="7"/>
        <tr r="L27" s="7"/>
        <tr r="L27" s="7"/>
        <tr r="L27" s="7"/>
        <tr r="L8" s="7"/>
        <tr r="L8" s="7"/>
        <tr r="L8" s="7"/>
        <tr r="L8" s="7"/>
        <tr r="L8" s="7"/>
        <tr r="L8" s="7"/>
        <tr r="L8" s="7"/>
        <tr r="L8" s="7"/>
        <tr r="L8" s="7"/>
        <tr r="G9" s="7"/>
        <tr r="G9" s="7"/>
        <tr r="G9" s="7"/>
        <tr r="G9" s="7"/>
        <tr r="G9" s="7"/>
        <tr r="G9" s="7"/>
        <tr r="G9" s="7"/>
        <tr r="G9" s="7"/>
        <tr r="G9" s="7"/>
        <tr r="AH64" s="7"/>
        <tr r="AH64" s="7"/>
        <tr r="AH64" s="7"/>
        <tr r="AH64" s="7"/>
        <tr r="AH64" s="7"/>
        <tr r="AH64" s="7"/>
        <tr r="AH64" s="7"/>
        <tr r="AH64" s="7"/>
        <tr r="AH64" s="7"/>
        <tr r="J28" s="7"/>
        <tr r="J28" s="7"/>
        <tr r="J28" s="7"/>
        <tr r="J28" s="7"/>
        <tr r="J28" s="7"/>
        <tr r="J28" s="7"/>
        <tr r="J28" s="7"/>
        <tr r="J28" s="7"/>
        <tr r="J28" s="7"/>
      </tp>
      <tp t="e">
        <v>#N/A</v>
        <stp/>
        <stp>Inst</stp>
        <stp>ASX</stp>
        <stp>IRH6U6</stp>
        <tr r="T23" s="5"/>
        <tr r="S23" s="5"/>
        <tr r="S23" s="5"/>
        <tr r="S23" s="5"/>
        <tr r="S23" s="5"/>
        <tr r="S23" s="5"/>
        <tr r="S23" s="5"/>
        <tr r="S23" s="5"/>
        <tr r="S23" s="5"/>
        <tr r="S23" s="5"/>
        <tr r="F27" s="7"/>
        <tr r="AZ61" s="7"/>
        <tr r="AZ61" s="7"/>
        <tr r="AZ61" s="7"/>
        <tr r="AZ61" s="7"/>
        <tr r="AZ61" s="7"/>
        <tr r="AZ61" s="7"/>
        <tr r="AZ61" s="7"/>
        <tr r="AZ61" s="7"/>
        <tr r="AZ61" s="7"/>
        <tr r="T59" s="7"/>
        <tr r="T59" s="7"/>
        <tr r="T59" s="7"/>
        <tr r="T59" s="7"/>
        <tr r="T59" s="7"/>
        <tr r="T59" s="7"/>
        <tr r="T59" s="7"/>
        <tr r="T59" s="7"/>
        <tr r="T59" s="7"/>
        <tr r="AR44" s="7"/>
        <tr r="AR44" s="7"/>
        <tr r="AR44" s="7"/>
        <tr r="AR44" s="7"/>
        <tr r="AR44" s="7"/>
        <tr r="AR44" s="7"/>
        <tr r="AR44" s="7"/>
        <tr r="AR44" s="7"/>
        <tr r="AR44" s="7"/>
        <tr r="T42" s="7"/>
        <tr r="T42" s="7"/>
        <tr r="T42" s="7"/>
        <tr r="T42" s="7"/>
        <tr r="T42" s="7"/>
        <tr r="T42" s="7"/>
        <tr r="T42" s="7"/>
        <tr r="T42" s="7"/>
        <tr r="T42" s="7"/>
        <tr r="AX45" s="7"/>
        <tr r="AX45" s="7"/>
        <tr r="AX45" s="7"/>
        <tr r="AX45" s="7"/>
        <tr r="AX45" s="7"/>
        <tr r="AX45" s="7"/>
        <tr r="AX45" s="7"/>
        <tr r="AX45" s="7"/>
        <tr r="AX45" s="7"/>
        <tr r="AX63" s="7"/>
        <tr r="AX63" s="7"/>
        <tr r="AX63" s="7"/>
        <tr r="AX63" s="7"/>
        <tr r="AX63" s="7"/>
        <tr r="AX63" s="7"/>
        <tr r="AX63" s="7"/>
        <tr r="AX63" s="7"/>
        <tr r="AX63" s="7"/>
        <tr r="AB25" s="7"/>
        <tr r="AB25" s="7"/>
        <tr r="AB25" s="7"/>
        <tr r="AB25" s="7"/>
        <tr r="AB25" s="7"/>
        <tr r="AB25" s="7"/>
        <tr r="AB25" s="7"/>
        <tr r="AB25" s="7"/>
        <tr r="AB25" s="7"/>
        <tr r="O23" s="4"/>
        <tr r="O23" s="4"/>
        <tr r="O23" s="4"/>
        <tr r="O23" s="4"/>
        <tr r="O23" s="4"/>
        <tr r="O23" s="4"/>
        <tr r="O23" s="4"/>
        <tr r="O23" s="4"/>
        <tr r="O23" s="4"/>
        <tr r="T7" s="7"/>
        <tr r="T7" s="7"/>
        <tr r="T7" s="7"/>
        <tr r="T7" s="7"/>
        <tr r="T7" s="7"/>
        <tr r="T7" s="7"/>
        <tr r="T7" s="7"/>
        <tr r="T7" s="7"/>
        <tr r="T7" s="7"/>
        <tr r="E27" s="7"/>
        <tr r="G27" s="7"/>
        <tr r="G27" s="7"/>
        <tr r="G27" s="7"/>
        <tr r="G27" s="7"/>
        <tr r="G27" s="7"/>
        <tr r="G27" s="7"/>
        <tr r="G27" s="7"/>
        <tr r="G27" s="7"/>
        <tr r="G27" s="7"/>
        <tr r="J8" s="7"/>
        <tr r="J8" s="7"/>
        <tr r="J8" s="7"/>
        <tr r="J8" s="7"/>
        <tr r="J8" s="7"/>
        <tr r="J8" s="7"/>
        <tr r="J8" s="7"/>
        <tr r="J8" s="7"/>
        <tr r="J8" s="7"/>
        <tr r="R23" s="5"/>
      </tp>
      <tp t="e">
        <v>#N/A</v>
        <stp/>
        <stp>Inst</stp>
        <stp>ASX</stp>
        <stp>IRZ6U7</stp>
        <tr r="AJ65" s="7"/>
        <tr r="AJ65" s="7"/>
        <tr r="AJ65" s="7"/>
        <tr r="AJ65" s="7"/>
        <tr r="AJ65" s="7"/>
        <tr r="AJ65" s="7"/>
        <tr r="AJ65" s="7"/>
        <tr r="AJ65" s="7"/>
        <tr r="AJ65" s="7"/>
        <tr r="AB10" s="7"/>
        <tr r="AB10" s="7"/>
        <tr r="AB10" s="7"/>
        <tr r="AB10" s="7"/>
        <tr r="AB10" s="7"/>
        <tr r="AB10" s="7"/>
        <tr r="AB10" s="7"/>
        <tr r="AB10" s="7"/>
        <tr r="AB10" s="7"/>
        <tr r="R30" s="7"/>
        <tr r="R30" s="7"/>
        <tr r="R30" s="7"/>
        <tr r="R30" s="7"/>
        <tr r="R30" s="7"/>
        <tr r="R30" s="7"/>
        <tr r="R30" s="7"/>
        <tr r="R30" s="7"/>
        <tr r="R30" s="7"/>
        <tr r="G48" s="7"/>
        <tr r="G48" s="7"/>
        <tr r="G48" s="7"/>
        <tr r="G48" s="7"/>
        <tr r="G48" s="7"/>
        <tr r="G48" s="7"/>
        <tr r="G48" s="7"/>
        <tr r="G48" s="7"/>
        <tr r="G48" s="7"/>
        <tr r="R11" s="7"/>
        <tr r="R11" s="7"/>
        <tr r="R11" s="7"/>
        <tr r="R11" s="7"/>
        <tr r="R11" s="7"/>
        <tr r="R11" s="7"/>
        <tr r="R11" s="7"/>
        <tr r="R11" s="7"/>
        <tr r="R11" s="7"/>
        <tr r="F48" s="7"/>
        <tr r="AP66" s="7"/>
        <tr r="AP66" s="7"/>
        <tr r="AP66" s="7"/>
        <tr r="AP66" s="7"/>
        <tr r="AP66" s="7"/>
        <tr r="AP66" s="7"/>
        <tr r="AP66" s="7"/>
        <tr r="AP66" s="7"/>
        <tr r="AP66" s="7"/>
        <tr r="AB62" s="7"/>
        <tr r="AB62" s="7"/>
        <tr r="AB62" s="7"/>
        <tr r="AB62" s="7"/>
        <tr r="AB62" s="7"/>
        <tr r="AB62" s="7"/>
        <tr r="AB62" s="7"/>
        <tr r="AB62" s="7"/>
        <tr r="AB62" s="7"/>
        <tr r="O42" s="5"/>
        <tr r="O42" s="5"/>
        <tr r="O42" s="5"/>
        <tr r="O42" s="5"/>
        <tr r="O42" s="5"/>
        <tr r="O42" s="5"/>
        <tr r="O42" s="5"/>
        <tr r="O42" s="5"/>
        <tr r="O42" s="5"/>
        <tr r="AB45" s="7"/>
        <tr r="AB45" s="7"/>
        <tr r="AB45" s="7"/>
        <tr r="AB45" s="7"/>
        <tr r="AB45" s="7"/>
        <tr r="AB45" s="7"/>
        <tr r="AB45" s="7"/>
        <tr r="AB45" s="7"/>
        <tr r="AB45" s="7"/>
        <tr r="N42" s="5"/>
        <tr r="E48" s="7"/>
        <tr r="AJ28" s="7"/>
        <tr r="AJ28" s="7"/>
        <tr r="AJ28" s="7"/>
        <tr r="AJ28" s="7"/>
        <tr r="AJ28" s="7"/>
        <tr r="AJ28" s="7"/>
        <tr r="AJ28" s="7"/>
        <tr r="AJ28" s="7"/>
        <tr r="AJ28" s="7"/>
      </tp>
      <tp t="e">
        <v>#N/A</v>
        <stp/>
        <stp>Inst</stp>
        <stp>ASX</stp>
        <stp>IRU6U7</stp>
        <tr r="I28" s="4"/>
        <tr r="I28" s="4"/>
        <tr r="I28" s="4"/>
        <tr r="I28" s="4"/>
        <tr r="I28" s="4"/>
        <tr r="I28" s="4"/>
        <tr r="I28" s="4"/>
        <tr r="I28" s="4"/>
        <tr r="I28" s="4"/>
        <tr r="Z29" s="7"/>
        <tr r="Z29" s="7"/>
        <tr r="Z29" s="7"/>
        <tr r="Z29" s="7"/>
        <tr r="Z29" s="7"/>
        <tr r="Z29" s="7"/>
        <tr r="Z29" s="7"/>
        <tr r="Z29" s="7"/>
        <tr r="Z29" s="7"/>
        <tr r="J47" s="7"/>
        <tr r="J47" s="7"/>
        <tr r="J47" s="7"/>
        <tr r="J47" s="7"/>
        <tr r="J47" s="7"/>
        <tr r="J47" s="7"/>
        <tr r="J47" s="7"/>
        <tr r="J47" s="7"/>
        <tr r="J47" s="7"/>
        <tr r="G65" s="7"/>
        <tr r="G65" s="7"/>
        <tr r="G65" s="7"/>
        <tr r="G65" s="7"/>
        <tr r="G65" s="7"/>
        <tr r="G65" s="7"/>
        <tr r="G65" s="7"/>
        <tr r="G65" s="7"/>
        <tr r="G65" s="7"/>
        <tr r="Z10" s="7"/>
        <tr r="Z10" s="7"/>
        <tr r="Z10" s="7"/>
        <tr r="Z10" s="7"/>
        <tr r="Z10" s="7"/>
        <tr r="Z10" s="7"/>
        <tr r="Z10" s="7"/>
        <tr r="Z10" s="7"/>
        <tr r="Z10" s="7"/>
        <tr r="U9" s="4"/>
        <tr r="O26" s="5"/>
        <tr r="O26" s="5"/>
        <tr r="O26" s="5"/>
        <tr r="O26" s="5"/>
        <tr r="O26" s="5"/>
        <tr r="O26" s="5"/>
        <tr r="O26" s="5"/>
        <tr r="O26" s="5"/>
        <tr r="O26" s="5"/>
        <tr r="S9" s="4"/>
        <tr r="T9" s="4"/>
        <tr r="N26" s="5"/>
        <tr r="E65" s="7"/>
        <tr r="AR27" s="7"/>
        <tr r="AR27" s="7"/>
        <tr r="AR27" s="7"/>
        <tr r="AR27" s="7"/>
        <tr r="AR27" s="7"/>
        <tr r="AR27" s="7"/>
        <tr r="AR27" s="7"/>
        <tr r="AR27" s="7"/>
        <tr r="AR27" s="7"/>
        <tr r="AA9" s="4"/>
        <tr r="O11" s="5"/>
        <tr r="O11" s="5"/>
        <tr r="O11" s="5"/>
        <tr r="O11" s="5"/>
        <tr r="O11" s="5"/>
        <tr r="O11" s="5"/>
        <tr r="O11" s="5"/>
        <tr r="O11" s="5"/>
        <tr r="O11" s="5"/>
        <tr r="AJ44" s="7"/>
        <tr r="AJ44" s="7"/>
        <tr r="AJ44" s="7"/>
        <tr r="AJ44" s="7"/>
        <tr r="AJ44" s="7"/>
        <tr r="AJ44" s="7"/>
        <tr r="AJ44" s="7"/>
        <tr r="AJ44" s="7"/>
        <tr r="AJ44" s="7"/>
        <tr r="W9" s="4"/>
        <tr r="K28" s="4"/>
        <tr r="X16" s="8"/>
        <tr r="V9" s="4"/>
        <tr r="N11" s="5"/>
        <tr r="J28" s="4"/>
        <tr r="F65" s="7"/>
        <tr r="AJ9" s="7"/>
        <tr r="AJ9" s="7"/>
        <tr r="AJ9" s="7"/>
        <tr r="AJ9" s="7"/>
        <tr r="AJ9" s="7"/>
        <tr r="AJ9" s="7"/>
        <tr r="AJ9" s="7"/>
        <tr r="AJ9" s="7"/>
        <tr r="AJ9" s="7"/>
      </tp>
      <tp t="e">
        <v>#N/A</v>
        <stp/>
        <stp>Inst</stp>
        <stp>ASX</stp>
        <stp>IRM6U7</stp>
        <tr r="X27" s="8"/>
        <tr r="U21" s="4"/>
        <tr r="T21" s="4"/>
        <tr r="J76" s="7"/>
        <tr r="J76" s="7"/>
        <tr r="J76" s="7"/>
        <tr r="J76" s="7"/>
        <tr r="J76" s="7"/>
        <tr r="J76" s="7"/>
        <tr r="J76" s="7"/>
        <tr r="J76" s="7"/>
        <tr r="J76" s="7"/>
        <tr r="W21" s="4"/>
        <tr r="AZ26" s="7"/>
        <tr r="AZ26" s="7"/>
        <tr r="AZ26" s="7"/>
        <tr r="AZ26" s="7"/>
        <tr r="AZ26" s="7"/>
        <tr r="AZ26" s="7"/>
        <tr r="AZ26" s="7"/>
        <tr r="AZ26" s="7"/>
        <tr r="AZ26" s="7"/>
        <tr r="V21" s="4"/>
        <tr r="AR8" s="7"/>
        <tr r="AR8" s="7"/>
        <tr r="AR8" s="7"/>
        <tr r="AR8" s="7"/>
        <tr r="AR8" s="7"/>
        <tr r="AR8" s="7"/>
        <tr r="AR8" s="7"/>
        <tr r="AR8" s="7"/>
        <tr r="AR8" s="7"/>
        <tr r="AA21" s="4"/>
        <tr r="S21" s="4"/>
        <tr r="AH28" s="7"/>
        <tr r="AH28" s="7"/>
        <tr r="AH28" s="7"/>
        <tr r="AH28" s="7"/>
        <tr r="AH28" s="7"/>
        <tr r="AH28" s="7"/>
        <tr r="AH28" s="7"/>
        <tr r="AH28" s="7"/>
        <tr r="AH28" s="7"/>
        <tr r="R46" s="7"/>
        <tr r="R46" s="7"/>
        <tr r="R46" s="7"/>
        <tr r="R46" s="7"/>
        <tr r="R46" s="7"/>
        <tr r="R46" s="7"/>
        <tr r="R46" s="7"/>
        <tr r="R46" s="7"/>
        <tr r="R46" s="7"/>
        <tr r="J64" s="7"/>
        <tr r="J64" s="7"/>
        <tr r="J64" s="7"/>
        <tr r="J64" s="7"/>
        <tr r="J64" s="7"/>
        <tr r="J64" s="7"/>
        <tr r="J64" s="7"/>
        <tr r="J64" s="7"/>
        <tr r="J64" s="7"/>
        <tr r="AH9" s="7"/>
        <tr r="AH9" s="7"/>
        <tr r="AH9" s="7"/>
        <tr r="AH9" s="7"/>
        <tr r="AH9" s="7"/>
        <tr r="AH9" s="7"/>
        <tr r="AH9" s="7"/>
        <tr r="AH9" s="7"/>
        <tr r="AH9" s="7"/>
      </tp>
      <tp t="e">
        <v>#N/A</v>
        <stp/>
        <stp>Inst</stp>
        <stp>ASX</stp>
        <stp>IRH6U7</stp>
        <tr r="AA32" s="4"/>
        <tr r="W32" s="4"/>
        <tr r="T32" s="4"/>
        <tr r="AP27" s="7"/>
        <tr r="AP27" s="7"/>
        <tr r="AP27" s="7"/>
        <tr r="AP27" s="7"/>
        <tr r="AP27" s="7"/>
        <tr r="AP27" s="7"/>
        <tr r="AP27" s="7"/>
        <tr r="AP27" s="7"/>
        <tr r="AP27" s="7"/>
        <tr r="X37" s="8"/>
        <tr r="V32" s="4"/>
        <tr r="S32" s="4"/>
        <tr r="AZ7" s="7"/>
        <tr r="AZ7" s="7"/>
        <tr r="AZ7" s="7"/>
        <tr r="AZ7" s="7"/>
        <tr r="AZ7" s="7"/>
        <tr r="AZ7" s="7"/>
        <tr r="AZ7" s="7"/>
        <tr r="AZ7" s="7"/>
        <tr r="AZ7" s="7"/>
        <tr r="Z45" s="7"/>
        <tr r="Z45" s="7"/>
        <tr r="Z45" s="7"/>
        <tr r="Z45" s="7"/>
        <tr r="Z45" s="7"/>
        <tr r="Z45" s="7"/>
        <tr r="Z45" s="7"/>
        <tr r="Z45" s="7"/>
        <tr r="Z45" s="7"/>
        <tr r="R63" s="7"/>
        <tr r="R63" s="7"/>
        <tr r="R63" s="7"/>
        <tr r="R63" s="7"/>
        <tr r="R63" s="7"/>
        <tr r="R63" s="7"/>
        <tr r="R63" s="7"/>
        <tr r="R63" s="7"/>
        <tr r="R63" s="7"/>
        <tr r="AP8" s="7"/>
        <tr r="AP8" s="7"/>
        <tr r="AP8" s="7"/>
        <tr r="AP8" s="7"/>
        <tr r="AP8" s="7"/>
        <tr r="AP8" s="7"/>
        <tr r="AP8" s="7"/>
        <tr r="AP8" s="7"/>
        <tr r="AP8" s="7"/>
        <tr r="U32" s="4"/>
      </tp>
      <tp t="e">
        <v>#N/A</v>
        <stp/>
        <stp>Inst</stp>
        <stp>ASX</stp>
        <stp>IRU6Z6</stp>
        <tr r="AH65" s="7"/>
        <tr r="AH65" s="7"/>
        <tr r="AH65" s="7"/>
        <tr r="AH65" s="7"/>
        <tr r="AH65" s="7"/>
        <tr r="AH65" s="7"/>
        <tr r="AH65" s="7"/>
        <tr r="AH65" s="7"/>
        <tr r="AH65" s="7"/>
        <tr r="J29" s="7"/>
        <tr r="J29" s="7"/>
        <tr r="J29" s="7"/>
        <tr r="J29" s="7"/>
        <tr r="J29" s="7"/>
        <tr r="J29" s="7"/>
        <tr r="J29" s="7"/>
        <tr r="J29" s="7"/>
        <tr r="J29" s="7"/>
        <tr r="S10" s="5"/>
        <tr r="S10" s="5"/>
        <tr r="S10" s="5"/>
        <tr r="S10" s="5"/>
        <tr r="S10" s="5"/>
        <tr r="S10" s="5"/>
        <tr r="S10" s="5"/>
        <tr r="S10" s="5"/>
        <tr r="S10" s="5"/>
        <tr r="R10" s="5"/>
        <tr r="T10" s="5"/>
        <tr r="C28" s="4"/>
        <tr r="F10" s="7"/>
        <tr r="J7" s="5"/>
        <tr r="J7" s="5"/>
        <tr r="J7" s="5"/>
        <tr r="J7" s="5"/>
        <tr r="J7" s="5"/>
        <tr r="J7" s="5"/>
        <tr r="J7" s="5"/>
        <tr r="J7" s="5"/>
        <tr r="J7" s="5"/>
        <tr r="S40" s="5"/>
        <tr r="S40" s="5"/>
        <tr r="S40" s="5"/>
        <tr r="S40" s="5"/>
        <tr r="S40" s="5"/>
        <tr r="S40" s="5"/>
        <tr r="S40" s="5"/>
        <tr r="S40" s="5"/>
        <tr r="S40" s="5"/>
        <tr r="AR62" s="7"/>
        <tr r="AR62" s="7"/>
        <tr r="AR62" s="7"/>
        <tr r="AR62" s="7"/>
        <tr r="AR62" s="7"/>
        <tr r="AR62" s="7"/>
        <tr r="AR62" s="7"/>
        <tr r="AR62" s="7"/>
        <tr r="AR62" s="7"/>
        <tr r="AP47" s="7"/>
        <tr r="AP47" s="7"/>
        <tr r="AP47" s="7"/>
        <tr r="AP47" s="7"/>
        <tr r="AP47" s="7"/>
        <tr r="AP47" s="7"/>
        <tr r="AP47" s="7"/>
        <tr r="AP47" s="7"/>
        <tr r="AP47" s="7"/>
        <tr r="J36" s="5"/>
        <tr r="J36" s="5"/>
        <tr r="J36" s="5"/>
        <tr r="J36" s="5"/>
        <tr r="J36" s="5"/>
        <tr r="J36" s="5"/>
        <tr r="J36" s="5"/>
        <tr r="J36" s="5"/>
        <tr r="J36" s="5"/>
        <tr r="G22" s="5"/>
        <tr r="G22" s="5"/>
        <tr r="G22" s="5"/>
        <tr r="G22" s="5"/>
        <tr r="G22" s="5"/>
        <tr r="G22" s="5"/>
        <tr r="G22" s="5"/>
        <tr r="G22" s="5"/>
        <tr r="G22" s="5"/>
        <tr r="AZ45" s="7"/>
        <tr r="AZ45" s="7"/>
        <tr r="AZ45" s="7"/>
        <tr r="AZ45" s="7"/>
        <tr r="AZ45" s="7"/>
        <tr r="AZ45" s="7"/>
        <tr r="AZ45" s="7"/>
        <tr r="AZ45" s="7"/>
        <tr r="AZ45" s="7"/>
        <tr r="L61" s="7"/>
        <tr r="L61" s="7"/>
        <tr r="L61" s="7"/>
        <tr r="L61" s="7"/>
        <tr r="L61" s="7"/>
        <tr r="L61" s="7"/>
        <tr r="L61" s="7"/>
        <tr r="L61" s="7"/>
        <tr r="L61" s="7"/>
        <tr r="D28" s="4"/>
        <tr r="B28" s="4"/>
        <tr r="B28" s="4"/>
        <tr r="B28" s="4"/>
        <tr r="B28" s="4"/>
        <tr r="B28" s="4"/>
        <tr r="B28" s="4"/>
        <tr r="B28" s="4"/>
        <tr r="B28" s="4"/>
        <tr r="B28" s="4"/>
        <tr r="L44" s="7"/>
        <tr r="L44" s="7"/>
        <tr r="L44" s="7"/>
        <tr r="L44" s="7"/>
        <tr r="L44" s="7"/>
        <tr r="L44" s="7"/>
        <tr r="L44" s="7"/>
        <tr r="L44" s="7"/>
        <tr r="L44" s="7"/>
        <tr r="T27" s="7"/>
        <tr r="T27" s="7"/>
        <tr r="T27" s="7"/>
        <tr r="T27" s="7"/>
        <tr r="T27" s="7"/>
        <tr r="T27" s="7"/>
        <tr r="T27" s="7"/>
        <tr r="T27" s="7"/>
        <tr r="T27" s="7"/>
        <tr r="R40" s="5"/>
        <tr r="T40" s="5"/>
        <tr r="E10" s="7"/>
        <tr r="L28" s="7"/>
        <tr r="L28" s="7"/>
        <tr r="L28" s="7"/>
        <tr r="L28" s="7"/>
        <tr r="L28" s="7"/>
        <tr r="L28" s="7"/>
        <tr r="L28" s="7"/>
        <tr r="L28" s="7"/>
        <tr r="L28" s="7"/>
        <tr r="L9" s="7"/>
        <tr r="L9" s="7"/>
        <tr r="L9" s="7"/>
        <tr r="L9" s="7"/>
        <tr r="L9" s="7"/>
        <tr r="L9" s="7"/>
        <tr r="L9" s="7"/>
        <tr r="L9" s="7"/>
        <tr r="L9" s="7"/>
        <tr r="G10" s="7"/>
        <tr r="G10" s="7"/>
        <tr r="G10" s="7"/>
        <tr r="G10" s="7"/>
        <tr r="G10" s="7"/>
        <tr r="G10" s="7"/>
        <tr r="G10" s="7"/>
        <tr r="G10" s="7"/>
        <tr r="G10" s="7"/>
        <tr r="G8" s="5"/>
        <tr r="G8" s="5"/>
        <tr r="G8" s="5"/>
        <tr r="G8" s="5"/>
        <tr r="G8" s="5"/>
        <tr r="G8" s="5"/>
        <tr r="G8" s="5"/>
        <tr r="G8" s="5"/>
        <tr r="G8" s="5"/>
      </tp>
      <tp t="e">
        <v>#N/A</v>
        <stp/>
        <stp>Inst</stp>
        <stp>ASX</stp>
        <stp>IRM6Z6</stp>
        <tr r="T24" s="5"/>
        <tr r="F28" s="7"/>
        <tr r="AZ62" s="7"/>
        <tr r="AZ62" s="7"/>
        <tr r="AZ62" s="7"/>
        <tr r="AZ62" s="7"/>
        <tr r="AZ62" s="7"/>
        <tr r="AZ62" s="7"/>
        <tr r="AZ62" s="7"/>
        <tr r="AZ62" s="7"/>
        <tr r="AZ62" s="7"/>
        <tr r="T60" s="7"/>
        <tr r="T60" s="7"/>
        <tr r="T60" s="7"/>
        <tr r="T60" s="7"/>
        <tr r="T60" s="7"/>
        <tr r="T60" s="7"/>
        <tr r="T60" s="7"/>
        <tr r="T60" s="7"/>
        <tr r="T60" s="7"/>
        <tr r="AR45" s="7"/>
        <tr r="AR45" s="7"/>
        <tr r="AR45" s="7"/>
        <tr r="AR45" s="7"/>
        <tr r="AR45" s="7"/>
        <tr r="AR45" s="7"/>
        <tr r="AR45" s="7"/>
        <tr r="AR45" s="7"/>
        <tr r="AR45" s="7"/>
        <tr r="T43" s="7"/>
        <tr r="T43" s="7"/>
        <tr r="T43" s="7"/>
        <tr r="T43" s="7"/>
        <tr r="T43" s="7"/>
        <tr r="T43" s="7"/>
        <tr r="T43" s="7"/>
        <tr r="T43" s="7"/>
        <tr r="T43" s="7"/>
        <tr r="AX46" s="7"/>
        <tr r="AX46" s="7"/>
        <tr r="AX46" s="7"/>
        <tr r="AX46" s="7"/>
        <tr r="AX46" s="7"/>
        <tr r="AX46" s="7"/>
        <tr r="AX46" s="7"/>
        <tr r="AX46" s="7"/>
        <tr r="AX46" s="7"/>
        <tr r="AX64" s="7"/>
        <tr r="AX64" s="7"/>
        <tr r="AX64" s="7"/>
        <tr r="AX64" s="7"/>
        <tr r="AX64" s="7"/>
        <tr r="AX64" s="7"/>
        <tr r="AX64" s="7"/>
        <tr r="AX64" s="7"/>
        <tr r="AX64" s="7"/>
        <tr r="AB26" s="7"/>
        <tr r="AB26" s="7"/>
        <tr r="AB26" s="7"/>
        <tr r="AB26" s="7"/>
        <tr r="AB26" s="7"/>
        <tr r="AB26" s="7"/>
        <tr r="AB26" s="7"/>
        <tr r="AB26" s="7"/>
        <tr r="AB26" s="7"/>
        <tr r="R24" s="5"/>
        <tr r="T8" s="7"/>
        <tr r="T8" s="7"/>
        <tr r="T8" s="7"/>
        <tr r="T8" s="7"/>
        <tr r="T8" s="7"/>
        <tr r="T8" s="7"/>
        <tr r="T8" s="7"/>
        <tr r="T8" s="7"/>
        <tr r="T8" s="7"/>
        <tr r="S24" s="5"/>
        <tr r="S24" s="5"/>
        <tr r="S24" s="5"/>
        <tr r="S24" s="5"/>
        <tr r="S24" s="5"/>
        <tr r="S24" s="5"/>
        <tr r="S24" s="5"/>
        <tr r="S24" s="5"/>
        <tr r="S24" s="5"/>
        <tr r="E28" s="7"/>
        <tr r="G28" s="7"/>
        <tr r="G28" s="7"/>
        <tr r="G28" s="7"/>
        <tr r="G28" s="7"/>
        <tr r="G28" s="7"/>
        <tr r="G28" s="7"/>
        <tr r="G28" s="7"/>
        <tr r="G28" s="7"/>
        <tr r="G28" s="7"/>
        <tr r="J9" s="7"/>
        <tr r="J9" s="7"/>
        <tr r="J9" s="7"/>
        <tr r="J9" s="7"/>
        <tr r="J9" s="7"/>
        <tr r="J9" s="7"/>
        <tr r="J9" s="7"/>
        <tr r="J9" s="7"/>
        <tr r="J9" s="7"/>
      </tp>
      <tp t="e">
        <v>#N/A</v>
        <stp/>
        <stp>Inst</stp>
        <stp>ASX</stp>
        <stp>IRH6Z6</stp>
        <tr r="N39" s="5"/>
        <tr r="F45" s="7"/>
        <tr r="AP63" s="7"/>
        <tr r="AP63" s="7"/>
        <tr r="AP63" s="7"/>
        <tr r="AP63" s="7"/>
        <tr r="AP63" s="7"/>
        <tr r="AP63" s="7"/>
        <tr r="AP63" s="7"/>
        <tr r="AP63" s="7"/>
        <tr r="AP63" s="7"/>
        <tr r="AB59" s="7"/>
        <tr r="AB59" s="7"/>
        <tr r="AB59" s="7"/>
        <tr r="AB59" s="7"/>
        <tr r="AB59" s="7"/>
        <tr r="AB59" s="7"/>
        <tr r="AB59" s="7"/>
        <tr r="AB59" s="7"/>
        <tr r="AB59" s="7"/>
        <tr r="AB42" s="7"/>
        <tr r="AB42" s="7"/>
        <tr r="AB42" s="7"/>
        <tr r="AB42" s="7"/>
        <tr r="AB42" s="7"/>
        <tr r="AB42" s="7"/>
        <tr r="AB42" s="7"/>
        <tr r="AB42" s="7"/>
        <tr r="AB42" s="7"/>
        <tr r="E45" s="7"/>
        <tr r="AJ25" s="7"/>
        <tr r="AJ25" s="7"/>
        <tr r="AJ25" s="7"/>
        <tr r="AJ25" s="7"/>
        <tr r="AJ25" s="7"/>
        <tr r="AJ25" s="7"/>
        <tr r="AJ25" s="7"/>
        <tr r="AJ25" s="7"/>
        <tr r="AJ25" s="7"/>
        <tr r="AJ62" s="7"/>
        <tr r="AJ62" s="7"/>
        <tr r="AJ62" s="7"/>
        <tr r="AJ62" s="7"/>
        <tr r="AJ62" s="7"/>
        <tr r="AJ62" s="7"/>
        <tr r="AJ62" s="7"/>
        <tr r="AJ62" s="7"/>
        <tr r="AJ62" s="7"/>
        <tr r="AB7" s="7"/>
        <tr r="AB7" s="7"/>
        <tr r="AB7" s="7"/>
        <tr r="AB7" s="7"/>
        <tr r="AB7" s="7"/>
        <tr r="AB7" s="7"/>
        <tr r="AB7" s="7"/>
        <tr r="AB7" s="7"/>
        <tr r="AB7" s="7"/>
        <tr r="R27" s="7"/>
        <tr r="R27" s="7"/>
        <tr r="R27" s="7"/>
        <tr r="R27" s="7"/>
        <tr r="R27" s="7"/>
        <tr r="R27" s="7"/>
        <tr r="R27" s="7"/>
        <tr r="R27" s="7"/>
        <tr r="R27" s="7"/>
        <tr r="G45" s="7"/>
        <tr r="G45" s="7"/>
        <tr r="G45" s="7"/>
        <tr r="G45" s="7"/>
        <tr r="G45" s="7"/>
        <tr r="G45" s="7"/>
        <tr r="G45" s="7"/>
        <tr r="G45" s="7"/>
        <tr r="G45" s="7"/>
        <tr r="R8" s="7"/>
        <tr r="R8" s="7"/>
        <tr r="R8" s="7"/>
        <tr r="R8" s="7"/>
        <tr r="R8" s="7"/>
        <tr r="R8" s="7"/>
        <tr r="R8" s="7"/>
        <tr r="R8" s="7"/>
        <tr r="R8" s="7"/>
        <tr r="O39" s="5"/>
        <tr r="O39" s="5"/>
        <tr r="O39" s="5"/>
        <tr r="O39" s="5"/>
        <tr r="O39" s="5"/>
        <tr r="O39" s="5"/>
        <tr r="O39" s="5"/>
        <tr r="O39" s="5"/>
        <tr r="O39" s="5"/>
      </tp>
      <tp t="e">
        <v>#N/A</v>
        <stp/>
        <stp>Inst</stp>
        <stp>ASX</stp>
        <stp>IRZ6Z7</stp>
        <tr r="N27" s="5"/>
        <tr r="N12" s="5"/>
        <tr r="F66" s="7"/>
        <tr r="AJ10" s="7"/>
        <tr r="AJ10" s="7"/>
        <tr r="AJ10" s="7"/>
        <tr r="AJ10" s="7"/>
        <tr r="AJ10" s="7"/>
        <tr r="AJ10" s="7"/>
        <tr r="AJ10" s="7"/>
        <tr r="AJ10" s="7"/>
        <tr r="AJ10" s="7"/>
        <tr r="Z30" s="7"/>
        <tr r="Z30" s="7"/>
        <tr r="Z30" s="7"/>
        <tr r="Z30" s="7"/>
        <tr r="Z30" s="7"/>
        <tr r="Z30" s="7"/>
        <tr r="Z30" s="7"/>
        <tr r="Z30" s="7"/>
        <tr r="Z30" s="7"/>
        <tr r="J48" s="7"/>
        <tr r="J48" s="7"/>
        <tr r="J48" s="7"/>
        <tr r="J48" s="7"/>
        <tr r="J48" s="7"/>
        <tr r="J48" s="7"/>
        <tr r="J48" s="7"/>
        <tr r="J48" s="7"/>
        <tr r="J48" s="7"/>
        <tr r="G66" s="7"/>
        <tr r="G66" s="7"/>
        <tr r="G66" s="7"/>
        <tr r="G66" s="7"/>
        <tr r="G66" s="7"/>
        <tr r="G66" s="7"/>
        <tr r="G66" s="7"/>
        <tr r="G66" s="7"/>
        <tr r="G66" s="7"/>
        <tr r="Z11" s="7"/>
        <tr r="Z11" s="7"/>
        <tr r="Z11" s="7"/>
        <tr r="Z11" s="7"/>
        <tr r="Z11" s="7"/>
        <tr r="Z11" s="7"/>
        <tr r="Z11" s="7"/>
        <tr r="Z11" s="7"/>
        <tr r="Z11" s="7"/>
        <tr r="X17" s="8"/>
        <tr r="U10" s="4"/>
        <tr r="K29" s="4"/>
        <tr r="J29" s="4"/>
        <tr r="E66" s="7"/>
        <tr r="V10" s="4"/>
        <tr r="T10" s="4"/>
        <tr r="I29" s="4"/>
        <tr r="I29" s="4"/>
        <tr r="I29" s="4"/>
        <tr r="I29" s="4"/>
        <tr r="I29" s="4"/>
        <tr r="I29" s="4"/>
        <tr r="I29" s="4"/>
        <tr r="I29" s="4"/>
        <tr r="I29" s="4"/>
        <tr r="AR28" s="7"/>
        <tr r="AR28" s="7"/>
        <tr r="AR28" s="7"/>
        <tr r="AR28" s="7"/>
        <tr r="AR28" s="7"/>
        <tr r="AR28" s="7"/>
        <tr r="AR28" s="7"/>
        <tr r="AR28" s="7"/>
        <tr r="AR28" s="7"/>
        <tr r="AA10" s="4"/>
        <tr r="W10" s="4"/>
        <tr r="O12" s="5"/>
        <tr r="O12" s="5"/>
        <tr r="O12" s="5"/>
        <tr r="O12" s="5"/>
        <tr r="O12" s="5"/>
        <tr r="O12" s="5"/>
        <tr r="O12" s="5"/>
        <tr r="O12" s="5"/>
        <tr r="O12" s="5"/>
        <tr r="AJ45" s="7"/>
        <tr r="AJ45" s="7"/>
        <tr r="AJ45" s="7"/>
        <tr r="AJ45" s="7"/>
        <tr r="AJ45" s="7"/>
        <tr r="AJ45" s="7"/>
        <tr r="AJ45" s="7"/>
        <tr r="AJ45" s="7"/>
        <tr r="AJ45" s="7"/>
        <tr r="O27" s="5"/>
        <tr r="O27" s="5"/>
        <tr r="O27" s="5"/>
        <tr r="O27" s="5"/>
        <tr r="O27" s="5"/>
        <tr r="O27" s="5"/>
        <tr r="O27" s="5"/>
        <tr r="O27" s="5"/>
        <tr r="O27" s="5"/>
        <tr r="S10" s="4"/>
      </tp>
      <tp t="e">
        <v>#N/A</v>
        <stp/>
        <stp>Inst</stp>
        <stp>ASX</stp>
        <stp>IRU6Z7</stp>
        <tr r="AA22" s="4"/>
        <tr r="U22" s="4"/>
        <tr r="AH29" s="7"/>
        <tr r="AH29" s="7"/>
        <tr r="AH29" s="7"/>
        <tr r="AH29" s="7"/>
        <tr r="AH29" s="7"/>
        <tr r="AH29" s="7"/>
        <tr r="AH29" s="7"/>
        <tr r="AH29" s="7"/>
        <tr r="AH29" s="7"/>
        <tr r="R47" s="7"/>
        <tr r="R47" s="7"/>
        <tr r="R47" s="7"/>
        <tr r="R47" s="7"/>
        <tr r="R47" s="7"/>
        <tr r="R47" s="7"/>
        <tr r="R47" s="7"/>
        <tr r="R47" s="7"/>
        <tr r="R47" s="7"/>
        <tr r="J65" s="7"/>
        <tr r="J65" s="7"/>
        <tr r="J65" s="7"/>
        <tr r="J65" s="7"/>
        <tr r="J65" s="7"/>
        <tr r="J65" s="7"/>
        <tr r="J65" s="7"/>
        <tr r="J65" s="7"/>
        <tr r="J65" s="7"/>
        <tr r="AH10" s="7"/>
        <tr r="AH10" s="7"/>
        <tr r="AH10" s="7"/>
        <tr r="AH10" s="7"/>
        <tr r="AH10" s="7"/>
        <tr r="AH10" s="7"/>
        <tr r="AH10" s="7"/>
        <tr r="AH10" s="7"/>
        <tr r="AH10" s="7"/>
        <tr r="X28" s="8"/>
        <tr r="W22" s="4"/>
        <tr r="T22" s="4"/>
        <tr r="V22" s="4"/>
        <tr r="AZ27" s="7"/>
        <tr r="AZ27" s="7"/>
        <tr r="AZ27" s="7"/>
        <tr r="AZ27" s="7"/>
        <tr r="AZ27" s="7"/>
        <tr r="AZ27" s="7"/>
        <tr r="AZ27" s="7"/>
        <tr r="AZ27" s="7"/>
        <tr r="AZ27" s="7"/>
        <tr r="S22" s="4"/>
        <tr r="AR9" s="7"/>
        <tr r="AR9" s="7"/>
        <tr r="AR9" s="7"/>
        <tr r="AR9" s="7"/>
        <tr r="AR9" s="7"/>
        <tr r="AR9" s="7"/>
        <tr r="AR9" s="7"/>
        <tr r="AR9" s="7"/>
        <tr r="AR9" s="7"/>
      </tp>
      <tp t="e">
        <v>#N/A</v>
        <stp/>
        <stp>Inst</stp>
        <stp>ASX</stp>
        <stp>IRM6Z7</stp>
        <tr r="V33" s="4"/>
        <tr r="AA33" s="4"/>
        <tr r="X38" s="8"/>
        <tr r="AP28" s="7"/>
        <tr r="AP28" s="7"/>
        <tr r="AP28" s="7"/>
        <tr r="AP28" s="7"/>
        <tr r="AP28" s="7"/>
        <tr r="AP28" s="7"/>
        <tr r="AP28" s="7"/>
        <tr r="AP28" s="7"/>
        <tr r="AP28" s="7"/>
        <tr r="U33" s="4"/>
        <tr r="S33" s="4"/>
        <tr r="AZ8" s="7"/>
        <tr r="AZ8" s="7"/>
        <tr r="AZ8" s="7"/>
        <tr r="AZ8" s="7"/>
        <tr r="AZ8" s="7"/>
        <tr r="AZ8" s="7"/>
        <tr r="AZ8" s="7"/>
        <tr r="AZ8" s="7"/>
        <tr r="AZ8" s="7"/>
        <tr r="W33" s="4"/>
        <tr r="T33" s="4"/>
        <tr r="Z46" s="7"/>
        <tr r="Z46" s="7"/>
        <tr r="Z46" s="7"/>
        <tr r="Z46" s="7"/>
        <tr r="Z46" s="7"/>
        <tr r="Z46" s="7"/>
        <tr r="Z46" s="7"/>
        <tr r="Z46" s="7"/>
        <tr r="Z46" s="7"/>
        <tr r="R64" s="7"/>
        <tr r="R64" s="7"/>
        <tr r="R64" s="7"/>
        <tr r="R64" s="7"/>
        <tr r="R64" s="7"/>
        <tr r="R64" s="7"/>
        <tr r="R64" s="7"/>
        <tr r="R64" s="7"/>
        <tr r="R64" s="7"/>
        <tr r="AP9" s="7"/>
        <tr r="AP9" s="7"/>
        <tr r="AP9" s="7"/>
        <tr r="AP9" s="7"/>
        <tr r="AP9" s="7"/>
        <tr r="AP9" s="7"/>
        <tr r="AP9" s="7"/>
        <tr r="AP9" s="7"/>
        <tr r="AP9" s="7"/>
      </tp>
      <tp t="e">
        <v>#N/A</v>
        <stp/>
        <stp>Inst</stp>
        <stp>ASX</stp>
        <stp>IRH6Z7</stp>
        <tr r="V43" s="4"/>
        <tr r="AA43" s="4"/>
        <tr r="AX27" s="7"/>
        <tr r="AX27" s="7"/>
        <tr r="AX27" s="7"/>
        <tr r="AX27" s="7"/>
        <tr r="AX27" s="7"/>
        <tr r="AX27" s="7"/>
        <tr r="AX27" s="7"/>
        <tr r="AX27" s="7"/>
        <tr r="AX27" s="7"/>
        <tr r="S43" s="4"/>
        <tr r="U43" s="4"/>
        <tr r="AH45" s="7"/>
        <tr r="AH45" s="7"/>
        <tr r="AH45" s="7"/>
        <tr r="AH45" s="7"/>
        <tr r="AH45" s="7"/>
        <tr r="AH45" s="7"/>
        <tr r="AH45" s="7"/>
        <tr r="AH45" s="7"/>
        <tr r="AH45" s="7"/>
        <tr r="Z63" s="7"/>
        <tr r="Z63" s="7"/>
        <tr r="Z63" s="7"/>
        <tr r="Z63" s="7"/>
        <tr r="Z63" s="7"/>
        <tr r="Z63" s="7"/>
        <tr r="Z63" s="7"/>
        <tr r="Z63" s="7"/>
        <tr r="Z63" s="7"/>
        <tr r="AX8" s="7"/>
        <tr r="AX8" s="7"/>
        <tr r="AX8" s="7"/>
        <tr r="AX8" s="7"/>
        <tr r="AX8" s="7"/>
        <tr r="AX8" s="7"/>
        <tr r="AX8" s="7"/>
        <tr r="AX8" s="7"/>
        <tr r="AX8" s="7"/>
        <tr r="W43" s="4"/>
        <tr r="T43" s="4"/>
      </tp>
      <tp t="e">
        <v>#N/A</v>
        <stp/>
        <stp>Inst</stp>
        <stp>ASX</stp>
        <stp>IRZ6M8</stp>
        <tr r="S35" s="4"/>
        <tr r="AZ10" s="7"/>
        <tr r="AZ10" s="7"/>
        <tr r="AZ10" s="7"/>
        <tr r="AZ10" s="7"/>
        <tr r="AZ10" s="7"/>
        <tr r="AZ10" s="7"/>
        <tr r="AZ10" s="7"/>
        <tr r="AZ10" s="7"/>
        <tr r="AZ10" s="7"/>
        <tr r="X40" s="8"/>
        <tr r="U35" s="4"/>
        <tr r="Z48" s="7"/>
        <tr r="Z48" s="7"/>
        <tr r="Z48" s="7"/>
        <tr r="Z48" s="7"/>
        <tr r="Z48" s="7"/>
        <tr r="Z48" s="7"/>
        <tr r="Z48" s="7"/>
        <tr r="Z48" s="7"/>
        <tr r="Z48" s="7"/>
        <tr r="R66" s="7"/>
        <tr r="R66" s="7"/>
        <tr r="R66" s="7"/>
        <tr r="R66" s="7"/>
        <tr r="R66" s="7"/>
        <tr r="R66" s="7"/>
        <tr r="R66" s="7"/>
        <tr r="R66" s="7"/>
        <tr r="R66" s="7"/>
        <tr r="AP11" s="7"/>
        <tr r="AP11" s="7"/>
        <tr r="AP11" s="7"/>
        <tr r="AP11" s="7"/>
        <tr r="AP11" s="7"/>
        <tr r="AP11" s="7"/>
        <tr r="AP11" s="7"/>
        <tr r="AP11" s="7"/>
        <tr r="AP11" s="7"/>
        <tr r="AA35" s="4"/>
        <tr r="W35" s="4"/>
        <tr r="T35" s="4"/>
        <tr r="V35" s="4"/>
        <tr r="AP30" s="7"/>
        <tr r="AP30" s="7"/>
        <tr r="AP30" s="7"/>
        <tr r="AP30" s="7"/>
        <tr r="AP30" s="7"/>
        <tr r="AP30" s="7"/>
        <tr r="AP30" s="7"/>
        <tr r="AP30" s="7"/>
        <tr r="AP30" s="7"/>
      </tp>
      <tp t="e">
        <v>#N/A</v>
        <stp/>
        <stp>Inst</stp>
        <stp>ASX</stp>
        <stp>IRU6M8</stp>
        <tr r="AH47" s="7"/>
        <tr r="AH47" s="7"/>
        <tr r="AH47" s="7"/>
        <tr r="AH47" s="7"/>
        <tr r="AH47" s="7"/>
        <tr r="AH47" s="7"/>
        <tr r="AH47" s="7"/>
        <tr r="AH47" s="7"/>
        <tr r="AH47" s="7"/>
        <tr r="Z65" s="7"/>
        <tr r="Z65" s="7"/>
        <tr r="Z65" s="7"/>
        <tr r="Z65" s="7"/>
        <tr r="Z65" s="7"/>
        <tr r="Z65" s="7"/>
        <tr r="Z65" s="7"/>
        <tr r="Z65" s="7"/>
        <tr r="Z65" s="7"/>
        <tr r="AX10" s="7"/>
        <tr r="AX10" s="7"/>
        <tr r="AX10" s="7"/>
        <tr r="AX10" s="7"/>
        <tr r="AX10" s="7"/>
        <tr r="AX10" s="7"/>
        <tr r="AX10" s="7"/>
        <tr r="AX10" s="7"/>
        <tr r="AX10" s="7"/>
        <tr r="U45" s="4"/>
        <tr r="T45" s="4"/>
        <tr r="AA45" s="4"/>
        <tr r="W45" s="4"/>
        <tr r="V45" s="4"/>
        <tr r="AX29" s="7"/>
        <tr r="AX29" s="7"/>
        <tr r="AX29" s="7"/>
        <tr r="AX29" s="7"/>
        <tr r="AX29" s="7"/>
        <tr r="AX29" s="7"/>
        <tr r="AX29" s="7"/>
        <tr r="AX29" s="7"/>
        <tr r="AX29" s="7"/>
        <tr r="S45" s="4"/>
      </tp>
      <tp t="e">
        <v>#N/A</v>
        <stp/>
        <stp>Inst</stp>
        <stp>ASX</stp>
        <stp>IRH6M6</stp>
        <tr r="T8" s="5"/>
        <tr r="C26" s="4"/>
        <tr r="F8" s="7"/>
        <tr r="S38" s="5"/>
        <tr r="S38" s="5"/>
        <tr r="S38" s="5"/>
        <tr r="S38" s="5"/>
        <tr r="S38" s="5"/>
        <tr r="S38" s="5"/>
        <tr r="S38" s="5"/>
        <tr r="S38" s="5"/>
        <tr r="S38" s="5"/>
        <tr r="AR60" s="7"/>
        <tr r="AR60" s="7"/>
        <tr r="AR60" s="7"/>
        <tr r="AR60" s="7"/>
        <tr r="AR60" s="7"/>
        <tr r="AR60" s="7"/>
        <tr r="AR60" s="7"/>
        <tr r="AR60" s="7"/>
        <tr r="AR60" s="7"/>
        <tr r="AP45" s="7"/>
        <tr r="AP45" s="7"/>
        <tr r="AP45" s="7"/>
        <tr r="AP45" s="7"/>
        <tr r="AP45" s="7"/>
        <tr r="AP45" s="7"/>
        <tr r="AP45" s="7"/>
        <tr r="AP45" s="7"/>
        <tr r="AP45" s="7"/>
        <tr r="J34" s="5"/>
        <tr r="J34" s="5"/>
        <tr r="J34" s="5"/>
        <tr r="J34" s="5"/>
        <tr r="J34" s="5"/>
        <tr r="J34" s="5"/>
        <tr r="J34" s="5"/>
        <tr r="J34" s="5"/>
        <tr r="J34" s="5"/>
        <tr r="G20" s="5"/>
        <tr r="G20" s="5"/>
        <tr r="G20" s="5"/>
        <tr r="G20" s="5"/>
        <tr r="G20" s="5"/>
        <tr r="G20" s="5"/>
        <tr r="G20" s="5"/>
        <tr r="G20" s="5"/>
        <tr r="G20" s="5"/>
        <tr r="G6" s="5"/>
        <tr r="G6" s="5"/>
        <tr r="G6" s="5"/>
        <tr r="G6" s="5"/>
        <tr r="G6" s="5"/>
        <tr r="G6" s="5"/>
        <tr r="G6" s="5"/>
        <tr r="G6" s="5"/>
        <tr r="G6" s="5"/>
        <tr r="R8" s="5"/>
        <tr r="AZ43" s="7"/>
        <tr r="AZ43" s="7"/>
        <tr r="AZ43" s="7"/>
        <tr r="AZ43" s="7"/>
        <tr r="AZ43" s="7"/>
        <tr r="AZ43" s="7"/>
        <tr r="AZ43" s="7"/>
        <tr r="AZ43" s="7"/>
        <tr r="AZ43" s="7"/>
        <tr r="L59" s="7"/>
        <tr r="L59" s="7"/>
        <tr r="L59" s="7"/>
        <tr r="L59" s="7"/>
        <tr r="L59" s="7"/>
        <tr r="L59" s="7"/>
        <tr r="L59" s="7"/>
        <tr r="L59" s="7"/>
        <tr r="L59" s="7"/>
        <tr r="D26" s="4"/>
        <tr r="B26" s="4"/>
        <tr r="B26" s="4"/>
        <tr r="B26" s="4"/>
        <tr r="B26" s="4"/>
        <tr r="B26" s="4"/>
        <tr r="B26" s="4"/>
        <tr r="B26" s="4"/>
        <tr r="B26" s="4"/>
        <tr r="B26" s="4"/>
        <tr r="L42" s="7"/>
        <tr r="L42" s="7"/>
        <tr r="L42" s="7"/>
        <tr r="L42" s="7"/>
        <tr r="L42" s="7"/>
        <tr r="L42" s="7"/>
        <tr r="L42" s="7"/>
        <tr r="L42" s="7"/>
        <tr r="L42" s="7"/>
        <tr r="J5" s="5"/>
        <tr r="J5" s="5"/>
        <tr r="J5" s="5"/>
        <tr r="J5" s="5"/>
        <tr r="J5" s="5"/>
        <tr r="J5" s="5"/>
        <tr r="J5" s="5"/>
        <tr r="J5" s="5"/>
        <tr r="J5" s="5"/>
        <tr r="T25" s="7"/>
        <tr r="T25" s="7"/>
        <tr r="T25" s="7"/>
        <tr r="T25" s="7"/>
        <tr r="T25" s="7"/>
        <tr r="T25" s="7"/>
        <tr r="T25" s="7"/>
        <tr r="T25" s="7"/>
        <tr r="T25" s="7"/>
        <tr r="R38" s="5"/>
        <tr r="T38" s="5"/>
        <tr r="L26" s="7"/>
        <tr r="L26" s="7"/>
        <tr r="L26" s="7"/>
        <tr r="L26" s="7"/>
        <tr r="L26" s="7"/>
        <tr r="L26" s="7"/>
        <tr r="L26" s="7"/>
        <tr r="L26" s="7"/>
        <tr r="L26" s="7"/>
        <tr r="L7" s="7"/>
        <tr r="L7" s="7"/>
        <tr r="L7" s="7"/>
        <tr r="L7" s="7"/>
        <tr r="L7" s="7"/>
        <tr r="L7" s="7"/>
        <tr r="L7" s="7"/>
        <tr r="L7" s="7"/>
        <tr r="L7" s="7"/>
        <tr r="G8" s="7"/>
        <tr r="G8" s="7"/>
        <tr r="G8" s="7"/>
        <tr r="G8" s="7"/>
        <tr r="G8" s="7"/>
        <tr r="G8" s="7"/>
        <tr r="G8" s="7"/>
        <tr r="G8" s="7"/>
        <tr r="G8" s="7"/>
        <tr r="E8" s="7"/>
        <tr r="AH63" s="7"/>
        <tr r="AH63" s="7"/>
        <tr r="AH63" s="7"/>
        <tr r="AH63" s="7"/>
        <tr r="AH63" s="7"/>
        <tr r="AH63" s="7"/>
        <tr r="AH63" s="7"/>
        <tr r="AH63" s="7"/>
        <tr r="AH63" s="7"/>
        <tr r="J27" s="7"/>
        <tr r="J27" s="7"/>
        <tr r="J27" s="7"/>
        <tr r="J27" s="7"/>
        <tr r="J27" s="7"/>
        <tr r="J27" s="7"/>
        <tr r="J27" s="7"/>
        <tr r="J27" s="7"/>
        <tr r="J27" s="7"/>
        <tr r="S8" s="5"/>
        <tr r="S8" s="5"/>
        <tr r="S8" s="5"/>
        <tr r="S8" s="5"/>
        <tr r="S8" s="5"/>
        <tr r="S8" s="5"/>
        <tr r="S8" s="5"/>
        <tr r="S8" s="5"/>
        <tr r="S8" s="5"/>
      </tp>
      <tp t="e">
        <v>#N/A</v>
        <stp/>
        <stp>Inst</stp>
        <stp>ASX</stp>
        <stp>IRZ6M7</stp>
        <tr r="T10" s="7"/>
        <tr r="T10" s="7"/>
        <tr r="T10" s="7"/>
        <tr r="T10" s="7"/>
        <tr r="T10" s="7"/>
        <tr r="T10" s="7"/>
        <tr r="T10" s="7"/>
        <tr r="T10" s="7"/>
        <tr r="T10" s="7"/>
        <tr r="S26" s="5"/>
        <tr r="S26" s="5"/>
        <tr r="S26" s="5"/>
        <tr r="S26" s="5"/>
        <tr r="S26" s="5"/>
        <tr r="S26" s="5"/>
        <tr r="S26" s="5"/>
        <tr r="S26" s="5"/>
        <tr r="S26" s="5"/>
        <tr r="E30" s="7"/>
        <tr r="G30" s="7"/>
        <tr r="G30" s="7"/>
        <tr r="G30" s="7"/>
        <tr r="G30" s="7"/>
        <tr r="G30" s="7"/>
        <tr r="G30" s="7"/>
        <tr r="G30" s="7"/>
        <tr r="G30" s="7"/>
        <tr r="G30" s="7"/>
        <tr r="J11" s="7"/>
        <tr r="J11" s="7"/>
        <tr r="J11" s="7"/>
        <tr r="J11" s="7"/>
        <tr r="J11" s="7"/>
        <tr r="J11" s="7"/>
        <tr r="J11" s="7"/>
        <tr r="J11" s="7"/>
        <tr r="J11" s="7"/>
        <tr r="R26" s="5"/>
        <tr r="T26" s="5"/>
        <tr r="F30" s="7"/>
        <tr r="AZ64" s="7"/>
        <tr r="AZ64" s="7"/>
        <tr r="AZ64" s="7"/>
        <tr r="AZ64" s="7"/>
        <tr r="AZ64" s="7"/>
        <tr r="AZ64" s="7"/>
        <tr r="AZ64" s="7"/>
        <tr r="AZ64" s="7"/>
        <tr r="AZ64" s="7"/>
        <tr r="T62" s="7"/>
        <tr r="T62" s="7"/>
        <tr r="T62" s="7"/>
        <tr r="T62" s="7"/>
        <tr r="T62" s="7"/>
        <tr r="T62" s="7"/>
        <tr r="T62" s="7"/>
        <tr r="T62" s="7"/>
        <tr r="T62" s="7"/>
        <tr r="AR47" s="7"/>
        <tr r="AR47" s="7"/>
        <tr r="AR47" s="7"/>
        <tr r="AR47" s="7"/>
        <tr r="AR47" s="7"/>
        <tr r="AR47" s="7"/>
        <tr r="AR47" s="7"/>
        <tr r="AR47" s="7"/>
        <tr r="AR47" s="7"/>
        <tr r="T45" s="7"/>
        <tr r="T45" s="7"/>
        <tr r="T45" s="7"/>
        <tr r="T45" s="7"/>
        <tr r="T45" s="7"/>
        <tr r="T45" s="7"/>
        <tr r="T45" s="7"/>
        <tr r="T45" s="7"/>
        <tr r="T45" s="7"/>
        <tr r="AX48" s="7"/>
        <tr r="AX48" s="7"/>
        <tr r="AX48" s="7"/>
        <tr r="AX48" s="7"/>
        <tr r="AX48" s="7"/>
        <tr r="AX48" s="7"/>
        <tr r="AX48" s="7"/>
        <tr r="AX48" s="7"/>
        <tr r="AX48" s="7"/>
        <tr r="AX66" s="7"/>
        <tr r="AX66" s="7"/>
        <tr r="AX66" s="7"/>
        <tr r="AX66" s="7"/>
        <tr r="AX66" s="7"/>
        <tr r="AX66" s="7"/>
        <tr r="AX66" s="7"/>
        <tr r="AX66" s="7"/>
        <tr r="AX66" s="7"/>
        <tr r="AB28" s="7"/>
        <tr r="AB28" s="7"/>
        <tr r="AB28" s="7"/>
        <tr r="AB28" s="7"/>
        <tr r="AB28" s="7"/>
        <tr r="AB28" s="7"/>
        <tr r="AB28" s="7"/>
        <tr r="AB28" s="7"/>
        <tr r="AB28" s="7"/>
      </tp>
      <tp t="e">
        <v>#N/A</v>
        <stp/>
        <stp>Inst</stp>
        <stp>ASX</stp>
        <stp>IRU6M7</stp>
        <tr r="R29" s="7"/>
        <tr r="R29" s="7"/>
        <tr r="R29" s="7"/>
        <tr r="R29" s="7"/>
        <tr r="R29" s="7"/>
        <tr r="R29" s="7"/>
        <tr r="R29" s="7"/>
        <tr r="R29" s="7"/>
        <tr r="R29" s="7"/>
        <tr r="G47" s="7"/>
        <tr r="G47" s="7"/>
        <tr r="G47" s="7"/>
        <tr r="G47" s="7"/>
        <tr r="G47" s="7"/>
        <tr r="G47" s="7"/>
        <tr r="G47" s="7"/>
        <tr r="G47" s="7"/>
        <tr r="G47" s="7"/>
        <tr r="R10" s="7"/>
        <tr r="R10" s="7"/>
        <tr r="R10" s="7"/>
        <tr r="R10" s="7"/>
        <tr r="R10" s="7"/>
        <tr r="R10" s="7"/>
        <tr r="R10" s="7"/>
        <tr r="R10" s="7"/>
        <tr r="R10" s="7"/>
        <tr r="O41" s="5"/>
        <tr r="O41" s="5"/>
        <tr r="O41" s="5"/>
        <tr r="O41" s="5"/>
        <tr r="O41" s="5"/>
        <tr r="O41" s="5"/>
        <tr r="O41" s="5"/>
        <tr r="O41" s="5"/>
        <tr r="O41" s="5"/>
        <tr r="N41" s="5"/>
        <tr r="F47" s="7"/>
        <tr r="AP65" s="7"/>
        <tr r="AP65" s="7"/>
        <tr r="AP65" s="7"/>
        <tr r="AP65" s="7"/>
        <tr r="AP65" s="7"/>
        <tr r="AP65" s="7"/>
        <tr r="AP65" s="7"/>
        <tr r="AP65" s="7"/>
        <tr r="AP65" s="7"/>
        <tr r="AB61" s="7"/>
        <tr r="AB61" s="7"/>
        <tr r="AB61" s="7"/>
        <tr r="AB61" s="7"/>
        <tr r="AB61" s="7"/>
        <tr r="AB61" s="7"/>
        <tr r="AB61" s="7"/>
        <tr r="AB61" s="7"/>
        <tr r="AB61" s="7"/>
        <tr r="AB44" s="7"/>
        <tr r="AB44" s="7"/>
        <tr r="AB44" s="7"/>
        <tr r="AB44" s="7"/>
        <tr r="AB44" s="7"/>
        <tr r="AB44" s="7"/>
        <tr r="AB44" s="7"/>
        <tr r="AB44" s="7"/>
        <tr r="AB44" s="7"/>
        <tr r="E47" s="7"/>
        <tr r="AJ27" s="7"/>
        <tr r="AJ27" s="7"/>
        <tr r="AJ27" s="7"/>
        <tr r="AJ27" s="7"/>
        <tr r="AJ27" s="7"/>
        <tr r="AJ27" s="7"/>
        <tr r="AJ27" s="7"/>
        <tr r="AJ27" s="7"/>
        <tr r="AJ27" s="7"/>
        <tr r="AJ64" s="7"/>
        <tr r="AJ64" s="7"/>
        <tr r="AJ64" s="7"/>
        <tr r="AJ64" s="7"/>
        <tr r="AJ64" s="7"/>
        <tr r="AJ64" s="7"/>
        <tr r="AJ64" s="7"/>
        <tr r="AJ64" s="7"/>
        <tr r="AJ64" s="7"/>
        <tr r="AB9" s="7"/>
        <tr r="AB9" s="7"/>
        <tr r="AB9" s="7"/>
        <tr r="AB9" s="7"/>
        <tr r="AB9" s="7"/>
        <tr r="AB9" s="7"/>
        <tr r="AB9" s="7"/>
        <tr r="AB9" s="7"/>
        <tr r="AB9" s="7"/>
      </tp>
      <tp t="e">
        <v>#N/A</v>
        <stp/>
        <stp>Inst</stp>
        <stp>ASX</stp>
        <stp>IRM6M7</stp>
        <tr r="W8" s="4"/>
        <tr r="U8" s="4"/>
        <tr r="V8" s="4"/>
        <tr r="S8" s="4"/>
        <tr r="K27" s="4"/>
        <tr r="J27" s="4"/>
        <tr r="E64" s="7"/>
        <tr r="T8" s="4"/>
        <tr r="I27" s="4"/>
        <tr r="I27" s="4"/>
        <tr r="I27" s="4"/>
        <tr r="I27" s="4"/>
        <tr r="I27" s="4"/>
        <tr r="I27" s="4"/>
        <tr r="I27" s="4"/>
        <tr r="I27" s="4"/>
        <tr r="I27" s="4"/>
        <tr r="AR26" s="7"/>
        <tr r="AR26" s="7"/>
        <tr r="AR26" s="7"/>
        <tr r="AR26" s="7"/>
        <tr r="AR26" s="7"/>
        <tr r="AR26" s="7"/>
        <tr r="AR26" s="7"/>
        <tr r="AR26" s="7"/>
        <tr r="AR26" s="7"/>
        <tr r="AA8" s="4"/>
        <tr r="O10" s="5"/>
        <tr r="O10" s="5"/>
        <tr r="O10" s="5"/>
        <tr r="O10" s="5"/>
        <tr r="O10" s="5"/>
        <tr r="O10" s="5"/>
        <tr r="O10" s="5"/>
        <tr r="O10" s="5"/>
        <tr r="O10" s="5"/>
        <tr r="AJ43" s="7"/>
        <tr r="AJ43" s="7"/>
        <tr r="AJ43" s="7"/>
        <tr r="AJ43" s="7"/>
        <tr r="AJ43" s="7"/>
        <tr r="AJ43" s="7"/>
        <tr r="AJ43" s="7"/>
        <tr r="AJ43" s="7"/>
        <tr r="AJ43" s="7"/>
        <tr r="O25" s="5"/>
        <tr r="O25" s="5"/>
        <tr r="O25" s="5"/>
        <tr r="O25" s="5"/>
        <tr r="O25" s="5"/>
        <tr r="O25" s="5"/>
        <tr r="O25" s="5"/>
        <tr r="O25" s="5"/>
        <tr r="O25" s="5"/>
        <tr r="N25" s="5"/>
        <tr r="N10" s="5"/>
        <tr r="F64" s="7"/>
        <tr r="AJ8" s="7"/>
        <tr r="AJ8" s="7"/>
        <tr r="AJ8" s="7"/>
        <tr r="AJ8" s="7"/>
        <tr r="AJ8" s="7"/>
        <tr r="AJ8" s="7"/>
        <tr r="AJ8" s="7"/>
        <tr r="AJ8" s="7"/>
        <tr r="AJ8" s="7"/>
        <tr r="X15" s="8"/>
        <tr r="Z28" s="7"/>
        <tr r="Z28" s="7"/>
        <tr r="Z28" s="7"/>
        <tr r="Z28" s="7"/>
        <tr r="Z28" s="7"/>
        <tr r="Z28" s="7"/>
        <tr r="Z28" s="7"/>
        <tr r="Z28" s="7"/>
        <tr r="Z28" s="7"/>
        <tr r="J46" s="7"/>
        <tr r="J46" s="7"/>
        <tr r="J46" s="7"/>
        <tr r="J46" s="7"/>
        <tr r="J46" s="7"/>
        <tr r="J46" s="7"/>
        <tr r="J46" s="7"/>
        <tr r="J46" s="7"/>
        <tr r="J46" s="7"/>
        <tr r="G64" s="7"/>
        <tr r="G64" s="7"/>
        <tr r="G64" s="7"/>
        <tr r="G64" s="7"/>
        <tr r="G64" s="7"/>
        <tr r="G64" s="7"/>
        <tr r="G64" s="7"/>
        <tr r="G64" s="7"/>
        <tr r="G64" s="7"/>
        <tr r="Z9" s="7"/>
        <tr r="Z9" s="7"/>
        <tr r="Z9" s="7"/>
        <tr r="Z9" s="7"/>
        <tr r="Z9" s="7"/>
        <tr r="Z9" s="7"/>
        <tr r="Z9" s="7"/>
        <tr r="Z9" s="7"/>
        <tr r="Z9" s="7"/>
      </tp>
      <tp t="e">
        <v>#N/A</v>
        <stp/>
        <stp>Inst</stp>
        <stp>ASX</stp>
        <stp>IRH6M7</stp>
        <tr r="AZ25" s="7"/>
        <tr r="AZ25" s="7"/>
        <tr r="AZ25" s="7"/>
        <tr r="AZ25" s="7"/>
        <tr r="AZ25" s="7"/>
        <tr r="AZ25" s="7"/>
        <tr r="AZ25" s="7"/>
        <tr r="AZ25" s="7"/>
        <tr r="AZ25" s="7"/>
        <tr r="W20" s="4"/>
        <tr r="T20" s="4"/>
        <tr r="U20" s="4"/>
        <tr r="AR7" s="7"/>
        <tr r="AR7" s="7"/>
        <tr r="AR7" s="7"/>
        <tr r="AR7" s="7"/>
        <tr r="AR7" s="7"/>
        <tr r="AR7" s="7"/>
        <tr r="AR7" s="7"/>
        <tr r="AR7" s="7"/>
        <tr r="AR7" s="7"/>
        <tr r="AA20" s="4"/>
        <tr r="V20" s="4"/>
        <tr r="S20" s="4"/>
        <tr r="AH27" s="7"/>
        <tr r="AH27" s="7"/>
        <tr r="AH27" s="7"/>
        <tr r="AH27" s="7"/>
        <tr r="AH27" s="7"/>
        <tr r="AH27" s="7"/>
        <tr r="AH27" s="7"/>
        <tr r="AH27" s="7"/>
        <tr r="AH27" s="7"/>
        <tr r="R45" s="7"/>
        <tr r="R45" s="7"/>
        <tr r="R45" s="7"/>
        <tr r="R45" s="7"/>
        <tr r="R45" s="7"/>
        <tr r="R45" s="7"/>
        <tr r="R45" s="7"/>
        <tr r="R45" s="7"/>
        <tr r="R45" s="7"/>
        <tr r="J63" s="7"/>
        <tr r="J63" s="7"/>
        <tr r="J63" s="7"/>
        <tr r="J63" s="7"/>
        <tr r="J63" s="7"/>
        <tr r="J63" s="7"/>
        <tr r="J63" s="7"/>
        <tr r="J63" s="7"/>
        <tr r="J63" s="7"/>
        <tr r="AH8" s="7"/>
        <tr r="AH8" s="7"/>
        <tr r="AH8" s="7"/>
        <tr r="AH8" s="7"/>
        <tr r="AH8" s="7"/>
        <tr r="AH8" s="7"/>
        <tr r="AH8" s="7"/>
        <tr r="AH8" s="7"/>
        <tr r="AH8" s="7"/>
        <tr r="X26" s="8"/>
      </tp>
      <tp t="e">
        <v>#N/A</v>
        <stp/>
        <stp>Inst</stp>
        <stp>ASX</stp>
        <stp>IRZ6H8</stp>
        <tr r="V23" s="4"/>
        <tr r="AR10" s="7"/>
        <tr r="AR10" s="7"/>
        <tr r="AR10" s="7"/>
        <tr r="AR10" s="7"/>
        <tr r="AR10" s="7"/>
        <tr r="AR10" s="7"/>
        <tr r="AR10" s="7"/>
        <tr r="AR10" s="7"/>
        <tr r="AR10" s="7"/>
        <tr r="AA23" s="4"/>
        <tr r="S23" s="4"/>
        <tr r="AH30" s="7"/>
        <tr r="AH30" s="7"/>
        <tr r="AH30" s="7"/>
        <tr r="AH30" s="7"/>
        <tr r="AH30" s="7"/>
        <tr r="AH30" s="7"/>
        <tr r="AH30" s="7"/>
        <tr r="AH30" s="7"/>
        <tr r="AH30" s="7"/>
        <tr r="R48" s="7"/>
        <tr r="R48" s="7"/>
        <tr r="R48" s="7"/>
        <tr r="R48" s="7"/>
        <tr r="R48" s="7"/>
        <tr r="R48" s="7"/>
        <tr r="R48" s="7"/>
        <tr r="R48" s="7"/>
        <tr r="R48" s="7"/>
        <tr r="J66" s="7"/>
        <tr r="J66" s="7"/>
        <tr r="J66" s="7"/>
        <tr r="J66" s="7"/>
        <tr r="J66" s="7"/>
        <tr r="J66" s="7"/>
        <tr r="J66" s="7"/>
        <tr r="J66" s="7"/>
        <tr r="J66" s="7"/>
        <tr r="AH11" s="7"/>
        <tr r="AH11" s="7"/>
        <tr r="AH11" s="7"/>
        <tr r="AH11" s="7"/>
        <tr r="AH11" s="7"/>
        <tr r="AH11" s="7"/>
        <tr r="AH11" s="7"/>
        <tr r="AH11" s="7"/>
        <tr r="AH11" s="7"/>
        <tr r="X29" s="8"/>
        <tr r="U23" s="4"/>
        <tr r="AZ28" s="7"/>
        <tr r="AZ28" s="7"/>
        <tr r="AZ28" s="7"/>
        <tr r="AZ28" s="7"/>
        <tr r="AZ28" s="7"/>
        <tr r="AZ28" s="7"/>
        <tr r="AZ28" s="7"/>
        <tr r="AZ28" s="7"/>
        <tr r="AZ28" s="7"/>
        <tr r="W23" s="4"/>
        <tr r="T23" s="4"/>
      </tp>
      <tp t="e">
        <v>#N/A</v>
        <stp/>
        <stp>Inst</stp>
        <stp>ASX</stp>
        <stp>IRU6H8</stp>
        <tr r="Z47" s="7"/>
        <tr r="Z47" s="7"/>
        <tr r="Z47" s="7"/>
        <tr r="Z47" s="7"/>
        <tr r="Z47" s="7"/>
        <tr r="Z47" s="7"/>
        <tr r="Z47" s="7"/>
        <tr r="Z47" s="7"/>
        <tr r="Z47" s="7"/>
        <tr r="R65" s="7"/>
        <tr r="R65" s="7"/>
        <tr r="R65" s="7"/>
        <tr r="R65" s="7"/>
        <tr r="R65" s="7"/>
        <tr r="R65" s="7"/>
        <tr r="R65" s="7"/>
        <tr r="R65" s="7"/>
        <tr r="R65" s="7"/>
        <tr r="AP10" s="7"/>
        <tr r="AP10" s="7"/>
        <tr r="AP10" s="7"/>
        <tr r="AP10" s="7"/>
        <tr r="AP10" s="7"/>
        <tr r="AP10" s="7"/>
        <tr r="AP10" s="7"/>
        <tr r="AP10" s="7"/>
        <tr r="AP10" s="7"/>
        <tr r="X39" s="8"/>
        <tr r="AA34" s="4"/>
        <tr r="AP29" s="7"/>
        <tr r="AP29" s="7"/>
        <tr r="AP29" s="7"/>
        <tr r="AP29" s="7"/>
        <tr r="AP29" s="7"/>
        <tr r="AP29" s="7"/>
        <tr r="AP29" s="7"/>
        <tr r="AP29" s="7"/>
        <tr r="AP29" s="7"/>
        <tr r="U34" s="4"/>
        <tr r="W34" s="4"/>
        <tr r="T34" s="4"/>
        <tr r="V34" s="4"/>
        <tr r="S34" s="4"/>
        <tr r="AZ9" s="7"/>
        <tr r="AZ9" s="7"/>
        <tr r="AZ9" s="7"/>
        <tr r="AZ9" s="7"/>
        <tr r="AZ9" s="7"/>
        <tr r="AZ9" s="7"/>
        <tr r="AZ9" s="7"/>
        <tr r="AZ9" s="7"/>
        <tr r="AZ9" s="7"/>
      </tp>
      <tp t="e">
        <v>#N/A</v>
        <stp/>
        <stp>Inst</stp>
        <stp>ASX</stp>
        <stp>IRM6H8</stp>
        <tr r="AA44" s="4"/>
        <tr r="U44" s="4"/>
        <tr r="W44" s="4"/>
        <tr r="T44" s="4"/>
        <tr r="AX28" s="7"/>
        <tr r="AX28" s="7"/>
        <tr r="AX28" s="7"/>
        <tr r="AX28" s="7"/>
        <tr r="AX28" s="7"/>
        <tr r="AX28" s="7"/>
        <tr r="AX28" s="7"/>
        <tr r="AX28" s="7"/>
        <tr r="AX28" s="7"/>
        <tr r="V44" s="4"/>
        <tr r="S44" s="4"/>
        <tr r="AH46" s="7"/>
        <tr r="AH46" s="7"/>
        <tr r="AH46" s="7"/>
        <tr r="AH46" s="7"/>
        <tr r="AH46" s="7"/>
        <tr r="AH46" s="7"/>
        <tr r="AH46" s="7"/>
        <tr r="AH46" s="7"/>
        <tr r="AH46" s="7"/>
        <tr r="Z64" s="7"/>
        <tr r="Z64" s="7"/>
        <tr r="Z64" s="7"/>
        <tr r="Z64" s="7"/>
        <tr r="Z64" s="7"/>
        <tr r="Z64" s="7"/>
        <tr r="Z64" s="7"/>
        <tr r="Z64" s="7"/>
        <tr r="Z64" s="7"/>
        <tr r="AX9" s="7"/>
        <tr r="AX9" s="7"/>
        <tr r="AX9" s="7"/>
        <tr r="AX9" s="7"/>
        <tr r="AX9" s="7"/>
        <tr r="AX9" s="7"/>
        <tr r="AX9" s="7"/>
        <tr r="AX9" s="7"/>
        <tr r="AX9" s="7"/>
      </tp>
      <tp t="e">
        <v>#N/A</v>
        <stp/>
        <stp>Inst</stp>
        <stp>ASX</stp>
        <stp>IRZ6H7</stp>
        <tr r="T41" s="5"/>
        <tr r="S41" s="5"/>
        <tr r="S41" s="5"/>
        <tr r="S41" s="5"/>
        <tr r="S41" s="5"/>
        <tr r="S41" s="5"/>
        <tr r="S41" s="5"/>
        <tr r="S41" s="5"/>
        <tr r="S41" s="5"/>
        <tr r="S41" s="5"/>
        <tr r="E11" s="7"/>
        <tr r="L29" s="7"/>
        <tr r="L29" s="7"/>
        <tr r="L29" s="7"/>
        <tr r="L29" s="7"/>
        <tr r="L29" s="7"/>
        <tr r="L29" s="7"/>
        <tr r="L29" s="7"/>
        <tr r="L29" s="7"/>
        <tr r="L29" s="7"/>
        <tr r="L10" s="7"/>
        <tr r="L10" s="7"/>
        <tr r="L10" s="7"/>
        <tr r="L10" s="7"/>
        <tr r="L10" s="7"/>
        <tr r="L10" s="7"/>
        <tr r="L10" s="7"/>
        <tr r="L10" s="7"/>
        <tr r="L10" s="7"/>
        <tr r="G11" s="7"/>
        <tr r="G11" s="7"/>
        <tr r="G11" s="7"/>
        <tr r="G11" s="7"/>
        <tr r="G11" s="7"/>
        <tr r="G11" s="7"/>
        <tr r="G11" s="7"/>
        <tr r="G11" s="7"/>
        <tr r="G11" s="7"/>
        <tr r="J37" s="5"/>
        <tr r="J37" s="5"/>
        <tr r="J37" s="5"/>
        <tr r="J37" s="5"/>
        <tr r="J37" s="5"/>
        <tr r="J37" s="5"/>
        <tr r="J37" s="5"/>
        <tr r="J37" s="5"/>
        <tr r="J37" s="5"/>
        <tr r="G23" s="5"/>
        <tr r="G23" s="5"/>
        <tr r="G23" s="5"/>
        <tr r="G23" s="5"/>
        <tr r="G23" s="5"/>
        <tr r="G23" s="5"/>
        <tr r="G23" s="5"/>
        <tr r="G23" s="5"/>
        <tr r="G23" s="5"/>
        <tr r="AH66" s="7"/>
        <tr r="AH66" s="7"/>
        <tr r="AH66" s="7"/>
        <tr r="AH66" s="7"/>
        <tr r="AH66" s="7"/>
        <tr r="AH66" s="7"/>
        <tr r="AH66" s="7"/>
        <tr r="AH66" s="7"/>
        <tr r="AH66" s="7"/>
        <tr r="J30" s="7"/>
        <tr r="J30" s="7"/>
        <tr r="J30" s="7"/>
        <tr r="J30" s="7"/>
        <tr r="J30" s="7"/>
        <tr r="J30" s="7"/>
        <tr r="J30" s="7"/>
        <tr r="J30" s="7"/>
        <tr r="J30" s="7"/>
        <tr r="S11" s="5"/>
        <tr r="S11" s="5"/>
        <tr r="S11" s="5"/>
        <tr r="S11" s="5"/>
        <tr r="S11" s="5"/>
        <tr r="S11" s="5"/>
        <tr r="S11" s="5"/>
        <tr r="S11" s="5"/>
        <tr r="S11" s="5"/>
        <tr r="R11" s="5"/>
        <tr r="T11" s="5"/>
        <tr r="C29" s="4"/>
        <tr r="F11" s="7"/>
        <tr r="AR63" s="7"/>
        <tr r="AR63" s="7"/>
        <tr r="AR63" s="7"/>
        <tr r="AR63" s="7"/>
        <tr r="AR63" s="7"/>
        <tr r="AR63" s="7"/>
        <tr r="AR63" s="7"/>
        <tr r="AR63" s="7"/>
        <tr r="AR63" s="7"/>
        <tr r="AP48" s="7"/>
        <tr r="AP48" s="7"/>
        <tr r="AP48" s="7"/>
        <tr r="AP48" s="7"/>
        <tr r="AP48" s="7"/>
        <tr r="AP48" s="7"/>
        <tr r="AP48" s="7"/>
        <tr r="AP48" s="7"/>
        <tr r="AP48" s="7"/>
        <tr r="AZ46" s="7"/>
        <tr r="AZ46" s="7"/>
        <tr r="AZ46" s="7"/>
        <tr r="AZ46" s="7"/>
        <tr r="AZ46" s="7"/>
        <tr r="AZ46" s="7"/>
        <tr r="AZ46" s="7"/>
        <tr r="AZ46" s="7"/>
        <tr r="AZ46" s="7"/>
        <tr r="L62" s="7"/>
        <tr r="L62" s="7"/>
        <tr r="L62" s="7"/>
        <tr r="L62" s="7"/>
        <tr r="L62" s="7"/>
        <tr r="L62" s="7"/>
        <tr r="L62" s="7"/>
        <tr r="L62" s="7"/>
        <tr r="L62" s="7"/>
        <tr r="R41" s="5"/>
        <tr r="D29" s="4"/>
        <tr r="B29" s="4"/>
        <tr r="B29" s="4"/>
        <tr r="B29" s="4"/>
        <tr r="B29" s="4"/>
        <tr r="B29" s="4"/>
        <tr r="B29" s="4"/>
        <tr r="B29" s="4"/>
        <tr r="B29" s="4"/>
        <tr r="B29" s="4"/>
        <tr r="L45" s="7"/>
        <tr r="L45" s="7"/>
        <tr r="L45" s="7"/>
        <tr r="L45" s="7"/>
        <tr r="L45" s="7"/>
        <tr r="L45" s="7"/>
        <tr r="L45" s="7"/>
        <tr r="L45" s="7"/>
        <tr r="L45" s="7"/>
        <tr r="T28" s="7"/>
        <tr r="T28" s="7"/>
        <tr r="T28" s="7"/>
        <tr r="T28" s="7"/>
        <tr r="T28" s="7"/>
        <tr r="T28" s="7"/>
        <tr r="T28" s="7"/>
        <tr r="T28" s="7"/>
        <tr r="T28" s="7"/>
        <tr r="J8" s="5"/>
        <tr r="J8" s="5"/>
        <tr r="J8" s="5"/>
        <tr r="J8" s="5"/>
        <tr r="J8" s="5"/>
        <tr r="J8" s="5"/>
        <tr r="J8" s="5"/>
        <tr r="J8" s="5"/>
        <tr r="J8" s="5"/>
        <tr r="G9" s="5"/>
        <tr r="G9" s="5"/>
        <tr r="G9" s="5"/>
        <tr r="G9" s="5"/>
        <tr r="G9" s="5"/>
        <tr r="G9" s="5"/>
        <tr r="G9" s="5"/>
        <tr r="G9" s="5"/>
        <tr r="G9" s="5"/>
      </tp>
      <tp t="e">
        <v>#N/A</v>
        <stp/>
        <stp>Inst</stp>
        <stp>ASX</stp>
        <stp>IRU6H7</stp>
        <tr r="E29" s="7"/>
        <tr r="G29" s="7"/>
        <tr r="G29" s="7"/>
        <tr r="G29" s="7"/>
        <tr r="G29" s="7"/>
        <tr r="G29" s="7"/>
        <tr r="G29" s="7"/>
        <tr r="G29" s="7"/>
        <tr r="G29" s="7"/>
        <tr r="G29" s="7"/>
        <tr r="J10" s="7"/>
        <tr r="J10" s="7"/>
        <tr r="J10" s="7"/>
        <tr r="J10" s="7"/>
        <tr r="J10" s="7"/>
        <tr r="J10" s="7"/>
        <tr r="J10" s="7"/>
        <tr r="J10" s="7"/>
        <tr r="J10" s="7"/>
        <tr r="T25" s="5"/>
        <tr r="S25" s="5"/>
        <tr r="S25" s="5"/>
        <tr r="S25" s="5"/>
        <tr r="S25" s="5"/>
        <tr r="S25" s="5"/>
        <tr r="S25" s="5"/>
        <tr r="S25" s="5"/>
        <tr r="S25" s="5"/>
        <tr r="S25" s="5"/>
        <tr r="F29" s="7"/>
        <tr r="AZ63" s="7"/>
        <tr r="AZ63" s="7"/>
        <tr r="AZ63" s="7"/>
        <tr r="AZ63" s="7"/>
        <tr r="AZ63" s="7"/>
        <tr r="AZ63" s="7"/>
        <tr r="AZ63" s="7"/>
        <tr r="AZ63" s="7"/>
        <tr r="AZ63" s="7"/>
        <tr r="T61" s="7"/>
        <tr r="T61" s="7"/>
        <tr r="T61" s="7"/>
        <tr r="T61" s="7"/>
        <tr r="T61" s="7"/>
        <tr r="T61" s="7"/>
        <tr r="T61" s="7"/>
        <tr r="T61" s="7"/>
        <tr r="T61" s="7"/>
        <tr r="AR46" s="7"/>
        <tr r="AR46" s="7"/>
        <tr r="AR46" s="7"/>
        <tr r="AR46" s="7"/>
        <tr r="AR46" s="7"/>
        <tr r="AR46" s="7"/>
        <tr r="AR46" s="7"/>
        <tr r="AR46" s="7"/>
        <tr r="AR46" s="7"/>
        <tr r="T44" s="7"/>
        <tr r="T44" s="7"/>
        <tr r="T44" s="7"/>
        <tr r="T44" s="7"/>
        <tr r="T44" s="7"/>
        <tr r="T44" s="7"/>
        <tr r="T44" s="7"/>
        <tr r="T44" s="7"/>
        <tr r="T44" s="7"/>
        <tr r="R25" s="5"/>
        <tr r="AX47" s="7"/>
        <tr r="AX47" s="7"/>
        <tr r="AX47" s="7"/>
        <tr r="AX47" s="7"/>
        <tr r="AX47" s="7"/>
        <tr r="AX47" s="7"/>
        <tr r="AX47" s="7"/>
        <tr r="AX47" s="7"/>
        <tr r="AX47" s="7"/>
        <tr r="AX65" s="7"/>
        <tr r="AX65" s="7"/>
        <tr r="AX65" s="7"/>
        <tr r="AX65" s="7"/>
        <tr r="AX65" s="7"/>
        <tr r="AX65" s="7"/>
        <tr r="AX65" s="7"/>
        <tr r="AX65" s="7"/>
        <tr r="AX65" s="7"/>
        <tr r="AB27" s="7"/>
        <tr r="AB27" s="7"/>
        <tr r="AB27" s="7"/>
        <tr r="AB27" s="7"/>
        <tr r="AB27" s="7"/>
        <tr r="AB27" s="7"/>
        <tr r="AB27" s="7"/>
        <tr r="AB27" s="7"/>
        <tr r="AB27" s="7"/>
        <tr r="T9" s="7"/>
        <tr r="T9" s="7"/>
        <tr r="T9" s="7"/>
        <tr r="T9" s="7"/>
        <tr r="T9" s="7"/>
        <tr r="T9" s="7"/>
        <tr r="T9" s="7"/>
        <tr r="T9" s="7"/>
        <tr r="T9" s="7"/>
      </tp>
      <tp t="e">
        <v>#N/A</v>
        <stp/>
        <stp>Inst</stp>
        <stp>ASX</stp>
        <stp>IRM6H7</stp>
        <tr r="F46" s="7"/>
        <tr r="AP64" s="7"/>
        <tr r="AP64" s="7"/>
        <tr r="AP64" s="7"/>
        <tr r="AP64" s="7"/>
        <tr r="AP64" s="7"/>
        <tr r="AP64" s="7"/>
        <tr r="AP64" s="7"/>
        <tr r="AP64" s="7"/>
        <tr r="AP64" s="7"/>
        <tr r="AB60" s="7"/>
        <tr r="AB60" s="7"/>
        <tr r="AB60" s="7"/>
        <tr r="AB60" s="7"/>
        <tr r="AB60" s="7"/>
        <tr r="AB60" s="7"/>
        <tr r="AB60" s="7"/>
        <tr r="AB60" s="7"/>
        <tr r="AB60" s="7"/>
        <tr r="O40" s="5"/>
        <tr r="O40" s="5"/>
        <tr r="O40" s="5"/>
        <tr r="O40" s="5"/>
        <tr r="O40" s="5"/>
        <tr r="O40" s="5"/>
        <tr r="O40" s="5"/>
        <tr r="O40" s="5"/>
        <tr r="O40" s="5"/>
        <tr r="AB43" s="7"/>
        <tr r="AB43" s="7"/>
        <tr r="AB43" s="7"/>
        <tr r="AB43" s="7"/>
        <tr r="AB43" s="7"/>
        <tr r="AB43" s="7"/>
        <tr r="AB43" s="7"/>
        <tr r="AB43" s="7"/>
        <tr r="AB43" s="7"/>
        <tr r="N40" s="5"/>
        <tr r="E46" s="7"/>
        <tr r="AJ26" s="7"/>
        <tr r="AJ26" s="7"/>
        <tr r="AJ26" s="7"/>
        <tr r="AJ26" s="7"/>
        <tr r="AJ26" s="7"/>
        <tr r="AJ26" s="7"/>
        <tr r="AJ26" s="7"/>
        <tr r="AJ26" s="7"/>
        <tr r="AJ26" s="7"/>
        <tr r="AJ63" s="7"/>
        <tr r="AJ63" s="7"/>
        <tr r="AJ63" s="7"/>
        <tr r="AJ63" s="7"/>
        <tr r="AJ63" s="7"/>
        <tr r="AJ63" s="7"/>
        <tr r="AJ63" s="7"/>
        <tr r="AJ63" s="7"/>
        <tr r="AJ63" s="7"/>
        <tr r="AB8" s="7"/>
        <tr r="AB8" s="7"/>
        <tr r="AB8" s="7"/>
        <tr r="AB8" s="7"/>
        <tr r="AB8" s="7"/>
        <tr r="AB8" s="7"/>
        <tr r="AB8" s="7"/>
        <tr r="AB8" s="7"/>
        <tr r="AB8" s="7"/>
        <tr r="R28" s="7"/>
        <tr r="R28" s="7"/>
        <tr r="R28" s="7"/>
        <tr r="R28" s="7"/>
        <tr r="R28" s="7"/>
        <tr r="R28" s="7"/>
        <tr r="R28" s="7"/>
        <tr r="R28" s="7"/>
        <tr r="R28" s="7"/>
        <tr r="G46" s="7"/>
        <tr r="G46" s="7"/>
        <tr r="G46" s="7"/>
        <tr r="G46" s="7"/>
        <tr r="G46" s="7"/>
        <tr r="G46" s="7"/>
        <tr r="G46" s="7"/>
        <tr r="G46" s="7"/>
        <tr r="G46" s="7"/>
        <tr r="R9" s="7"/>
        <tr r="R9" s="7"/>
        <tr r="R9" s="7"/>
        <tr r="R9" s="7"/>
        <tr r="R9" s="7"/>
        <tr r="R9" s="7"/>
        <tr r="R9" s="7"/>
        <tr r="R9" s="7"/>
        <tr r="R9" s="7"/>
      </tp>
      <tp t="e">
        <v>#N/A</v>
        <stp/>
        <stp>Inst</stp>
        <stp>ASX</stp>
        <stp>IRH6H7</stp>
        <tr r="O24" s="5"/>
        <tr r="O24" s="5"/>
        <tr r="O24" s="5"/>
        <tr r="O24" s="5"/>
        <tr r="O24" s="5"/>
        <tr r="O24" s="5"/>
        <tr r="O24" s="5"/>
        <tr r="O24" s="5"/>
        <tr r="O24" s="5"/>
        <tr r="S7" s="4"/>
        <tr r="N24" s="5"/>
        <tr r="T7" s="4"/>
        <tr r="E63" s="7"/>
        <tr r="X14" s="8"/>
        <tr r="W7" s="4"/>
        <tr r="AR25" s="7"/>
        <tr r="AR25" s="7"/>
        <tr r="AR25" s="7"/>
        <tr r="AR25" s="7"/>
        <tr r="AR25" s="7"/>
        <tr r="AR25" s="7"/>
        <tr r="AR25" s="7"/>
        <tr r="AR25" s="7"/>
        <tr r="AR25" s="7"/>
        <tr r="AA7" s="4"/>
        <tr r="V7" s="4"/>
        <tr r="O9" s="5"/>
        <tr r="O9" s="5"/>
        <tr r="O9" s="5"/>
        <tr r="O9" s="5"/>
        <tr r="O9" s="5"/>
        <tr r="O9" s="5"/>
        <tr r="O9" s="5"/>
        <tr r="O9" s="5"/>
        <tr r="O9" s="5"/>
        <tr r="AJ42" s="7"/>
        <tr r="AJ42" s="7"/>
        <tr r="AJ42" s="7"/>
        <tr r="AJ42" s="7"/>
        <tr r="AJ42" s="7"/>
        <tr r="AJ42" s="7"/>
        <tr r="AJ42" s="7"/>
        <tr r="AJ42" s="7"/>
        <tr r="AJ42" s="7"/>
        <tr r="K26" s="4"/>
        <tr r="N9" s="5"/>
        <tr r="J26" s="4"/>
        <tr r="F63" s="7"/>
        <tr r="AJ7" s="7"/>
        <tr r="AJ7" s="7"/>
        <tr r="AJ7" s="7"/>
        <tr r="AJ7" s="7"/>
        <tr r="AJ7" s="7"/>
        <tr r="AJ7" s="7"/>
        <tr r="AJ7" s="7"/>
        <tr r="AJ7" s="7"/>
        <tr r="AJ7" s="7"/>
        <tr r="I26" s="4"/>
        <tr r="I26" s="4"/>
        <tr r="I26" s="4"/>
        <tr r="I26" s="4"/>
        <tr r="I26" s="4"/>
        <tr r="I26" s="4"/>
        <tr r="I26" s="4"/>
        <tr r="I26" s="4"/>
        <tr r="I26" s="4"/>
        <tr r="Z27" s="7"/>
        <tr r="Z27" s="7"/>
        <tr r="Z27" s="7"/>
        <tr r="Z27" s="7"/>
        <tr r="Z27" s="7"/>
        <tr r="Z27" s="7"/>
        <tr r="Z27" s="7"/>
        <tr r="Z27" s="7"/>
        <tr r="Z27" s="7"/>
        <tr r="J45" s="7"/>
        <tr r="J45" s="7"/>
        <tr r="J45" s="7"/>
        <tr r="J45" s="7"/>
        <tr r="J45" s="7"/>
        <tr r="J45" s="7"/>
        <tr r="J45" s="7"/>
        <tr r="J45" s="7"/>
        <tr r="J45" s="7"/>
        <tr r="G63" s="7"/>
        <tr r="G63" s="7"/>
        <tr r="G63" s="7"/>
        <tr r="G63" s="7"/>
        <tr r="G63" s="7"/>
        <tr r="G63" s="7"/>
        <tr r="G63" s="7"/>
        <tr r="G63" s="7"/>
        <tr r="G63" s="7"/>
        <tr r="Z8" s="7"/>
        <tr r="Z8" s="7"/>
        <tr r="Z8" s="7"/>
        <tr r="Z8" s="7"/>
        <tr r="Z8" s="7"/>
        <tr r="Z8" s="7"/>
        <tr r="Z8" s="7"/>
        <tr r="Z8" s="7"/>
        <tr r="Z8" s="7"/>
        <tr r="U7" s="4"/>
      </tp>
      <tp t="e">
        <v>#N/A</v>
        <stp/>
        <stp>Inst</stp>
        <stp>ASX</stp>
        <stp>IRZ7U8</stp>
        <tr r="AP70" s="7"/>
        <tr r="AP70" s="7"/>
        <tr r="AP70" s="7"/>
        <tr r="AP70" s="7"/>
        <tr r="AP70" s="7"/>
        <tr r="AP70" s="7"/>
        <tr r="AP70" s="7"/>
        <tr r="AP70" s="7"/>
        <tr r="AP70" s="7"/>
        <tr r="AB66" s="7"/>
        <tr r="AB66" s="7"/>
        <tr r="AB66" s="7"/>
        <tr r="AB66" s="7"/>
        <tr r="AB66" s="7"/>
        <tr r="AB66" s="7"/>
        <tr r="AB66" s="7"/>
        <tr r="AB66" s="7"/>
        <tr r="AB66" s="7"/>
        <tr r="O46" s="5"/>
        <tr r="O46" s="5"/>
        <tr r="O46" s="5"/>
        <tr r="O46" s="5"/>
        <tr r="O46" s="5"/>
        <tr r="O46" s="5"/>
        <tr r="O46" s="5"/>
        <tr r="O46" s="5"/>
        <tr r="O46" s="5"/>
        <tr r="AB49" s="7"/>
        <tr r="AB49" s="7"/>
        <tr r="AB49" s="7"/>
        <tr r="AB49" s="7"/>
        <tr r="AB49" s="7"/>
        <tr r="AB49" s="7"/>
        <tr r="AB49" s="7"/>
        <tr r="AB49" s="7"/>
        <tr r="AB49" s="7"/>
        <tr r="N46" s="5"/>
        <tr r="E52" s="7"/>
        <tr r="AJ32" s="7"/>
        <tr r="AJ32" s="7"/>
        <tr r="AJ32" s="7"/>
        <tr r="AJ32" s="7"/>
        <tr r="AJ32" s="7"/>
        <tr r="AJ32" s="7"/>
        <tr r="AJ32" s="7"/>
        <tr r="AJ32" s="7"/>
        <tr r="AJ32" s="7"/>
        <tr r="AJ69" s="7"/>
        <tr r="AJ69" s="7"/>
        <tr r="AJ69" s="7"/>
        <tr r="AJ69" s="7"/>
        <tr r="AJ69" s="7"/>
        <tr r="AJ69" s="7"/>
        <tr r="AJ69" s="7"/>
        <tr r="AJ69" s="7"/>
        <tr r="AJ69" s="7"/>
        <tr r="AB14" s="7"/>
        <tr r="AB14" s="7"/>
        <tr r="AB14" s="7"/>
        <tr r="AB14" s="7"/>
        <tr r="AB14" s="7"/>
        <tr r="AB14" s="7"/>
        <tr r="AB14" s="7"/>
        <tr r="AB14" s="7"/>
        <tr r="AB14" s="7"/>
        <tr r="R34" s="7"/>
        <tr r="R34" s="7"/>
        <tr r="R34" s="7"/>
        <tr r="R34" s="7"/>
        <tr r="R34" s="7"/>
        <tr r="R34" s="7"/>
        <tr r="R34" s="7"/>
        <tr r="R34" s="7"/>
        <tr r="R34" s="7"/>
        <tr r="G52" s="7"/>
        <tr r="G52" s="7"/>
        <tr r="G52" s="7"/>
        <tr r="G52" s="7"/>
        <tr r="G52" s="7"/>
        <tr r="G52" s="7"/>
        <tr r="G52" s="7"/>
        <tr r="G52" s="7"/>
        <tr r="G52" s="7"/>
        <tr r="R15" s="7"/>
        <tr r="R15" s="7"/>
        <tr r="R15" s="7"/>
        <tr r="R15" s="7"/>
        <tr r="R15" s="7"/>
        <tr r="R15" s="7"/>
        <tr r="R15" s="7"/>
        <tr r="R15" s="7"/>
        <tr r="R15" s="7"/>
        <tr r="F52" s="7"/>
      </tp>
      <tp t="e">
        <v>#N/A</v>
        <stp/>
        <stp>Inst</stp>
        <stp>ASX</stp>
        <stp>IRU7U8</stp>
        <tr r="V13" s="4"/>
        <tr r="T13" s="4"/>
        <tr r="AR31" s="7"/>
        <tr r="AR31" s="7"/>
        <tr r="AR31" s="7"/>
        <tr r="AR31" s="7"/>
        <tr r="AR31" s="7"/>
        <tr r="AR31" s="7"/>
        <tr r="AR31" s="7"/>
        <tr r="AR31" s="7"/>
        <tr r="AR31" s="7"/>
        <tr r="X20" s="8"/>
        <tr r="AA13" s="4"/>
        <tr r="O15" s="5"/>
        <tr r="O15" s="5"/>
        <tr r="O15" s="5"/>
        <tr r="O15" s="5"/>
        <tr r="O15" s="5"/>
        <tr r="O15" s="5"/>
        <tr r="O15" s="5"/>
        <tr r="O15" s="5"/>
        <tr r="O15" s="5"/>
        <tr r="AJ48" s="7"/>
        <tr r="AJ48" s="7"/>
        <tr r="AJ48" s="7"/>
        <tr r="AJ48" s="7"/>
        <tr r="AJ48" s="7"/>
        <tr r="AJ48" s="7"/>
        <tr r="AJ48" s="7"/>
        <tr r="AJ48" s="7"/>
        <tr r="AJ48" s="7"/>
        <tr r="K32" s="4"/>
        <tr r="N15" s="5"/>
        <tr r="J32" s="4"/>
        <tr r="F69" s="7"/>
        <tr r="AJ13" s="7"/>
        <tr r="AJ13" s="7"/>
        <tr r="AJ13" s="7"/>
        <tr r="AJ13" s="7"/>
        <tr r="AJ13" s="7"/>
        <tr r="AJ13" s="7"/>
        <tr r="AJ13" s="7"/>
        <tr r="AJ13" s="7"/>
        <tr r="AJ13" s="7"/>
        <tr r="I32" s="4"/>
        <tr r="I32" s="4"/>
        <tr r="I32" s="4"/>
        <tr r="I32" s="4"/>
        <tr r="I32" s="4"/>
        <tr r="I32" s="4"/>
        <tr r="I32" s="4"/>
        <tr r="I32" s="4"/>
        <tr r="I32" s="4"/>
        <tr r="Z33" s="7"/>
        <tr r="Z33" s="7"/>
        <tr r="Z33" s="7"/>
        <tr r="Z33" s="7"/>
        <tr r="Z33" s="7"/>
        <tr r="Z33" s="7"/>
        <tr r="Z33" s="7"/>
        <tr r="Z33" s="7"/>
        <tr r="Z33" s="7"/>
        <tr r="J51" s="7"/>
        <tr r="J51" s="7"/>
        <tr r="J51" s="7"/>
        <tr r="J51" s="7"/>
        <tr r="J51" s="7"/>
        <tr r="J51" s="7"/>
        <tr r="J51" s="7"/>
        <tr r="J51" s="7"/>
        <tr r="J51" s="7"/>
        <tr r="G69" s="7"/>
        <tr r="G69" s="7"/>
        <tr r="G69" s="7"/>
        <tr r="G69" s="7"/>
        <tr r="G69" s="7"/>
        <tr r="G69" s="7"/>
        <tr r="G69" s="7"/>
        <tr r="G69" s="7"/>
        <tr r="G69" s="7"/>
        <tr r="Z14" s="7"/>
        <tr r="Z14" s="7"/>
        <tr r="Z14" s="7"/>
        <tr r="Z14" s="7"/>
        <tr r="Z14" s="7"/>
        <tr r="Z14" s="7"/>
        <tr r="Z14" s="7"/>
        <tr r="Z14" s="7"/>
        <tr r="Z14" s="7"/>
        <tr r="U13" s="4"/>
        <tr r="S13" s="4"/>
        <tr r="O30" s="5"/>
        <tr r="O30" s="5"/>
        <tr r="O30" s="5"/>
        <tr r="O30" s="5"/>
        <tr r="O30" s="5"/>
        <tr r="O30" s="5"/>
        <tr r="O30" s="5"/>
        <tr r="O30" s="5"/>
        <tr r="O30" s="5"/>
        <tr r="W13" s="4"/>
        <tr r="N30" s="5"/>
        <tr r="E69" s="7"/>
      </tp>
      <tp t="e">
        <v>#N/A</v>
        <stp/>
        <stp>Inst</stp>
        <stp>ASX</stp>
        <stp>IRM7U8</stp>
        <tr r="S25" s="4"/>
        <tr r="X31" s="8"/>
        <tr r="U25" s="4"/>
        <tr r="AR12" s="7"/>
        <tr r="AR12" s="7"/>
        <tr r="AR12" s="7"/>
        <tr r="AR12" s="7"/>
        <tr r="AR12" s="7"/>
        <tr r="AR12" s="7"/>
        <tr r="AR12" s="7"/>
        <tr r="AR12" s="7"/>
        <tr r="AR12" s="7"/>
        <tr r="AA25" s="4"/>
        <tr r="W25" s="4"/>
        <tr r="T25" s="4"/>
        <tr r="AH32" s="7"/>
        <tr r="AH32" s="7"/>
        <tr r="AH32" s="7"/>
        <tr r="AH32" s="7"/>
        <tr r="AH32" s="7"/>
        <tr r="AH32" s="7"/>
        <tr r="AH32" s="7"/>
        <tr r="AH32" s="7"/>
        <tr r="AH32" s="7"/>
        <tr r="R50" s="7"/>
        <tr r="R50" s="7"/>
        <tr r="R50" s="7"/>
        <tr r="R50" s="7"/>
        <tr r="R50" s="7"/>
        <tr r="R50" s="7"/>
        <tr r="R50" s="7"/>
        <tr r="R50" s="7"/>
        <tr r="R50" s="7"/>
        <tr r="J68" s="7"/>
        <tr r="J68" s="7"/>
        <tr r="J68" s="7"/>
        <tr r="J68" s="7"/>
        <tr r="J68" s="7"/>
        <tr r="J68" s="7"/>
        <tr r="J68" s="7"/>
        <tr r="J68" s="7"/>
        <tr r="J68" s="7"/>
        <tr r="AH13" s="7"/>
        <tr r="AH13" s="7"/>
        <tr r="AH13" s="7"/>
        <tr r="AH13" s="7"/>
        <tr r="AH13" s="7"/>
        <tr r="AH13" s="7"/>
        <tr r="AH13" s="7"/>
        <tr r="AH13" s="7"/>
        <tr r="AH13" s="7"/>
        <tr r="V25" s="4"/>
        <tr r="AZ30" s="7"/>
        <tr r="AZ30" s="7"/>
        <tr r="AZ30" s="7"/>
        <tr r="AZ30" s="7"/>
        <tr r="AZ30" s="7"/>
        <tr r="AZ30" s="7"/>
        <tr r="AZ30" s="7"/>
        <tr r="AZ30" s="7"/>
        <tr r="AZ30" s="7"/>
      </tp>
      <tp t="e">
        <v>#N/A</v>
        <stp/>
        <stp>Inst</stp>
        <stp>ASX</stp>
        <stp>IRH7U8</stp>
        <tr r="X41" s="8"/>
        <tr r="W36" s="4"/>
        <tr r="T36" s="4"/>
        <tr r="S36" s="4"/>
        <tr r="AZ11" s="7"/>
        <tr r="AZ11" s="7"/>
        <tr r="AZ11" s="7"/>
        <tr r="AZ11" s="7"/>
        <tr r="AZ11" s="7"/>
        <tr r="AZ11" s="7"/>
        <tr r="AZ11" s="7"/>
        <tr r="AZ11" s="7"/>
        <tr r="AZ11" s="7"/>
        <tr r="V36" s="4"/>
        <tr r="Z49" s="7"/>
        <tr r="Z49" s="7"/>
        <tr r="Z49" s="7"/>
        <tr r="Z49" s="7"/>
        <tr r="Z49" s="7"/>
        <tr r="Z49" s="7"/>
        <tr r="Z49" s="7"/>
        <tr r="Z49" s="7"/>
        <tr r="Z49" s="7"/>
        <tr r="R67" s="7"/>
        <tr r="R67" s="7"/>
        <tr r="R67" s="7"/>
        <tr r="R67" s="7"/>
        <tr r="R67" s="7"/>
        <tr r="R67" s="7"/>
        <tr r="R67" s="7"/>
        <tr r="R67" s="7"/>
        <tr r="R67" s="7"/>
        <tr r="AP12" s="7"/>
        <tr r="AP12" s="7"/>
        <tr r="AP12" s="7"/>
        <tr r="AP12" s="7"/>
        <tr r="AP12" s="7"/>
        <tr r="AP12" s="7"/>
        <tr r="AP12" s="7"/>
        <tr r="AP12" s="7"/>
        <tr r="AP12" s="7"/>
        <tr r="AA36" s="4"/>
        <tr r="AP31" s="7"/>
        <tr r="AP31" s="7"/>
        <tr r="AP31" s="7"/>
        <tr r="AP31" s="7"/>
        <tr r="AP31" s="7"/>
        <tr r="AP31" s="7"/>
        <tr r="AP31" s="7"/>
        <tr r="AP31" s="7"/>
        <tr r="AP31" s="7"/>
        <tr r="U36" s="4"/>
      </tp>
      <tp t="e">
        <v>#N/A</v>
        <stp/>
        <stp>Inst</stp>
        <stp>ASX</stp>
        <stp>IRZ7U9</stp>
        <tr r="AX34" s="7"/>
        <tr r="AX34" s="7"/>
        <tr r="AX34" s="7"/>
        <tr r="AX34" s="7"/>
        <tr r="AX34" s="7"/>
        <tr r="AX34" s="7"/>
        <tr r="AX34" s="7"/>
        <tr r="AX34" s="7"/>
        <tr r="AX34" s="7"/>
        <tr r="AH52" s="7"/>
        <tr r="AH52" s="7"/>
        <tr r="AH52" s="7"/>
        <tr r="AH52" s="7"/>
        <tr r="AH52" s="7"/>
        <tr r="AH52" s="7"/>
        <tr r="AH52" s="7"/>
        <tr r="AH52" s="7"/>
        <tr r="AH52" s="7"/>
        <tr r="Z70" s="7"/>
        <tr r="Z70" s="7"/>
        <tr r="Z70" s="7"/>
        <tr r="Z70" s="7"/>
        <tr r="Z70" s="7"/>
        <tr r="Z70" s="7"/>
        <tr r="Z70" s="7"/>
        <tr r="Z70" s="7"/>
        <tr r="Z70" s="7"/>
        <tr r="AX15" s="7"/>
        <tr r="AX15" s="7"/>
        <tr r="AX15" s="7"/>
        <tr r="AX15" s="7"/>
        <tr r="AX15" s="7"/>
        <tr r="AX15" s="7"/>
        <tr r="AX15" s="7"/>
        <tr r="AX15" s="7"/>
        <tr r="AX15" s="7"/>
      </tp>
      <tp t="e">
        <v>#N/A</v>
        <stp/>
        <stp>Inst</stp>
        <stp>ASX</stp>
        <stp>IRM7U7</stp>
        <tr r="D31" s="4"/>
        <tr r="B31" s="4"/>
        <tr r="B31" s="4"/>
        <tr r="B31" s="4"/>
        <tr r="B31" s="4"/>
        <tr r="B31" s="4"/>
        <tr r="B31" s="4"/>
        <tr r="B31" s="4"/>
        <tr r="B31" s="4"/>
        <tr r="B31" s="4"/>
        <tr r="L47" s="7"/>
        <tr r="L47" s="7"/>
        <tr r="L47" s="7"/>
        <tr r="L47" s="7"/>
        <tr r="L47" s="7"/>
        <tr r="L47" s="7"/>
        <tr r="L47" s="7"/>
        <tr r="L47" s="7"/>
        <tr r="L47" s="7"/>
        <tr r="E13" s="7"/>
        <tr r="T30" s="7"/>
        <tr r="T30" s="7"/>
        <tr r="T30" s="7"/>
        <tr r="T30" s="7"/>
        <tr r="T30" s="7"/>
        <tr r="T30" s="7"/>
        <tr r="T30" s="7"/>
        <tr r="T30" s="7"/>
        <tr r="T30" s="7"/>
        <tr r="J10" s="5"/>
        <tr r="J10" s="5"/>
        <tr r="J10" s="5"/>
        <tr r="J10" s="5"/>
        <tr r="J10" s="5"/>
        <tr r="J10" s="5"/>
        <tr r="J10" s="5"/>
        <tr r="J10" s="5"/>
        <tr r="J10" s="5"/>
        <tr r="R43" s="5"/>
        <tr r="T43" s="5"/>
        <tr r="S43" s="5"/>
        <tr r="S43" s="5"/>
        <tr r="S43" s="5"/>
        <tr r="S43" s="5"/>
        <tr r="S43" s="5"/>
        <tr r="S43" s="5"/>
        <tr r="S43" s="5"/>
        <tr r="S43" s="5"/>
        <tr r="S43" s="5"/>
        <tr r="L31" s="7"/>
        <tr r="L31" s="7"/>
        <tr r="L31" s="7"/>
        <tr r="L31" s="7"/>
        <tr r="L31" s="7"/>
        <tr r="L31" s="7"/>
        <tr r="L31" s="7"/>
        <tr r="L31" s="7"/>
        <tr r="L31" s="7"/>
        <tr r="L12" s="7"/>
        <tr r="L12" s="7"/>
        <tr r="L12" s="7"/>
        <tr r="L12" s="7"/>
        <tr r="L12" s="7"/>
        <tr r="L12" s="7"/>
        <tr r="L12" s="7"/>
        <tr r="L12" s="7"/>
        <tr r="L12" s="7"/>
        <tr r="G13" s="7"/>
        <tr r="G13" s="7"/>
        <tr r="G13" s="7"/>
        <tr r="G13" s="7"/>
        <tr r="G13" s="7"/>
        <tr r="G13" s="7"/>
        <tr r="G13" s="7"/>
        <tr r="G13" s="7"/>
        <tr r="G13" s="7"/>
        <tr r="AH68" s="7"/>
        <tr r="AH68" s="7"/>
        <tr r="AH68" s="7"/>
        <tr r="AH68" s="7"/>
        <tr r="AH68" s="7"/>
        <tr r="AH68" s="7"/>
        <tr r="AH68" s="7"/>
        <tr r="AH68" s="7"/>
        <tr r="AH68" s="7"/>
        <tr r="J32" s="7"/>
        <tr r="J32" s="7"/>
        <tr r="J32" s="7"/>
        <tr r="J32" s="7"/>
        <tr r="J32" s="7"/>
        <tr r="J32" s="7"/>
        <tr r="J32" s="7"/>
        <tr r="J32" s="7"/>
        <tr r="J32" s="7"/>
        <tr r="S13" s="5"/>
        <tr r="S13" s="5"/>
        <tr r="S13" s="5"/>
        <tr r="S13" s="5"/>
        <tr r="S13" s="5"/>
        <tr r="S13" s="5"/>
        <tr r="S13" s="5"/>
        <tr r="S13" s="5"/>
        <tr r="S13" s="5"/>
        <tr r="T13" s="5"/>
        <tr r="C31" s="4"/>
        <tr r="F13" s="7"/>
        <tr r="R13" s="5"/>
        <tr r="AR65" s="7"/>
        <tr r="AR65" s="7"/>
        <tr r="AR65" s="7"/>
        <tr r="AR65" s="7"/>
        <tr r="AR65" s="7"/>
        <tr r="AR65" s="7"/>
        <tr r="AR65" s="7"/>
        <tr r="AR65" s="7"/>
        <tr r="AR65" s="7"/>
        <tr r="AP50" s="7"/>
        <tr r="AP50" s="7"/>
        <tr r="AP50" s="7"/>
        <tr r="AP50" s="7"/>
        <tr r="AP50" s="7"/>
        <tr r="AP50" s="7"/>
        <tr r="AP50" s="7"/>
        <tr r="AP50" s="7"/>
        <tr r="AP50" s="7"/>
        <tr r="J39" s="5"/>
        <tr r="J39" s="5"/>
        <tr r="J39" s="5"/>
        <tr r="J39" s="5"/>
        <tr r="J39" s="5"/>
        <tr r="J39" s="5"/>
        <tr r="J39" s="5"/>
        <tr r="J39" s="5"/>
        <tr r="J39" s="5"/>
        <tr r="G25" s="5"/>
        <tr r="G25" s="5"/>
        <tr r="G25" s="5"/>
        <tr r="G25" s="5"/>
        <tr r="G25" s="5"/>
        <tr r="G25" s="5"/>
        <tr r="G25" s="5"/>
        <tr r="G25" s="5"/>
        <tr r="G25" s="5"/>
        <tr r="AZ48" s="7"/>
        <tr r="AZ48" s="7"/>
        <tr r="AZ48" s="7"/>
        <tr r="AZ48" s="7"/>
        <tr r="AZ48" s="7"/>
        <tr r="AZ48" s="7"/>
        <tr r="AZ48" s="7"/>
        <tr r="AZ48" s="7"/>
        <tr r="AZ48" s="7"/>
        <tr r="L64" s="7"/>
        <tr r="L64" s="7"/>
        <tr r="L64" s="7"/>
        <tr r="L64" s="7"/>
        <tr r="L64" s="7"/>
        <tr r="L64" s="7"/>
        <tr r="L64" s="7"/>
        <tr r="L64" s="7"/>
        <tr r="L64" s="7"/>
        <tr r="G11" s="5"/>
        <tr r="G11" s="5"/>
        <tr r="G11" s="5"/>
        <tr r="G11" s="5"/>
        <tr r="G11" s="5"/>
        <tr r="G11" s="5"/>
        <tr r="G11" s="5"/>
        <tr r="G11" s="5"/>
        <tr r="G11" s="5"/>
      </tp>
      <tp t="e">
        <v>#N/A</v>
        <stp/>
        <stp>Inst</stp>
        <stp>ASX</stp>
        <stp>IRH7U7</stp>
        <tr r="AX49" s="7"/>
        <tr r="AX49" s="7"/>
        <tr r="AX49" s="7"/>
        <tr r="AX49" s="7"/>
        <tr r="AX49" s="7"/>
        <tr r="AX49" s="7"/>
        <tr r="AX49" s="7"/>
        <tr r="AX49" s="7"/>
        <tr r="AX49" s="7"/>
        <tr r="AX67" s="7"/>
        <tr r="AX67" s="7"/>
        <tr r="AX67" s="7"/>
        <tr r="AX67" s="7"/>
        <tr r="AX67" s="7"/>
        <tr r="AX67" s="7"/>
        <tr r="AX67" s="7"/>
        <tr r="AX67" s="7"/>
        <tr r="AX67" s="7"/>
        <tr r="AB29" s="7"/>
        <tr r="AB29" s="7"/>
        <tr r="AB29" s="7"/>
        <tr r="AB29" s="7"/>
        <tr r="AB29" s="7"/>
        <tr r="AB29" s="7"/>
        <tr r="AB29" s="7"/>
        <tr r="AB29" s="7"/>
        <tr r="AB29" s="7"/>
        <tr r="T11" s="7"/>
        <tr r="T11" s="7"/>
        <tr r="T11" s="7"/>
        <tr r="T11" s="7"/>
        <tr r="T11" s="7"/>
        <tr r="T11" s="7"/>
        <tr r="T11" s="7"/>
        <tr r="T11" s="7"/>
        <tr r="T11" s="7"/>
        <tr r="E31" s="7"/>
        <tr r="G31" s="7"/>
        <tr r="G31" s="7"/>
        <tr r="G31" s="7"/>
        <tr r="G31" s="7"/>
        <tr r="G31" s="7"/>
        <tr r="G31" s="7"/>
        <tr r="G31" s="7"/>
        <tr r="G31" s="7"/>
        <tr r="G31" s="7"/>
        <tr r="J12" s="7"/>
        <tr r="J12" s="7"/>
        <tr r="J12" s="7"/>
        <tr r="J12" s="7"/>
        <tr r="J12" s="7"/>
        <tr r="J12" s="7"/>
        <tr r="J12" s="7"/>
        <tr r="J12" s="7"/>
        <tr r="J12" s="7"/>
        <tr r="R27" s="5"/>
        <tr r="T27" s="5"/>
        <tr r="S27" s="5"/>
        <tr r="S27" s="5"/>
        <tr r="S27" s="5"/>
        <tr r="S27" s="5"/>
        <tr r="S27" s="5"/>
        <tr r="S27" s="5"/>
        <tr r="S27" s="5"/>
        <tr r="S27" s="5"/>
        <tr r="S27" s="5"/>
        <tr r="F31" s="7"/>
        <tr r="AZ65" s="7"/>
        <tr r="AZ65" s="7"/>
        <tr r="AZ65" s="7"/>
        <tr r="AZ65" s="7"/>
        <tr r="AZ65" s="7"/>
        <tr r="AZ65" s="7"/>
        <tr r="AZ65" s="7"/>
        <tr r="AZ65" s="7"/>
        <tr r="AZ65" s="7"/>
        <tr r="T63" s="7"/>
        <tr r="T63" s="7"/>
        <tr r="T63" s="7"/>
        <tr r="T63" s="7"/>
        <tr r="T63" s="7"/>
        <tr r="T63" s="7"/>
        <tr r="T63" s="7"/>
        <tr r="T63" s="7"/>
        <tr r="T63" s="7"/>
        <tr r="AR48" s="7"/>
        <tr r="AR48" s="7"/>
        <tr r="AR48" s="7"/>
        <tr r="AR48" s="7"/>
        <tr r="AR48" s="7"/>
        <tr r="AR48" s="7"/>
        <tr r="AR48" s="7"/>
        <tr r="AR48" s="7"/>
        <tr r="AR48" s="7"/>
        <tr r="T46" s="7"/>
        <tr r="T46" s="7"/>
        <tr r="T46" s="7"/>
        <tr r="T46" s="7"/>
        <tr r="T46" s="7"/>
        <tr r="T46" s="7"/>
        <tr r="T46" s="7"/>
        <tr r="T46" s="7"/>
        <tr r="T46" s="7"/>
      </tp>
      <tp t="e">
        <v>#N/A</v>
        <stp/>
        <stp>Inst</stp>
        <stp>ASX</stp>
        <stp>IRZ7Z8</stp>
        <tr r="J33" s="4"/>
        <tr r="E70" s="7"/>
        <tr r="T14" s="4"/>
        <tr r="I33" s="4"/>
        <tr r="I33" s="4"/>
        <tr r="I33" s="4"/>
        <tr r="I33" s="4"/>
        <tr r="I33" s="4"/>
        <tr r="I33" s="4"/>
        <tr r="I33" s="4"/>
        <tr r="I33" s="4"/>
        <tr r="I33" s="4"/>
        <tr r="AR32" s="7"/>
        <tr r="AR32" s="7"/>
        <tr r="AR32" s="7"/>
        <tr r="AR32" s="7"/>
        <tr r="AR32" s="7"/>
        <tr r="AR32" s="7"/>
        <tr r="AR32" s="7"/>
        <tr r="AR32" s="7"/>
        <tr r="AR32" s="7"/>
        <tr r="X21" s="8"/>
        <tr r="AA14" s="4"/>
        <tr r="O16" s="5"/>
        <tr r="O16" s="5"/>
        <tr r="O16" s="5"/>
        <tr r="O16" s="5"/>
        <tr r="O16" s="5"/>
        <tr r="O16" s="5"/>
        <tr r="O16" s="5"/>
        <tr r="O16" s="5"/>
        <tr r="O16" s="5"/>
        <tr r="AJ49" s="7"/>
        <tr r="AJ49" s="7"/>
        <tr r="AJ49" s="7"/>
        <tr r="AJ49" s="7"/>
        <tr r="AJ49" s="7"/>
        <tr r="AJ49" s="7"/>
        <tr r="AJ49" s="7"/>
        <tr r="AJ49" s="7"/>
        <tr r="AJ49" s="7"/>
        <tr r="O31" s="5"/>
        <tr r="O31" s="5"/>
        <tr r="O31" s="5"/>
        <tr r="O31" s="5"/>
        <tr r="O31" s="5"/>
        <tr r="O31" s="5"/>
        <tr r="O31" s="5"/>
        <tr r="O31" s="5"/>
        <tr r="O31" s="5"/>
        <tr r="N31" s="5"/>
        <tr r="N16" s="5"/>
        <tr r="F70" s="7"/>
        <tr r="AJ14" s="7"/>
        <tr r="AJ14" s="7"/>
        <tr r="AJ14" s="7"/>
        <tr r="AJ14" s="7"/>
        <tr r="AJ14" s="7"/>
        <tr r="AJ14" s="7"/>
        <tr r="AJ14" s="7"/>
        <tr r="AJ14" s="7"/>
        <tr r="AJ14" s="7"/>
        <tr r="W14" s="4"/>
        <tr r="U14" s="4"/>
        <tr r="Z34" s="7"/>
        <tr r="Z34" s="7"/>
        <tr r="Z34" s="7"/>
        <tr r="Z34" s="7"/>
        <tr r="Z34" s="7"/>
        <tr r="Z34" s="7"/>
        <tr r="Z34" s="7"/>
        <tr r="Z34" s="7"/>
        <tr r="Z34" s="7"/>
        <tr r="J52" s="7"/>
        <tr r="J52" s="7"/>
        <tr r="J52" s="7"/>
        <tr r="J52" s="7"/>
        <tr r="J52" s="7"/>
        <tr r="J52" s="7"/>
        <tr r="J52" s="7"/>
        <tr r="J52" s="7"/>
        <tr r="J52" s="7"/>
        <tr r="G70" s="7"/>
        <tr r="G70" s="7"/>
        <tr r="G70" s="7"/>
        <tr r="G70" s="7"/>
        <tr r="G70" s="7"/>
        <tr r="G70" s="7"/>
        <tr r="G70" s="7"/>
        <tr r="G70" s="7"/>
        <tr r="G70" s="7"/>
        <tr r="Z15" s="7"/>
        <tr r="Z15" s="7"/>
        <tr r="Z15" s="7"/>
        <tr r="Z15" s="7"/>
        <tr r="Z15" s="7"/>
        <tr r="Z15" s="7"/>
        <tr r="Z15" s="7"/>
        <tr r="Z15" s="7"/>
        <tr r="Z15" s="7"/>
        <tr r="V14" s="4"/>
        <tr r="S14" s="4"/>
        <tr r="K33" s="4"/>
      </tp>
      <tp t="e">
        <v>#N/A</v>
        <stp/>
        <stp>Inst</stp>
        <stp>ASX</stp>
        <stp>IRU7Z8</stp>
        <tr r="S26" s="4"/>
        <tr r="AZ31" s="7"/>
        <tr r="AZ31" s="7"/>
        <tr r="AZ31" s="7"/>
        <tr r="AZ31" s="7"/>
        <tr r="AZ31" s="7"/>
        <tr r="AZ31" s="7"/>
        <tr r="AZ31" s="7"/>
        <tr r="AZ31" s="7"/>
        <tr r="AZ31" s="7"/>
        <tr r="W26" s="4"/>
        <tr r="T26" s="4"/>
        <tr r="V26" s="4"/>
        <tr r="AR13" s="7"/>
        <tr r="AR13" s="7"/>
        <tr r="AR13" s="7"/>
        <tr r="AR13" s="7"/>
        <tr r="AR13" s="7"/>
        <tr r="AR13" s="7"/>
        <tr r="AR13" s="7"/>
        <tr r="AR13" s="7"/>
        <tr r="AR13" s="7"/>
        <tr r="AA26" s="4"/>
        <tr r="AH33" s="7"/>
        <tr r="AH33" s="7"/>
        <tr r="AH33" s="7"/>
        <tr r="AH33" s="7"/>
        <tr r="AH33" s="7"/>
        <tr r="AH33" s="7"/>
        <tr r="AH33" s="7"/>
        <tr r="AH33" s="7"/>
        <tr r="AH33" s="7"/>
        <tr r="R51" s="7"/>
        <tr r="R51" s="7"/>
        <tr r="R51" s="7"/>
        <tr r="R51" s="7"/>
        <tr r="R51" s="7"/>
        <tr r="R51" s="7"/>
        <tr r="R51" s="7"/>
        <tr r="R51" s="7"/>
        <tr r="R51" s="7"/>
        <tr r="J69" s="7"/>
        <tr r="J69" s="7"/>
        <tr r="J69" s="7"/>
        <tr r="J69" s="7"/>
        <tr r="J69" s="7"/>
        <tr r="J69" s="7"/>
        <tr r="J69" s="7"/>
        <tr r="J69" s="7"/>
        <tr r="J69" s="7"/>
        <tr r="AH14" s="7"/>
        <tr r="AH14" s="7"/>
        <tr r="AH14" s="7"/>
        <tr r="AH14" s="7"/>
        <tr r="AH14" s="7"/>
        <tr r="AH14" s="7"/>
        <tr r="AH14" s="7"/>
        <tr r="AH14" s="7"/>
        <tr r="AH14" s="7"/>
        <tr r="X32" s="8"/>
        <tr r="U26" s="4"/>
      </tp>
      <tp t="e">
        <v>#N/A</v>
        <stp/>
        <stp>Inst</stp>
        <stp>ASX</stp>
        <stp>IRM7Z8</stp>
        <tr r="V37" s="4"/>
        <tr r="S37" s="4"/>
        <tr r="AZ12" s="7"/>
        <tr r="AZ12" s="7"/>
        <tr r="AZ12" s="7"/>
        <tr r="AZ12" s="7"/>
        <tr r="AZ12" s="7"/>
        <tr r="AZ12" s="7"/>
        <tr r="AZ12" s="7"/>
        <tr r="AZ12" s="7"/>
        <tr r="AZ12" s="7"/>
        <tr r="Z50" s="7"/>
        <tr r="Z50" s="7"/>
        <tr r="Z50" s="7"/>
        <tr r="Z50" s="7"/>
        <tr r="Z50" s="7"/>
        <tr r="Z50" s="7"/>
        <tr r="Z50" s="7"/>
        <tr r="Z50" s="7"/>
        <tr r="Z50" s="7"/>
        <tr r="R68" s="7"/>
        <tr r="R68" s="7"/>
        <tr r="R68" s="7"/>
        <tr r="R68" s="7"/>
        <tr r="R68" s="7"/>
        <tr r="R68" s="7"/>
        <tr r="R68" s="7"/>
        <tr r="R68" s="7"/>
        <tr r="R68" s="7"/>
        <tr r="AP13" s="7"/>
        <tr r="AP13" s="7"/>
        <tr r="AP13" s="7"/>
        <tr r="AP13" s="7"/>
        <tr r="AP13" s="7"/>
        <tr r="AP13" s="7"/>
        <tr r="AP13" s="7"/>
        <tr r="AP13" s="7"/>
        <tr r="AP13" s="7"/>
        <tr r="AA37" s="4"/>
        <tr r="U37" s="4"/>
        <tr r="AP32" s="7"/>
        <tr r="AP32" s="7"/>
        <tr r="AP32" s="7"/>
        <tr r="AP32" s="7"/>
        <tr r="AP32" s="7"/>
        <tr r="AP32" s="7"/>
        <tr r="AP32" s="7"/>
        <tr r="AP32" s="7"/>
        <tr r="AP32" s="7"/>
        <tr r="X42" s="8"/>
        <tr r="W37" s="4"/>
        <tr r="T37" s="4"/>
      </tp>
      <tp t="e">
        <v>#N/A</v>
        <stp/>
        <stp>Inst</stp>
        <stp>ASX</stp>
        <stp>IRH7Z8</stp>
        <tr r="V47" s="4"/>
        <tr r="AX31" s="7"/>
        <tr r="AX31" s="7"/>
        <tr r="AX31" s="7"/>
        <tr r="AX31" s="7"/>
        <tr r="AX31" s="7"/>
        <tr r="AX31" s="7"/>
        <tr r="AX31" s="7"/>
        <tr r="AX31" s="7"/>
        <tr r="AX31" s="7"/>
        <tr r="S47" s="4"/>
        <tr r="AH49" s="7"/>
        <tr r="AH49" s="7"/>
        <tr r="AH49" s="7"/>
        <tr r="AH49" s="7"/>
        <tr r="AH49" s="7"/>
        <tr r="AH49" s="7"/>
        <tr r="AH49" s="7"/>
        <tr r="AH49" s="7"/>
        <tr r="AH49" s="7"/>
        <tr r="Z67" s="7"/>
        <tr r="Z67" s="7"/>
        <tr r="Z67" s="7"/>
        <tr r="Z67" s="7"/>
        <tr r="Z67" s="7"/>
        <tr r="Z67" s="7"/>
        <tr r="Z67" s="7"/>
        <tr r="Z67" s="7"/>
        <tr r="Z67" s="7"/>
        <tr r="AX12" s="7"/>
        <tr r="AX12" s="7"/>
        <tr r="AX12" s="7"/>
        <tr r="AX12" s="7"/>
        <tr r="AX12" s="7"/>
        <tr r="AX12" s="7"/>
        <tr r="AX12" s="7"/>
        <tr r="AX12" s="7"/>
        <tr r="AX12" s="7"/>
        <tr r="U47" s="4"/>
        <tr r="W47" s="4"/>
        <tr r="T47" s="4"/>
      </tp>
      <tp t="e">
        <v>#N/A</v>
        <stp/>
        <stp>Inst</stp>
        <stp>ASX</stp>
        <stp>IRU7Z7</stp>
        <tr r="AZ49" s="7"/>
        <tr r="AZ49" s="7"/>
        <tr r="AZ49" s="7"/>
        <tr r="AZ49" s="7"/>
        <tr r="AZ49" s="7"/>
        <tr r="AZ49" s="7"/>
        <tr r="AZ49" s="7"/>
        <tr r="AZ49" s="7"/>
        <tr r="AZ49" s="7"/>
        <tr r="L65" s="7"/>
        <tr r="L65" s="7"/>
        <tr r="L65" s="7"/>
        <tr r="L65" s="7"/>
        <tr r="L65" s="7"/>
        <tr r="L65" s="7"/>
        <tr r="L65" s="7"/>
        <tr r="L65" s="7"/>
        <tr r="L65" s="7"/>
        <tr r="G12" s="5"/>
        <tr r="G12" s="5"/>
        <tr r="G12" s="5"/>
        <tr r="G12" s="5"/>
        <tr r="G12" s="5"/>
        <tr r="G12" s="5"/>
        <tr r="G12" s="5"/>
        <tr r="G12" s="5"/>
        <tr r="G12" s="5"/>
        <tr r="D32" s="4"/>
        <tr r="B32" s="4"/>
        <tr r="B32" s="4"/>
        <tr r="B32" s="4"/>
        <tr r="B32" s="4"/>
        <tr r="B32" s="4"/>
        <tr r="B32" s="4"/>
        <tr r="B32" s="4"/>
        <tr r="B32" s="4"/>
        <tr r="B32" s="4"/>
        <tr r="L48" s="7"/>
        <tr r="L48" s="7"/>
        <tr r="L48" s="7"/>
        <tr r="L48" s="7"/>
        <tr r="L48" s="7"/>
        <tr r="L48" s="7"/>
        <tr r="L48" s="7"/>
        <tr r="L48" s="7"/>
        <tr r="L48" s="7"/>
        <tr r="E14" s="7"/>
        <tr r="T31" s="7"/>
        <tr r="T31" s="7"/>
        <tr r="T31" s="7"/>
        <tr r="T31" s="7"/>
        <tr r="T31" s="7"/>
        <tr r="T31" s="7"/>
        <tr r="T31" s="7"/>
        <tr r="T31" s="7"/>
        <tr r="T31" s="7"/>
        <tr r="J11" s="5"/>
        <tr r="J11" s="5"/>
        <tr r="J11" s="5"/>
        <tr r="J11" s="5"/>
        <tr r="J11" s="5"/>
        <tr r="J11" s="5"/>
        <tr r="J11" s="5"/>
        <tr r="J11" s="5"/>
        <tr r="J11" s="5"/>
        <tr r="R44" s="5"/>
        <tr r="T44" s="5"/>
        <tr r="L32" s="7"/>
        <tr r="L32" s="7"/>
        <tr r="L32" s="7"/>
        <tr r="L32" s="7"/>
        <tr r="L32" s="7"/>
        <tr r="L32" s="7"/>
        <tr r="L32" s="7"/>
        <tr r="L32" s="7"/>
        <tr r="L32" s="7"/>
        <tr r="L13" s="7"/>
        <tr r="L13" s="7"/>
        <tr r="L13" s="7"/>
        <tr r="L13" s="7"/>
        <tr r="L13" s="7"/>
        <tr r="L13" s="7"/>
        <tr r="L13" s="7"/>
        <tr r="L13" s="7"/>
        <tr r="L13" s="7"/>
        <tr r="G14" s="7"/>
        <tr r="G14" s="7"/>
        <tr r="G14" s="7"/>
        <tr r="G14" s="7"/>
        <tr r="G14" s="7"/>
        <tr r="G14" s="7"/>
        <tr r="G14" s="7"/>
        <tr r="G14" s="7"/>
        <tr r="G14" s="7"/>
        <tr r="AH69" s="7"/>
        <tr r="AH69" s="7"/>
        <tr r="AH69" s="7"/>
        <tr r="AH69" s="7"/>
        <tr r="AH69" s="7"/>
        <tr r="AH69" s="7"/>
        <tr r="AH69" s="7"/>
        <tr r="AH69" s="7"/>
        <tr r="AH69" s="7"/>
        <tr r="J33" s="7"/>
        <tr r="J33" s="7"/>
        <tr r="J33" s="7"/>
        <tr r="J33" s="7"/>
        <tr r="J33" s="7"/>
        <tr r="J33" s="7"/>
        <tr r="J33" s="7"/>
        <tr r="J33" s="7"/>
        <tr r="J33" s="7"/>
        <tr r="S14" s="5"/>
        <tr r="S14" s="5"/>
        <tr r="S14" s="5"/>
        <tr r="S14" s="5"/>
        <tr r="S14" s="5"/>
        <tr r="S14" s="5"/>
        <tr r="S14" s="5"/>
        <tr r="S14" s="5"/>
        <tr r="S14" s="5"/>
        <tr r="R14" s="5"/>
        <tr r="T14" s="5"/>
        <tr r="C32" s="4"/>
        <tr r="F14" s="7"/>
        <tr r="S44" s="5"/>
        <tr r="S44" s="5"/>
        <tr r="S44" s="5"/>
        <tr r="S44" s="5"/>
        <tr r="S44" s="5"/>
        <tr r="S44" s="5"/>
        <tr r="S44" s="5"/>
        <tr r="S44" s="5"/>
        <tr r="S44" s="5"/>
        <tr r="AR66" s="7"/>
        <tr r="AR66" s="7"/>
        <tr r="AR66" s="7"/>
        <tr r="AR66" s="7"/>
        <tr r="AR66" s="7"/>
        <tr r="AR66" s="7"/>
        <tr r="AR66" s="7"/>
        <tr r="AR66" s="7"/>
        <tr r="AR66" s="7"/>
        <tr r="AP51" s="7"/>
        <tr r="AP51" s="7"/>
        <tr r="AP51" s="7"/>
        <tr r="AP51" s="7"/>
        <tr r="AP51" s="7"/>
        <tr r="AP51" s="7"/>
        <tr r="AP51" s="7"/>
        <tr r="AP51" s="7"/>
        <tr r="AP51" s="7"/>
        <tr r="J40" s="5"/>
        <tr r="J40" s="5"/>
        <tr r="J40" s="5"/>
        <tr r="J40" s="5"/>
        <tr r="J40" s="5"/>
        <tr r="J40" s="5"/>
        <tr r="J40" s="5"/>
        <tr r="J40" s="5"/>
        <tr r="J40" s="5"/>
        <tr r="G26" s="5"/>
        <tr r="G26" s="5"/>
        <tr r="G26" s="5"/>
        <tr r="G26" s="5"/>
        <tr r="G26" s="5"/>
        <tr r="G26" s="5"/>
        <tr r="G26" s="5"/>
        <tr r="G26" s="5"/>
        <tr r="G26" s="5"/>
      </tp>
      <tp t="e">
        <v>#N/A</v>
        <stp/>
        <stp>Inst</stp>
        <stp>ASX</stp>
        <stp>IRM7Z7</stp>
        <tr r="AR49" s="7"/>
        <tr r="AR49" s="7"/>
        <tr r="AR49" s="7"/>
        <tr r="AR49" s="7"/>
        <tr r="AR49" s="7"/>
        <tr r="AR49" s="7"/>
        <tr r="AR49" s="7"/>
        <tr r="AR49" s="7"/>
        <tr r="AR49" s="7"/>
        <tr r="T47" s="7"/>
        <tr r="T47" s="7"/>
        <tr r="T47" s="7"/>
        <tr r="T47" s="7"/>
        <tr r="T47" s="7"/>
        <tr r="T47" s="7"/>
        <tr r="T47" s="7"/>
        <tr r="T47" s="7"/>
        <tr r="T47" s="7"/>
        <tr r="AX50" s="7"/>
        <tr r="AX50" s="7"/>
        <tr r="AX50" s="7"/>
        <tr r="AX50" s="7"/>
        <tr r="AX50" s="7"/>
        <tr r="AX50" s="7"/>
        <tr r="AX50" s="7"/>
        <tr r="AX50" s="7"/>
        <tr r="AX50" s="7"/>
        <tr r="AX68" s="7"/>
        <tr r="AX68" s="7"/>
        <tr r="AX68" s="7"/>
        <tr r="AX68" s="7"/>
        <tr r="AX68" s="7"/>
        <tr r="AX68" s="7"/>
        <tr r="AX68" s="7"/>
        <tr r="AX68" s="7"/>
        <tr r="AX68" s="7"/>
        <tr r="AB30" s="7"/>
        <tr r="AB30" s="7"/>
        <tr r="AB30" s="7"/>
        <tr r="AB30" s="7"/>
        <tr r="AB30" s="7"/>
        <tr r="AB30" s="7"/>
        <tr r="AB30" s="7"/>
        <tr r="AB30" s="7"/>
        <tr r="AB30" s="7"/>
        <tr r="T12" s="7"/>
        <tr r="T12" s="7"/>
        <tr r="T12" s="7"/>
        <tr r="T12" s="7"/>
        <tr r="T12" s="7"/>
        <tr r="T12" s="7"/>
        <tr r="T12" s="7"/>
        <tr r="T12" s="7"/>
        <tr r="T12" s="7"/>
        <tr r="R28" s="5"/>
        <tr r="S28" s="5"/>
        <tr r="S28" s="5"/>
        <tr r="S28" s="5"/>
        <tr r="S28" s="5"/>
        <tr r="S28" s="5"/>
        <tr r="S28" s="5"/>
        <tr r="S28" s="5"/>
        <tr r="S28" s="5"/>
        <tr r="S28" s="5"/>
        <tr r="E32" s="7"/>
        <tr r="G32" s="7"/>
        <tr r="G32" s="7"/>
        <tr r="G32" s="7"/>
        <tr r="G32" s="7"/>
        <tr r="G32" s="7"/>
        <tr r="G32" s="7"/>
        <tr r="G32" s="7"/>
        <tr r="G32" s="7"/>
        <tr r="G32" s="7"/>
        <tr r="J13" s="7"/>
        <tr r="J13" s="7"/>
        <tr r="J13" s="7"/>
        <tr r="J13" s="7"/>
        <tr r="J13" s="7"/>
        <tr r="J13" s="7"/>
        <tr r="J13" s="7"/>
        <tr r="J13" s="7"/>
        <tr r="J13" s="7"/>
        <tr r="T28" s="5"/>
        <tr r="F32" s="7"/>
        <tr r="AZ66" s="7"/>
        <tr r="AZ66" s="7"/>
        <tr r="AZ66" s="7"/>
        <tr r="AZ66" s="7"/>
        <tr r="AZ66" s="7"/>
        <tr r="AZ66" s="7"/>
        <tr r="AZ66" s="7"/>
        <tr r="AZ66" s="7"/>
        <tr r="AZ66" s="7"/>
        <tr r="T64" s="7"/>
        <tr r="T64" s="7"/>
        <tr r="T64" s="7"/>
        <tr r="T64" s="7"/>
        <tr r="T64" s="7"/>
        <tr r="T64" s="7"/>
        <tr r="T64" s="7"/>
        <tr r="T64" s="7"/>
        <tr r="T64" s="7"/>
      </tp>
      <tp t="e">
        <v>#N/A</v>
        <stp/>
        <stp>Inst</stp>
        <stp>ASX</stp>
        <stp>IRH7Z7</stp>
        <tr r="E49" s="7"/>
        <tr r="AJ29" s="7"/>
        <tr r="AJ29" s="7"/>
        <tr r="AJ29" s="7"/>
        <tr r="AJ29" s="7"/>
        <tr r="AJ29" s="7"/>
        <tr r="AJ29" s="7"/>
        <tr r="AJ29" s="7"/>
        <tr r="AJ29" s="7"/>
        <tr r="AJ29" s="7"/>
        <tr r="AJ66" s="7"/>
        <tr r="AJ66" s="7"/>
        <tr r="AJ66" s="7"/>
        <tr r="AJ66" s="7"/>
        <tr r="AJ66" s="7"/>
        <tr r="AJ66" s="7"/>
        <tr r="AJ66" s="7"/>
        <tr r="AJ66" s="7"/>
        <tr r="AJ66" s="7"/>
        <tr r="AB11" s="7"/>
        <tr r="AB11" s="7"/>
        <tr r="AB11" s="7"/>
        <tr r="AB11" s="7"/>
        <tr r="AB11" s="7"/>
        <tr r="AB11" s="7"/>
        <tr r="AB11" s="7"/>
        <tr r="AB11" s="7"/>
        <tr r="AB11" s="7"/>
        <tr r="R31" s="7"/>
        <tr r="R31" s="7"/>
        <tr r="R31" s="7"/>
        <tr r="R31" s="7"/>
        <tr r="R31" s="7"/>
        <tr r="R31" s="7"/>
        <tr r="R31" s="7"/>
        <tr r="R31" s="7"/>
        <tr r="R31" s="7"/>
        <tr r="G49" s="7"/>
        <tr r="G49" s="7"/>
        <tr r="G49" s="7"/>
        <tr r="G49" s="7"/>
        <tr r="G49" s="7"/>
        <tr r="G49" s="7"/>
        <tr r="G49" s="7"/>
        <tr r="G49" s="7"/>
        <tr r="G49" s="7"/>
        <tr r="R12" s="7"/>
        <tr r="R12" s="7"/>
        <tr r="R12" s="7"/>
        <tr r="R12" s="7"/>
        <tr r="R12" s="7"/>
        <tr r="R12" s="7"/>
        <tr r="R12" s="7"/>
        <tr r="R12" s="7"/>
        <tr r="R12" s="7"/>
        <tr r="O43" s="5"/>
        <tr r="O43" s="5"/>
        <tr r="O43" s="5"/>
        <tr r="O43" s="5"/>
        <tr r="O43" s="5"/>
        <tr r="O43" s="5"/>
        <tr r="O43" s="5"/>
        <tr r="O43" s="5"/>
        <tr r="O43" s="5"/>
        <tr r="N43" s="5"/>
        <tr r="F49" s="7"/>
        <tr r="AP67" s="7"/>
        <tr r="AP67" s="7"/>
        <tr r="AP67" s="7"/>
        <tr r="AP67" s="7"/>
        <tr r="AP67" s="7"/>
        <tr r="AP67" s="7"/>
        <tr r="AP67" s="7"/>
        <tr r="AP67" s="7"/>
        <tr r="AP67" s="7"/>
        <tr r="AB63" s="7"/>
        <tr r="AB63" s="7"/>
        <tr r="AB63" s="7"/>
        <tr r="AB63" s="7"/>
        <tr r="AB63" s="7"/>
        <tr r="AB63" s="7"/>
        <tr r="AB63" s="7"/>
        <tr r="AB63" s="7"/>
        <tr r="AB63" s="7"/>
        <tr r="AB46" s="7"/>
        <tr r="AB46" s="7"/>
        <tr r="AB46" s="7"/>
        <tr r="AB46" s="7"/>
        <tr r="AB46" s="7"/>
        <tr r="AB46" s="7"/>
        <tr r="AB46" s="7"/>
        <tr r="AB46" s="7"/>
        <tr r="AB46" s="7"/>
      </tp>
      <tp t="e">
        <v>#N/A</v>
        <stp/>
        <stp>Inst</stp>
        <stp>ASX</stp>
        <stp>IRZ7M8</stp>
        <tr r="T30" s="5"/>
        <tr r="F34" s="7"/>
        <tr r="AZ68" s="7"/>
        <tr r="AZ68" s="7"/>
        <tr r="AZ68" s="7"/>
        <tr r="AZ68" s="7"/>
        <tr r="AZ68" s="7"/>
        <tr r="AZ68" s="7"/>
        <tr r="AZ68" s="7"/>
        <tr r="AZ68" s="7"/>
        <tr r="AZ68" s="7"/>
        <tr r="T66" s="7"/>
        <tr r="T66" s="7"/>
        <tr r="T66" s="7"/>
        <tr r="T66" s="7"/>
        <tr r="T66" s="7"/>
        <tr r="T66" s="7"/>
        <tr r="T66" s="7"/>
        <tr r="T66" s="7"/>
        <tr r="T66" s="7"/>
        <tr r="AR51" s="7"/>
        <tr r="AR51" s="7"/>
        <tr r="AR51" s="7"/>
        <tr r="AR51" s="7"/>
        <tr r="AR51" s="7"/>
        <tr r="AR51" s="7"/>
        <tr r="AR51" s="7"/>
        <tr r="AR51" s="7"/>
        <tr r="AR51" s="7"/>
        <tr r="T49" s="7"/>
        <tr r="T49" s="7"/>
        <tr r="T49" s="7"/>
        <tr r="T49" s="7"/>
        <tr r="T49" s="7"/>
        <tr r="T49" s="7"/>
        <tr r="T49" s="7"/>
        <tr r="T49" s="7"/>
        <tr r="T49" s="7"/>
        <tr r="AX52" s="7"/>
        <tr r="AX52" s="7"/>
        <tr r="AX52" s="7"/>
        <tr r="AX52" s="7"/>
        <tr r="AX52" s="7"/>
        <tr r="AX52" s="7"/>
        <tr r="AX52" s="7"/>
        <tr r="AX52" s="7"/>
        <tr r="AX52" s="7"/>
        <tr r="AX70" s="7"/>
        <tr r="AX70" s="7"/>
        <tr r="AX70" s="7"/>
        <tr r="AX70" s="7"/>
        <tr r="AX70" s="7"/>
        <tr r="AX70" s="7"/>
        <tr r="AX70" s="7"/>
        <tr r="AX70" s="7"/>
        <tr r="AX70" s="7"/>
        <tr r="AB32" s="7"/>
        <tr r="AB32" s="7"/>
        <tr r="AB32" s="7"/>
        <tr r="AB32" s="7"/>
        <tr r="AB32" s="7"/>
        <tr r="AB32" s="7"/>
        <tr r="AB32" s="7"/>
        <tr r="AB32" s="7"/>
        <tr r="AB32" s="7"/>
        <tr r="T14" s="7"/>
        <tr r="T14" s="7"/>
        <tr r="T14" s="7"/>
        <tr r="T14" s="7"/>
        <tr r="T14" s="7"/>
        <tr r="T14" s="7"/>
        <tr r="T14" s="7"/>
        <tr r="T14" s="7"/>
        <tr r="T14" s="7"/>
        <tr r="S30" s="5"/>
        <tr r="S30" s="5"/>
        <tr r="S30" s="5"/>
        <tr r="S30" s="5"/>
        <tr r="S30" s="5"/>
        <tr r="S30" s="5"/>
        <tr r="S30" s="5"/>
        <tr r="S30" s="5"/>
        <tr r="S30" s="5"/>
        <tr r="E34" s="7"/>
        <tr r="G34" s="7"/>
        <tr r="G34" s="7"/>
        <tr r="G34" s="7"/>
        <tr r="G34" s="7"/>
        <tr r="G34" s="7"/>
        <tr r="G34" s="7"/>
        <tr r="G34" s="7"/>
        <tr r="G34" s="7"/>
        <tr r="G34" s="7"/>
        <tr r="J15" s="7"/>
        <tr r="J15" s="7"/>
        <tr r="J15" s="7"/>
        <tr r="J15" s="7"/>
        <tr r="J15" s="7"/>
        <tr r="J15" s="7"/>
        <tr r="J15" s="7"/>
        <tr r="J15" s="7"/>
        <tr r="J15" s="7"/>
        <tr r="R30" s="5"/>
      </tp>
      <tp t="e">
        <v>#N/A</v>
        <stp/>
        <stp>Inst</stp>
        <stp>ASX</stp>
        <stp>IRU7M8</stp>
        <tr r="AB65" s="7"/>
        <tr r="AB65" s="7"/>
        <tr r="AB65" s="7"/>
        <tr r="AB65" s="7"/>
        <tr r="AB65" s="7"/>
        <tr r="AB65" s="7"/>
        <tr r="AB65" s="7"/>
        <tr r="AB65" s="7"/>
        <tr r="AB65" s="7"/>
        <tr r="AB48" s="7"/>
        <tr r="AB48" s="7"/>
        <tr r="AB48" s="7"/>
        <tr r="AB48" s="7"/>
        <tr r="AB48" s="7"/>
        <tr r="AB48" s="7"/>
        <tr r="AB48" s="7"/>
        <tr r="AB48" s="7"/>
        <tr r="AB48" s="7"/>
        <tr r="E51" s="7"/>
        <tr r="AJ31" s="7"/>
        <tr r="AJ31" s="7"/>
        <tr r="AJ31" s="7"/>
        <tr r="AJ31" s="7"/>
        <tr r="AJ31" s="7"/>
        <tr r="AJ31" s="7"/>
        <tr r="AJ31" s="7"/>
        <tr r="AJ31" s="7"/>
        <tr r="AJ31" s="7"/>
        <tr r="AJ68" s="7"/>
        <tr r="AJ68" s="7"/>
        <tr r="AJ68" s="7"/>
        <tr r="AJ68" s="7"/>
        <tr r="AJ68" s="7"/>
        <tr r="AJ68" s="7"/>
        <tr r="AJ68" s="7"/>
        <tr r="AJ68" s="7"/>
        <tr r="AJ68" s="7"/>
        <tr r="AB13" s="7"/>
        <tr r="AB13" s="7"/>
        <tr r="AB13" s="7"/>
        <tr r="AB13" s="7"/>
        <tr r="AB13" s="7"/>
        <tr r="AB13" s="7"/>
        <tr r="AB13" s="7"/>
        <tr r="AB13" s="7"/>
        <tr r="AB13" s="7"/>
        <tr r="R33" s="7"/>
        <tr r="R33" s="7"/>
        <tr r="R33" s="7"/>
        <tr r="R33" s="7"/>
        <tr r="R33" s="7"/>
        <tr r="R33" s="7"/>
        <tr r="R33" s="7"/>
        <tr r="R33" s="7"/>
        <tr r="R33" s="7"/>
        <tr r="G51" s="7"/>
        <tr r="G51" s="7"/>
        <tr r="G51" s="7"/>
        <tr r="G51" s="7"/>
        <tr r="G51" s="7"/>
        <tr r="G51" s="7"/>
        <tr r="G51" s="7"/>
        <tr r="G51" s="7"/>
        <tr r="G51" s="7"/>
        <tr r="R14" s="7"/>
        <tr r="R14" s="7"/>
        <tr r="R14" s="7"/>
        <tr r="R14" s="7"/>
        <tr r="R14" s="7"/>
        <tr r="R14" s="7"/>
        <tr r="R14" s="7"/>
        <tr r="R14" s="7"/>
        <tr r="R14" s="7"/>
        <tr r="O45" s="5"/>
        <tr r="O45" s="5"/>
        <tr r="O45" s="5"/>
        <tr r="O45" s="5"/>
        <tr r="O45" s="5"/>
        <tr r="O45" s="5"/>
        <tr r="O45" s="5"/>
        <tr r="O45" s="5"/>
        <tr r="O45" s="5"/>
        <tr r="N45" s="5"/>
        <tr r="F51" s="7"/>
        <tr r="AP69" s="7"/>
        <tr r="AP69" s="7"/>
        <tr r="AP69" s="7"/>
        <tr r="AP69" s="7"/>
        <tr r="AP69" s="7"/>
        <tr r="AP69" s="7"/>
        <tr r="AP69" s="7"/>
        <tr r="AP69" s="7"/>
        <tr r="AP69" s="7"/>
      </tp>
      <tp t="e">
        <v>#N/A</v>
        <stp/>
        <stp>Inst</stp>
        <stp>ASX</stp>
        <stp>IRM7M8</stp>
        <tr r="X19" s="8"/>
        <tr r="AA12" s="4"/>
        <tr r="O14" s="5"/>
        <tr r="O14" s="5"/>
        <tr r="O14" s="5"/>
        <tr r="O14" s="5"/>
        <tr r="O14" s="5"/>
        <tr r="O14" s="5"/>
        <tr r="O14" s="5"/>
        <tr r="O14" s="5"/>
        <tr r="O14" s="5"/>
        <tr r="AJ47" s="7"/>
        <tr r="AJ47" s="7"/>
        <tr r="AJ47" s="7"/>
        <tr r="AJ47" s="7"/>
        <tr r="AJ47" s="7"/>
        <tr r="AJ47" s="7"/>
        <tr r="AJ47" s="7"/>
        <tr r="AJ47" s="7"/>
        <tr r="AJ47" s="7"/>
        <tr r="W12" s="4"/>
        <tr r="O29" s="5"/>
        <tr r="O29" s="5"/>
        <tr r="O29" s="5"/>
        <tr r="O29" s="5"/>
        <tr r="O29" s="5"/>
        <tr r="O29" s="5"/>
        <tr r="O29" s="5"/>
        <tr r="O29" s="5"/>
        <tr r="O29" s="5"/>
        <tr r="V12" s="4"/>
        <tr r="N29" s="5"/>
        <tr r="N14" s="5"/>
        <tr r="F68" s="7"/>
        <tr r="AJ12" s="7"/>
        <tr r="AJ12" s="7"/>
        <tr r="AJ12" s="7"/>
        <tr r="AJ12" s="7"/>
        <tr r="AJ12" s="7"/>
        <tr r="AJ12" s="7"/>
        <tr r="AJ12" s="7"/>
        <tr r="AJ12" s="7"/>
        <tr r="AJ12" s="7"/>
        <tr r="U12" s="4"/>
        <tr r="Z32" s="7"/>
        <tr r="Z32" s="7"/>
        <tr r="Z32" s="7"/>
        <tr r="Z32" s="7"/>
        <tr r="Z32" s="7"/>
        <tr r="Z32" s="7"/>
        <tr r="Z32" s="7"/>
        <tr r="Z32" s="7"/>
        <tr r="Z32" s="7"/>
        <tr r="J50" s="7"/>
        <tr r="J50" s="7"/>
        <tr r="J50" s="7"/>
        <tr r="J50" s="7"/>
        <tr r="J50" s="7"/>
        <tr r="J50" s="7"/>
        <tr r="J50" s="7"/>
        <tr r="J50" s="7"/>
        <tr r="J50" s="7"/>
        <tr r="G68" s="7"/>
        <tr r="G68" s="7"/>
        <tr r="G68" s="7"/>
        <tr r="G68" s="7"/>
        <tr r="G68" s="7"/>
        <tr r="G68" s="7"/>
        <tr r="G68" s="7"/>
        <tr r="G68" s="7"/>
        <tr r="G68" s="7"/>
        <tr r="Z13" s="7"/>
        <tr r="Z13" s="7"/>
        <tr r="Z13" s="7"/>
        <tr r="Z13" s="7"/>
        <tr r="Z13" s="7"/>
        <tr r="Z13" s="7"/>
        <tr r="Z13" s="7"/>
        <tr r="Z13" s="7"/>
        <tr r="Z13" s="7"/>
        <tr r="S12" s="4"/>
        <tr r="K31" s="4"/>
        <tr r="J31" s="4"/>
        <tr r="E68" s="7"/>
        <tr r="T12" s="4"/>
        <tr r="I31" s="4"/>
        <tr r="I31" s="4"/>
        <tr r="I31" s="4"/>
        <tr r="I31" s="4"/>
        <tr r="I31" s="4"/>
        <tr r="I31" s="4"/>
        <tr r="I31" s="4"/>
        <tr r="I31" s="4"/>
        <tr r="I31" s="4"/>
        <tr r="AR30" s="7"/>
        <tr r="AR30" s="7"/>
        <tr r="AR30" s="7"/>
        <tr r="AR30" s="7"/>
        <tr r="AR30" s="7"/>
        <tr r="AR30" s="7"/>
        <tr r="AR30" s="7"/>
        <tr r="AR30" s="7"/>
        <tr r="AR30" s="7"/>
      </tp>
      <tp t="e">
        <v>#N/A</v>
        <stp/>
        <stp>Inst</stp>
        <stp>ASX</stp>
        <stp>IRH7M8</stp>
        <tr r="X30" s="8"/>
        <tr r="AR11" s="7"/>
        <tr r="AR11" s="7"/>
        <tr r="AR11" s="7"/>
        <tr r="AR11" s="7"/>
        <tr r="AR11" s="7"/>
        <tr r="AR11" s="7"/>
        <tr r="AR11" s="7"/>
        <tr r="AR11" s="7"/>
        <tr r="AR11" s="7"/>
        <tr r="AA24" s="4"/>
        <tr r="S24" s="4"/>
        <tr r="AH31" s="7"/>
        <tr r="AH31" s="7"/>
        <tr r="AH31" s="7"/>
        <tr r="AH31" s="7"/>
        <tr r="AH31" s="7"/>
        <tr r="AH31" s="7"/>
        <tr r="AH31" s="7"/>
        <tr r="AH31" s="7"/>
        <tr r="AH31" s="7"/>
        <tr r="R49" s="7"/>
        <tr r="R49" s="7"/>
        <tr r="R49" s="7"/>
        <tr r="R49" s="7"/>
        <tr r="R49" s="7"/>
        <tr r="R49" s="7"/>
        <tr r="R49" s="7"/>
        <tr r="R49" s="7"/>
        <tr r="R49" s="7"/>
        <tr r="J67" s="7"/>
        <tr r="J67" s="7"/>
        <tr r="J67" s="7"/>
        <tr r="J67" s="7"/>
        <tr r="J67" s="7"/>
        <tr r="J67" s="7"/>
        <tr r="J67" s="7"/>
        <tr r="J67" s="7"/>
        <tr r="J67" s="7"/>
        <tr r="AH12" s="7"/>
        <tr r="AH12" s="7"/>
        <tr r="AH12" s="7"/>
        <tr r="AH12" s="7"/>
        <tr r="AH12" s="7"/>
        <tr r="AH12" s="7"/>
        <tr r="AH12" s="7"/>
        <tr r="AH12" s="7"/>
        <tr r="AH12" s="7"/>
        <tr r="U24" s="4"/>
        <tr r="W24" s="4"/>
        <tr r="T24" s="4"/>
        <tr r="V24" s="4"/>
        <tr r="AZ29" s="7"/>
        <tr r="AZ29" s="7"/>
        <tr r="AZ29" s="7"/>
        <tr r="AZ29" s="7"/>
        <tr r="AZ29" s="7"/>
        <tr r="AZ29" s="7"/>
        <tr r="AZ29" s="7"/>
        <tr r="AZ29" s="7"/>
        <tr r="AZ29" s="7"/>
      </tp>
      <tp t="e">
        <v>#N/A</v>
        <stp/>
        <stp>Inst</stp>
        <stp>ASX</stp>
        <stp>IRZ7M9</stp>
        <tr r="AP34" s="7"/>
        <tr r="AP34" s="7"/>
        <tr r="AP34" s="7"/>
        <tr r="AP34" s="7"/>
        <tr r="AP34" s="7"/>
        <tr r="AP34" s="7"/>
        <tr r="AP34" s="7"/>
        <tr r="AP34" s="7"/>
        <tr r="AP34" s="7"/>
        <tr r="AZ14" s="7"/>
        <tr r="AZ14" s="7"/>
        <tr r="AZ14" s="7"/>
        <tr r="AZ14" s="7"/>
        <tr r="AZ14" s="7"/>
        <tr r="AZ14" s="7"/>
        <tr r="AZ14" s="7"/>
        <tr r="AZ14" s="7"/>
        <tr r="AZ14" s="7"/>
        <tr r="Z52" s="7"/>
        <tr r="Z52" s="7"/>
        <tr r="Z52" s="7"/>
        <tr r="Z52" s="7"/>
        <tr r="Z52" s="7"/>
        <tr r="Z52" s="7"/>
        <tr r="Z52" s="7"/>
        <tr r="Z52" s="7"/>
        <tr r="Z52" s="7"/>
        <tr r="R70" s="7"/>
        <tr r="R70" s="7"/>
        <tr r="R70" s="7"/>
        <tr r="R70" s="7"/>
        <tr r="R70" s="7"/>
        <tr r="R70" s="7"/>
        <tr r="R70" s="7"/>
        <tr r="R70" s="7"/>
        <tr r="R70" s="7"/>
        <tr r="AP15" s="7"/>
        <tr r="AP15" s="7"/>
        <tr r="AP15" s="7"/>
        <tr r="AP15" s="7"/>
        <tr r="AP15" s="7"/>
        <tr r="AP15" s="7"/>
        <tr r="AP15" s="7"/>
        <tr r="AP15" s="7"/>
        <tr r="AP15" s="7"/>
      </tp>
      <tp t="e">
        <v>#N/A</v>
        <stp/>
        <stp>Inst</stp>
        <stp>ASX</stp>
        <stp>IRU7M9</stp>
        <tr r="AX33" s="7"/>
        <tr r="AX33" s="7"/>
        <tr r="AX33" s="7"/>
        <tr r="AX33" s="7"/>
        <tr r="AX33" s="7"/>
        <tr r="AX33" s="7"/>
        <tr r="AX33" s="7"/>
        <tr r="AX33" s="7"/>
        <tr r="AX33" s="7"/>
        <tr r="AH51" s="7"/>
        <tr r="AH51" s="7"/>
        <tr r="AH51" s="7"/>
        <tr r="AH51" s="7"/>
        <tr r="AH51" s="7"/>
        <tr r="AH51" s="7"/>
        <tr r="AH51" s="7"/>
        <tr r="AH51" s="7"/>
        <tr r="AH51" s="7"/>
        <tr r="Z69" s="7"/>
        <tr r="Z69" s="7"/>
        <tr r="Z69" s="7"/>
        <tr r="Z69" s="7"/>
        <tr r="Z69" s="7"/>
        <tr r="Z69" s="7"/>
        <tr r="Z69" s="7"/>
        <tr r="Z69" s="7"/>
        <tr r="Z69" s="7"/>
        <tr r="AX14" s="7"/>
        <tr r="AX14" s="7"/>
        <tr r="AX14" s="7"/>
        <tr r="AX14" s="7"/>
        <tr r="AX14" s="7"/>
        <tr r="AX14" s="7"/>
        <tr r="AX14" s="7"/>
        <tr r="AX14" s="7"/>
        <tr r="AX14" s="7"/>
      </tp>
      <tp t="e">
        <v>#N/A</v>
        <stp/>
        <stp>Inst</stp>
        <stp>ASX</stp>
        <stp>IRH7M7</stp>
        <tr r="T29" s="7"/>
        <tr r="T29" s="7"/>
        <tr r="T29" s="7"/>
        <tr r="T29" s="7"/>
        <tr r="T29" s="7"/>
        <tr r="T29" s="7"/>
        <tr r="T29" s="7"/>
        <tr r="T29" s="7"/>
        <tr r="T29" s="7"/>
        <tr r="J9" s="5"/>
        <tr r="J9" s="5"/>
        <tr r="J9" s="5"/>
        <tr r="J9" s="5"/>
        <tr r="J9" s="5"/>
        <tr r="J9" s="5"/>
        <tr r="J9" s="5"/>
        <tr r="J9" s="5"/>
        <tr r="J9" s="5"/>
        <tr r="R42" s="5"/>
        <tr r="T42" s="5"/>
        <tr r="L30" s="7"/>
        <tr r="L30" s="7"/>
        <tr r="L30" s="7"/>
        <tr r="L30" s="7"/>
        <tr r="L30" s="7"/>
        <tr r="L30" s="7"/>
        <tr r="L30" s="7"/>
        <tr r="L30" s="7"/>
        <tr r="L30" s="7"/>
        <tr r="L11" s="7"/>
        <tr r="L11" s="7"/>
        <tr r="L11" s="7"/>
        <tr r="L11" s="7"/>
        <tr r="L11" s="7"/>
        <tr r="L11" s="7"/>
        <tr r="L11" s="7"/>
        <tr r="L11" s="7"/>
        <tr r="L11" s="7"/>
        <tr r="G12" s="7"/>
        <tr r="G12" s="7"/>
        <tr r="G12" s="7"/>
        <tr r="G12" s="7"/>
        <tr r="G12" s="7"/>
        <tr r="G12" s="7"/>
        <tr r="G12" s="7"/>
        <tr r="G12" s="7"/>
        <tr r="G12" s="7"/>
        <tr r="AH67" s="7"/>
        <tr r="AH67" s="7"/>
        <tr r="AH67" s="7"/>
        <tr r="AH67" s="7"/>
        <tr r="AH67" s="7"/>
        <tr r="AH67" s="7"/>
        <tr r="AH67" s="7"/>
        <tr r="AH67" s="7"/>
        <tr r="AH67" s="7"/>
        <tr r="J31" s="7"/>
        <tr r="J31" s="7"/>
        <tr r="J31" s="7"/>
        <tr r="J31" s="7"/>
        <tr r="J31" s="7"/>
        <tr r="J31" s="7"/>
        <tr r="J31" s="7"/>
        <tr r="J31" s="7"/>
        <tr r="J31" s="7"/>
        <tr r="G24" s="5"/>
        <tr r="G24" s="5"/>
        <tr r="G24" s="5"/>
        <tr r="G24" s="5"/>
        <tr r="G24" s="5"/>
        <tr r="G24" s="5"/>
        <tr r="G24" s="5"/>
        <tr r="G24" s="5"/>
        <tr r="G24" s="5"/>
        <tr r="S12" s="5"/>
        <tr r="S12" s="5"/>
        <tr r="S12" s="5"/>
        <tr r="S12" s="5"/>
        <tr r="S12" s="5"/>
        <tr r="S12" s="5"/>
        <tr r="S12" s="5"/>
        <tr r="S12" s="5"/>
        <tr r="S12" s="5"/>
        <tr r="T12" s="5"/>
        <tr r="C30" s="4"/>
        <tr r="F12" s="7"/>
        <tr r="S42" s="5"/>
        <tr r="S42" s="5"/>
        <tr r="S42" s="5"/>
        <tr r="S42" s="5"/>
        <tr r="S42" s="5"/>
        <tr r="S42" s="5"/>
        <tr r="S42" s="5"/>
        <tr r="S42" s="5"/>
        <tr r="S42" s="5"/>
        <tr r="AR64" s="7"/>
        <tr r="AR64" s="7"/>
        <tr r="AR64" s="7"/>
        <tr r="AR64" s="7"/>
        <tr r="AR64" s="7"/>
        <tr r="AR64" s="7"/>
        <tr r="AR64" s="7"/>
        <tr r="AR64" s="7"/>
        <tr r="AR64" s="7"/>
        <tr r="AP49" s="7"/>
        <tr r="AP49" s="7"/>
        <tr r="AP49" s="7"/>
        <tr r="AP49" s="7"/>
        <tr r="AP49" s="7"/>
        <tr r="AP49" s="7"/>
        <tr r="AP49" s="7"/>
        <tr r="AP49" s="7"/>
        <tr r="AP49" s="7"/>
        <tr r="J38" s="5"/>
        <tr r="J38" s="5"/>
        <tr r="J38" s="5"/>
        <tr r="J38" s="5"/>
        <tr r="J38" s="5"/>
        <tr r="J38" s="5"/>
        <tr r="J38" s="5"/>
        <tr r="J38" s="5"/>
        <tr r="J38" s="5"/>
        <tr r="R12" s="5"/>
        <tr r="E12" s="7"/>
        <tr r="AZ47" s="7"/>
        <tr r="AZ47" s="7"/>
        <tr r="AZ47" s="7"/>
        <tr r="AZ47" s="7"/>
        <tr r="AZ47" s="7"/>
        <tr r="AZ47" s="7"/>
        <tr r="AZ47" s="7"/>
        <tr r="AZ47" s="7"/>
        <tr r="AZ47" s="7"/>
        <tr r="L63" s="7"/>
        <tr r="L63" s="7"/>
        <tr r="L63" s="7"/>
        <tr r="L63" s="7"/>
        <tr r="L63" s="7"/>
        <tr r="L63" s="7"/>
        <tr r="L63" s="7"/>
        <tr r="L63" s="7"/>
        <tr r="L63" s="7"/>
        <tr r="G10" s="5"/>
        <tr r="G10" s="5"/>
        <tr r="G10" s="5"/>
        <tr r="G10" s="5"/>
        <tr r="G10" s="5"/>
        <tr r="G10" s="5"/>
        <tr r="G10" s="5"/>
        <tr r="G10" s="5"/>
        <tr r="G10" s="5"/>
        <tr r="D30" s="4"/>
        <tr r="B30" s="4"/>
        <tr r="B30" s="4"/>
        <tr r="B30" s="4"/>
        <tr r="B30" s="4"/>
        <tr r="B30" s="4"/>
        <tr r="B30" s="4"/>
        <tr r="B30" s="4"/>
        <tr r="B30" s="4"/>
        <tr r="B30" s="4"/>
        <tr r="L46" s="7"/>
        <tr r="L46" s="7"/>
        <tr r="L46" s="7"/>
        <tr r="L46" s="7"/>
        <tr r="L46" s="7"/>
        <tr r="L46" s="7"/>
        <tr r="L46" s="7"/>
        <tr r="L46" s="7"/>
        <tr r="L46" s="7"/>
      </tp>
      <tp t="e">
        <v>#N/A</v>
        <stp/>
        <stp>Inst</stp>
        <stp>ASX</stp>
        <stp>IRZ7H8</stp>
        <tr r="AR67" s="7"/>
        <tr r="AR67" s="7"/>
        <tr r="AR67" s="7"/>
        <tr r="AR67" s="7"/>
        <tr r="AR67" s="7"/>
        <tr r="AR67" s="7"/>
        <tr r="AR67" s="7"/>
        <tr r="AR67" s="7"/>
        <tr r="AR67" s="7"/>
        <tr r="AP52" s="7"/>
        <tr r="AP52" s="7"/>
        <tr r="AP52" s="7"/>
        <tr r="AP52" s="7"/>
        <tr r="AP52" s="7"/>
        <tr r="AP52" s="7"/>
        <tr r="AP52" s="7"/>
        <tr r="AP52" s="7"/>
        <tr r="AP52" s="7"/>
        <tr r="J41" s="5"/>
        <tr r="J41" s="5"/>
        <tr r="J41" s="5"/>
        <tr r="J41" s="5"/>
        <tr r="J41" s="5"/>
        <tr r="J41" s="5"/>
        <tr r="J41" s="5"/>
        <tr r="J41" s="5"/>
        <tr r="J41" s="5"/>
        <tr r="G27" s="5"/>
        <tr r="G27" s="5"/>
        <tr r="G27" s="5"/>
        <tr r="G27" s="5"/>
        <tr r="G27" s="5"/>
        <tr r="G27" s="5"/>
        <tr r="G27" s="5"/>
        <tr r="G27" s="5"/>
        <tr r="G27" s="5"/>
        <tr r="AZ50" s="7"/>
        <tr r="AZ50" s="7"/>
        <tr r="AZ50" s="7"/>
        <tr r="AZ50" s="7"/>
        <tr r="AZ50" s="7"/>
        <tr r="AZ50" s="7"/>
        <tr r="AZ50" s="7"/>
        <tr r="AZ50" s="7"/>
        <tr r="AZ50" s="7"/>
        <tr r="L66" s="7"/>
        <tr r="L66" s="7"/>
        <tr r="L66" s="7"/>
        <tr r="L66" s="7"/>
        <tr r="L66" s="7"/>
        <tr r="L66" s="7"/>
        <tr r="L66" s="7"/>
        <tr r="L66" s="7"/>
        <tr r="L66" s="7"/>
        <tr r="G13" s="5"/>
        <tr r="G13" s="5"/>
        <tr r="G13" s="5"/>
        <tr r="G13" s="5"/>
        <tr r="G13" s="5"/>
        <tr r="G13" s="5"/>
        <tr r="G13" s="5"/>
        <tr r="G13" s="5"/>
        <tr r="G13" s="5"/>
        <tr r="D33" s="4"/>
        <tr r="B33" s="4"/>
        <tr r="B33" s="4"/>
        <tr r="B33" s="4"/>
        <tr r="B33" s="4"/>
        <tr r="B33" s="4"/>
        <tr r="B33" s="4"/>
        <tr r="B33" s="4"/>
        <tr r="B33" s="4"/>
        <tr r="B33" s="4"/>
        <tr r="L49" s="7"/>
        <tr r="L49" s="7"/>
        <tr r="L49" s="7"/>
        <tr r="L49" s="7"/>
        <tr r="L49" s="7"/>
        <tr r="L49" s="7"/>
        <tr r="L49" s="7"/>
        <tr r="L49" s="7"/>
        <tr r="L49" s="7"/>
        <tr r="R15" s="5"/>
        <tr r="E15" s="7"/>
        <tr r="T32" s="7"/>
        <tr r="T32" s="7"/>
        <tr r="T32" s="7"/>
        <tr r="T32" s="7"/>
        <tr r="T32" s="7"/>
        <tr r="T32" s="7"/>
        <tr r="T32" s="7"/>
        <tr r="T32" s="7"/>
        <tr r="T32" s="7"/>
        <tr r="R45" s="5"/>
        <tr r="T45" s="5"/>
        <tr r="S45" s="5"/>
        <tr r="S45" s="5"/>
        <tr r="S45" s="5"/>
        <tr r="S45" s="5"/>
        <tr r="S45" s="5"/>
        <tr r="S45" s="5"/>
        <tr r="S45" s="5"/>
        <tr r="S45" s="5"/>
        <tr r="S45" s="5"/>
        <tr r="L33" s="7"/>
        <tr r="L33" s="7"/>
        <tr r="L33" s="7"/>
        <tr r="L33" s="7"/>
        <tr r="L33" s="7"/>
        <tr r="L33" s="7"/>
        <tr r="L33" s="7"/>
        <tr r="L33" s="7"/>
        <tr r="L33" s="7"/>
        <tr r="L14" s="7"/>
        <tr r="L14" s="7"/>
        <tr r="L14" s="7"/>
        <tr r="L14" s="7"/>
        <tr r="L14" s="7"/>
        <tr r="L14" s="7"/>
        <tr r="L14" s="7"/>
        <tr r="L14" s="7"/>
        <tr r="L14" s="7"/>
        <tr r="G15" s="7"/>
        <tr r="G15" s="7"/>
        <tr r="G15" s="7"/>
        <tr r="G15" s="7"/>
        <tr r="G15" s="7"/>
        <tr r="G15" s="7"/>
        <tr r="G15" s="7"/>
        <tr r="G15" s="7"/>
        <tr r="G15" s="7"/>
        <tr r="AH70" s="7"/>
        <tr r="AH70" s="7"/>
        <tr r="AH70" s="7"/>
        <tr r="AH70" s="7"/>
        <tr r="AH70" s="7"/>
        <tr r="AH70" s="7"/>
        <tr r="AH70" s="7"/>
        <tr r="AH70" s="7"/>
        <tr r="AH70" s="7"/>
        <tr r="J34" s="7"/>
        <tr r="J34" s="7"/>
        <tr r="J34" s="7"/>
        <tr r="J34" s="7"/>
        <tr r="J34" s="7"/>
        <tr r="J34" s="7"/>
        <tr r="J34" s="7"/>
        <tr r="J34" s="7"/>
        <tr r="J34" s="7"/>
        <tr r="S15" s="5"/>
        <tr r="S15" s="5"/>
        <tr r="S15" s="5"/>
        <tr r="S15" s="5"/>
        <tr r="S15" s="5"/>
        <tr r="S15" s="5"/>
        <tr r="S15" s="5"/>
        <tr r="S15" s="5"/>
        <tr r="S15" s="5"/>
        <tr r="T15" s="5"/>
        <tr r="C33" s="4"/>
        <tr r="F15" s="7"/>
        <tr r="J12" s="5"/>
        <tr r="J12" s="5"/>
        <tr r="J12" s="5"/>
        <tr r="J12" s="5"/>
        <tr r="J12" s="5"/>
        <tr r="J12" s="5"/>
        <tr r="J12" s="5"/>
        <tr r="J12" s="5"/>
        <tr r="J12" s="5"/>
      </tp>
      <tp t="e">
        <v>#N/A</v>
        <stp/>
        <stp>Inst</stp>
        <stp>ASX</stp>
        <stp>IRU7H8</stp>
        <tr r="T29" s="5"/>
        <tr r="S29" s="5"/>
        <tr r="S29" s="5"/>
        <tr r="S29" s="5"/>
        <tr r="S29" s="5"/>
        <tr r="S29" s="5"/>
        <tr r="S29" s="5"/>
        <tr r="S29" s="5"/>
        <tr r="S29" s="5"/>
        <tr r="S29" s="5"/>
        <tr r="F33" s="7"/>
        <tr r="AZ67" s="7"/>
        <tr r="AZ67" s="7"/>
        <tr r="AZ67" s="7"/>
        <tr r="AZ67" s="7"/>
        <tr r="AZ67" s="7"/>
        <tr r="AZ67" s="7"/>
        <tr r="AZ67" s="7"/>
        <tr r="AZ67" s="7"/>
        <tr r="AZ67" s="7"/>
        <tr r="T65" s="7"/>
        <tr r="T65" s="7"/>
        <tr r="T65" s="7"/>
        <tr r="T65" s="7"/>
        <tr r="T65" s="7"/>
        <tr r="T65" s="7"/>
        <tr r="T65" s="7"/>
        <tr r="T65" s="7"/>
        <tr r="T65" s="7"/>
        <tr r="AR50" s="7"/>
        <tr r="AR50" s="7"/>
        <tr r="AR50" s="7"/>
        <tr r="AR50" s="7"/>
        <tr r="AR50" s="7"/>
        <tr r="AR50" s="7"/>
        <tr r="AR50" s="7"/>
        <tr r="AR50" s="7"/>
        <tr r="AR50" s="7"/>
        <tr r="T48" s="7"/>
        <tr r="T48" s="7"/>
        <tr r="T48" s="7"/>
        <tr r="T48" s="7"/>
        <tr r="T48" s="7"/>
        <tr r="T48" s="7"/>
        <tr r="T48" s="7"/>
        <tr r="T48" s="7"/>
        <tr r="T48" s="7"/>
        <tr r="R29" s="5"/>
        <tr r="AX51" s="7"/>
        <tr r="AX51" s="7"/>
        <tr r="AX51" s="7"/>
        <tr r="AX51" s="7"/>
        <tr r="AX51" s="7"/>
        <tr r="AX51" s="7"/>
        <tr r="AX51" s="7"/>
        <tr r="AX51" s="7"/>
        <tr r="AX51" s="7"/>
        <tr r="AX69" s="7"/>
        <tr r="AX69" s="7"/>
        <tr r="AX69" s="7"/>
        <tr r="AX69" s="7"/>
        <tr r="AX69" s="7"/>
        <tr r="AX69" s="7"/>
        <tr r="AX69" s="7"/>
        <tr r="AX69" s="7"/>
        <tr r="AX69" s="7"/>
        <tr r="AB31" s="7"/>
        <tr r="AB31" s="7"/>
        <tr r="AB31" s="7"/>
        <tr r="AB31" s="7"/>
        <tr r="AB31" s="7"/>
        <tr r="AB31" s="7"/>
        <tr r="AB31" s="7"/>
        <tr r="AB31" s="7"/>
        <tr r="AB31" s="7"/>
        <tr r="T13" s="7"/>
        <tr r="T13" s="7"/>
        <tr r="T13" s="7"/>
        <tr r="T13" s="7"/>
        <tr r="T13" s="7"/>
        <tr r="T13" s="7"/>
        <tr r="T13" s="7"/>
        <tr r="T13" s="7"/>
        <tr r="T13" s="7"/>
        <tr r="E33" s="7"/>
        <tr r="G33" s="7"/>
        <tr r="G33" s="7"/>
        <tr r="G33" s="7"/>
        <tr r="G33" s="7"/>
        <tr r="G33" s="7"/>
        <tr r="G33" s="7"/>
        <tr r="G33" s="7"/>
        <tr r="G33" s="7"/>
        <tr r="G33" s="7"/>
        <tr r="J14" s="7"/>
        <tr r="J14" s="7"/>
        <tr r="J14" s="7"/>
        <tr r="J14" s="7"/>
        <tr r="J14" s="7"/>
        <tr r="J14" s="7"/>
        <tr r="J14" s="7"/>
        <tr r="J14" s="7"/>
        <tr r="J14" s="7"/>
      </tp>
      <tp t="e">
        <v>#N/A</v>
        <stp/>
        <stp>Inst</stp>
        <stp>ASX</stp>
        <stp>IRM7H8</stp>
        <tr r="O44" s="5"/>
        <tr r="O44" s="5"/>
        <tr r="O44" s="5"/>
        <tr r="O44" s="5"/>
        <tr r="O44" s="5"/>
        <tr r="O44" s="5"/>
        <tr r="O44" s="5"/>
        <tr r="O44" s="5"/>
        <tr r="O44" s="5"/>
        <tr r="AB47" s="7"/>
        <tr r="AB47" s="7"/>
        <tr r="AB47" s="7"/>
        <tr r="AB47" s="7"/>
        <tr r="AB47" s="7"/>
        <tr r="AB47" s="7"/>
        <tr r="AB47" s="7"/>
        <tr r="AB47" s="7"/>
        <tr r="AB47" s="7"/>
        <tr r="N44" s="5"/>
        <tr r="E50" s="7"/>
        <tr r="AJ30" s="7"/>
        <tr r="AJ30" s="7"/>
        <tr r="AJ30" s="7"/>
        <tr r="AJ30" s="7"/>
        <tr r="AJ30" s="7"/>
        <tr r="AJ30" s="7"/>
        <tr r="AJ30" s="7"/>
        <tr r="AJ30" s="7"/>
        <tr r="AJ30" s="7"/>
        <tr r="AJ67" s="7"/>
        <tr r="AJ67" s="7"/>
        <tr r="AJ67" s="7"/>
        <tr r="AJ67" s="7"/>
        <tr r="AJ67" s="7"/>
        <tr r="AJ67" s="7"/>
        <tr r="AJ67" s="7"/>
        <tr r="AJ67" s="7"/>
        <tr r="AJ67" s="7"/>
        <tr r="AB12" s="7"/>
        <tr r="AB12" s="7"/>
        <tr r="AB12" s="7"/>
        <tr r="AB12" s="7"/>
        <tr r="AB12" s="7"/>
        <tr r="AB12" s="7"/>
        <tr r="AB12" s="7"/>
        <tr r="AB12" s="7"/>
        <tr r="AB12" s="7"/>
        <tr r="R32" s="7"/>
        <tr r="R32" s="7"/>
        <tr r="R32" s="7"/>
        <tr r="R32" s="7"/>
        <tr r="R32" s="7"/>
        <tr r="R32" s="7"/>
        <tr r="R32" s="7"/>
        <tr r="R32" s="7"/>
        <tr r="R32" s="7"/>
        <tr r="G50" s="7"/>
        <tr r="G50" s="7"/>
        <tr r="G50" s="7"/>
        <tr r="G50" s="7"/>
        <tr r="G50" s="7"/>
        <tr r="G50" s="7"/>
        <tr r="G50" s="7"/>
        <tr r="G50" s="7"/>
        <tr r="G50" s="7"/>
        <tr r="R13" s="7"/>
        <tr r="R13" s="7"/>
        <tr r="R13" s="7"/>
        <tr r="R13" s="7"/>
        <tr r="R13" s="7"/>
        <tr r="R13" s="7"/>
        <tr r="R13" s="7"/>
        <tr r="R13" s="7"/>
        <tr r="R13" s="7"/>
        <tr r="F50" s="7"/>
        <tr r="AP68" s="7"/>
        <tr r="AP68" s="7"/>
        <tr r="AP68" s="7"/>
        <tr r="AP68" s="7"/>
        <tr r="AP68" s="7"/>
        <tr r="AP68" s="7"/>
        <tr r="AP68" s="7"/>
        <tr r="AP68" s="7"/>
        <tr r="AP68" s="7"/>
        <tr r="AB64" s="7"/>
        <tr r="AB64" s="7"/>
        <tr r="AB64" s="7"/>
        <tr r="AB64" s="7"/>
        <tr r="AB64" s="7"/>
        <tr r="AB64" s="7"/>
        <tr r="AB64" s="7"/>
        <tr r="AB64" s="7"/>
        <tr r="AB64" s="7"/>
      </tp>
      <tp t="e">
        <v>#N/A</v>
        <stp/>
        <stp>Inst</stp>
        <stp>ASX</stp>
        <stp>IRH7H8</stp>
        <tr r="K30" s="4"/>
        <tr r="N13" s="5"/>
        <tr r="J30" s="4"/>
        <tr r="F67" s="7"/>
        <tr r="AJ11" s="7"/>
        <tr r="AJ11" s="7"/>
        <tr r="AJ11" s="7"/>
        <tr r="AJ11" s="7"/>
        <tr r="AJ11" s="7"/>
        <tr r="AJ11" s="7"/>
        <tr r="AJ11" s="7"/>
        <tr r="AJ11" s="7"/>
        <tr r="AJ11" s="7"/>
        <tr r="I30" s="4"/>
        <tr r="I30" s="4"/>
        <tr r="I30" s="4"/>
        <tr r="I30" s="4"/>
        <tr r="I30" s="4"/>
        <tr r="I30" s="4"/>
        <tr r="I30" s="4"/>
        <tr r="I30" s="4"/>
        <tr r="I30" s="4"/>
        <tr r="Z31" s="7"/>
        <tr r="Z31" s="7"/>
        <tr r="Z31" s="7"/>
        <tr r="Z31" s="7"/>
        <tr r="Z31" s="7"/>
        <tr r="Z31" s="7"/>
        <tr r="Z31" s="7"/>
        <tr r="Z31" s="7"/>
        <tr r="Z31" s="7"/>
        <tr r="J49" s="7"/>
        <tr r="J49" s="7"/>
        <tr r="J49" s="7"/>
        <tr r="J49" s="7"/>
        <tr r="J49" s="7"/>
        <tr r="J49" s="7"/>
        <tr r="J49" s="7"/>
        <tr r="J49" s="7"/>
        <tr r="J49" s="7"/>
        <tr r="G67" s="7"/>
        <tr r="G67" s="7"/>
        <tr r="G67" s="7"/>
        <tr r="G67" s="7"/>
        <tr r="G67" s="7"/>
        <tr r="G67" s="7"/>
        <tr r="G67" s="7"/>
        <tr r="G67" s="7"/>
        <tr r="G67" s="7"/>
        <tr r="Z12" s="7"/>
        <tr r="Z12" s="7"/>
        <tr r="Z12" s="7"/>
        <tr r="Z12" s="7"/>
        <tr r="Z12" s="7"/>
        <tr r="Z12" s="7"/>
        <tr r="Z12" s="7"/>
        <tr r="Z12" s="7"/>
        <tr r="Z12" s="7"/>
        <tr r="W11" s="4"/>
        <tr r="U11" s="4"/>
        <tr r="V11" s="4"/>
        <tr r="O28" s="5"/>
        <tr r="O28" s="5"/>
        <tr r="O28" s="5"/>
        <tr r="O28" s="5"/>
        <tr r="O28" s="5"/>
        <tr r="O28" s="5"/>
        <tr r="O28" s="5"/>
        <tr r="O28" s="5"/>
        <tr r="O28" s="5"/>
        <tr r="N28" s="5"/>
        <tr r="T11" s="4"/>
        <tr r="S11" s="4"/>
        <tr r="E67" s="7"/>
        <tr r="AR29" s="7"/>
        <tr r="AR29" s="7"/>
        <tr r="AR29" s="7"/>
        <tr r="AR29" s="7"/>
        <tr r="AR29" s="7"/>
        <tr r="AR29" s="7"/>
        <tr r="AR29" s="7"/>
        <tr r="AR29" s="7"/>
        <tr r="AR29" s="7"/>
        <tr r="X18" s="8"/>
        <tr r="AA11" s="4"/>
        <tr r="O13" s="5"/>
        <tr r="O13" s="5"/>
        <tr r="O13" s="5"/>
        <tr r="O13" s="5"/>
        <tr r="O13" s="5"/>
        <tr r="O13" s="5"/>
        <tr r="O13" s="5"/>
        <tr r="O13" s="5"/>
        <tr r="O13" s="5"/>
        <tr r="AJ46" s="7"/>
        <tr r="AJ46" s="7"/>
        <tr r="AJ46" s="7"/>
        <tr r="AJ46" s="7"/>
        <tr r="AJ46" s="7"/>
        <tr r="AJ46" s="7"/>
        <tr r="AJ46" s="7"/>
        <tr r="AJ46" s="7"/>
        <tr r="AJ46" s="7"/>
      </tp>
      <tp t="e">
        <v>#N/A</v>
        <stp/>
        <stp>Inst</stp>
        <stp>ASX</stp>
        <stp>IRZ7H9</stp>
        <tr r="AZ32" s="7"/>
        <tr r="AZ32" s="7"/>
        <tr r="AZ32" s="7"/>
        <tr r="AZ32" s="7"/>
        <tr r="AZ32" s="7"/>
        <tr r="AZ32" s="7"/>
        <tr r="AZ32" s="7"/>
        <tr r="AZ32" s="7"/>
        <tr r="AZ32" s="7"/>
        <tr r="AR14" s="7"/>
        <tr r="AR14" s="7"/>
        <tr r="AR14" s="7"/>
        <tr r="AR14" s="7"/>
        <tr r="AR14" s="7"/>
        <tr r="AR14" s="7"/>
        <tr r="AR14" s="7"/>
        <tr r="AR14" s="7"/>
        <tr r="AR14" s="7"/>
        <tr r="AH34" s="7"/>
        <tr r="AH34" s="7"/>
        <tr r="AH34" s="7"/>
        <tr r="AH34" s="7"/>
        <tr r="AH34" s="7"/>
        <tr r="AH34" s="7"/>
        <tr r="AH34" s="7"/>
        <tr r="AH34" s="7"/>
        <tr r="AH34" s="7"/>
        <tr r="R52" s="7"/>
        <tr r="R52" s="7"/>
        <tr r="R52" s="7"/>
        <tr r="R52" s="7"/>
        <tr r="R52" s="7"/>
        <tr r="R52" s="7"/>
        <tr r="R52" s="7"/>
        <tr r="R52" s="7"/>
        <tr r="R52" s="7"/>
        <tr r="J70" s="7"/>
        <tr r="J70" s="7"/>
        <tr r="J70" s="7"/>
        <tr r="J70" s="7"/>
        <tr r="J70" s="7"/>
        <tr r="J70" s="7"/>
        <tr r="J70" s="7"/>
        <tr r="J70" s="7"/>
        <tr r="J70" s="7"/>
        <tr r="AH15" s="7"/>
        <tr r="AH15" s="7"/>
        <tr r="AH15" s="7"/>
        <tr r="AH15" s="7"/>
        <tr r="AH15" s="7"/>
        <tr r="AH15" s="7"/>
        <tr r="AH15" s="7"/>
        <tr r="AH15" s="7"/>
        <tr r="AH15" s="7"/>
      </tp>
      <tp t="e">
        <v>#N/A</v>
        <stp/>
        <stp>Inst</stp>
        <stp>ASX</stp>
        <stp>IRU7H9</stp>
        <tr r="AZ13" s="7"/>
        <tr r="AZ13" s="7"/>
        <tr r="AZ13" s="7"/>
        <tr r="AZ13" s="7"/>
        <tr r="AZ13" s="7"/>
        <tr r="AZ13" s="7"/>
        <tr r="AZ13" s="7"/>
        <tr r="AZ13" s="7"/>
        <tr r="AZ13" s="7"/>
        <tr r="Z51" s="7"/>
        <tr r="Z51" s="7"/>
        <tr r="Z51" s="7"/>
        <tr r="Z51" s="7"/>
        <tr r="Z51" s="7"/>
        <tr r="Z51" s="7"/>
        <tr r="Z51" s="7"/>
        <tr r="Z51" s="7"/>
        <tr r="Z51" s="7"/>
        <tr r="R69" s="7"/>
        <tr r="R69" s="7"/>
        <tr r="R69" s="7"/>
        <tr r="R69" s="7"/>
        <tr r="R69" s="7"/>
        <tr r="R69" s="7"/>
        <tr r="R69" s="7"/>
        <tr r="R69" s="7"/>
        <tr r="R69" s="7"/>
        <tr r="AP14" s="7"/>
        <tr r="AP14" s="7"/>
        <tr r="AP14" s="7"/>
        <tr r="AP14" s="7"/>
        <tr r="AP14" s="7"/>
        <tr r="AP14" s="7"/>
        <tr r="AP14" s="7"/>
        <tr r="AP14" s="7"/>
        <tr r="AP14" s="7"/>
        <tr r="AP33" s="7"/>
        <tr r="AP33" s="7"/>
        <tr r="AP33" s="7"/>
        <tr r="AP33" s="7"/>
        <tr r="AP33" s="7"/>
        <tr r="AP33" s="7"/>
        <tr r="AP33" s="7"/>
        <tr r="AP33" s="7"/>
        <tr r="AP33" s="7"/>
      </tp>
      <tp t="e">
        <v>#N/A</v>
        <stp/>
        <stp>Inst</stp>
        <stp>ASX</stp>
        <stp>IRM7H9</stp>
        <tr r="AX32" s="7"/>
        <tr r="AX32" s="7"/>
        <tr r="AX32" s="7"/>
        <tr r="AX32" s="7"/>
        <tr r="AX32" s="7"/>
        <tr r="AX32" s="7"/>
        <tr r="AX32" s="7"/>
        <tr r="AX32" s="7"/>
        <tr r="AX32" s="7"/>
        <tr r="AH50" s="7"/>
        <tr r="AH50" s="7"/>
        <tr r="AH50" s="7"/>
        <tr r="AH50" s="7"/>
        <tr r="AH50" s="7"/>
        <tr r="AH50" s="7"/>
        <tr r="AH50" s="7"/>
        <tr r="AH50" s="7"/>
        <tr r="AH50" s="7"/>
        <tr r="Z68" s="7"/>
        <tr r="Z68" s="7"/>
        <tr r="Z68" s="7"/>
        <tr r="Z68" s="7"/>
        <tr r="Z68" s="7"/>
        <tr r="Z68" s="7"/>
        <tr r="Z68" s="7"/>
        <tr r="Z68" s="7"/>
        <tr r="Z68" s="7"/>
        <tr r="AX13" s="7"/>
        <tr r="AX13" s="7"/>
        <tr r="AX13" s="7"/>
        <tr r="AX13" s="7"/>
        <tr r="AX13" s="7"/>
        <tr r="AX13" s="7"/>
        <tr r="AX13" s="7"/>
        <tr r="AX13" s="7"/>
        <tr r="AX1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outright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Sheet3!$E$4:$E$20</c:f>
              <c:strCache>
                <c:ptCount val="17"/>
                <c:pt idx="1">
                  <c:v>IRM5</c:v>
                </c:pt>
                <c:pt idx="2">
                  <c:v>IRU5</c:v>
                </c:pt>
                <c:pt idx="3">
                  <c:v>IRZ5</c:v>
                </c:pt>
                <c:pt idx="4">
                  <c:v>IRH6</c:v>
                </c:pt>
                <c:pt idx="5">
                  <c:v>IRM6</c:v>
                </c:pt>
                <c:pt idx="6">
                  <c:v>IRU6</c:v>
                </c:pt>
                <c:pt idx="7">
                  <c:v>IRZ6</c:v>
                </c:pt>
                <c:pt idx="8">
                  <c:v>IRH7</c:v>
                </c:pt>
                <c:pt idx="9">
                  <c:v>IRM7</c:v>
                </c:pt>
                <c:pt idx="10">
                  <c:v>IRU7</c:v>
                </c:pt>
                <c:pt idx="11">
                  <c:v>IRZ7</c:v>
                </c:pt>
                <c:pt idx="12">
                  <c:v>IRH8</c:v>
                </c:pt>
                <c:pt idx="13">
                  <c:v>IRM8</c:v>
                </c:pt>
                <c:pt idx="14">
                  <c:v>IRU8</c:v>
                </c:pt>
                <c:pt idx="15">
                  <c:v>IRZ8</c:v>
                </c:pt>
                <c:pt idx="16">
                  <c:v>IRH9</c:v>
                </c:pt>
              </c:strCache>
            </c:strRef>
          </c:cat>
          <c:val>
            <c:numRef>
              <c:f>Sheet3!$F$4:$F$20</c:f>
              <c:numCache>
                <c:formatCode>0.00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B-4001-A2B3-0EDC71C33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888383"/>
        <c:axId val="899897023"/>
      </c:lineChart>
      <c:catAx>
        <c:axId val="89988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97023"/>
        <c:crosses val="autoZero"/>
        <c:auto val="1"/>
        <c:lblAlgn val="ctr"/>
        <c:lblOffset val="100"/>
        <c:noMultiLvlLbl val="0"/>
      </c:catAx>
      <c:valAx>
        <c:axId val="89989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8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spread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Sheet3!$G$4:$G$17</c:f>
              <c:strCache>
                <c:ptCount val="14"/>
                <c:pt idx="1">
                  <c:v>IRM5U5</c:v>
                </c:pt>
                <c:pt idx="2">
                  <c:v>IRU5Z5</c:v>
                </c:pt>
                <c:pt idx="3">
                  <c:v>IRZ5H6</c:v>
                </c:pt>
                <c:pt idx="4">
                  <c:v>IRH6M6</c:v>
                </c:pt>
                <c:pt idx="5">
                  <c:v>IRM6U6</c:v>
                </c:pt>
                <c:pt idx="6">
                  <c:v>IRU6Z6</c:v>
                </c:pt>
                <c:pt idx="7">
                  <c:v>IRZ6H7</c:v>
                </c:pt>
                <c:pt idx="8">
                  <c:v>IRH7M7</c:v>
                </c:pt>
                <c:pt idx="9">
                  <c:v>IRM7U7</c:v>
                </c:pt>
                <c:pt idx="10">
                  <c:v>IRU7Z7</c:v>
                </c:pt>
                <c:pt idx="11">
                  <c:v>IRZ7H8</c:v>
                </c:pt>
                <c:pt idx="12">
                  <c:v>IRH8M8</c:v>
                </c:pt>
                <c:pt idx="13">
                  <c:v>IRM8U8</c:v>
                </c:pt>
              </c:strCache>
            </c:strRef>
          </c:cat>
          <c:val>
            <c:numRef>
              <c:f>Sheet3!$H$4:$H$17</c:f>
              <c:numCache>
                <c:formatCode>General</c:formatCode>
                <c:ptCount val="1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9-4F85-BF05-05B147DAC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95615"/>
        <c:axId val="210701855"/>
      </c:lineChart>
      <c:catAx>
        <c:axId val="2106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01855"/>
        <c:crosses val="autoZero"/>
        <c:auto val="1"/>
        <c:lblAlgn val="ctr"/>
        <c:lblOffset val="100"/>
        <c:noMultiLvlLbl val="0"/>
      </c:catAx>
      <c:valAx>
        <c:axId val="21070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Sheet3!$I$4:$I$17</c:f>
              <c:strCache>
                <c:ptCount val="14"/>
                <c:pt idx="1">
                  <c:v>IRM5</c:v>
                </c:pt>
                <c:pt idx="2">
                  <c:v>IRU5</c:v>
                </c:pt>
                <c:pt idx="3">
                  <c:v>IRZ5</c:v>
                </c:pt>
                <c:pt idx="4">
                  <c:v>IRH6</c:v>
                </c:pt>
                <c:pt idx="5">
                  <c:v>IRM6</c:v>
                </c:pt>
                <c:pt idx="6">
                  <c:v>IRU6</c:v>
                </c:pt>
                <c:pt idx="7">
                  <c:v>IRZ6</c:v>
                </c:pt>
                <c:pt idx="8">
                  <c:v>IRH7</c:v>
                </c:pt>
                <c:pt idx="9">
                  <c:v>IRM7</c:v>
                </c:pt>
                <c:pt idx="10">
                  <c:v>IRU7</c:v>
                </c:pt>
                <c:pt idx="11">
                  <c:v>IRZ7</c:v>
                </c:pt>
                <c:pt idx="12">
                  <c:v>IRH8</c:v>
                </c:pt>
                <c:pt idx="13">
                  <c:v>IRM8</c:v>
                </c:pt>
              </c:strCache>
            </c:strRef>
          </c:cat>
          <c:val>
            <c:numRef>
              <c:f>Sheet3!$J$4:$J$17</c:f>
              <c:numCache>
                <c:formatCode>General</c:formatCode>
                <c:ptCount val="1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F-4BDA-9817-DF8F7C98B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911359"/>
        <c:axId val="905917119"/>
      </c:lineChart>
      <c:catAx>
        <c:axId val="90591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917119"/>
        <c:crosses val="autoZero"/>
        <c:auto val="1"/>
        <c:lblAlgn val="ctr"/>
        <c:lblOffset val="100"/>
        <c:noMultiLvlLbl val="0"/>
      </c:catAx>
      <c:valAx>
        <c:axId val="9059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91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353175</xdr:colOff>
      <xdr:row>0</xdr:row>
      <xdr:rowOff>162110</xdr:rowOff>
    </xdr:from>
    <xdr:to>
      <xdr:col>40</xdr:col>
      <xdr:colOff>29</xdr:colOff>
      <xdr:row>15</xdr:row>
      <xdr:rowOff>183882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297776-F357-7A27-A7A1-D285E4F40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374582</xdr:colOff>
      <xdr:row>19</xdr:row>
      <xdr:rowOff>42809</xdr:rowOff>
    </xdr:from>
    <xdr:to>
      <xdr:col>40</xdr:col>
      <xdr:colOff>428631</xdr:colOff>
      <xdr:row>41</xdr:row>
      <xdr:rowOff>128427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8DEEC4-6F00-8AB1-1286-2149C7F41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363247</xdr:colOff>
      <xdr:row>33</xdr:row>
      <xdr:rowOff>22981</xdr:rowOff>
    </xdr:from>
    <xdr:to>
      <xdr:col>43</xdr:col>
      <xdr:colOff>575820</xdr:colOff>
      <xdr:row>48</xdr:row>
      <xdr:rowOff>44753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BF8FF5-935A-1B35-8FC2-1DC5B0BB8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zoomScale="93" zoomScaleNormal="93" workbookViewId="0">
      <selection activeCell="O18" sqref="O18"/>
    </sheetView>
  </sheetViews>
  <sheetFormatPr baseColWidth="10" defaultColWidth="8.83203125" defaultRowHeight="15" x14ac:dyDescent="0.2"/>
  <cols>
    <col min="1" max="1" width="21.83203125" customWidth="1"/>
    <col min="2" max="3" width="20.5" customWidth="1"/>
    <col min="4" max="5" width="22" customWidth="1"/>
  </cols>
  <sheetData>
    <row r="1" spans="1:10" x14ac:dyDescent="0.2">
      <c r="A1" s="5" t="s">
        <v>13</v>
      </c>
      <c r="B1" s="2" t="s">
        <v>14</v>
      </c>
      <c r="C1" t="s">
        <v>14</v>
      </c>
      <c r="D1" t="s">
        <v>14</v>
      </c>
      <c r="J1" s="2"/>
    </row>
    <row r="2" spans="1:10" x14ac:dyDescent="0.2">
      <c r="A2" s="5" t="s">
        <v>12</v>
      </c>
      <c r="B2" s="2" t="s">
        <v>35</v>
      </c>
      <c r="C2" t="s">
        <v>39</v>
      </c>
      <c r="D2" t="s">
        <v>36</v>
      </c>
      <c r="J2" s="2"/>
    </row>
    <row r="3" spans="1:10" x14ac:dyDescent="0.2">
      <c r="A3" s="5" t="s">
        <v>0</v>
      </c>
      <c r="B3" s="3" t="e">
        <f>RTD("tt.rtd",,"Inst",B1,B2)</f>
        <v>#N/A</v>
      </c>
      <c r="C3" s="3" t="e">
        <f>RTD("tt.rtd",,"Inst",C1,C2)</f>
        <v>#N/A</v>
      </c>
      <c r="D3" s="3" t="e">
        <f>RTD("tt.rtd",,"Inst",D1,D2)</f>
        <v>#N/A</v>
      </c>
      <c r="J3" s="3"/>
    </row>
    <row r="4" spans="1:10" x14ac:dyDescent="0.2">
      <c r="A4" s="1"/>
      <c r="B4" s="2"/>
    </row>
    <row r="5" spans="1:10" x14ac:dyDescent="0.2">
      <c r="A5" s="4" t="s">
        <v>19</v>
      </c>
      <c r="B5" s="2" t="e">
        <f>RTD("tt.rtd",,B$3,$A5)</f>
        <v>#N/A</v>
      </c>
      <c r="C5" s="2" t="e">
        <f>RTD("tt.rtd",,C$3,$A5)</f>
        <v>#N/A</v>
      </c>
      <c r="D5" s="2" t="e">
        <f>RTD("tt.rtd",,D$3,$A5)</f>
        <v>#N/A</v>
      </c>
    </row>
    <row r="6" spans="1:10" x14ac:dyDescent="0.2">
      <c r="A6" s="4" t="s">
        <v>3</v>
      </c>
      <c r="B6" s="2" t="e">
        <f>RTD("tt.rtd",,B$3,$A6)</f>
        <v>#N/A</v>
      </c>
      <c r="C6" s="2" t="e">
        <f>RTD("tt.rtd",,C$3,$A6)</f>
        <v>#N/A</v>
      </c>
      <c r="D6" s="2" t="e">
        <f>RTD("tt.rtd",,D$3,$A6)</f>
        <v>#N/A</v>
      </c>
    </row>
    <row r="7" spans="1:10" x14ac:dyDescent="0.2">
      <c r="A7" s="4" t="s">
        <v>2</v>
      </c>
      <c r="B7" s="2" t="e">
        <f>RTD("tt.rtd",,B$3,$A7)</f>
        <v>#N/A</v>
      </c>
      <c r="C7" s="2" t="e">
        <f>RTD("tt.rtd",,C$3,$A7)</f>
        <v>#N/A</v>
      </c>
      <c r="D7" s="2" t="e">
        <f>RTD("tt.rtd",,D$3,$A7)</f>
        <v>#N/A</v>
      </c>
    </row>
    <row r="8" spans="1:10" x14ac:dyDescent="0.2">
      <c r="A8" s="6" t="s">
        <v>4</v>
      </c>
      <c r="B8" s="2" t="e">
        <f>RTD("tt.rtd",,B$3,$A8)</f>
        <v>#N/A</v>
      </c>
      <c r="C8" s="2" t="e">
        <f>RTD("tt.rtd",,C$3,$A8)</f>
        <v>#N/A</v>
      </c>
      <c r="D8" s="2" t="e">
        <f>RTD("tt.rtd",,D$3,$A8)</f>
        <v>#N/A</v>
      </c>
    </row>
    <row r="9" spans="1:10" x14ac:dyDescent="0.2">
      <c r="A9" s="6" t="s">
        <v>5</v>
      </c>
      <c r="B9" s="2" t="e">
        <f>RTD("tt.rtd",,B$3,$A9)</f>
        <v>#N/A</v>
      </c>
      <c r="C9" s="2" t="e">
        <f>RTD("tt.rtd",,C$3,$A9)</f>
        <v>#N/A</v>
      </c>
      <c r="D9" s="2" t="e">
        <f>RTD("tt.rtd",,D$3,$A9)</f>
        <v>#N/A</v>
      </c>
    </row>
    <row r="10" spans="1:10" x14ac:dyDescent="0.2">
      <c r="A10" s="6" t="s">
        <v>20</v>
      </c>
      <c r="B10" s="2" t="e">
        <f>RTD("tt.rtd",,B$3,$A10)</f>
        <v>#N/A</v>
      </c>
      <c r="C10" s="2" t="e">
        <f>RTD("tt.rtd",,C$3,$A10)</f>
        <v>#N/A</v>
      </c>
      <c r="D10" s="2" t="e">
        <f>RTD("tt.rtd",,D$3,$A10)</f>
        <v>#N/A</v>
      </c>
    </row>
    <row r="11" spans="1:10" x14ac:dyDescent="0.2">
      <c r="A11" s="1"/>
      <c r="B11" s="3"/>
    </row>
    <row r="12" spans="1:10" x14ac:dyDescent="0.2">
      <c r="A12" s="5" t="s">
        <v>27</v>
      </c>
      <c r="B12" s="2" t="e">
        <f>RTD("tt.rtd",,B$3,$A12)</f>
        <v>#N/A</v>
      </c>
      <c r="C12" s="2" t="e">
        <f>RTD("tt.rtd",,C$3,$A12)</f>
        <v>#N/A</v>
      </c>
      <c r="D12" s="2" t="e">
        <f>RTD("tt.rtd",,D$3,$A12)</f>
        <v>#N/A</v>
      </c>
    </row>
    <row r="13" spans="1:10" x14ac:dyDescent="0.2">
      <c r="A13" s="5" t="s">
        <v>1</v>
      </c>
      <c r="B13" s="2" t="e">
        <f>RTD("tt.rtd",,B$3,$A13)</f>
        <v>#N/A</v>
      </c>
      <c r="C13" s="2" t="e">
        <f>RTD("tt.rtd",,C$3,$A13)</f>
        <v>#N/A</v>
      </c>
      <c r="D13" s="2" t="e">
        <f>RTD("tt.rtd",,D$3,$A13)</f>
        <v>#N/A</v>
      </c>
    </row>
    <row r="14" spans="1:10" x14ac:dyDescent="0.2">
      <c r="A14" s="5" t="s">
        <v>28</v>
      </c>
      <c r="B14" s="2" t="e">
        <f>RTD("tt.rtd",,B$3,$A14)</f>
        <v>#N/A</v>
      </c>
      <c r="C14" s="2" t="e">
        <f>RTD("tt.rtd",,C$3,$A14)</f>
        <v>#N/A</v>
      </c>
      <c r="D14" s="2" t="e">
        <f>RTD("tt.rtd",,D$3,$A14)</f>
        <v>#N/A</v>
      </c>
    </row>
    <row r="15" spans="1:10" x14ac:dyDescent="0.2">
      <c r="A15" s="5" t="s">
        <v>29</v>
      </c>
      <c r="B15" s="2" t="e">
        <f>RTD("tt.rtd",,B$3,$A15)</f>
        <v>#N/A</v>
      </c>
      <c r="C15" s="2" t="e">
        <f>RTD("tt.rtd",,C$3,$A15)</f>
        <v>#N/A</v>
      </c>
      <c r="D15" s="2" t="e">
        <f>RTD("tt.rtd",,D$3,$A15)</f>
        <v>#N/A</v>
      </c>
    </row>
    <row r="16" spans="1:10" x14ac:dyDescent="0.2">
      <c r="A16" s="5" t="s">
        <v>11</v>
      </c>
      <c r="B16" s="2" t="e">
        <f>RTD("tt.rtd",,B$3,$A16)</f>
        <v>#N/A</v>
      </c>
      <c r="C16" s="2" t="e">
        <f>RTD("tt.rtd",,C$3,$A16)</f>
        <v>#N/A</v>
      </c>
      <c r="D16" s="2" t="e">
        <f>RTD("tt.rtd",,D$3,$A16)</f>
        <v>#N/A</v>
      </c>
    </row>
    <row r="17" spans="1:4" x14ac:dyDescent="0.2">
      <c r="A17" s="5" t="s">
        <v>15</v>
      </c>
      <c r="B17" s="2" t="e">
        <f>RTD("tt.rtd",,B$3,$A17)</f>
        <v>#N/A</v>
      </c>
      <c r="C17" s="2" t="e">
        <f>RTD("tt.rtd",,C$3,$A17)</f>
        <v>#N/A</v>
      </c>
      <c r="D17" s="2" t="e">
        <f>RTD("tt.rtd",,D$3,$A17)</f>
        <v>#N/A</v>
      </c>
    </row>
    <row r="18" spans="1:4" x14ac:dyDescent="0.2">
      <c r="A18" s="5" t="s">
        <v>6</v>
      </c>
      <c r="B18" s="2" t="e">
        <f>RTD("tt.rtd",,B$3,$A18)</f>
        <v>#N/A</v>
      </c>
      <c r="C18" s="2" t="e">
        <f>RTD("tt.rtd",,C$3,$A18)</f>
        <v>#N/A</v>
      </c>
      <c r="D18" s="2" t="e">
        <f>RTD("tt.rtd",,D$3,$A18)</f>
        <v>#N/A</v>
      </c>
    </row>
    <row r="19" spans="1:4" x14ac:dyDescent="0.2">
      <c r="A19" s="5" t="s">
        <v>7</v>
      </c>
      <c r="B19" s="2" t="e">
        <f>RTD("tt.rtd",,B$3,$A19)</f>
        <v>#N/A</v>
      </c>
      <c r="C19" s="2" t="e">
        <f>RTD("tt.rtd",,C$3,$A19)</f>
        <v>#N/A</v>
      </c>
      <c r="D19" s="2" t="e">
        <f>RTD("tt.rtd",,D$3,$A19)</f>
        <v>#N/A</v>
      </c>
    </row>
    <row r="20" spans="1:4" x14ac:dyDescent="0.2">
      <c r="A20" s="5" t="s">
        <v>8</v>
      </c>
      <c r="B20" s="2" t="e">
        <f>RTD("tt.rtd",,B$3,$A20)</f>
        <v>#N/A</v>
      </c>
      <c r="C20" s="2" t="e">
        <f>RTD("tt.rtd",,C$3,$A20)</f>
        <v>#N/A</v>
      </c>
      <c r="D20" s="2" t="e">
        <f>RTD("tt.rtd",,D$3,$A20)</f>
        <v>#N/A</v>
      </c>
    </row>
    <row r="21" spans="1:4" x14ac:dyDescent="0.2">
      <c r="A21" s="5" t="s">
        <v>9</v>
      </c>
      <c r="B21" s="2" t="e">
        <f>RTD("tt.rtd",,B$3,$A21)</f>
        <v>#N/A</v>
      </c>
      <c r="C21" s="2" t="e">
        <f>RTD("tt.rtd",,C$3,$A21)</f>
        <v>#N/A</v>
      </c>
      <c r="D21" s="2" t="e">
        <f>RTD("tt.rtd",,D$3,$A21)</f>
        <v>#N/A</v>
      </c>
    </row>
    <row r="22" spans="1:4" x14ac:dyDescent="0.2">
      <c r="A22" s="5" t="s">
        <v>10</v>
      </c>
      <c r="B22" s="2" t="e">
        <f>RTD("tt.rtd",,B$3,$A22)</f>
        <v>#N/A</v>
      </c>
      <c r="C22" s="2" t="e">
        <f>RTD("tt.rtd",,C$3,$A22)</f>
        <v>#N/A</v>
      </c>
      <c r="D22" s="2" t="e">
        <f>RTD("tt.rtd",,D$3,$A22)</f>
        <v>#N/A</v>
      </c>
    </row>
    <row r="23" spans="1:4" x14ac:dyDescent="0.2">
      <c r="A23" s="5" t="s">
        <v>16</v>
      </c>
      <c r="B23" s="2" t="e">
        <f>RTD("tt.rtd",,B$3,$A23)</f>
        <v>#N/A</v>
      </c>
      <c r="C23" s="2" t="e">
        <f>RTD("tt.rtd",,C$3,$A23)</f>
        <v>#N/A</v>
      </c>
      <c r="D23" s="2" t="e">
        <f>RTD("tt.rtd",,D$3,$A23)</f>
        <v>#N/A</v>
      </c>
    </row>
    <row r="24" spans="1:4" x14ac:dyDescent="0.2">
      <c r="A24" s="5" t="s">
        <v>17</v>
      </c>
      <c r="B24" s="2" t="e">
        <f>RTD("tt.rtd",,B$3,$A24)</f>
        <v>#N/A</v>
      </c>
      <c r="C24" s="2" t="e">
        <f>RTD("tt.rtd",,C$3,$A24)</f>
        <v>#N/A</v>
      </c>
      <c r="D24" s="2" t="e">
        <f>RTD("tt.rtd",,D$3,$A24)</f>
        <v>#N/A</v>
      </c>
    </row>
    <row r="25" spans="1:4" x14ac:dyDescent="0.2">
      <c r="A25" s="5" t="s">
        <v>18</v>
      </c>
      <c r="B25" s="2" t="e">
        <f>RTD("tt.rtd",,B$3,$A25)</f>
        <v>#N/A</v>
      </c>
      <c r="C25" s="2" t="e">
        <f>RTD("tt.rtd",,C$3,$A25)</f>
        <v>#N/A</v>
      </c>
      <c r="D25" s="2" t="e">
        <f>RTD("tt.rtd",,D$3,$A25)</f>
        <v>#N/A</v>
      </c>
    </row>
    <row r="26" spans="1:4" ht="16" thickBot="1" x14ac:dyDescent="0.25"/>
    <row r="27" spans="1:4" ht="16" thickBot="1" x14ac:dyDescent="0.25">
      <c r="B27" s="96" t="s">
        <v>32</v>
      </c>
      <c r="C27" s="97"/>
      <c r="D27" s="98"/>
    </row>
    <row r="28" spans="1:4" x14ac:dyDescent="0.2">
      <c r="A28" s="5" t="s">
        <v>21</v>
      </c>
      <c r="B28" s="2" t="e">
        <f>RTD("tt.rtd",,B$3,$A28)</f>
        <v>#N/A</v>
      </c>
      <c r="C28" s="2" t="e">
        <f>RTD("tt.rtd",,C$3,$A28)</f>
        <v>#N/A</v>
      </c>
      <c r="D28" s="2" t="e">
        <f>RTD("tt.rtd",,D$3,$A28)</f>
        <v>#N/A</v>
      </c>
    </row>
    <row r="29" spans="1:4" x14ac:dyDescent="0.2">
      <c r="A29" s="5" t="s">
        <v>23</v>
      </c>
      <c r="B29" s="2" t="e">
        <f>RTD("tt.rtd",,B$3,$A29)</f>
        <v>#N/A</v>
      </c>
      <c r="C29" s="2" t="e">
        <f>RTD("tt.rtd",,C$3,$A29)</f>
        <v>#N/A</v>
      </c>
      <c r="D29" s="2" t="e">
        <f>RTD("tt.rtd",,D$3,$A29)</f>
        <v>#N/A</v>
      </c>
    </row>
    <row r="30" spans="1:4" x14ac:dyDescent="0.2">
      <c r="A30" s="5" t="s">
        <v>24</v>
      </c>
      <c r="B30" s="2" t="e">
        <f>RTD("tt.rtd",,B$3,$A30)</f>
        <v>#N/A</v>
      </c>
      <c r="C30" s="2" t="e">
        <f>RTD("tt.rtd",,C$3,$A30)</f>
        <v>#N/A</v>
      </c>
      <c r="D30" s="2" t="e">
        <f>RTD("tt.rtd",,D$3,$A30)</f>
        <v>#N/A</v>
      </c>
    </row>
    <row r="31" spans="1:4" ht="16" thickBot="1" x14ac:dyDescent="0.25"/>
    <row r="32" spans="1:4" ht="16" thickBot="1" x14ac:dyDescent="0.25">
      <c r="A32" s="8" t="s">
        <v>37</v>
      </c>
      <c r="B32" s="96" t="s">
        <v>30</v>
      </c>
      <c r="C32" s="97"/>
      <c r="D32" s="98"/>
    </row>
    <row r="33" spans="1:4" x14ac:dyDescent="0.2">
      <c r="A33" s="5" t="s">
        <v>21</v>
      </c>
      <c r="B33" s="2" t="e">
        <f>RTD("tt.rtd",,B$3,$A33,$A$32)</f>
        <v>#N/A</v>
      </c>
      <c r="C33" s="2" t="e">
        <f>RTD("tt.rtd",,C$3,$A33,$A$32)</f>
        <v>#N/A</v>
      </c>
      <c r="D33" s="2" t="e">
        <f>RTD("tt.rtd",,D$3,$A33,$A$32)</f>
        <v>#N/A</v>
      </c>
    </row>
    <row r="34" spans="1:4" x14ac:dyDescent="0.2">
      <c r="A34" s="5" t="s">
        <v>22</v>
      </c>
      <c r="B34" s="2" t="e">
        <f>RTD("tt.rtd",,B$3,$A34,$A$32)</f>
        <v>#N/A</v>
      </c>
      <c r="C34" s="2" t="e">
        <f>RTD("tt.rtd",,C$3,$A34,$A$32)</f>
        <v>#N/A</v>
      </c>
      <c r="D34" s="2" t="e">
        <f>RTD("tt.rtd",,D$3,$A34,$A$32)</f>
        <v>#N/A</v>
      </c>
    </row>
    <row r="35" spans="1:4" x14ac:dyDescent="0.2">
      <c r="A35" s="5" t="s">
        <v>23</v>
      </c>
      <c r="B35" s="2" t="e">
        <f>RTD("tt.rtd",,B$3,$A35,$A$32)</f>
        <v>#N/A</v>
      </c>
      <c r="C35" s="2" t="e">
        <f>RTD("tt.rtd",,C$3,$A35,$A$32)</f>
        <v>#N/A</v>
      </c>
      <c r="D35" s="2" t="e">
        <f>RTD("tt.rtd",,D$3,$A35,$A$32)</f>
        <v>#N/A</v>
      </c>
    </row>
    <row r="36" spans="1:4" x14ac:dyDescent="0.2">
      <c r="A36" s="5" t="s">
        <v>25</v>
      </c>
      <c r="B36" s="2" t="e">
        <f>RTD("tt.rtd",,B$3,$A36,$A$32)</f>
        <v>#N/A</v>
      </c>
      <c r="C36" s="2" t="e">
        <f>RTD("tt.rtd",,C$3,$A36,$A$32)</f>
        <v>#N/A</v>
      </c>
      <c r="D36" s="2" t="e">
        <f>RTD("tt.rtd",,D$3,$A36,$A$32)</f>
        <v>#N/A</v>
      </c>
    </row>
    <row r="37" spans="1:4" x14ac:dyDescent="0.2">
      <c r="A37" s="5" t="s">
        <v>24</v>
      </c>
      <c r="B37" s="2" t="e">
        <f>RTD("tt.rtd",,B$3,$A37,$A$32)</f>
        <v>#N/A</v>
      </c>
      <c r="C37" s="2" t="e">
        <f>RTD("tt.rtd",,C$3,$A37,$A$32)</f>
        <v>#N/A</v>
      </c>
      <c r="D37" s="2" t="e">
        <f>RTD("tt.rtd",,D$3,$A37,$A$32)</f>
        <v>#N/A</v>
      </c>
    </row>
    <row r="38" spans="1:4" x14ac:dyDescent="0.2">
      <c r="A38" s="5" t="s">
        <v>26</v>
      </c>
      <c r="B38" s="2" t="e">
        <f>RTD("tt.rtd",,B$3,$A38,$A$32)</f>
        <v>#N/A</v>
      </c>
      <c r="C38" s="2" t="e">
        <f>RTD("tt.rtd",,C$3,$A38,$A$32)</f>
        <v>#N/A</v>
      </c>
      <c r="D38" s="2" t="e">
        <f>RTD("tt.rtd",,D$3,$A38,$A$32)</f>
        <v>#N/A</v>
      </c>
    </row>
    <row r="39" spans="1:4" ht="16" thickBot="1" x14ac:dyDescent="0.25"/>
    <row r="40" spans="1:4" ht="16" thickBot="1" x14ac:dyDescent="0.25">
      <c r="A40" s="7" t="s">
        <v>38</v>
      </c>
      <c r="B40" s="96" t="s">
        <v>30</v>
      </c>
      <c r="C40" s="97"/>
      <c r="D40" s="98"/>
    </row>
    <row r="41" spans="1:4" x14ac:dyDescent="0.2">
      <c r="A41" s="5" t="s">
        <v>21</v>
      </c>
      <c r="B41" s="2" t="e">
        <f>RTD("tt.rtd",,B$3,$A41,$A$40)</f>
        <v>#N/A</v>
      </c>
      <c r="C41" s="2" t="e">
        <f>RTD("tt.rtd",,C$3,$A41,$A$40)</f>
        <v>#N/A</v>
      </c>
      <c r="D41" s="2" t="e">
        <f>RTD("tt.rtd",,D$3,$A41,$A$40)</f>
        <v>#N/A</v>
      </c>
    </row>
    <row r="42" spans="1:4" x14ac:dyDescent="0.2">
      <c r="A42" s="5" t="s">
        <v>22</v>
      </c>
      <c r="B42" s="2" t="e">
        <f>RTD("tt.rtd",,B$3,$A42,$A$40)</f>
        <v>#N/A</v>
      </c>
      <c r="C42" s="2" t="e">
        <f>RTD("tt.rtd",,C$3,$A42,$A$40)</f>
        <v>#N/A</v>
      </c>
      <c r="D42" s="2" t="e">
        <f>RTD("tt.rtd",,D$3,$A42,$A$40)</f>
        <v>#N/A</v>
      </c>
    </row>
    <row r="43" spans="1:4" x14ac:dyDescent="0.2">
      <c r="A43" s="5" t="s">
        <v>23</v>
      </c>
      <c r="B43" s="2" t="e">
        <f>RTD("tt.rtd",,B$3,$A43,$A$40)</f>
        <v>#N/A</v>
      </c>
      <c r="C43" s="2" t="e">
        <f>RTD("tt.rtd",,C$3,$A43,$A$40)</f>
        <v>#N/A</v>
      </c>
      <c r="D43" s="2" t="e">
        <f>RTD("tt.rtd",,D$3,$A43,$A$40)</f>
        <v>#N/A</v>
      </c>
    </row>
    <row r="44" spans="1:4" x14ac:dyDescent="0.2">
      <c r="A44" s="5" t="s">
        <v>25</v>
      </c>
      <c r="B44" s="2" t="e">
        <f>RTD("tt.rtd",,B$3,$A44,$A$40)</f>
        <v>#N/A</v>
      </c>
      <c r="C44" s="2" t="e">
        <f>RTD("tt.rtd",,C$3,$A44,$A$40)</f>
        <v>#N/A</v>
      </c>
      <c r="D44" s="2" t="e">
        <f>RTD("tt.rtd",,D$3,$A44,$A$40)</f>
        <v>#N/A</v>
      </c>
    </row>
    <row r="45" spans="1:4" x14ac:dyDescent="0.2">
      <c r="A45" s="5" t="s">
        <v>24</v>
      </c>
      <c r="B45" s="2" t="e">
        <f>RTD("tt.rtd",,B$3,$A45,$A$40)</f>
        <v>#N/A</v>
      </c>
      <c r="C45" s="2" t="e">
        <f>RTD("tt.rtd",,C$3,$A45,$A$40)</f>
        <v>#N/A</v>
      </c>
      <c r="D45" s="2" t="e">
        <f>RTD("tt.rtd",,D$3,$A45,$A$40)</f>
        <v>#N/A</v>
      </c>
    </row>
    <row r="46" spans="1:4" x14ac:dyDescent="0.2">
      <c r="A46" s="5" t="s">
        <v>26</v>
      </c>
      <c r="B46" s="2" t="e">
        <f>RTD("tt.rtd",,B$3,$A46,$A$40)</f>
        <v>#N/A</v>
      </c>
      <c r="C46" s="2" t="e">
        <f>RTD("tt.rtd",,C$3,$A46,$A$40)</f>
        <v>#N/A</v>
      </c>
      <c r="D46" s="2" t="e">
        <f>RTD("tt.rtd",,D$3,$A46,$A$40)</f>
        <v>#N/A</v>
      </c>
    </row>
    <row r="47" spans="1:4" ht="16" thickBot="1" x14ac:dyDescent="0.25"/>
    <row r="48" spans="1:4" ht="16" thickBot="1" x14ac:dyDescent="0.25">
      <c r="A48" s="7"/>
      <c r="B48" s="99" t="s">
        <v>31</v>
      </c>
      <c r="C48" s="100"/>
      <c r="D48" s="101"/>
    </row>
    <row r="49" spans="1:7" x14ac:dyDescent="0.2">
      <c r="A49" s="5" t="s">
        <v>21</v>
      </c>
      <c r="B49" s="2" t="e">
        <f>RTD("tt.rtd",,B$3,$A49,$A$32,$A$40)</f>
        <v>#N/A</v>
      </c>
      <c r="C49" s="2" t="e">
        <f>RTD("tt.rtd",,C$3,$A49,$A$32,$A$40)</f>
        <v>#N/A</v>
      </c>
      <c r="D49" s="2" t="e">
        <f>RTD("tt.rtd",,D$3,$A49,$A$32,$A$40)</f>
        <v>#N/A</v>
      </c>
      <c r="G49" s="2"/>
    </row>
    <row r="50" spans="1:7" x14ac:dyDescent="0.2">
      <c r="A50" s="5" t="s">
        <v>22</v>
      </c>
      <c r="B50" s="2" t="e">
        <f>RTD("tt.rtd",,B$3,$A50,$A$32,$A$40)</f>
        <v>#N/A</v>
      </c>
      <c r="C50" s="2" t="e">
        <f>RTD("tt.rtd",,C$3,$A50,$A$32,$A$40)</f>
        <v>#N/A</v>
      </c>
      <c r="D50" s="2" t="e">
        <f>RTD("tt.rtd",,D$3,$A50,$A$32,$A$40)</f>
        <v>#N/A</v>
      </c>
    </row>
    <row r="51" spans="1:7" x14ac:dyDescent="0.2">
      <c r="A51" s="5" t="s">
        <v>23</v>
      </c>
      <c r="B51" s="2" t="e">
        <f>RTD("tt.rtd",,B$3,$A51,$A$32,$A$40)</f>
        <v>#N/A</v>
      </c>
      <c r="C51" s="2" t="e">
        <f>RTD("tt.rtd",,C$3,$A51,$A$32,$A$40)</f>
        <v>#N/A</v>
      </c>
      <c r="D51" s="2" t="e">
        <f>RTD("tt.rtd",,D$3,$A51,$A$32,$A$40)</f>
        <v>#N/A</v>
      </c>
    </row>
    <row r="52" spans="1:7" x14ac:dyDescent="0.2">
      <c r="A52" s="5" t="s">
        <v>25</v>
      </c>
      <c r="B52" s="2" t="e">
        <f>RTD("tt.rtd",,B$3,$A52,$A$32,$A$40)</f>
        <v>#N/A</v>
      </c>
      <c r="C52" s="2" t="e">
        <f>RTD("tt.rtd",,C$3,$A52,$A$32,$A$40)</f>
        <v>#N/A</v>
      </c>
      <c r="D52" s="2" t="e">
        <f>RTD("tt.rtd",,D$3,$A52,$A$32,$A$40)</f>
        <v>#N/A</v>
      </c>
    </row>
    <row r="53" spans="1:7" x14ac:dyDescent="0.2">
      <c r="A53" s="5" t="s">
        <v>24</v>
      </c>
      <c r="B53" s="2" t="e">
        <f>RTD("tt.rtd",,B$3,$A53,$A$32,$A$40)</f>
        <v>#N/A</v>
      </c>
      <c r="C53" s="2" t="e">
        <f>RTD("tt.rtd",,C$3,$A53,$A$32,$A$40)</f>
        <v>#N/A</v>
      </c>
      <c r="D53" s="2" t="e">
        <f>RTD("tt.rtd",,D$3,$A53,$A$32,$A$40)</f>
        <v>#N/A</v>
      </c>
    </row>
    <row r="54" spans="1:7" x14ac:dyDescent="0.2">
      <c r="A54" s="5" t="s">
        <v>26</v>
      </c>
      <c r="B54" s="2" t="e">
        <f>RTD("tt.rtd",,B$3,$A54,$A$32,$A$40)</f>
        <v>#N/A</v>
      </c>
      <c r="C54" s="2" t="e">
        <f>RTD("tt.rtd",,C$3,$A54,$A$32,$A$40)</f>
        <v>#N/A</v>
      </c>
      <c r="D54" s="2" t="e">
        <f>RTD("tt.rtd",,D$3,$A54,$A$32,$A$40)</f>
        <v>#N/A</v>
      </c>
    </row>
    <row r="57" spans="1:7" x14ac:dyDescent="0.2">
      <c r="A57" s="5" t="s">
        <v>27</v>
      </c>
      <c r="B57" s="2" t="e">
        <f>RTD("tt.rtd",,B$3,$A57)</f>
        <v>#N/A</v>
      </c>
    </row>
    <row r="58" spans="1:7" x14ac:dyDescent="0.2">
      <c r="A58" t="s">
        <v>43</v>
      </c>
      <c r="B58" s="2" t="e">
        <f>RTD("tt.rtd",,B$3,$A58)</f>
        <v>#N/A</v>
      </c>
    </row>
    <row r="59" spans="1:7" x14ac:dyDescent="0.2">
      <c r="A59" t="s">
        <v>41</v>
      </c>
      <c r="B59" s="2" t="e">
        <f>RTD("tt.rtd",,B$3,$A59)</f>
        <v>#N/A</v>
      </c>
    </row>
    <row r="60" spans="1:7" x14ac:dyDescent="0.2">
      <c r="A60" t="s">
        <v>44</v>
      </c>
      <c r="B60" s="2" t="e">
        <f>RTD("tt.rtd",,B$3,$A60)</f>
        <v>#N/A</v>
      </c>
    </row>
    <row r="61" spans="1:7" x14ac:dyDescent="0.2">
      <c r="A61" t="s">
        <v>17</v>
      </c>
      <c r="B61" s="2" t="e">
        <f>RTD("tt.rtd",,B$3,$A61)</f>
        <v>#N/A</v>
      </c>
    </row>
    <row r="62" spans="1:7" x14ac:dyDescent="0.2">
      <c r="A62" t="s">
        <v>42</v>
      </c>
      <c r="B62" s="2" t="e">
        <f>RTD("tt.rtd",,B$3,$A62)</f>
        <v>#N/A</v>
      </c>
    </row>
    <row r="63" spans="1:7" x14ac:dyDescent="0.2">
      <c r="A63" t="s">
        <v>40</v>
      </c>
      <c r="B63" s="2" t="e">
        <f>RTD("tt.rtd",,B$3,$A63)</f>
        <v>#N/A</v>
      </c>
    </row>
    <row r="64" spans="1:7" x14ac:dyDescent="0.2">
      <c r="B64" s="2" t="e">
        <f>RTD("tt.rtd",,B$3,$A64)</f>
        <v>#N/A</v>
      </c>
    </row>
    <row r="65" spans="2:2" x14ac:dyDescent="0.2">
      <c r="B65" s="2" t="e">
        <f>RTD("tt.rtd",,B$3,$A65)</f>
        <v>#N/A</v>
      </c>
    </row>
    <row r="66" spans="2:2" x14ac:dyDescent="0.2">
      <c r="B66" s="2" t="e">
        <f>RTD("tt.rtd",,B$3,$A66)</f>
        <v>#N/A</v>
      </c>
    </row>
  </sheetData>
  <mergeCells count="4">
    <mergeCell ref="B27:D27"/>
    <mergeCell ref="B32:D32"/>
    <mergeCell ref="B40:D40"/>
    <mergeCell ref="B48:D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2.1640625" customWidth="1"/>
    <col min="2" max="2" width="20.5" customWidth="1"/>
    <col min="3" max="3" width="19" customWidth="1"/>
  </cols>
  <sheetData>
    <row r="1" spans="1:3" ht="16" thickBot="1" x14ac:dyDescent="0.25"/>
    <row r="2" spans="1:3" x14ac:dyDescent="0.2">
      <c r="A2" s="102" t="s">
        <v>34</v>
      </c>
      <c r="B2" s="103"/>
      <c r="C2" s="104"/>
    </row>
    <row r="3" spans="1:3" x14ac:dyDescent="0.2">
      <c r="A3" s="9" t="s">
        <v>33</v>
      </c>
      <c r="B3" s="9" t="s">
        <v>27</v>
      </c>
      <c r="C3" s="9" t="s">
        <v>21</v>
      </c>
    </row>
    <row r="4" spans="1:3" x14ac:dyDescent="0.2">
      <c r="A4" s="10" t="e">
        <f ca="1">RTD("tt.rtd",,"Inst","FILLS",CELL("Address",$A1))</f>
        <v>#N/A</v>
      </c>
      <c r="B4" s="10" t="e">
        <f ca="1">RTD("tt.rtd",,A4,$B$3)</f>
        <v>#N/A</v>
      </c>
      <c r="C4" s="10" t="e">
        <f ca="1">RTD("tt.rtd",,A4,$C$3)</f>
        <v>#N/A</v>
      </c>
    </row>
    <row r="5" spans="1:3" x14ac:dyDescent="0.2">
      <c r="A5" s="10" t="e">
        <f ca="1">RTD("tt.rtd",,"Inst","FILLS",CELL("Address",A2))</f>
        <v>#N/A</v>
      </c>
      <c r="B5" s="10" t="e">
        <f ca="1">RTD("tt.rtd",,A5,$B$3)</f>
        <v>#N/A</v>
      </c>
      <c r="C5" s="10" t="e">
        <f ca="1">RTD("tt.rtd",,A5,$C$3)</f>
        <v>#N/A</v>
      </c>
    </row>
    <row r="6" spans="1:3" x14ac:dyDescent="0.2">
      <c r="A6" s="10" t="e">
        <f ca="1">RTD("tt.rtd",,"Inst","FILLS",CELL("Address",A3))</f>
        <v>#N/A</v>
      </c>
      <c r="B6" s="10" t="e">
        <f ca="1">RTD("tt.rtd",,A6,$B$3)</f>
        <v>#N/A</v>
      </c>
      <c r="C6" s="10" t="e">
        <f ca="1">RTD("tt.rtd",,A6,$C$3)</f>
        <v>#N/A</v>
      </c>
    </row>
    <row r="7" spans="1:3" x14ac:dyDescent="0.2">
      <c r="A7" s="10" t="e">
        <f ca="1">RTD("tt.rtd",,"Inst","FILLS",CELL("Address",A4))</f>
        <v>#N/A</v>
      </c>
      <c r="B7" s="10" t="e">
        <f ca="1">RTD("tt.rtd",,A7,$B$3)</f>
        <v>#N/A</v>
      </c>
      <c r="C7" s="10" t="e">
        <f ca="1">RTD("tt.rtd",,A7,$C$3)</f>
        <v>#N/A</v>
      </c>
    </row>
    <row r="8" spans="1:3" x14ac:dyDescent="0.2">
      <c r="A8" s="10" t="e">
        <f ca="1">RTD("tt.rtd",,"Inst","FILLS",CELL("Address",A5))</f>
        <v>#N/A</v>
      </c>
      <c r="B8" s="10" t="e">
        <f ca="1">RTD("tt.rtd",,A8,$B$3)</f>
        <v>#N/A</v>
      </c>
      <c r="C8" s="10" t="e">
        <f ca="1">RTD("tt.rtd",,A8,$C$3)</f>
        <v>#N/A</v>
      </c>
    </row>
    <row r="9" spans="1:3" x14ac:dyDescent="0.2">
      <c r="A9" s="10" t="e">
        <f ca="1">RTD("tt.rtd",,"Inst","FILLS",CELL("Address",A6))</f>
        <v>#N/A</v>
      </c>
      <c r="B9" s="10" t="e">
        <f ca="1">RTD("tt.rtd",,A9,$B$3)</f>
        <v>#N/A</v>
      </c>
      <c r="C9" s="10" t="e">
        <f ca="1">RTD("tt.rtd",,A9,$C$3)</f>
        <v>#N/A</v>
      </c>
    </row>
    <row r="10" spans="1:3" x14ac:dyDescent="0.2">
      <c r="A10" s="10" t="e">
        <f ca="1">RTD("tt.rtd",,"Inst","FILLS",CELL("Address",A7))</f>
        <v>#N/A</v>
      </c>
      <c r="B10" s="10" t="e">
        <f ca="1">RTD("tt.rtd",,A10,$B$3)</f>
        <v>#N/A</v>
      </c>
      <c r="C10" s="10" t="e">
        <f ca="1">RTD("tt.rtd",,A10,$C$3)</f>
        <v>#N/A</v>
      </c>
    </row>
    <row r="11" spans="1:3" x14ac:dyDescent="0.2">
      <c r="A11" s="10" t="e">
        <f ca="1">RTD("tt.rtd",,"Inst","FILLS",CELL("Address",A8))</f>
        <v>#N/A</v>
      </c>
      <c r="B11" s="10" t="e">
        <f ca="1">RTD("tt.rtd",,A11,$B$3)</f>
        <v>#N/A</v>
      </c>
      <c r="C11" s="10" t="e">
        <f ca="1">RTD("tt.rtd",,A11,$C$3)</f>
        <v>#N/A</v>
      </c>
    </row>
    <row r="12" spans="1:3" x14ac:dyDescent="0.2">
      <c r="A12" s="10" t="e">
        <f ca="1">RTD("tt.rtd",,"Inst","FILLS",CELL("Address",A9))</f>
        <v>#N/A</v>
      </c>
      <c r="B12" s="10" t="e">
        <f ca="1">RTD("tt.rtd",,A12,$B$3)</f>
        <v>#N/A</v>
      </c>
      <c r="C12" s="10" t="e">
        <f ca="1">RTD("tt.rtd",,A12,$C$3)</f>
        <v>#N/A</v>
      </c>
    </row>
    <row r="13" spans="1:3" x14ac:dyDescent="0.2">
      <c r="A13" s="10" t="e">
        <f ca="1">RTD("tt.rtd",,"Inst","FILLS",CELL("Address",A10))</f>
        <v>#N/A</v>
      </c>
      <c r="B13" s="10" t="e">
        <f ca="1">RTD("tt.rtd",,A13,$B$3)</f>
        <v>#N/A</v>
      </c>
      <c r="C13" s="10" t="e">
        <f ca="1">RTD("tt.rtd",,A13,$C$3)</f>
        <v>#N/A</v>
      </c>
    </row>
    <row r="14" spans="1:3" x14ac:dyDescent="0.2">
      <c r="A14" s="10" t="e">
        <f ca="1">RTD("tt.rtd",,"Inst","FILLS",CELL("Address",A11))</f>
        <v>#N/A</v>
      </c>
      <c r="B14" s="10" t="e">
        <f ca="1">RTD("tt.rtd",,A14,$B$3)</f>
        <v>#N/A</v>
      </c>
      <c r="C14" s="10" t="e">
        <f ca="1">RTD("tt.rtd",,A14,$C$3)</f>
        <v>#N/A</v>
      </c>
    </row>
    <row r="15" spans="1:3" x14ac:dyDescent="0.2">
      <c r="A15" s="10" t="e">
        <f ca="1">RTD("tt.rtd",,"Inst","FILLS",CELL("Address",A12))</f>
        <v>#N/A</v>
      </c>
      <c r="B15" s="10" t="e">
        <f ca="1">RTD("tt.rtd",,A15,$B$3)</f>
        <v>#N/A</v>
      </c>
      <c r="C15" s="10" t="e">
        <f ca="1">RTD("tt.rtd",,A15,$C$3)</f>
        <v>#N/A</v>
      </c>
    </row>
    <row r="16" spans="1:3" x14ac:dyDescent="0.2">
      <c r="A16" s="10" t="e">
        <f ca="1">RTD("tt.rtd",,"Inst","FILLS",CELL("Address",A13))</f>
        <v>#N/A</v>
      </c>
      <c r="B16" s="10" t="e">
        <f ca="1">RTD("tt.rtd",,A16,$B$3)</f>
        <v>#N/A</v>
      </c>
      <c r="C16" s="10" t="e">
        <f ca="1">RTD("tt.rtd",,A16,$C$3)</f>
        <v>#N/A</v>
      </c>
    </row>
    <row r="17" spans="1:3" x14ac:dyDescent="0.2">
      <c r="A17" s="10" t="e">
        <f ca="1">RTD("tt.rtd",,"Inst","FILLS",CELL("Address",A14))</f>
        <v>#N/A</v>
      </c>
      <c r="B17" s="10" t="e">
        <f ca="1">RTD("tt.rtd",,A17,$B$3)</f>
        <v>#N/A</v>
      </c>
      <c r="C17" s="10" t="e">
        <f ca="1">RTD("tt.rtd",,A17,$C$3)</f>
        <v>#N/A</v>
      </c>
    </row>
    <row r="18" spans="1:3" x14ac:dyDescent="0.2">
      <c r="A18" s="10" t="e">
        <f ca="1">RTD("tt.rtd",,"Inst","FILLS",CELL("Address",A15))</f>
        <v>#N/A</v>
      </c>
      <c r="B18" s="10" t="e">
        <f ca="1">RTD("tt.rtd",,A18,$B$3)</f>
        <v>#N/A</v>
      </c>
      <c r="C18" s="10" t="e">
        <f ca="1">RTD("tt.rtd",,A18,$C$3)</f>
        <v>#N/A</v>
      </c>
    </row>
    <row r="19" spans="1:3" x14ac:dyDescent="0.2">
      <c r="A19" s="10" t="e">
        <f ca="1">RTD("tt.rtd",,"Inst","FILLS",CELL("Address",A16))</f>
        <v>#N/A</v>
      </c>
      <c r="B19" s="10" t="e">
        <f ca="1">RTD("tt.rtd",,A19,$B$3)</f>
        <v>#N/A</v>
      </c>
      <c r="C19" s="10" t="e">
        <f ca="1">RTD("tt.rtd",,A19,$C$3)</f>
        <v>#N/A</v>
      </c>
    </row>
    <row r="20" spans="1:3" x14ac:dyDescent="0.2">
      <c r="A20" s="10" t="e">
        <f ca="1">RTD("tt.rtd",,"Inst","FILLS",CELL("Address",A17))</f>
        <v>#N/A</v>
      </c>
      <c r="B20" s="10" t="e">
        <f ca="1">RTD("tt.rtd",,A20,$B$3)</f>
        <v>#N/A</v>
      </c>
      <c r="C20" s="10" t="e">
        <f ca="1">RTD("tt.rtd",,A20,$C$3)</f>
        <v>#N/A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EBCB-180B-44A6-911C-22642FD51B22}">
  <dimension ref="B1:V68"/>
  <sheetViews>
    <sheetView zoomScale="130" zoomScaleNormal="130" workbookViewId="0">
      <selection activeCell="U8" sqref="U8"/>
    </sheetView>
  </sheetViews>
  <sheetFormatPr baseColWidth="10" defaultColWidth="8.83203125" defaultRowHeight="15" x14ac:dyDescent="0.2"/>
  <cols>
    <col min="2" max="2" width="11.5" customWidth="1"/>
    <col min="3" max="3" width="13.5" customWidth="1"/>
    <col min="8" max="8" width="11.1640625" customWidth="1"/>
    <col min="11" max="11" width="11.5" customWidth="1"/>
    <col min="13" max="13" width="11.5" customWidth="1"/>
    <col min="22" max="22" width="19.83203125" customWidth="1"/>
    <col min="27" max="27" width="14" customWidth="1"/>
    <col min="28" max="28" width="19.1640625" customWidth="1"/>
  </cols>
  <sheetData>
    <row r="1" spans="2:22" x14ac:dyDescent="0.2">
      <c r="E1" t="s">
        <v>83</v>
      </c>
    </row>
    <row r="2" spans="2:22" ht="16" thickBot="1" x14ac:dyDescent="0.25">
      <c r="D2" s="19"/>
      <c r="E2" s="19" t="s">
        <v>97</v>
      </c>
      <c r="F2" s="19" t="s">
        <v>66</v>
      </c>
      <c r="G2" s="19" t="s">
        <v>71</v>
      </c>
      <c r="H2" s="19" t="s">
        <v>67</v>
      </c>
      <c r="I2" s="19" t="s">
        <v>68</v>
      </c>
      <c r="J2" s="19" t="s">
        <v>69</v>
      </c>
      <c r="K2" s="19" t="s">
        <v>70</v>
      </c>
    </row>
    <row r="3" spans="2:22" ht="16" thickBot="1" x14ac:dyDescent="0.25">
      <c r="B3" s="53" t="s">
        <v>306</v>
      </c>
      <c r="C3" s="78" t="s">
        <v>109</v>
      </c>
      <c r="D3" s="16">
        <v>45809</v>
      </c>
      <c r="E3">
        <f t="shared" ref="E3:E15" si="0">G3*H3-J3*K3</f>
        <v>0</v>
      </c>
      <c r="F3" t="s">
        <v>62</v>
      </c>
      <c r="G3" cm="1">
        <f t="array" ref="G3">IFERROR(
  _xlfn.SWITCH(
    $E$1,
    "vwap", ROUND(
      (RTD("tt.rtd",,RTD("tt.rtd",,"Inst","ASX",F3),"BidQty") * RTD("tt.rtd",,RTD("tt.rtd",,"Inst","ASX",F3),"Ask") +
       RTD("tt.rtd",,RTD("tt.rtd",,"Inst","ASX",F3),"AskQty") * RTD("tt.rtd",,RTD("tt.rtd",,"Inst","ASX",F3),"Bid")) /
      (RTD("tt.rtd",,RTD("tt.rtd",,"Inst","ASX",F3),"BidQty") + RTD("tt.rtd",,RTD("tt.rtd",,"Inst","ASX",F3),"AskQty")),
      3
    ),
    "settle", RTD("tt.rtd",,RTD("tt.rtd",,"Inst","ASX",F3),"Settle"),
    "mid", ROUND(
      (RTD("tt.rtd",,RTD("tt.rtd",,"Inst","ASX",F3),"Bid") + RTD("tt.rtd",,RTD("tt.rtd",,"Inst","ASX",F3),"Ask")) / 2,
      3
    ),
    0
  ),
  0
)</f>
        <v>0</v>
      </c>
      <c r="H3">
        <v>1</v>
      </c>
      <c r="I3" t="s">
        <v>64</v>
      </c>
      <c r="J3" cm="1">
        <f t="array" ref="J3">IFERROR(
  _xlfn.SWITCH(
    $E$1,
    "vwap", ROUND(
      (RTD("tt.rtd",,RTD("tt.rtd",,"Inst","ASX",I3),"BidQty") * RTD("tt.rtd",,RTD("tt.rtd",,"Inst","ASX",I3),"Ask") +
       RTD("tt.rtd",,RTD("tt.rtd",,"Inst","ASX",I3),"AskQty") * RTD("tt.rtd",,RTD("tt.rtd",,"Inst","ASX",I3),"Bid")) /
      (RTD("tt.rtd",,RTD("tt.rtd",,"Inst","ASX",I3),"BidQty") + RTD("tt.rtd",,RTD("tt.rtd",,"Inst","ASX",I3),"AskQty")),
      3
    ),
    "settle", RTD("tt.rtd",,RTD("tt.rtd",,"Inst","ASX",I3),"Settle"),
    "mid", ROUND(
      (RTD("tt.rtd",,RTD("tt.rtd",,"Inst","ASX",I3),"Bid") + RTD("tt.rtd",,RTD("tt.rtd",,"Inst","ASX",I3),"Ask")) / 2,
      3
    ),
    0
  ),
  0
)</f>
        <v>0</v>
      </c>
      <c r="K3" s="17">
        <v>1</v>
      </c>
      <c r="M3" s="76" t="s">
        <v>308</v>
      </c>
      <c r="O3" t="s">
        <v>83</v>
      </c>
    </row>
    <row r="4" spans="2:22" ht="16" thickBot="1" x14ac:dyDescent="0.25">
      <c r="B4" s="54"/>
      <c r="C4" s="54"/>
      <c r="D4" s="16">
        <v>45901</v>
      </c>
      <c r="E4">
        <f t="shared" si="0"/>
        <v>0</v>
      </c>
      <c r="F4" t="s">
        <v>64</v>
      </c>
      <c r="G4" cm="1">
        <f t="array" ref="G4">IFERROR(
  _xlfn.SWITCH(
    $E$1,
    "vwap", ROUND(
      (RTD("tt.rtd",,RTD("tt.rtd",,"Inst","ASX",F4),"BidQty") * RTD("tt.rtd",,RTD("tt.rtd",,"Inst","ASX",F4),"Ask") +
       RTD("tt.rtd",,RTD("tt.rtd",,"Inst","ASX",F4),"AskQty") * RTD("tt.rtd",,RTD("tt.rtd",,"Inst","ASX",F4),"Bid")) /
      (RTD("tt.rtd",,RTD("tt.rtd",,"Inst","ASX",F4),"BidQty") + RTD("tt.rtd",,RTD("tt.rtd",,"Inst","ASX",F4),"AskQty")),
      3
    ),
    "settle", RTD("tt.rtd",,RTD("tt.rtd",,"Inst","ASX",F4),"Settle"),
    "mid", ROUND(
      (RTD("tt.rtd",,RTD("tt.rtd",,"Inst","ASX",F4),"Bid") + RTD("tt.rtd",,RTD("tt.rtd",,"Inst","ASX",F4),"Ask")) / 2,
      3
    ),
    0
  ),
  0
)</f>
        <v>0</v>
      </c>
      <c r="H4">
        <v>1</v>
      </c>
      <c r="I4" t="s">
        <v>65</v>
      </c>
      <c r="J4" cm="1">
        <f t="array" ref="J4">IFERROR(
  _xlfn.SWITCH(
    $E$1,
    "vwap", ROUND(
      (RTD("tt.rtd",,RTD("tt.rtd",,"Inst","ASX",I4),"BidQty") * RTD("tt.rtd",,RTD("tt.rtd",,"Inst","ASX",I4),"Ask") +
       RTD("tt.rtd",,RTD("tt.rtd",,"Inst","ASX",I4),"AskQty") * RTD("tt.rtd",,RTD("tt.rtd",,"Inst","ASX",I4),"Bid")) /
      (RTD("tt.rtd",,RTD("tt.rtd",,"Inst","ASX",I4),"BidQty") + RTD("tt.rtd",,RTD("tt.rtd",,"Inst","ASX",I4),"AskQty")),
      3
    ),
    "settle", RTD("tt.rtd",,RTD("tt.rtd",,"Inst","ASX",I4),"Settle"),
    "mid", ROUND(
      (RTD("tt.rtd",,RTD("tt.rtd",,"Inst","ASX",I4),"Bid") + RTD("tt.rtd",,RTD("tt.rtd",,"Inst","ASX",I4),"Ask")) / 2,
      3
    ),
    0
  ),
  0
)</f>
        <v>0</v>
      </c>
      <c r="K4" s="17">
        <v>1</v>
      </c>
      <c r="M4" s="73" t="s">
        <v>293</v>
      </c>
      <c r="N4" s="74" t="s">
        <v>299</v>
      </c>
      <c r="O4" s="74" t="s">
        <v>97</v>
      </c>
      <c r="P4" s="74"/>
      <c r="Q4" s="74" t="s">
        <v>294</v>
      </c>
      <c r="R4" s="74"/>
      <c r="S4" s="74" t="s">
        <v>258</v>
      </c>
      <c r="T4" s="74" t="s">
        <v>299</v>
      </c>
      <c r="U4" s="74" t="s">
        <v>295</v>
      </c>
      <c r="V4" s="75" t="s">
        <v>296</v>
      </c>
    </row>
    <row r="5" spans="2:22" x14ac:dyDescent="0.2">
      <c r="B5" s="54"/>
      <c r="C5" s="54"/>
      <c r="D5" s="16">
        <v>45992</v>
      </c>
      <c r="E5">
        <f t="shared" si="0"/>
        <v>0</v>
      </c>
      <c r="F5" t="s">
        <v>65</v>
      </c>
      <c r="G5" cm="1">
        <f t="array" ref="G5">IFERROR(
  _xlfn.SWITCH(
    $E$1,
    "vwap", ROUND(
      (RTD("tt.rtd",,RTD("tt.rtd",,"Inst","ASX",F5),"BidQty") * RTD("tt.rtd",,RTD("tt.rtd",,"Inst","ASX",F5),"Ask") +
       RTD("tt.rtd",,RTD("tt.rtd",,"Inst","ASX",F5),"AskQty") * RTD("tt.rtd",,RTD("tt.rtd",,"Inst","ASX",F5),"Bid")) /
      (RTD("tt.rtd",,RTD("tt.rtd",,"Inst","ASX",F5),"BidQty") + RTD("tt.rtd",,RTD("tt.rtd",,"Inst","ASX",F5),"AskQty")),
      3
    ),
    "settle", RTD("tt.rtd",,RTD("tt.rtd",,"Inst","ASX",F5),"Settle"),
    "mid", ROUND(
      (RTD("tt.rtd",,RTD("tt.rtd",,"Inst","ASX",F5),"Bid") + RTD("tt.rtd",,RTD("tt.rtd",,"Inst","ASX",F5),"Ask")) / 2,
      3
    ),
    0
  ),
  0
)</f>
        <v>0</v>
      </c>
      <c r="H5">
        <v>1</v>
      </c>
      <c r="I5" t="s">
        <v>72</v>
      </c>
      <c r="J5" cm="1">
        <f t="array" ref="J5">IFERROR(
  _xlfn.SWITCH(
    $E$1,
    "vwap", ROUND(
      (RTD("tt.rtd",,RTD("tt.rtd",,"Inst","ASX",I5),"BidQty") * RTD("tt.rtd",,RTD("tt.rtd",,"Inst","ASX",I5),"Ask") +
       RTD("tt.rtd",,RTD("tt.rtd",,"Inst","ASX",I5),"AskQty") * RTD("tt.rtd",,RTD("tt.rtd",,"Inst","ASX",I5),"Bid")) /
      (RTD("tt.rtd",,RTD("tt.rtd",,"Inst","ASX",I5),"BidQty") + RTD("tt.rtd",,RTD("tt.rtd",,"Inst","ASX",I5),"AskQty")),
      3
    ),
    "settle", RTD("tt.rtd",,RTD("tt.rtd",,"Inst","ASX",I5),"Settle"),
    "mid", ROUND(
      (RTD("tt.rtd",,RTD("tt.rtd",,"Inst","ASX",I5),"Bid") + RTD("tt.rtd",,RTD("tt.rtd",,"Inst","ASX",I5),"Ask")) / 2,
      3
    ),
    0
  ),
  0
)</f>
        <v>0</v>
      </c>
      <c r="K5" s="17">
        <v>1</v>
      </c>
      <c r="M5" s="40"/>
      <c r="Q5" s="41"/>
      <c r="R5" s="41"/>
      <c r="V5" s="17"/>
    </row>
    <row r="6" spans="2:22" x14ac:dyDescent="0.2">
      <c r="B6" s="54"/>
      <c r="C6" s="54"/>
      <c r="D6" s="16">
        <v>46082</v>
      </c>
      <c r="E6">
        <f t="shared" si="0"/>
        <v>0</v>
      </c>
      <c r="F6" t="s">
        <v>72</v>
      </c>
      <c r="G6" cm="1">
        <f t="array" ref="G6">IFERROR(
  _xlfn.SWITCH(
    $E$1,
    "vwap", ROUND(
      (RTD("tt.rtd",,RTD("tt.rtd",,"Inst","ASX",F6),"BidQty") * RTD("tt.rtd",,RTD("tt.rtd",,"Inst","ASX",F6),"Ask") +
       RTD("tt.rtd",,RTD("tt.rtd",,"Inst","ASX",F6),"AskQty") * RTD("tt.rtd",,RTD("tt.rtd",,"Inst","ASX",F6),"Bid")) /
      (RTD("tt.rtd",,RTD("tt.rtd",,"Inst","ASX",F6),"BidQty") + RTD("tt.rtd",,RTD("tt.rtd",,"Inst","ASX",F6),"AskQty")),
      3
    ),
    "settle", RTD("tt.rtd",,RTD("tt.rtd",,"Inst","ASX",F6),"Settle"),
    "mid", ROUND(
      (RTD("tt.rtd",,RTD("tt.rtd",,"Inst","ASX",F6),"Bid") + RTD("tt.rtd",,RTD("tt.rtd",,"Inst","ASX",F6),"Ask")) / 2,
      3
    ),
    0
  ),
  0
)</f>
        <v>0</v>
      </c>
      <c r="H6">
        <v>1</v>
      </c>
      <c r="I6" t="s">
        <v>73</v>
      </c>
      <c r="J6" cm="1">
        <f t="array" ref="J6">IFERROR(
  _xlfn.SWITCH(
    $E$1,
    "vwap", ROUND(
      (RTD("tt.rtd",,RTD("tt.rtd",,"Inst","ASX",I6),"BidQty") * RTD("tt.rtd",,RTD("tt.rtd",,"Inst","ASX",I6),"Ask") +
       RTD("tt.rtd",,RTD("tt.rtd",,"Inst","ASX",I6),"AskQty") * RTD("tt.rtd",,RTD("tt.rtd",,"Inst","ASX",I6),"Bid")) /
      (RTD("tt.rtd",,RTD("tt.rtd",,"Inst","ASX",I6),"BidQty") + RTD("tt.rtd",,RTD("tt.rtd",,"Inst","ASX",I6),"AskQty")),
      3
    ),
    "settle", RTD("tt.rtd",,RTD("tt.rtd",,"Inst","ASX",I6),"Settle"),
    "mid", ROUND(
      (RTD("tt.rtd",,RTD("tt.rtd",,"Inst","ASX",I6),"Bid") + RTD("tt.rtd",,RTD("tt.rtd",,"Inst","ASX",I6),"Ask")) / 2,
      3
    ),
    0
  ),
  0
)</f>
        <v>0</v>
      </c>
      <c r="K6" s="17">
        <v>1</v>
      </c>
      <c r="M6" s="40" t="s">
        <v>134</v>
      </c>
      <c r="N6" t="e">
        <f>VALUE(RTD("tt.rtd",,RTD("tt.rtd",,"Inst","ASX",M6),"ttq"))</f>
        <v>#N/A</v>
      </c>
      <c r="O6" cm="1">
        <f t="array" ref="O6">IFERROR(
  _xlfn.SWITCH(
    $O$3,
    "vwap", ROUND(
      (RTD("tt.rtd",,RTD("tt.rtd",,"Inst","ASX",M6),"BidQty") * RTD("tt.rtd",,RTD("tt.rtd",,"Inst","ASX",M6),"Ask") +
       RTD("tt.rtd",,RTD("tt.rtd",,"Inst","ASX",M6),"AskQty") * RTD("tt.rtd",,RTD("tt.rtd",,"Inst","ASX",M6),"Bid")) /
      (RTD("tt.rtd",,RTD("tt.rtd",,"Inst","ASX",M6),"BidQty") + RTD("tt.rtd",,RTD("tt.rtd",,"Inst","ASX",M6),"AskQty")),
      3
    ),
    "settle", RTD("tt.rtd",,RTD("tt.rtd",,"Inst","ASX",M6),"Settle"),
    "mid", ROUND(
      (RTD("tt.rtd",,RTD("tt.rtd",,"Inst","ASX",M6),"Bid") + RTD("tt.rtd",,RTD("tt.rtd",,"Inst","ASX",M6),"Ask")) / 2,
      3
    ),
    0
  ),
  0
)</f>
        <v>0</v>
      </c>
      <c r="Q6" s="41" t="s">
        <v>64</v>
      </c>
      <c r="R6" t="e">
        <f>VALUE(RTD("tt.rtd",,RTD("tt.rtd",,"Inst","ASX",Q6),"ttq"))</f>
        <v>#N/A</v>
      </c>
      <c r="S6" cm="1">
        <f t="array" ref="S6">IFERROR(
  _xlfn.SWITCH(
    $O$3,
    "vwap", ROUND(
      (RTD("tt.rtd",,RTD("tt.rtd",,"Inst","ASX",Q6),"BidQty") * RTD("tt.rtd",,RTD("tt.rtd",,"Inst","ASX",Q6),"Ask") +
       RTD("tt.rtd",,RTD("tt.rtd",,"Inst","ASX",Q6),"AskQty") * RTD("tt.rtd",,RTD("tt.rtd",,"Inst","ASX",Q6),"Bid")) /
      (RTD("tt.rtd",,RTD("tt.rtd",,"Inst","ASX",Q6),"BidQty") + RTD("tt.rtd",,RTD("tt.rtd",,"Inst","ASX",Q6),"AskQty")),
      3
    ),
    "settle", RTD("tt.rtd",,RTD("tt.rtd",,"Inst","ASX",Q6),"Settle"),
    "mid", ROUND(
      (RTD("tt.rtd",,RTD("tt.rtd",,"Inst","ASX",Q6),"Bid") + RTD("tt.rtd",,RTD("tt.rtd",,"Inst","ASX",Q6),"Ask")) / 2,
      3
    ),
    0
  ),
  0
)</f>
        <v>0</v>
      </c>
      <c r="T6" t="e">
        <f>VALUE(RTD("tt.rtd",,RTD("tt.rtd",,"Inst","ASX",Q6),"ttq"))</f>
        <v>#N/A</v>
      </c>
      <c r="U6">
        <f t="shared" ref="U6:U16" si="1">O6-4*S6</f>
        <v>0</v>
      </c>
      <c r="V6" s="17">
        <f t="shared" ref="V6:V16" si="2">2*E3-E46</f>
        <v>0</v>
      </c>
    </row>
    <row r="7" spans="2:22" x14ac:dyDescent="0.2">
      <c r="B7" s="54"/>
      <c r="C7" s="54"/>
      <c r="D7" s="16">
        <v>46174</v>
      </c>
      <c r="E7">
        <f t="shared" si="0"/>
        <v>0</v>
      </c>
      <c r="F7" t="s">
        <v>73</v>
      </c>
      <c r="G7" cm="1">
        <f t="array" ref="G7">IFERROR(
  _xlfn.SWITCH(
    $E$1,
    "vwap", ROUND(
      (RTD("tt.rtd",,RTD("tt.rtd",,"Inst","ASX",F7),"BidQty") * RTD("tt.rtd",,RTD("tt.rtd",,"Inst","ASX",F7),"Ask") +
       RTD("tt.rtd",,RTD("tt.rtd",,"Inst","ASX",F7),"AskQty") * RTD("tt.rtd",,RTD("tt.rtd",,"Inst","ASX",F7),"Bid")) /
      (RTD("tt.rtd",,RTD("tt.rtd",,"Inst","ASX",F7),"BidQty") + RTD("tt.rtd",,RTD("tt.rtd",,"Inst","ASX",F7),"AskQty")),
      3
    ),
    "settle", RTD("tt.rtd",,RTD("tt.rtd",,"Inst","ASX",F7),"Settle"),
    "mid", ROUND(
      (RTD("tt.rtd",,RTD("tt.rtd",,"Inst","ASX",F7),"Bid") + RTD("tt.rtd",,RTD("tt.rtd",,"Inst","ASX",F7),"Ask")) / 2,
      3
    ),
    0
  ),
  0
)</f>
        <v>0</v>
      </c>
      <c r="H7">
        <v>1</v>
      </c>
      <c r="I7" t="s">
        <v>74</v>
      </c>
      <c r="J7" cm="1">
        <f t="array" ref="J7">IFERROR(
  _xlfn.SWITCH(
    $E$1,
    "vwap", ROUND(
      (RTD("tt.rtd",,RTD("tt.rtd",,"Inst","ASX",I7),"BidQty") * RTD("tt.rtd",,RTD("tt.rtd",,"Inst","ASX",I7),"Ask") +
       RTD("tt.rtd",,RTD("tt.rtd",,"Inst","ASX",I7),"AskQty") * RTD("tt.rtd",,RTD("tt.rtd",,"Inst","ASX",I7),"Bid")) /
      (RTD("tt.rtd",,RTD("tt.rtd",,"Inst","ASX",I7),"BidQty") + RTD("tt.rtd",,RTD("tt.rtd",,"Inst","ASX",I7),"AskQty")),
      3
    ),
    "settle", RTD("tt.rtd",,RTD("tt.rtd",,"Inst","ASX",I7),"Settle"),
    "mid", ROUND(
      (RTD("tt.rtd",,RTD("tt.rtd",,"Inst","ASX",I7),"Bid") + RTD("tt.rtd",,RTD("tt.rtd",,"Inst","ASX",I7),"Ask")) / 2,
      3
    ),
    0
  ),
  0
)</f>
        <v>0</v>
      </c>
      <c r="K7" s="17">
        <v>1</v>
      </c>
      <c r="M7" s="40" t="s">
        <v>139</v>
      </c>
      <c r="N7" t="e">
        <f>VALUE(RTD("tt.rtd",,RTD("tt.rtd",,"Inst","ASX",M7),"ttq"))</f>
        <v>#N/A</v>
      </c>
      <c r="O7" cm="1">
        <f t="array" ref="O7">IFERROR(
  _xlfn.SWITCH(
    $O$3,
    "vwap", ROUND(
      (RTD("tt.rtd",,RTD("tt.rtd",,"Inst","ASX",M7),"BidQty") * RTD("tt.rtd",,RTD("tt.rtd",,"Inst","ASX",M7),"Ask") +
       RTD("tt.rtd",,RTD("tt.rtd",,"Inst","ASX",M7),"AskQty") * RTD("tt.rtd",,RTD("tt.rtd",,"Inst","ASX",M7),"Bid")) /
      (RTD("tt.rtd",,RTD("tt.rtd",,"Inst","ASX",M7),"BidQty") + RTD("tt.rtd",,RTD("tt.rtd",,"Inst","ASX",M7),"AskQty")),
      3
    ),
    "settle", RTD("tt.rtd",,RTD("tt.rtd",,"Inst","ASX",M7),"Settle"),
    "mid", ROUND(
      (RTD("tt.rtd",,RTD("tt.rtd",,"Inst","ASX",M7),"Bid") + RTD("tt.rtd",,RTD("tt.rtd",,"Inst","ASX",M7),"Ask")) / 2,
      3
    ),
    0
  ),
  0
)</f>
        <v>0</v>
      </c>
      <c r="Q7" s="41" t="s">
        <v>65</v>
      </c>
      <c r="R7" t="e">
        <f>VALUE(RTD("tt.rtd",,RTD("tt.rtd",,"Inst","ASX",Q7),"ttq"))</f>
        <v>#N/A</v>
      </c>
      <c r="S7" cm="1">
        <f t="array" ref="S7">IFERROR(
  _xlfn.SWITCH(
    $O$3,
    "vwap", ROUND(
      (RTD("tt.rtd",,RTD("tt.rtd",,"Inst","ASX",Q7),"BidQty") * RTD("tt.rtd",,RTD("tt.rtd",,"Inst","ASX",Q7),"Ask") +
       RTD("tt.rtd",,RTD("tt.rtd",,"Inst","ASX",Q7),"AskQty") * RTD("tt.rtd",,RTD("tt.rtd",,"Inst","ASX",Q7),"Bid")) /
      (RTD("tt.rtd",,RTD("tt.rtd",,"Inst","ASX",Q7),"BidQty") + RTD("tt.rtd",,RTD("tt.rtd",,"Inst","ASX",Q7),"AskQty")),
      3
    ),
    "settle", RTD("tt.rtd",,RTD("tt.rtd",,"Inst","ASX",Q7),"Settle"),
    "mid", ROUND(
      (RTD("tt.rtd",,RTD("tt.rtd",,"Inst","ASX",Q7),"Bid") + RTD("tt.rtd",,RTD("tt.rtd",,"Inst","ASX",Q7),"Ask")) / 2,
      3
    ),
    0
  ),
  0
)</f>
        <v>0</v>
      </c>
      <c r="T7" t="e">
        <f>VALUE(RTD("tt.rtd",,RTD("tt.rtd",,"Inst","ASX",Q7),"ttq"))</f>
        <v>#N/A</v>
      </c>
      <c r="U7">
        <f t="shared" si="1"/>
        <v>0</v>
      </c>
      <c r="V7" s="17">
        <f t="shared" si="2"/>
        <v>0</v>
      </c>
    </row>
    <row r="8" spans="2:22" x14ac:dyDescent="0.2">
      <c r="B8" s="54"/>
      <c r="C8" s="54"/>
      <c r="D8" s="16">
        <v>46266</v>
      </c>
      <c r="E8">
        <f t="shared" si="0"/>
        <v>0</v>
      </c>
      <c r="F8" t="s">
        <v>74</v>
      </c>
      <c r="G8" cm="1">
        <f t="array" ref="G8">IFERROR(
  _xlfn.SWITCH(
    $E$1,
    "vwap", ROUND(
      (RTD("tt.rtd",,RTD("tt.rtd",,"Inst","ASX",F8),"BidQty") * RTD("tt.rtd",,RTD("tt.rtd",,"Inst","ASX",F8),"Ask") +
       RTD("tt.rtd",,RTD("tt.rtd",,"Inst","ASX",F8),"AskQty") * RTD("tt.rtd",,RTD("tt.rtd",,"Inst","ASX",F8),"Bid")) /
      (RTD("tt.rtd",,RTD("tt.rtd",,"Inst","ASX",F8),"BidQty") + RTD("tt.rtd",,RTD("tt.rtd",,"Inst","ASX",F8),"AskQty")),
      3
    ),
    "settle", RTD("tt.rtd",,RTD("tt.rtd",,"Inst","ASX",F8),"Settle"),
    "mid", ROUND(
      (RTD("tt.rtd",,RTD("tt.rtd",,"Inst","ASX",F8),"Bid") + RTD("tt.rtd",,RTD("tt.rtd",,"Inst","ASX",F8),"Ask")) / 2,
      3
    ),
    0
  ),
  0
)</f>
        <v>0</v>
      </c>
      <c r="H8">
        <v>1</v>
      </c>
      <c r="I8" t="s">
        <v>75</v>
      </c>
      <c r="J8" cm="1">
        <f t="array" ref="J8">IFERROR(
  _xlfn.SWITCH(
    $E$1,
    "vwap", ROUND(
      (RTD("tt.rtd",,RTD("tt.rtd",,"Inst","ASX",I8),"BidQty") * RTD("tt.rtd",,RTD("tt.rtd",,"Inst","ASX",I8),"Ask") +
       RTD("tt.rtd",,RTD("tt.rtd",,"Inst","ASX",I8),"AskQty") * RTD("tt.rtd",,RTD("tt.rtd",,"Inst","ASX",I8),"Bid")) /
      (RTD("tt.rtd",,RTD("tt.rtd",,"Inst","ASX",I8),"BidQty") + RTD("tt.rtd",,RTD("tt.rtd",,"Inst","ASX",I8),"AskQty")),
      3
    ),
    "settle", RTD("tt.rtd",,RTD("tt.rtd",,"Inst","ASX",I8),"Settle"),
    "mid", ROUND(
      (RTD("tt.rtd",,RTD("tt.rtd",,"Inst","ASX",I8),"Bid") + RTD("tt.rtd",,RTD("tt.rtd",,"Inst","ASX",I8),"Ask")) / 2,
      3
    ),
    0
  ),
  0
)</f>
        <v>0</v>
      </c>
      <c r="K8" s="17">
        <v>1</v>
      </c>
      <c r="M8" s="40" t="s">
        <v>144</v>
      </c>
      <c r="N8" t="e">
        <f>VALUE(RTD("tt.rtd",,RTD("tt.rtd",,"Inst","ASX",M8),"ttq"))</f>
        <v>#N/A</v>
      </c>
      <c r="O8" cm="1">
        <f t="array" ref="O8">IFERROR(
  _xlfn.SWITCH(
    $O$3,
    "vwap", ROUND(
      (RTD("tt.rtd",,RTD("tt.rtd",,"Inst","ASX",M8),"BidQty") * RTD("tt.rtd",,RTD("tt.rtd",,"Inst","ASX",M8),"Ask") +
       RTD("tt.rtd",,RTD("tt.rtd",,"Inst","ASX",M8),"AskQty") * RTD("tt.rtd",,RTD("tt.rtd",,"Inst","ASX",M8),"Bid")) /
      (RTD("tt.rtd",,RTD("tt.rtd",,"Inst","ASX",M8),"BidQty") + RTD("tt.rtd",,RTD("tt.rtd",,"Inst","ASX",M8),"AskQty")),
      3
    ),
    "settle", RTD("tt.rtd",,RTD("tt.rtd",,"Inst","ASX",M8),"Settle"),
    "mid", ROUND(
      (RTD("tt.rtd",,RTD("tt.rtd",,"Inst","ASX",M8),"Bid") + RTD("tt.rtd",,RTD("tt.rtd",,"Inst","ASX",M8),"Ask")) / 2,
      3
    ),
    0
  ),
  0
)</f>
        <v>0</v>
      </c>
      <c r="Q8" s="41" t="s">
        <v>72</v>
      </c>
      <c r="R8" t="e">
        <f>VALUE(RTD("tt.rtd",,RTD("tt.rtd",,"Inst","ASX",Q8),"ttq"))</f>
        <v>#N/A</v>
      </c>
      <c r="S8" cm="1">
        <f t="array" ref="S8">IFERROR(
  _xlfn.SWITCH(
    $O$3,
    "vwap", ROUND(
      (RTD("tt.rtd",,RTD("tt.rtd",,"Inst","ASX",Q8),"BidQty") * RTD("tt.rtd",,RTD("tt.rtd",,"Inst","ASX",Q8),"Ask") +
       RTD("tt.rtd",,RTD("tt.rtd",,"Inst","ASX",Q8),"AskQty") * RTD("tt.rtd",,RTD("tt.rtd",,"Inst","ASX",Q8),"Bid")) /
      (RTD("tt.rtd",,RTD("tt.rtd",,"Inst","ASX",Q8),"BidQty") + RTD("tt.rtd",,RTD("tt.rtd",,"Inst","ASX",Q8),"AskQty")),
      3
    ),
    "settle", RTD("tt.rtd",,RTD("tt.rtd",,"Inst","ASX",Q8),"Settle"),
    "mid", ROUND(
      (RTD("tt.rtd",,RTD("tt.rtd",,"Inst","ASX",Q8),"Bid") + RTD("tt.rtd",,RTD("tt.rtd",,"Inst","ASX",Q8),"Ask")) / 2,
      3
    ),
    0
  ),
  0
)</f>
        <v>0</v>
      </c>
      <c r="T8" t="e">
        <f>VALUE(RTD("tt.rtd",,RTD("tt.rtd",,"Inst","ASX",Q8),"ttq"))</f>
        <v>#N/A</v>
      </c>
      <c r="U8">
        <f t="shared" si="1"/>
        <v>0</v>
      </c>
      <c r="V8" s="17">
        <f t="shared" si="2"/>
        <v>0</v>
      </c>
    </row>
    <row r="9" spans="2:22" x14ac:dyDescent="0.2">
      <c r="B9" s="54"/>
      <c r="C9" s="54"/>
      <c r="D9" s="16">
        <v>46357</v>
      </c>
      <c r="E9">
        <f t="shared" si="0"/>
        <v>0</v>
      </c>
      <c r="F9" t="s">
        <v>75</v>
      </c>
      <c r="G9" cm="1">
        <f t="array" ref="G9">IFERROR(
  _xlfn.SWITCH(
    $E$1,
    "vwap", ROUND(
      (RTD("tt.rtd",,RTD("tt.rtd",,"Inst","ASX",F9),"BidQty") * RTD("tt.rtd",,RTD("tt.rtd",,"Inst","ASX",F9),"Ask") +
       RTD("tt.rtd",,RTD("tt.rtd",,"Inst","ASX",F9),"AskQty") * RTD("tt.rtd",,RTD("tt.rtd",,"Inst","ASX",F9),"Bid")) /
      (RTD("tt.rtd",,RTD("tt.rtd",,"Inst","ASX",F9),"BidQty") + RTD("tt.rtd",,RTD("tt.rtd",,"Inst","ASX",F9),"AskQty")),
      3
    ),
    "settle", RTD("tt.rtd",,RTD("tt.rtd",,"Inst","ASX",F9),"Settle"),
    "mid", ROUND(
      (RTD("tt.rtd",,RTD("tt.rtd",,"Inst","ASX",F9),"Bid") + RTD("tt.rtd",,RTD("tt.rtd",,"Inst","ASX",F9),"Ask")) / 2,
      3
    ),
    0
  ),
  0
)</f>
        <v>0</v>
      </c>
      <c r="H9">
        <v>1</v>
      </c>
      <c r="I9" t="s">
        <v>76</v>
      </c>
      <c r="J9" cm="1">
        <f t="array" ref="J9">IFERROR(
  _xlfn.SWITCH(
    $E$1,
    "vwap", ROUND(
      (RTD("tt.rtd",,RTD("tt.rtd",,"Inst","ASX",I9),"BidQty") * RTD("tt.rtd",,RTD("tt.rtd",,"Inst","ASX",I9),"Ask") +
       RTD("tt.rtd",,RTD("tt.rtd",,"Inst","ASX",I9),"AskQty") * RTD("tt.rtd",,RTD("tt.rtd",,"Inst","ASX",I9),"Bid")) /
      (RTD("tt.rtd",,RTD("tt.rtd",,"Inst","ASX",I9),"BidQty") + RTD("tt.rtd",,RTD("tt.rtd",,"Inst","ASX",I9),"AskQty")),
      3
    ),
    "settle", RTD("tt.rtd",,RTD("tt.rtd",,"Inst","ASX",I9),"Settle"),
    "mid", ROUND(
      (RTD("tt.rtd",,RTD("tt.rtd",,"Inst","ASX",I9),"Bid") + RTD("tt.rtd",,RTD("tt.rtd",,"Inst","ASX",I9),"Ask")) / 2,
      3
    ),
    0
  ),
  0
)</f>
        <v>0</v>
      </c>
      <c r="K9" s="17">
        <v>1</v>
      </c>
      <c r="M9" s="40" t="s">
        <v>149</v>
      </c>
      <c r="N9" t="e">
        <f>VALUE(RTD("tt.rtd",,RTD("tt.rtd",,"Inst","ASX",M9),"ttq"))</f>
        <v>#N/A</v>
      </c>
      <c r="O9" cm="1">
        <f t="array" ref="O9">IFERROR(
  _xlfn.SWITCH(
    $O$3,
    "vwap", ROUND(
      (RTD("tt.rtd",,RTD("tt.rtd",,"Inst","ASX",M9),"BidQty") * RTD("tt.rtd",,RTD("tt.rtd",,"Inst","ASX",M9),"Ask") +
       RTD("tt.rtd",,RTD("tt.rtd",,"Inst","ASX",M9),"AskQty") * RTD("tt.rtd",,RTD("tt.rtd",,"Inst","ASX",M9),"Bid")) /
      (RTD("tt.rtd",,RTD("tt.rtd",,"Inst","ASX",M9),"BidQty") + RTD("tt.rtd",,RTD("tt.rtd",,"Inst","ASX",M9),"AskQty")),
      3
    ),
    "settle", RTD("tt.rtd",,RTD("tt.rtd",,"Inst","ASX",M9),"Settle"),
    "mid", ROUND(
      (RTD("tt.rtd",,RTD("tt.rtd",,"Inst","ASX",M9),"Bid") + RTD("tt.rtd",,RTD("tt.rtd",,"Inst","ASX",M9),"Ask")) / 2,
      3
    ),
    0
  ),
  0
)</f>
        <v>0</v>
      </c>
      <c r="Q9" s="41" t="s">
        <v>73</v>
      </c>
      <c r="R9" t="e">
        <f>VALUE(RTD("tt.rtd",,RTD("tt.rtd",,"Inst","ASX",Q9),"ttq"))</f>
        <v>#N/A</v>
      </c>
      <c r="S9" cm="1">
        <f t="array" ref="S9">IFERROR(
  _xlfn.SWITCH(
    $O$3,
    "vwap", ROUND(
      (RTD("tt.rtd",,RTD("tt.rtd",,"Inst","ASX",Q9),"BidQty") * RTD("tt.rtd",,RTD("tt.rtd",,"Inst","ASX",Q9),"Ask") +
       RTD("tt.rtd",,RTD("tt.rtd",,"Inst","ASX",Q9),"AskQty") * RTD("tt.rtd",,RTD("tt.rtd",,"Inst","ASX",Q9),"Bid")) /
      (RTD("tt.rtd",,RTD("tt.rtd",,"Inst","ASX",Q9),"BidQty") + RTD("tt.rtd",,RTD("tt.rtd",,"Inst","ASX",Q9),"AskQty")),
      3
    ),
    "settle", RTD("tt.rtd",,RTD("tt.rtd",,"Inst","ASX",Q9),"Settle"),
    "mid", ROUND(
      (RTD("tt.rtd",,RTD("tt.rtd",,"Inst","ASX",Q9),"Bid") + RTD("tt.rtd",,RTD("tt.rtd",,"Inst","ASX",Q9),"Ask")) / 2,
      3
    ),
    0
  ),
  0
)</f>
        <v>0</v>
      </c>
      <c r="T9" t="e">
        <f>VALUE(RTD("tt.rtd",,RTD("tt.rtd",,"Inst","ASX",Q9),"ttq"))</f>
        <v>#N/A</v>
      </c>
      <c r="U9">
        <f t="shared" si="1"/>
        <v>0</v>
      </c>
      <c r="V9" s="17">
        <f t="shared" si="2"/>
        <v>0</v>
      </c>
    </row>
    <row r="10" spans="2:22" x14ac:dyDescent="0.2">
      <c r="B10" s="54"/>
      <c r="C10" s="54"/>
      <c r="D10" s="16">
        <v>46447</v>
      </c>
      <c r="E10">
        <f t="shared" si="0"/>
        <v>0</v>
      </c>
      <c r="F10" t="s">
        <v>76</v>
      </c>
      <c r="G10" cm="1">
        <f t="array" ref="G10">IFERROR(
  _xlfn.SWITCH(
    $E$1,
    "vwap", ROUND(
      (RTD("tt.rtd",,RTD("tt.rtd",,"Inst","ASX",F10),"BidQty") * RTD("tt.rtd",,RTD("tt.rtd",,"Inst","ASX",F10),"Ask") +
       RTD("tt.rtd",,RTD("tt.rtd",,"Inst","ASX",F10),"AskQty") * RTD("tt.rtd",,RTD("tt.rtd",,"Inst","ASX",F10),"Bid")) /
      (RTD("tt.rtd",,RTD("tt.rtd",,"Inst","ASX",F10),"BidQty") + RTD("tt.rtd",,RTD("tt.rtd",,"Inst","ASX",F10),"AskQty")),
      3
    ),
    "settle", RTD("tt.rtd",,RTD("tt.rtd",,"Inst","ASX",F10),"Settle"),
    "mid", ROUND(
      (RTD("tt.rtd",,RTD("tt.rtd",,"Inst","ASX",F10),"Bid") + RTD("tt.rtd",,RTD("tt.rtd",,"Inst","ASX",F10),"Ask")) / 2,
      3
    ),
    0
  ),
  0
)</f>
        <v>0</v>
      </c>
      <c r="H10">
        <v>1</v>
      </c>
      <c r="I10" t="s">
        <v>77</v>
      </c>
      <c r="J10" cm="1">
        <f t="array" ref="J10">IFERROR(
  _xlfn.SWITCH(
    $E$1,
    "vwap", ROUND(
      (RTD("tt.rtd",,RTD("tt.rtd",,"Inst","ASX",I10),"BidQty") * RTD("tt.rtd",,RTD("tt.rtd",,"Inst","ASX",I10),"Ask") +
       RTD("tt.rtd",,RTD("tt.rtd",,"Inst","ASX",I10),"AskQty") * RTD("tt.rtd",,RTD("tt.rtd",,"Inst","ASX",I10),"Bid")) /
      (RTD("tt.rtd",,RTD("tt.rtd",,"Inst","ASX",I10),"BidQty") + RTD("tt.rtd",,RTD("tt.rtd",,"Inst","ASX",I10),"AskQty")),
      3
    ),
    "settle", RTD("tt.rtd",,RTD("tt.rtd",,"Inst","ASX",I10),"Settle"),
    "mid", ROUND(
      (RTD("tt.rtd",,RTD("tt.rtd",,"Inst","ASX",I10),"Bid") + RTD("tt.rtd",,RTD("tt.rtd",,"Inst","ASX",I10),"Ask")) / 2,
      3
    ),
    0
  ),
  0
)</f>
        <v>0</v>
      </c>
      <c r="K10" s="17">
        <v>1</v>
      </c>
      <c r="M10" s="40" t="s">
        <v>154</v>
      </c>
      <c r="N10" t="e">
        <f>VALUE(RTD("tt.rtd",,RTD("tt.rtd",,"Inst","ASX",M10),"ttq"))</f>
        <v>#N/A</v>
      </c>
      <c r="O10" cm="1">
        <f t="array" ref="O10">IFERROR(
  _xlfn.SWITCH(
    $O$3,
    "vwap", ROUND(
      (RTD("tt.rtd",,RTD("tt.rtd",,"Inst","ASX",M10),"BidQty") * RTD("tt.rtd",,RTD("tt.rtd",,"Inst","ASX",M10),"Ask") +
       RTD("tt.rtd",,RTD("tt.rtd",,"Inst","ASX",M10),"AskQty") * RTD("tt.rtd",,RTD("tt.rtd",,"Inst","ASX",M10),"Bid")) /
      (RTD("tt.rtd",,RTD("tt.rtd",,"Inst","ASX",M10),"BidQty") + RTD("tt.rtd",,RTD("tt.rtd",,"Inst","ASX",M10),"AskQty")),
      3
    ),
    "settle", RTD("tt.rtd",,RTD("tt.rtd",,"Inst","ASX",M10),"Settle"),
    "mid", ROUND(
      (RTD("tt.rtd",,RTD("tt.rtd",,"Inst","ASX",M10),"Bid") + RTD("tt.rtd",,RTD("tt.rtd",,"Inst","ASX",M10),"Ask")) / 2,
      3
    ),
    0
  ),
  0
)</f>
        <v>0</v>
      </c>
      <c r="Q10" s="41" t="s">
        <v>74</v>
      </c>
      <c r="R10" t="e">
        <f>VALUE(RTD("tt.rtd",,RTD("tt.rtd",,"Inst","ASX",Q10),"ttq"))</f>
        <v>#N/A</v>
      </c>
      <c r="S10" cm="1">
        <f t="array" ref="S10">IFERROR(
  _xlfn.SWITCH(
    $O$3,
    "vwap", ROUND(
      (RTD("tt.rtd",,RTD("tt.rtd",,"Inst","ASX",Q10),"BidQty") * RTD("tt.rtd",,RTD("tt.rtd",,"Inst","ASX",Q10),"Ask") +
       RTD("tt.rtd",,RTD("tt.rtd",,"Inst","ASX",Q10),"AskQty") * RTD("tt.rtd",,RTD("tt.rtd",,"Inst","ASX",Q10),"Bid")) /
      (RTD("tt.rtd",,RTD("tt.rtd",,"Inst","ASX",Q10),"BidQty") + RTD("tt.rtd",,RTD("tt.rtd",,"Inst","ASX",Q10),"AskQty")),
      3
    ),
    "settle", RTD("tt.rtd",,RTD("tt.rtd",,"Inst","ASX",Q10),"Settle"),
    "mid", ROUND(
      (RTD("tt.rtd",,RTD("tt.rtd",,"Inst","ASX",Q10),"Bid") + RTD("tt.rtd",,RTD("tt.rtd",,"Inst","ASX",Q10),"Ask")) / 2,
      3
    ),
    0
  ),
  0
)</f>
        <v>0</v>
      </c>
      <c r="T10" t="e">
        <f>VALUE(RTD("tt.rtd",,RTD("tt.rtd",,"Inst","ASX",Q10),"ttq"))</f>
        <v>#N/A</v>
      </c>
      <c r="U10">
        <f t="shared" si="1"/>
        <v>0</v>
      </c>
      <c r="V10" s="17">
        <f t="shared" si="2"/>
        <v>0</v>
      </c>
    </row>
    <row r="11" spans="2:22" x14ac:dyDescent="0.2">
      <c r="B11" s="54"/>
      <c r="C11" s="54"/>
      <c r="D11" s="16">
        <v>46539</v>
      </c>
      <c r="E11">
        <f t="shared" si="0"/>
        <v>0</v>
      </c>
      <c r="F11" t="s">
        <v>77</v>
      </c>
      <c r="G11" cm="1">
        <f t="array" ref="G11">IFERROR(
  _xlfn.SWITCH(
    $E$1,
    "vwap", ROUND(
      (RTD("tt.rtd",,RTD("tt.rtd",,"Inst","ASX",F11),"BidQty") * RTD("tt.rtd",,RTD("tt.rtd",,"Inst","ASX",F11),"Ask") +
       RTD("tt.rtd",,RTD("tt.rtd",,"Inst","ASX",F11),"AskQty") * RTD("tt.rtd",,RTD("tt.rtd",,"Inst","ASX",F11),"Bid")) /
      (RTD("tt.rtd",,RTD("tt.rtd",,"Inst","ASX",F11),"BidQty") + RTD("tt.rtd",,RTD("tt.rtd",,"Inst","ASX",F11),"AskQty")),
      3
    ),
    "settle", RTD("tt.rtd",,RTD("tt.rtd",,"Inst","ASX",F11),"Settle"),
    "mid", ROUND(
      (RTD("tt.rtd",,RTD("tt.rtd",,"Inst","ASX",F11),"Bid") + RTD("tt.rtd",,RTD("tt.rtd",,"Inst","ASX",F11),"Ask")) / 2,
      3
    ),
    0
  ),
  0
)</f>
        <v>0</v>
      </c>
      <c r="H11">
        <v>1</v>
      </c>
      <c r="I11" t="s">
        <v>78</v>
      </c>
      <c r="J11" cm="1">
        <f t="array" ref="J11">IFERROR(
  _xlfn.SWITCH(
    $E$1,
    "vwap", ROUND(
      (RTD("tt.rtd",,RTD("tt.rtd",,"Inst","ASX",I11),"BidQty") * RTD("tt.rtd",,RTD("tt.rtd",,"Inst","ASX",I11),"Ask") +
       RTD("tt.rtd",,RTD("tt.rtd",,"Inst","ASX",I11),"AskQty") * RTD("tt.rtd",,RTD("tt.rtd",,"Inst","ASX",I11),"Bid")) /
      (RTD("tt.rtd",,RTD("tt.rtd",,"Inst","ASX",I11),"BidQty") + RTD("tt.rtd",,RTD("tt.rtd",,"Inst","ASX",I11),"AskQty")),
      3
    ),
    "settle", RTD("tt.rtd",,RTD("tt.rtd",,"Inst","ASX",I11),"Settle"),
    "mid", ROUND(
      (RTD("tt.rtd",,RTD("tt.rtd",,"Inst","ASX",I11),"Bid") + RTD("tt.rtd",,RTD("tt.rtd",,"Inst","ASX",I11),"Ask")) / 2,
      3
    ),
    0
  ),
  0
)</f>
        <v>0</v>
      </c>
      <c r="K11" s="17">
        <v>1</v>
      </c>
      <c r="M11" s="40" t="s">
        <v>159</v>
      </c>
      <c r="N11" t="e">
        <f>VALUE(RTD("tt.rtd",,RTD("tt.rtd",,"Inst","ASX",M11),"ttq"))</f>
        <v>#N/A</v>
      </c>
      <c r="O11" cm="1">
        <f t="array" ref="O11">IFERROR(
  _xlfn.SWITCH(
    $O$3,
    "vwap", ROUND(
      (RTD("tt.rtd",,RTD("tt.rtd",,"Inst","ASX",M11),"BidQty") * RTD("tt.rtd",,RTD("tt.rtd",,"Inst","ASX",M11),"Ask") +
       RTD("tt.rtd",,RTD("tt.rtd",,"Inst","ASX",M11),"AskQty") * RTD("tt.rtd",,RTD("tt.rtd",,"Inst","ASX",M11),"Bid")) /
      (RTD("tt.rtd",,RTD("tt.rtd",,"Inst","ASX",M11),"BidQty") + RTD("tt.rtd",,RTD("tt.rtd",,"Inst","ASX",M11),"AskQty")),
      3
    ),
    "settle", RTD("tt.rtd",,RTD("tt.rtd",,"Inst","ASX",M11),"Settle"),
    "mid", ROUND(
      (RTD("tt.rtd",,RTD("tt.rtd",,"Inst","ASX",M11),"Bid") + RTD("tt.rtd",,RTD("tt.rtd",,"Inst","ASX",M11),"Ask")) / 2,
      3
    ),
    0
  ),
  0
)</f>
        <v>0</v>
      </c>
      <c r="Q11" s="41" t="s">
        <v>75</v>
      </c>
      <c r="R11" t="e">
        <f>VALUE(RTD("tt.rtd",,RTD("tt.rtd",,"Inst","ASX",Q11),"ttq"))</f>
        <v>#N/A</v>
      </c>
      <c r="S11" cm="1">
        <f t="array" ref="S11">IFERROR(
  _xlfn.SWITCH(
    $O$3,
    "vwap", ROUND(
      (RTD("tt.rtd",,RTD("tt.rtd",,"Inst","ASX",Q11),"BidQty") * RTD("tt.rtd",,RTD("tt.rtd",,"Inst","ASX",Q11),"Ask") +
       RTD("tt.rtd",,RTD("tt.rtd",,"Inst","ASX",Q11),"AskQty") * RTD("tt.rtd",,RTD("tt.rtd",,"Inst","ASX",Q11),"Bid")) /
      (RTD("tt.rtd",,RTD("tt.rtd",,"Inst","ASX",Q11),"BidQty") + RTD("tt.rtd",,RTD("tt.rtd",,"Inst","ASX",Q11),"AskQty")),
      3
    ),
    "settle", RTD("tt.rtd",,RTD("tt.rtd",,"Inst","ASX",Q11),"Settle"),
    "mid", ROUND(
      (RTD("tt.rtd",,RTD("tt.rtd",,"Inst","ASX",Q11),"Bid") + RTD("tt.rtd",,RTD("tt.rtd",,"Inst","ASX",Q11),"Ask")) / 2,
      3
    ),
    0
  ),
  0
)</f>
        <v>0</v>
      </c>
      <c r="T11" t="e">
        <f>VALUE(RTD("tt.rtd",,RTD("tt.rtd",,"Inst","ASX",Q11),"ttq"))</f>
        <v>#N/A</v>
      </c>
      <c r="U11">
        <f t="shared" si="1"/>
        <v>0</v>
      </c>
      <c r="V11" s="17">
        <f t="shared" si="2"/>
        <v>0</v>
      </c>
    </row>
    <row r="12" spans="2:22" x14ac:dyDescent="0.2">
      <c r="B12" s="54"/>
      <c r="C12" s="54"/>
      <c r="D12" s="16">
        <v>46631</v>
      </c>
      <c r="E12">
        <f t="shared" si="0"/>
        <v>0</v>
      </c>
      <c r="F12" t="s">
        <v>78</v>
      </c>
      <c r="G12" cm="1">
        <f t="array" ref="G12">IFERROR(
  _xlfn.SWITCH(
    $E$1,
    "vwap", ROUND(
      (RTD("tt.rtd",,RTD("tt.rtd",,"Inst","ASX",F12),"BidQty") * RTD("tt.rtd",,RTD("tt.rtd",,"Inst","ASX",F12),"Ask") +
       RTD("tt.rtd",,RTD("tt.rtd",,"Inst","ASX",F12),"AskQty") * RTD("tt.rtd",,RTD("tt.rtd",,"Inst","ASX",F12),"Bid")) /
      (RTD("tt.rtd",,RTD("tt.rtd",,"Inst","ASX",F12),"BidQty") + RTD("tt.rtd",,RTD("tt.rtd",,"Inst","ASX",F12),"AskQty")),
      3
    ),
    "settle", RTD("tt.rtd",,RTD("tt.rtd",,"Inst","ASX",F12),"Settle"),
    "mid", ROUND(
      (RTD("tt.rtd",,RTD("tt.rtd",,"Inst","ASX",F12),"Bid") + RTD("tt.rtd",,RTD("tt.rtd",,"Inst","ASX",F12),"Ask")) / 2,
      3
    ),
    0
  ),
  0
)</f>
        <v>0</v>
      </c>
      <c r="H12">
        <v>1</v>
      </c>
      <c r="I12" t="s">
        <v>79</v>
      </c>
      <c r="J12" cm="1">
        <f t="array" ref="J12">IFERROR(
  _xlfn.SWITCH(
    $E$1,
    "vwap", ROUND(
      (RTD("tt.rtd",,RTD("tt.rtd",,"Inst","ASX",I12),"BidQty") * RTD("tt.rtd",,RTD("tt.rtd",,"Inst","ASX",I12),"Ask") +
       RTD("tt.rtd",,RTD("tt.rtd",,"Inst","ASX",I12),"AskQty") * RTD("tt.rtd",,RTD("tt.rtd",,"Inst","ASX",I12),"Bid")) /
      (RTD("tt.rtd",,RTD("tt.rtd",,"Inst","ASX",I12),"BidQty") + RTD("tt.rtd",,RTD("tt.rtd",,"Inst","ASX",I12),"AskQty")),
      3
    ),
    "settle", RTD("tt.rtd",,RTD("tt.rtd",,"Inst","ASX",I12),"Settle"),
    "mid", ROUND(
      (RTD("tt.rtd",,RTD("tt.rtd",,"Inst","ASX",I12),"Bid") + RTD("tt.rtd",,RTD("tt.rtd",,"Inst","ASX",I12),"Ask")) / 2,
      3
    ),
    0
  ),
  0
)</f>
        <v>0</v>
      </c>
      <c r="K12" s="17">
        <v>1</v>
      </c>
      <c r="M12" s="40" t="s">
        <v>164</v>
      </c>
      <c r="N12" t="e">
        <f>VALUE(RTD("tt.rtd",,RTD("tt.rtd",,"Inst","ASX",M12),"ttq"))</f>
        <v>#N/A</v>
      </c>
      <c r="O12" cm="1">
        <f t="array" ref="O12">IFERROR(
  _xlfn.SWITCH(
    $O$3,
    "vwap", ROUND(
      (RTD("tt.rtd",,RTD("tt.rtd",,"Inst","ASX",M12),"BidQty") * RTD("tt.rtd",,RTD("tt.rtd",,"Inst","ASX",M12),"Ask") +
       RTD("tt.rtd",,RTD("tt.rtd",,"Inst","ASX",M12),"AskQty") * RTD("tt.rtd",,RTD("tt.rtd",,"Inst","ASX",M12),"Bid")) /
      (RTD("tt.rtd",,RTD("tt.rtd",,"Inst","ASX",M12),"BidQty") + RTD("tt.rtd",,RTD("tt.rtd",,"Inst","ASX",M12),"AskQty")),
      3
    ),
    "settle", RTD("tt.rtd",,RTD("tt.rtd",,"Inst","ASX",M12),"Settle"),
    "mid", ROUND(
      (RTD("tt.rtd",,RTD("tt.rtd",,"Inst","ASX",M12),"Bid") + RTD("tt.rtd",,RTD("tt.rtd",,"Inst","ASX",M12),"Ask")) / 2,
      3
    ),
    0
  ),
  0
)</f>
        <v>0</v>
      </c>
      <c r="Q12" s="41" t="s">
        <v>76</v>
      </c>
      <c r="R12" t="e">
        <f>VALUE(RTD("tt.rtd",,RTD("tt.rtd",,"Inst","ASX",Q12),"ttq"))</f>
        <v>#N/A</v>
      </c>
      <c r="S12" cm="1">
        <f t="array" ref="S12">IFERROR(
  _xlfn.SWITCH(
    $O$3,
    "vwap", ROUND(
      (RTD("tt.rtd",,RTD("tt.rtd",,"Inst","ASX",Q12),"BidQty") * RTD("tt.rtd",,RTD("tt.rtd",,"Inst","ASX",Q12),"Ask") +
       RTD("tt.rtd",,RTD("tt.rtd",,"Inst","ASX",Q12),"AskQty") * RTD("tt.rtd",,RTD("tt.rtd",,"Inst","ASX",Q12),"Bid")) /
      (RTD("tt.rtd",,RTD("tt.rtd",,"Inst","ASX",Q12),"BidQty") + RTD("tt.rtd",,RTD("tt.rtd",,"Inst","ASX",Q12),"AskQty")),
      3
    ),
    "settle", RTD("tt.rtd",,RTD("tt.rtd",,"Inst","ASX",Q12),"Settle"),
    "mid", ROUND(
      (RTD("tt.rtd",,RTD("tt.rtd",,"Inst","ASX",Q12),"Bid") + RTD("tt.rtd",,RTD("tt.rtd",,"Inst","ASX",Q12),"Ask")) / 2,
      3
    ),
    0
  ),
  0
)</f>
        <v>0</v>
      </c>
      <c r="T12" t="e">
        <f>VALUE(RTD("tt.rtd",,RTD("tt.rtd",,"Inst","ASX",Q12),"ttq"))</f>
        <v>#N/A</v>
      </c>
      <c r="U12">
        <f t="shared" si="1"/>
        <v>0</v>
      </c>
      <c r="V12" s="17">
        <f t="shared" si="2"/>
        <v>0</v>
      </c>
    </row>
    <row r="13" spans="2:22" x14ac:dyDescent="0.2">
      <c r="B13" s="54"/>
      <c r="C13" s="54"/>
      <c r="D13" s="16">
        <v>46722</v>
      </c>
      <c r="E13">
        <f t="shared" si="0"/>
        <v>0</v>
      </c>
      <c r="F13" t="s">
        <v>79</v>
      </c>
      <c r="G13" cm="1">
        <f t="array" ref="G13">IFERROR(
  _xlfn.SWITCH(
    $E$1,
    "vwap", ROUND(
      (RTD("tt.rtd",,RTD("tt.rtd",,"Inst","ASX",F13),"BidQty") * RTD("tt.rtd",,RTD("tt.rtd",,"Inst","ASX",F13),"Ask") +
       RTD("tt.rtd",,RTD("tt.rtd",,"Inst","ASX",F13),"AskQty") * RTD("tt.rtd",,RTD("tt.rtd",,"Inst","ASX",F13),"Bid")) /
      (RTD("tt.rtd",,RTD("tt.rtd",,"Inst","ASX",F13),"BidQty") + RTD("tt.rtd",,RTD("tt.rtd",,"Inst","ASX",F13),"AskQty")),
      3
    ),
    "settle", RTD("tt.rtd",,RTD("tt.rtd",,"Inst","ASX",F13),"Settle"),
    "mid", ROUND(
      (RTD("tt.rtd",,RTD("tt.rtd",,"Inst","ASX",F13),"Bid") + RTD("tt.rtd",,RTD("tt.rtd",,"Inst","ASX",F13),"Ask")) / 2,
      3
    ),
    0
  ),
  0
)</f>
        <v>0</v>
      </c>
      <c r="H13">
        <v>1</v>
      </c>
      <c r="I13" t="s">
        <v>80</v>
      </c>
      <c r="J13" cm="1">
        <f t="array" ref="J13">IFERROR(
  _xlfn.SWITCH(
    $E$1,
    "vwap", ROUND(
      (RTD("tt.rtd",,RTD("tt.rtd",,"Inst","ASX",I13),"BidQty") * RTD("tt.rtd",,RTD("tt.rtd",,"Inst","ASX",I13),"Ask") +
       RTD("tt.rtd",,RTD("tt.rtd",,"Inst","ASX",I13),"AskQty") * RTD("tt.rtd",,RTD("tt.rtd",,"Inst","ASX",I13),"Bid")) /
      (RTD("tt.rtd",,RTD("tt.rtd",,"Inst","ASX",I13),"BidQty") + RTD("tt.rtd",,RTD("tt.rtd",,"Inst","ASX",I13),"AskQty")),
      3
    ),
    "settle", RTD("tt.rtd",,RTD("tt.rtd",,"Inst","ASX",I13),"Settle"),
    "mid", ROUND(
      (RTD("tt.rtd",,RTD("tt.rtd",,"Inst","ASX",I13),"Bid") + RTD("tt.rtd",,RTD("tt.rtd",,"Inst","ASX",I13),"Ask")) / 2,
      3
    ),
    0
  ),
  0
)</f>
        <v>0</v>
      </c>
      <c r="K13" s="17">
        <v>1</v>
      </c>
      <c r="M13" s="40" t="s">
        <v>169</v>
      </c>
      <c r="N13" t="e">
        <f>VALUE(RTD("tt.rtd",,RTD("tt.rtd",,"Inst","ASX",M13),"ttq"))</f>
        <v>#N/A</v>
      </c>
      <c r="O13" cm="1">
        <f t="array" ref="O13">IFERROR(
  _xlfn.SWITCH(
    $O$3,
    "vwap", ROUND(
      (RTD("tt.rtd",,RTD("tt.rtd",,"Inst","ASX",M13),"BidQty") * RTD("tt.rtd",,RTD("tt.rtd",,"Inst","ASX",M13),"Ask") +
       RTD("tt.rtd",,RTD("tt.rtd",,"Inst","ASX",M13),"AskQty") * RTD("tt.rtd",,RTD("tt.rtd",,"Inst","ASX",M13),"Bid")) /
      (RTD("tt.rtd",,RTD("tt.rtd",,"Inst","ASX",M13),"BidQty") + RTD("tt.rtd",,RTD("tt.rtd",,"Inst","ASX",M13),"AskQty")),
      3
    ),
    "settle", RTD("tt.rtd",,RTD("tt.rtd",,"Inst","ASX",M13),"Settle"),
    "mid", ROUND(
      (RTD("tt.rtd",,RTD("tt.rtd",,"Inst","ASX",M13),"Bid") + RTD("tt.rtd",,RTD("tt.rtd",,"Inst","ASX",M13),"Ask")) / 2,
      3
    ),
    0
  ),
  0
)</f>
        <v>0</v>
      </c>
      <c r="Q13" s="41" t="s">
        <v>77</v>
      </c>
      <c r="R13" t="e">
        <f>VALUE(RTD("tt.rtd",,RTD("tt.rtd",,"Inst","ASX",Q13),"ttq"))</f>
        <v>#N/A</v>
      </c>
      <c r="S13" cm="1">
        <f t="array" ref="S13">IFERROR(
  _xlfn.SWITCH(
    $O$3,
    "vwap", ROUND(
      (RTD("tt.rtd",,RTD("tt.rtd",,"Inst","ASX",Q13),"BidQty") * RTD("tt.rtd",,RTD("tt.rtd",,"Inst","ASX",Q13),"Ask") +
       RTD("tt.rtd",,RTD("tt.rtd",,"Inst","ASX",Q13),"AskQty") * RTD("tt.rtd",,RTD("tt.rtd",,"Inst","ASX",Q13),"Bid")) /
      (RTD("tt.rtd",,RTD("tt.rtd",,"Inst","ASX",Q13),"BidQty") + RTD("tt.rtd",,RTD("tt.rtd",,"Inst","ASX",Q13),"AskQty")),
      3
    ),
    "settle", RTD("tt.rtd",,RTD("tt.rtd",,"Inst","ASX",Q13),"Settle"),
    "mid", ROUND(
      (RTD("tt.rtd",,RTD("tt.rtd",,"Inst","ASX",Q13),"Bid") + RTD("tt.rtd",,RTD("tt.rtd",,"Inst","ASX",Q13),"Ask")) / 2,
      3
    ),
    0
  ),
  0
)</f>
        <v>0</v>
      </c>
      <c r="T13" t="e">
        <f>VALUE(RTD("tt.rtd",,RTD("tt.rtd",,"Inst","ASX",Q13),"ttq"))</f>
        <v>#N/A</v>
      </c>
      <c r="U13">
        <f t="shared" si="1"/>
        <v>0</v>
      </c>
      <c r="V13" s="17">
        <f t="shared" si="2"/>
        <v>0</v>
      </c>
    </row>
    <row r="14" spans="2:22" x14ac:dyDescent="0.2">
      <c r="B14" s="54"/>
      <c r="C14" s="54"/>
      <c r="D14" s="16">
        <v>46813</v>
      </c>
      <c r="E14">
        <f t="shared" si="0"/>
        <v>0</v>
      </c>
      <c r="F14" t="s">
        <v>80</v>
      </c>
      <c r="G14" cm="1">
        <f t="array" ref="G14">IFERROR(
  _xlfn.SWITCH(
    $E$1,
    "vwap", ROUND(
      (RTD("tt.rtd",,RTD("tt.rtd",,"Inst","ASX",F14),"BidQty") * RTD("tt.rtd",,RTD("tt.rtd",,"Inst","ASX",F14),"Ask") +
       RTD("tt.rtd",,RTD("tt.rtd",,"Inst","ASX",F14),"AskQty") * RTD("tt.rtd",,RTD("tt.rtd",,"Inst","ASX",F14),"Bid")) /
      (RTD("tt.rtd",,RTD("tt.rtd",,"Inst","ASX",F14),"BidQty") + RTD("tt.rtd",,RTD("tt.rtd",,"Inst","ASX",F14),"AskQty")),
      3
    ),
    "settle", RTD("tt.rtd",,RTD("tt.rtd",,"Inst","ASX",F14),"Settle"),
    "mid", ROUND(
      (RTD("tt.rtd",,RTD("tt.rtd",,"Inst","ASX",F14),"Bid") + RTD("tt.rtd",,RTD("tt.rtd",,"Inst","ASX",F14),"Ask")) / 2,
      3
    ),
    0
  ),
  0
)</f>
        <v>0</v>
      </c>
      <c r="H14">
        <v>1</v>
      </c>
      <c r="I14" t="s">
        <v>81</v>
      </c>
      <c r="J14" cm="1">
        <f t="array" ref="J14">IFERROR(
  _xlfn.SWITCH(
    $E$1,
    "vwap", ROUND(
      (RTD("tt.rtd",,RTD("tt.rtd",,"Inst","ASX",I14),"BidQty") * RTD("tt.rtd",,RTD("tt.rtd",,"Inst","ASX",I14),"Ask") +
       RTD("tt.rtd",,RTD("tt.rtd",,"Inst","ASX",I14),"AskQty") * RTD("tt.rtd",,RTD("tt.rtd",,"Inst","ASX",I14),"Bid")) /
      (RTD("tt.rtd",,RTD("tt.rtd",,"Inst","ASX",I14),"BidQty") + RTD("tt.rtd",,RTD("tt.rtd",,"Inst","ASX",I14),"AskQty")),
      3
    ),
    "settle", RTD("tt.rtd",,RTD("tt.rtd",,"Inst","ASX",I14),"Settle"),
    "mid", ROUND(
      (RTD("tt.rtd",,RTD("tt.rtd",,"Inst","ASX",I14),"Bid") + RTD("tt.rtd",,RTD("tt.rtd",,"Inst","ASX",I14),"Ask")) / 2,
      3
    ),
    0
  ),
  0
)</f>
        <v>0</v>
      </c>
      <c r="K14" s="17">
        <v>1</v>
      </c>
      <c r="M14" s="40" t="s">
        <v>174</v>
      </c>
      <c r="N14" t="e">
        <f>VALUE(RTD("tt.rtd",,RTD("tt.rtd",,"Inst","ASX",M14),"ttq"))</f>
        <v>#N/A</v>
      </c>
      <c r="O14" cm="1">
        <f t="array" ref="O14">IFERROR(
  _xlfn.SWITCH(
    $O$3,
    "vwap", ROUND(
      (RTD("tt.rtd",,RTD("tt.rtd",,"Inst","ASX",M14),"BidQty") * RTD("tt.rtd",,RTD("tt.rtd",,"Inst","ASX",M14),"Ask") +
       RTD("tt.rtd",,RTD("tt.rtd",,"Inst","ASX",M14),"AskQty") * RTD("tt.rtd",,RTD("tt.rtd",,"Inst","ASX",M14),"Bid")) /
      (RTD("tt.rtd",,RTD("tt.rtd",,"Inst","ASX",M14),"BidQty") + RTD("tt.rtd",,RTD("tt.rtd",,"Inst","ASX",M14),"AskQty")),
      3
    ),
    "settle", RTD("tt.rtd",,RTD("tt.rtd",,"Inst","ASX",M14),"Settle"),
    "mid", ROUND(
      (RTD("tt.rtd",,RTD("tt.rtd",,"Inst","ASX",M14),"Bid") + RTD("tt.rtd",,RTD("tt.rtd",,"Inst","ASX",M14),"Ask")) / 2,
      3
    ),
    0
  ),
  0
)</f>
        <v>0</v>
      </c>
      <c r="Q14" s="41" t="s">
        <v>78</v>
      </c>
      <c r="R14" t="e">
        <f>VALUE(RTD("tt.rtd",,RTD("tt.rtd",,"Inst","ASX",Q14),"ttq"))</f>
        <v>#N/A</v>
      </c>
      <c r="S14" cm="1">
        <f t="array" ref="S14">IFERROR(
  _xlfn.SWITCH(
    $O$3,
    "vwap", ROUND(
      (RTD("tt.rtd",,RTD("tt.rtd",,"Inst","ASX",Q14),"BidQty") * RTD("tt.rtd",,RTD("tt.rtd",,"Inst","ASX",Q14),"Ask") +
       RTD("tt.rtd",,RTD("tt.rtd",,"Inst","ASX",Q14),"AskQty") * RTD("tt.rtd",,RTD("tt.rtd",,"Inst","ASX",Q14),"Bid")) /
      (RTD("tt.rtd",,RTD("tt.rtd",,"Inst","ASX",Q14),"BidQty") + RTD("tt.rtd",,RTD("tt.rtd",,"Inst","ASX",Q14),"AskQty")),
      3
    ),
    "settle", RTD("tt.rtd",,RTD("tt.rtd",,"Inst","ASX",Q14),"Settle"),
    "mid", ROUND(
      (RTD("tt.rtd",,RTD("tt.rtd",,"Inst","ASX",Q14),"Bid") + RTD("tt.rtd",,RTD("tt.rtd",,"Inst","ASX",Q14),"Ask")) / 2,
      3
    ),
    0
  ),
  0
)</f>
        <v>0</v>
      </c>
      <c r="T14" t="e">
        <f>VALUE(RTD("tt.rtd",,RTD("tt.rtd",,"Inst","ASX",Q14),"ttq"))</f>
        <v>#N/A</v>
      </c>
      <c r="U14">
        <f t="shared" si="1"/>
        <v>0</v>
      </c>
      <c r="V14" s="17">
        <f t="shared" si="2"/>
        <v>0</v>
      </c>
    </row>
    <row r="15" spans="2:22" ht="16" thickBot="1" x14ac:dyDescent="0.25">
      <c r="B15" s="54"/>
      <c r="C15" s="54"/>
      <c r="D15" s="18">
        <v>46905</v>
      </c>
      <c r="E15" s="19">
        <f t="shared" si="0"/>
        <v>0</v>
      </c>
      <c r="F15" s="19" t="s">
        <v>81</v>
      </c>
      <c r="G15" s="19" cm="1">
        <f t="array" ref="G15">IFERROR(
  _xlfn.SWITCH(
    $E$1,
    "vwap", ROUND(
      (RTD("tt.rtd",,RTD("tt.rtd",,"Inst","ASX",F15),"BidQty") * RTD("tt.rtd",,RTD("tt.rtd",,"Inst","ASX",F15),"Ask") +
       RTD("tt.rtd",,RTD("tt.rtd",,"Inst","ASX",F15),"AskQty") * RTD("tt.rtd",,RTD("tt.rtd",,"Inst","ASX",F15),"Bid")) /
      (RTD("tt.rtd",,RTD("tt.rtd",,"Inst","ASX",F15),"BidQty") + RTD("tt.rtd",,RTD("tt.rtd",,"Inst","ASX",F15),"AskQty")),
      3
    ),
    "settle", RTD("tt.rtd",,RTD("tt.rtd",,"Inst","ASX",F15),"Settle"),
    "mid", ROUND(
      (RTD("tt.rtd",,RTD("tt.rtd",,"Inst","ASX",F15),"Bid") + RTD("tt.rtd",,RTD("tt.rtd",,"Inst","ASX",F15),"Ask")) / 2,
      3
    ),
    0
  ),
  0
)</f>
        <v>0</v>
      </c>
      <c r="H15" s="19">
        <v>1</v>
      </c>
      <c r="I15" s="19" t="s">
        <v>82</v>
      </c>
      <c r="J15" s="19" cm="1">
        <f t="array" ref="J15">IFERROR(
  _xlfn.SWITCH(
    $E$1,
    "vwap", ROUND(
      (RTD("tt.rtd",,RTD("tt.rtd",,"Inst","ASX",I15),"BidQty") * RTD("tt.rtd",,RTD("tt.rtd",,"Inst","ASX",I15),"Ask") +
       RTD("tt.rtd",,RTD("tt.rtd",,"Inst","ASX",I15),"AskQty") * RTD("tt.rtd",,RTD("tt.rtd",,"Inst","ASX",I15),"Bid")) /
      (RTD("tt.rtd",,RTD("tt.rtd",,"Inst","ASX",I15),"BidQty") + RTD("tt.rtd",,RTD("tt.rtd",,"Inst","ASX",I15),"AskQty")),
      3
    ),
    "settle", RTD("tt.rtd",,RTD("tt.rtd",,"Inst","ASX",I15),"Settle"),
    "mid", ROUND(
      (RTD("tt.rtd",,RTD("tt.rtd",,"Inst","ASX",I15),"Bid") + RTD("tt.rtd",,RTD("tt.rtd",,"Inst","ASX",I15),"Ask")) / 2,
      3
    ),
    0
  ),
  0
)</f>
        <v>0</v>
      </c>
      <c r="K15" s="20">
        <v>1</v>
      </c>
      <c r="M15" s="40" t="s">
        <v>179</v>
      </c>
      <c r="N15" t="e">
        <f>VALUE(RTD("tt.rtd",,RTD("tt.rtd",,"Inst","ASX",M15),"ttq"))</f>
        <v>#N/A</v>
      </c>
      <c r="O15" cm="1">
        <f t="array" ref="O15">IFERROR(
  _xlfn.SWITCH(
    $O$3,
    "vwap", ROUND(
      (RTD("tt.rtd",,RTD("tt.rtd",,"Inst","ASX",M15),"BidQty") * RTD("tt.rtd",,RTD("tt.rtd",,"Inst","ASX",M15),"Ask") +
       RTD("tt.rtd",,RTD("tt.rtd",,"Inst","ASX",M15),"AskQty") * RTD("tt.rtd",,RTD("tt.rtd",,"Inst","ASX",M15),"Bid")) /
      (RTD("tt.rtd",,RTD("tt.rtd",,"Inst","ASX",M15),"BidQty") + RTD("tt.rtd",,RTD("tt.rtd",,"Inst","ASX",M15),"AskQty")),
      3
    ),
    "settle", RTD("tt.rtd",,RTD("tt.rtd",,"Inst","ASX",M15),"Settle"),
    "mid", ROUND(
      (RTD("tt.rtd",,RTD("tt.rtd",,"Inst","ASX",M15),"Bid") + RTD("tt.rtd",,RTD("tt.rtd",,"Inst","ASX",M15),"Ask")) / 2,
      3
    ),
    0
  ),
  0
)</f>
        <v>0</v>
      </c>
      <c r="Q15" s="41" t="s">
        <v>79</v>
      </c>
      <c r="R15" t="e">
        <f>VALUE(RTD("tt.rtd",,RTD("tt.rtd",,"Inst","ASX",Q15),"ttq"))</f>
        <v>#N/A</v>
      </c>
      <c r="S15" cm="1">
        <f t="array" ref="S15">IFERROR(
  _xlfn.SWITCH(
    $O$3,
    "vwap", ROUND(
      (RTD("tt.rtd",,RTD("tt.rtd",,"Inst","ASX",Q15),"BidQty") * RTD("tt.rtd",,RTD("tt.rtd",,"Inst","ASX",Q15),"Ask") +
       RTD("tt.rtd",,RTD("tt.rtd",,"Inst","ASX",Q15),"AskQty") * RTD("tt.rtd",,RTD("tt.rtd",,"Inst","ASX",Q15),"Bid")) /
      (RTD("tt.rtd",,RTD("tt.rtd",,"Inst","ASX",Q15),"BidQty") + RTD("tt.rtd",,RTD("tt.rtd",,"Inst","ASX",Q15),"AskQty")),
      3
    ),
    "settle", RTD("tt.rtd",,RTD("tt.rtd",,"Inst","ASX",Q15),"Settle"),
    "mid", ROUND(
      (RTD("tt.rtd",,RTD("tt.rtd",,"Inst","ASX",Q15),"Bid") + RTD("tt.rtd",,RTD("tt.rtd",,"Inst","ASX",Q15),"Ask")) / 2,
      3
    ),
    0
  ),
  0
)</f>
        <v>0</v>
      </c>
      <c r="T15" t="e">
        <f>VALUE(RTD("tt.rtd",,RTD("tt.rtd",,"Inst","ASX",Q15),"ttq"))</f>
        <v>#N/A</v>
      </c>
      <c r="U15">
        <f t="shared" si="1"/>
        <v>0</v>
      </c>
      <c r="V15" s="17">
        <f t="shared" si="2"/>
        <v>0</v>
      </c>
    </row>
    <row r="16" spans="2:22" ht="16" thickBot="1" x14ac:dyDescent="0.25">
      <c r="B16" s="54"/>
      <c r="C16" s="54"/>
      <c r="M16" s="42" t="s">
        <v>184</v>
      </c>
      <c r="N16" s="19" t="e">
        <f>VALUE(RTD("tt.rtd",,RTD("tt.rtd",,"Inst","ASX",M16),"ttq"))</f>
        <v>#N/A</v>
      </c>
      <c r="O16" s="19" cm="1">
        <f t="array" ref="O16">IFERROR(
  _xlfn.SWITCH(
    $O$3,
    "vwap", ROUND(
      (RTD("tt.rtd",,RTD("tt.rtd",,"Inst","ASX",M16),"BidQty") * RTD("tt.rtd",,RTD("tt.rtd",,"Inst","ASX",M16),"Ask") +
       RTD("tt.rtd",,RTD("tt.rtd",,"Inst","ASX",M16),"AskQty") * RTD("tt.rtd",,RTD("tt.rtd",,"Inst","ASX",M16),"Bid")) /
      (RTD("tt.rtd",,RTD("tt.rtd",,"Inst","ASX",M16),"BidQty") + RTD("tt.rtd",,RTD("tt.rtd",,"Inst","ASX",M16),"AskQty")),
      3
    ),
    "settle", RTD("tt.rtd",,RTD("tt.rtd",,"Inst","ASX",M16),"Settle"),
    "mid", ROUND(
      (RTD("tt.rtd",,RTD("tt.rtd",,"Inst","ASX",M16),"Bid") + RTD("tt.rtd",,RTD("tt.rtd",,"Inst","ASX",M16),"Ask")) / 2,
      3
    ),
    0
  ),
  0
)</f>
        <v>0</v>
      </c>
      <c r="P16" s="19"/>
      <c r="Q16" s="43" t="s">
        <v>80</v>
      </c>
      <c r="R16" t="e">
        <f>VALUE(RTD("tt.rtd",,RTD("tt.rtd",,"Inst","ASX",Q16),"ttq"))</f>
        <v>#N/A</v>
      </c>
      <c r="S16" s="19" cm="1">
        <f t="array" ref="S16">IFERROR(
  _xlfn.SWITCH(
    $O$3,
    "vwap", ROUND(
      (RTD("tt.rtd",,RTD("tt.rtd",,"Inst","ASX",Q16),"BidQty") * RTD("tt.rtd",,RTD("tt.rtd",,"Inst","ASX",Q16),"Ask") +
       RTD("tt.rtd",,RTD("tt.rtd",,"Inst","ASX",Q16),"AskQty") * RTD("tt.rtd",,RTD("tt.rtd",,"Inst","ASX",Q16),"Bid")) /
      (RTD("tt.rtd",,RTD("tt.rtd",,"Inst","ASX",Q16),"BidQty") + RTD("tt.rtd",,RTD("tt.rtd",,"Inst","ASX",Q16),"AskQty")),
      3
    ),
    "settle", RTD("tt.rtd",,RTD("tt.rtd",,"Inst","ASX",Q16),"Settle"),
    "mid", ROUND(
      (RTD("tt.rtd",,RTD("tt.rtd",,"Inst","ASX",Q16),"Bid") + RTD("tt.rtd",,RTD("tt.rtd",,"Inst","ASX",Q16),"Ask")) / 2,
      3
    ),
    0
  ),
  0
)</f>
        <v>0</v>
      </c>
      <c r="T16" s="19" t="e">
        <f>VALUE(RTD("tt.rtd",,RTD("tt.rtd",,"Inst","ASX",Q16),"ttq"))</f>
        <v>#N/A</v>
      </c>
      <c r="U16" s="19">
        <f t="shared" si="1"/>
        <v>0</v>
      </c>
      <c r="V16" s="20">
        <f t="shared" si="2"/>
        <v>0</v>
      </c>
    </row>
    <row r="17" spans="2:22" x14ac:dyDescent="0.2">
      <c r="B17" s="54"/>
      <c r="C17" s="54" t="s">
        <v>110</v>
      </c>
      <c r="D17" s="16">
        <v>45809</v>
      </c>
      <c r="E17">
        <f t="shared" ref="E17:E29" si="3">G17*H17-J17*K17</f>
        <v>0</v>
      </c>
      <c r="F17" t="s">
        <v>62</v>
      </c>
      <c r="G17" cm="1">
        <f t="array" ref="G17">IFERROR(
  _xlfn.SWITCH(
    $E$1,
    "vwap", ROUND(
      (RTD("tt.rtd",,RTD("tt.rtd",,"Inst","ASX",F17),"BidQty") * RTD("tt.rtd",,RTD("tt.rtd",,"Inst","ASX",F17),"Ask") +
       RTD("tt.rtd",,RTD("tt.rtd",,"Inst","ASX",F17),"AskQty") * RTD("tt.rtd",,RTD("tt.rtd",,"Inst","ASX",F17),"Bid")) /
      (RTD("tt.rtd",,RTD("tt.rtd",,"Inst","ASX",F17),"BidQty") + RTD("tt.rtd",,RTD("tt.rtd",,"Inst","ASX",F17),"AskQty")),
      3
    ),
    "settle", RTD("tt.rtd",,RTD("tt.rtd",,"Inst","ASX",F17),"Settle"),
    "mid", ROUND(
      (RTD("tt.rtd",,RTD("tt.rtd",,"Inst","ASX",F17),"Bid") + RTD("tt.rtd",,RTD("tt.rtd",,"Inst","ASX",F17),"Ask")) / 2,
      3
    ),
    0
  ),
  0
)</f>
        <v>0</v>
      </c>
      <c r="H17">
        <v>2</v>
      </c>
      <c r="I17" t="s">
        <v>84</v>
      </c>
      <c r="J17" cm="1">
        <f t="array" ref="J17">IFERROR(
  _xlfn.SWITCH(
    $E$1,
    "vwap", ROUND(
      (RTD("tt.rtd",,RTD("tt.rtd",,"Inst","ASX",I17),"BidQty") * RTD("tt.rtd",,RTD("tt.rtd",,"Inst","ASX",I17),"Ask") +
       RTD("tt.rtd",,RTD("tt.rtd",,"Inst","ASX",I17),"AskQty") * RTD("tt.rtd",,RTD("tt.rtd",,"Inst","ASX",I17),"Bid")) /
      (RTD("tt.rtd",,RTD("tt.rtd",,"Inst","ASX",I17),"BidQty") + RTD("tt.rtd",,RTD("tt.rtd",,"Inst","ASX",I17),"AskQty")),
      3
    ),
    "settle", RTD("tt.rtd",,RTD("tt.rtd",,"Inst","ASX",I17),"Settle"),
    "mid", ROUND(
      (RTD("tt.rtd",,RTD("tt.rtd",,"Inst","ASX",I17),"Bid") + RTD("tt.rtd",,RTD("tt.rtd",,"Inst","ASX",I17),"Ask")) / 2,
      3
    ),
    0
  ),
  0
)</f>
        <v>0</v>
      </c>
      <c r="K17" s="17">
        <v>1</v>
      </c>
    </row>
    <row r="18" spans="2:22" ht="16" thickBot="1" x14ac:dyDescent="0.25">
      <c r="B18" s="54"/>
      <c r="C18" s="54"/>
      <c r="D18" s="16">
        <v>45901</v>
      </c>
      <c r="E18">
        <f t="shared" si="3"/>
        <v>0</v>
      </c>
      <c r="F18" t="s">
        <v>64</v>
      </c>
      <c r="G18" cm="1">
        <f t="array" ref="G18">IFERROR(
  _xlfn.SWITCH(
    $E$1,
    "vwap", ROUND(
      (RTD("tt.rtd",,RTD("tt.rtd",,"Inst","ASX",F18),"BidQty") * RTD("tt.rtd",,RTD("tt.rtd",,"Inst","ASX",F18),"Ask") +
       RTD("tt.rtd",,RTD("tt.rtd",,"Inst","ASX",F18),"AskQty") * RTD("tt.rtd",,RTD("tt.rtd",,"Inst","ASX",F18),"Bid")) /
      (RTD("tt.rtd",,RTD("tt.rtd",,"Inst","ASX",F18),"BidQty") + RTD("tt.rtd",,RTD("tt.rtd",,"Inst","ASX",F18),"AskQty")),
      3
    ),
    "settle", RTD("tt.rtd",,RTD("tt.rtd",,"Inst","ASX",F18),"Settle"),
    "mid", ROUND(
      (RTD("tt.rtd",,RTD("tt.rtd",,"Inst","ASX",F18),"Bid") + RTD("tt.rtd",,RTD("tt.rtd",,"Inst","ASX",F18),"Ask")) / 2,
      3
    ),
    0
  ),
  0
)</f>
        <v>0</v>
      </c>
      <c r="H18">
        <v>2</v>
      </c>
      <c r="I18" t="s">
        <v>85</v>
      </c>
      <c r="J18" cm="1">
        <f t="array" ref="J18">IFERROR(
  _xlfn.SWITCH(
    $E$1,
    "vwap", ROUND(
      (RTD("tt.rtd",,RTD("tt.rtd",,"Inst","ASX",I18),"BidQty") * RTD("tt.rtd",,RTD("tt.rtd",,"Inst","ASX",I18),"Ask") +
       RTD("tt.rtd",,RTD("tt.rtd",,"Inst","ASX",I18),"AskQty") * RTD("tt.rtd",,RTD("tt.rtd",,"Inst","ASX",I18),"Bid")) /
      (RTD("tt.rtd",,RTD("tt.rtd",,"Inst","ASX",I18),"BidQty") + RTD("tt.rtd",,RTD("tt.rtd",,"Inst","ASX",I18),"AskQty")),
      3
    ),
    "settle", RTD("tt.rtd",,RTD("tt.rtd",,"Inst","ASX",I18),"Settle"),
    "mid", ROUND(
      (RTD("tt.rtd",,RTD("tt.rtd",,"Inst","ASX",I18),"Bid") + RTD("tt.rtd",,RTD("tt.rtd",,"Inst","ASX",I18),"Ask")) / 2,
      3
    ),
    0
  ),
  0
)</f>
        <v>0</v>
      </c>
      <c r="K18" s="17">
        <v>1</v>
      </c>
    </row>
    <row r="19" spans="2:22" ht="16" thickBot="1" x14ac:dyDescent="0.25">
      <c r="B19" s="54"/>
      <c r="C19" s="54"/>
      <c r="D19" s="16">
        <v>45992</v>
      </c>
      <c r="E19">
        <f t="shared" si="3"/>
        <v>0</v>
      </c>
      <c r="F19" t="s">
        <v>65</v>
      </c>
      <c r="G19" cm="1">
        <f t="array" ref="G19">IFERROR(
  _xlfn.SWITCH(
    $E$1,
    "vwap", ROUND(
      (RTD("tt.rtd",,RTD("tt.rtd",,"Inst","ASX",F19),"BidQty") * RTD("tt.rtd",,RTD("tt.rtd",,"Inst","ASX",F19),"Ask") +
       RTD("tt.rtd",,RTD("tt.rtd",,"Inst","ASX",F19),"AskQty") * RTD("tt.rtd",,RTD("tt.rtd",,"Inst","ASX",F19),"Bid")) /
      (RTD("tt.rtd",,RTD("tt.rtd",,"Inst","ASX",F19),"BidQty") + RTD("tt.rtd",,RTD("tt.rtd",,"Inst","ASX",F19),"AskQty")),
      3
    ),
    "settle", RTD("tt.rtd",,RTD("tt.rtd",,"Inst","ASX",F19),"Settle"),
    "mid", ROUND(
      (RTD("tt.rtd",,RTD("tt.rtd",,"Inst","ASX",F19),"Bid") + RTD("tt.rtd",,RTD("tt.rtd",,"Inst","ASX",F19),"Ask")) / 2,
      3
    ),
    0
  ),
  0
)</f>
        <v>0</v>
      </c>
      <c r="H19">
        <v>2</v>
      </c>
      <c r="I19" t="s">
        <v>86</v>
      </c>
      <c r="J19" cm="1">
        <f t="array" ref="J19">IFERROR(
  _xlfn.SWITCH(
    $E$1,
    "vwap", ROUND(
      (RTD("tt.rtd",,RTD("tt.rtd",,"Inst","ASX",I19),"BidQty") * RTD("tt.rtd",,RTD("tt.rtd",,"Inst","ASX",I19),"Ask") +
       RTD("tt.rtd",,RTD("tt.rtd",,"Inst","ASX",I19),"AskQty") * RTD("tt.rtd",,RTD("tt.rtd",,"Inst","ASX",I19),"Bid")) /
      (RTD("tt.rtd",,RTD("tt.rtd",,"Inst","ASX",I19),"BidQty") + RTD("tt.rtd",,RTD("tt.rtd",,"Inst","ASX",I19),"AskQty")),
      3
    ),
    "settle", RTD("tt.rtd",,RTD("tt.rtd",,"Inst","ASX",I19),"Settle"),
    "mid", ROUND(
      (RTD("tt.rtd",,RTD("tt.rtd",,"Inst","ASX",I19),"Bid") + RTD("tt.rtd",,RTD("tt.rtd",,"Inst","ASX",I19),"Ask")) / 2,
      3
    ),
    0
  ),
  0
)</f>
        <v>0</v>
      </c>
      <c r="K19" s="17">
        <v>1</v>
      </c>
      <c r="M19" s="73" t="s">
        <v>293</v>
      </c>
      <c r="N19" s="74"/>
      <c r="O19" s="74"/>
      <c r="P19" s="74"/>
      <c r="Q19" s="74" t="s">
        <v>297</v>
      </c>
      <c r="R19" s="74"/>
      <c r="S19" s="74"/>
      <c r="T19" s="74"/>
      <c r="U19" s="74" t="s">
        <v>298</v>
      </c>
      <c r="V19" s="75" t="s">
        <v>302</v>
      </c>
    </row>
    <row r="20" spans="2:22" x14ac:dyDescent="0.2">
      <c r="B20" s="54"/>
      <c r="C20" s="54"/>
      <c r="D20" s="16">
        <v>46082</v>
      </c>
      <c r="E20">
        <f t="shared" si="3"/>
        <v>0</v>
      </c>
      <c r="F20" t="s">
        <v>72</v>
      </c>
      <c r="G20" cm="1">
        <f t="array" ref="G20">IFERROR(
  _xlfn.SWITCH(
    $E$1,
    "vwap", ROUND(
      (RTD("tt.rtd",,RTD("tt.rtd",,"Inst","ASX",F20),"BidQty") * RTD("tt.rtd",,RTD("tt.rtd",,"Inst","ASX",F20),"Ask") +
       RTD("tt.rtd",,RTD("tt.rtd",,"Inst","ASX",F20),"AskQty") * RTD("tt.rtd",,RTD("tt.rtd",,"Inst","ASX",F20),"Bid")) /
      (RTD("tt.rtd",,RTD("tt.rtd",,"Inst","ASX",F20),"BidQty") + RTD("tt.rtd",,RTD("tt.rtd",,"Inst","ASX",F20),"AskQty")),
      3
    ),
    "settle", RTD("tt.rtd",,RTD("tt.rtd",,"Inst","ASX",F20),"Settle"),
    "mid", ROUND(
      (RTD("tt.rtd",,RTD("tt.rtd",,"Inst","ASX",F20),"Bid") + RTD("tt.rtd",,RTD("tt.rtd",,"Inst","ASX",F20),"Ask")) / 2,
      3
    ),
    0
  ),
  0
)</f>
        <v>0</v>
      </c>
      <c r="H20">
        <v>2</v>
      </c>
      <c r="I20" t="s">
        <v>87</v>
      </c>
      <c r="J20" cm="1">
        <f t="array" ref="J20">IFERROR(
  _xlfn.SWITCH(
    $E$1,
    "vwap", ROUND(
      (RTD("tt.rtd",,RTD("tt.rtd",,"Inst","ASX",I20),"BidQty") * RTD("tt.rtd",,RTD("tt.rtd",,"Inst","ASX",I20),"Ask") +
       RTD("tt.rtd",,RTD("tt.rtd",,"Inst","ASX",I20),"AskQty") * RTD("tt.rtd",,RTD("tt.rtd",,"Inst","ASX",I20),"Bid")) /
      (RTD("tt.rtd",,RTD("tt.rtd",,"Inst","ASX",I20),"BidQty") + RTD("tt.rtd",,RTD("tt.rtd",,"Inst","ASX",I20),"AskQty")),
      3
    ),
    "settle", RTD("tt.rtd",,RTD("tt.rtd",,"Inst","ASX",I20),"Settle"),
    "mid", ROUND(
      (RTD("tt.rtd",,RTD("tt.rtd",,"Inst","ASX",I20),"Bid") + RTD("tt.rtd",,RTD("tt.rtd",,"Inst","ASX",I20),"Ask")) / 2,
      3
    ),
    0
  ),
  0
)</f>
        <v>0</v>
      </c>
      <c r="K20" s="17">
        <v>1</v>
      </c>
      <c r="M20" s="40"/>
      <c r="Q20" s="41"/>
      <c r="R20" s="41"/>
      <c r="V20" s="17"/>
    </row>
    <row r="21" spans="2:22" x14ac:dyDescent="0.2">
      <c r="B21" s="54"/>
      <c r="C21" s="54"/>
      <c r="D21" s="16">
        <v>46174</v>
      </c>
      <c r="E21">
        <f t="shared" si="3"/>
        <v>0</v>
      </c>
      <c r="F21" t="s">
        <v>73</v>
      </c>
      <c r="G21" cm="1">
        <f t="array" ref="G21">IFERROR(
  _xlfn.SWITCH(
    $E$1,
    "vwap", ROUND(
      (RTD("tt.rtd",,RTD("tt.rtd",,"Inst","ASX",F21),"BidQty") * RTD("tt.rtd",,RTD("tt.rtd",,"Inst","ASX",F21),"Ask") +
       RTD("tt.rtd",,RTD("tt.rtd",,"Inst","ASX",F21),"AskQty") * RTD("tt.rtd",,RTD("tt.rtd",,"Inst","ASX",F21),"Bid")) /
      (RTD("tt.rtd",,RTD("tt.rtd",,"Inst","ASX",F21),"BidQty") + RTD("tt.rtd",,RTD("tt.rtd",,"Inst","ASX",F21),"AskQty")),
      3
    ),
    "settle", RTD("tt.rtd",,RTD("tt.rtd",,"Inst","ASX",F21),"Settle"),
    "mid", ROUND(
      (RTD("tt.rtd",,RTD("tt.rtd",,"Inst","ASX",F21),"Bid") + RTD("tt.rtd",,RTD("tt.rtd",,"Inst","ASX",F21),"Ask")) / 2,
      3
    ),
    0
  ),
  0
)</f>
        <v>0</v>
      </c>
      <c r="H21">
        <v>2</v>
      </c>
      <c r="I21" t="s">
        <v>88</v>
      </c>
      <c r="J21" cm="1">
        <f t="array" ref="J21">IFERROR(
  _xlfn.SWITCH(
    $E$1,
    "vwap", ROUND(
      (RTD("tt.rtd",,RTD("tt.rtd",,"Inst","ASX",I21),"BidQty") * RTD("tt.rtd",,RTD("tt.rtd",,"Inst","ASX",I21),"Ask") +
       RTD("tt.rtd",,RTD("tt.rtd",,"Inst","ASX",I21),"AskQty") * RTD("tt.rtd",,RTD("tt.rtd",,"Inst","ASX",I21),"Bid")) /
      (RTD("tt.rtd",,RTD("tt.rtd",,"Inst","ASX",I21),"BidQty") + RTD("tt.rtd",,RTD("tt.rtd",,"Inst","ASX",I21),"AskQty")),
      3
    ),
    "settle", RTD("tt.rtd",,RTD("tt.rtd",,"Inst","ASX",I21),"Settle"),
    "mid", ROUND(
      (RTD("tt.rtd",,RTD("tt.rtd",,"Inst","ASX",I21),"Bid") + RTD("tt.rtd",,RTD("tt.rtd",,"Inst","ASX",I21),"Ask")) / 2,
      3
    ),
    0
  ),
  0
)</f>
        <v>0</v>
      </c>
      <c r="K21" s="17">
        <v>1</v>
      </c>
      <c r="M21" s="40" t="s">
        <v>134</v>
      </c>
      <c r="N21" t="e">
        <f>VALUE(RTD("tt.rtd",,RTD("tt.rtd",,"Inst","ASX",M21),"ttq"))</f>
        <v>#N/A</v>
      </c>
      <c r="O21" cm="1">
        <f t="array" ref="O21">IFERROR(
  _xlfn.SWITCH(
    $O$3,
    "vwap", ROUND(
      (RTD("tt.rtd",,RTD("tt.rtd",,"Inst","ASX",M21),"BidQty") * RTD("tt.rtd",,RTD("tt.rtd",,"Inst","ASX",M21),"Ask") +
       RTD("tt.rtd",,RTD("tt.rtd",,"Inst","ASX",M21),"AskQty") * RTD("tt.rtd",,RTD("tt.rtd",,"Inst","ASX",M21),"Bid")) /
      (RTD("tt.rtd",,RTD("tt.rtd",,"Inst","ASX",M21),"BidQty") + RTD("tt.rtd",,RTD("tt.rtd",,"Inst","ASX",M21),"AskQty")),
      3
    ),
    "settle", RTD("tt.rtd",,RTD("tt.rtd",,"Inst","ASX",M21),"Settle"),
    "mid", ROUND(
      (RTD("tt.rtd",,RTD("tt.rtd",,"Inst","ASX",M21),"Bid") + RTD("tt.rtd",,RTD("tt.rtd",,"Inst","ASX",M21),"Ask")) / 2,
      3
    ),
    0
  ),
  0
)</f>
        <v>0</v>
      </c>
      <c r="Q21" s="41" t="s">
        <v>137</v>
      </c>
      <c r="R21" t="e">
        <f>VALUE(RTD("tt.rtd",,RTD("tt.rtd",,"Inst","ASX",Q21),"ttq"))</f>
        <v>#N/A</v>
      </c>
      <c r="S21" cm="1">
        <f t="array" ref="S21">IFERROR(
  _xlfn.SWITCH(
    $O$3,
    "vwap", ROUND(
      (RTD("tt.rtd",,RTD("tt.rtd",,"Inst","ASX",Q21),"BidQty") * RTD("tt.rtd",,RTD("tt.rtd",,"Inst","ASX",Q21),"Ask") +
       RTD("tt.rtd",,RTD("tt.rtd",,"Inst","ASX",Q21),"AskQty") * RTD("tt.rtd",,RTD("tt.rtd",,"Inst","ASX",Q21),"Bid")) /
      (RTD("tt.rtd",,RTD("tt.rtd",,"Inst","ASX",Q21),"BidQty") + RTD("tt.rtd",,RTD("tt.rtd",,"Inst","ASX",Q21),"AskQty")),
      3
    ),
    "settle", RTD("tt.rtd",,RTD("tt.rtd",,"Inst","ASX",Q21),"Settle"),
    "mid", ROUND(
      (RTD("tt.rtd",,RTD("tt.rtd",,"Inst","ASX",Q21),"Bid") + RTD("tt.rtd",,RTD("tt.rtd",,"Inst","ASX",Q21),"Ask")) / 2,
      3
    ),
    0
  ),
  0
)</f>
        <v>0</v>
      </c>
      <c r="T21" t="e">
        <f>VALUE(RTD("tt.rtd",,RTD("tt.rtd",,"Inst","ASX",Q21),"ttq"))</f>
        <v>#N/A</v>
      </c>
      <c r="U21">
        <f t="shared" ref="U21:U31" si="4">O21-2*S21</f>
        <v>0</v>
      </c>
      <c r="V21" s="17">
        <f t="shared" ref="V21:V31" si="5">E3-E5</f>
        <v>0</v>
      </c>
    </row>
    <row r="22" spans="2:22" x14ac:dyDescent="0.2">
      <c r="B22" s="54"/>
      <c r="C22" s="54"/>
      <c r="D22" s="16">
        <v>46266</v>
      </c>
      <c r="E22">
        <f t="shared" si="3"/>
        <v>0</v>
      </c>
      <c r="F22" t="s">
        <v>74</v>
      </c>
      <c r="G22" cm="1">
        <f t="array" ref="G22">IFERROR(
  _xlfn.SWITCH(
    $E$1,
    "vwap", ROUND(
      (RTD("tt.rtd",,RTD("tt.rtd",,"Inst","ASX",F22),"BidQty") * RTD("tt.rtd",,RTD("tt.rtd",,"Inst","ASX",F22),"Ask") +
       RTD("tt.rtd",,RTD("tt.rtd",,"Inst","ASX",F22),"AskQty") * RTD("tt.rtd",,RTD("tt.rtd",,"Inst","ASX",F22),"Bid")) /
      (RTD("tt.rtd",,RTD("tt.rtd",,"Inst","ASX",F22),"BidQty") + RTD("tt.rtd",,RTD("tt.rtd",,"Inst","ASX",F22),"AskQty")),
      3
    ),
    "settle", RTD("tt.rtd",,RTD("tt.rtd",,"Inst","ASX",F22),"Settle"),
    "mid", ROUND(
      (RTD("tt.rtd",,RTD("tt.rtd",,"Inst","ASX",F22),"Bid") + RTD("tt.rtd",,RTD("tt.rtd",,"Inst","ASX",F22),"Ask")) / 2,
      3
    ),
    0
  ),
  0
)</f>
        <v>0</v>
      </c>
      <c r="H22">
        <v>2</v>
      </c>
      <c r="I22" t="s">
        <v>89</v>
      </c>
      <c r="J22" cm="1">
        <f t="array" ref="J22">IFERROR(
  _xlfn.SWITCH(
    $E$1,
    "vwap", ROUND(
      (RTD("tt.rtd",,RTD("tt.rtd",,"Inst","ASX",I22),"BidQty") * RTD("tt.rtd",,RTD("tt.rtd",,"Inst","ASX",I22),"Ask") +
       RTD("tt.rtd",,RTD("tt.rtd",,"Inst","ASX",I22),"AskQty") * RTD("tt.rtd",,RTD("tt.rtd",,"Inst","ASX",I22),"Bid")) /
      (RTD("tt.rtd",,RTD("tt.rtd",,"Inst","ASX",I22),"BidQty") + RTD("tt.rtd",,RTD("tt.rtd",,"Inst","ASX",I22),"AskQty")),
      3
    ),
    "settle", RTD("tt.rtd",,RTD("tt.rtd",,"Inst","ASX",I22),"Settle"),
    "mid", ROUND(
      (RTD("tt.rtd",,RTD("tt.rtd",,"Inst","ASX",I22),"Bid") + RTD("tt.rtd",,RTD("tt.rtd",,"Inst","ASX",I22),"Ask")) / 2,
      3
    ),
    0
  ),
  0
)</f>
        <v>0</v>
      </c>
      <c r="K22" s="17">
        <v>1</v>
      </c>
      <c r="M22" s="40" t="s">
        <v>139</v>
      </c>
      <c r="N22" t="e">
        <f>VALUE(RTD("tt.rtd",,RTD("tt.rtd",,"Inst","ASX",M22),"ttq"))</f>
        <v>#N/A</v>
      </c>
      <c r="O22" cm="1">
        <f t="array" ref="O22">IFERROR(
  _xlfn.SWITCH(
    $O$3,
    "vwap", ROUND(
      (RTD("tt.rtd",,RTD("tt.rtd",,"Inst","ASX",M22),"BidQty") * RTD("tt.rtd",,RTD("tt.rtd",,"Inst","ASX",M22),"Ask") +
       RTD("tt.rtd",,RTD("tt.rtd",,"Inst","ASX",M22),"AskQty") * RTD("tt.rtd",,RTD("tt.rtd",,"Inst","ASX",M22),"Bid")) /
      (RTD("tt.rtd",,RTD("tt.rtd",,"Inst","ASX",M22),"BidQty") + RTD("tt.rtd",,RTD("tt.rtd",,"Inst","ASX",M22),"AskQty")),
      3
    ),
    "settle", RTD("tt.rtd",,RTD("tt.rtd",,"Inst","ASX",M22),"Settle"),
    "mid", ROUND(
      (RTD("tt.rtd",,RTD("tt.rtd",,"Inst","ASX",M22),"Bid") + RTD("tt.rtd",,RTD("tt.rtd",,"Inst","ASX",M22),"Ask")) / 2,
      3
    ),
    0
  ),
  0
)</f>
        <v>0</v>
      </c>
      <c r="Q22" s="41" t="s">
        <v>142</v>
      </c>
      <c r="R22" t="e">
        <f>VALUE(RTD("tt.rtd",,RTD("tt.rtd",,"Inst","ASX",Q22),"ttq"))</f>
        <v>#N/A</v>
      </c>
      <c r="S22" cm="1">
        <f t="array" ref="S22">IFERROR(
  _xlfn.SWITCH(
    $O$3,
    "vwap", ROUND(
      (RTD("tt.rtd",,RTD("tt.rtd",,"Inst","ASX",Q22),"BidQty") * RTD("tt.rtd",,RTD("tt.rtd",,"Inst","ASX",Q22),"Ask") +
       RTD("tt.rtd",,RTD("tt.rtd",,"Inst","ASX",Q22),"AskQty") * RTD("tt.rtd",,RTD("tt.rtd",,"Inst","ASX",Q22),"Bid")) /
      (RTD("tt.rtd",,RTD("tt.rtd",,"Inst","ASX",Q22),"BidQty") + RTD("tt.rtd",,RTD("tt.rtd",,"Inst","ASX",Q22),"AskQty")),
      3
    ),
    "settle", RTD("tt.rtd",,RTD("tt.rtd",,"Inst","ASX",Q22),"Settle"),
    "mid", ROUND(
      (RTD("tt.rtd",,RTD("tt.rtd",,"Inst","ASX",Q22),"Bid") + RTD("tt.rtd",,RTD("tt.rtd",,"Inst","ASX",Q22),"Ask")) / 2,
      3
    ),
    0
  ),
  0
)</f>
        <v>0</v>
      </c>
      <c r="T22" t="e">
        <f>VALUE(RTD("tt.rtd",,RTD("tt.rtd",,"Inst","ASX",Q22),"ttq"))</f>
        <v>#N/A</v>
      </c>
      <c r="U22">
        <f t="shared" si="4"/>
        <v>0</v>
      </c>
      <c r="V22" s="17">
        <f t="shared" si="5"/>
        <v>0</v>
      </c>
    </row>
    <row r="23" spans="2:22" x14ac:dyDescent="0.2">
      <c r="B23" s="54"/>
      <c r="C23" s="54"/>
      <c r="D23" s="16">
        <v>46357</v>
      </c>
      <c r="E23">
        <f t="shared" si="3"/>
        <v>0</v>
      </c>
      <c r="F23" t="s">
        <v>75</v>
      </c>
      <c r="G23" cm="1">
        <f t="array" ref="G23">IFERROR(
  _xlfn.SWITCH(
    $E$1,
    "vwap", ROUND(
      (RTD("tt.rtd",,RTD("tt.rtd",,"Inst","ASX",F23),"BidQty") * RTD("tt.rtd",,RTD("tt.rtd",,"Inst","ASX",F23),"Ask") +
       RTD("tt.rtd",,RTD("tt.rtd",,"Inst","ASX",F23),"AskQty") * RTD("tt.rtd",,RTD("tt.rtd",,"Inst","ASX",F23),"Bid")) /
      (RTD("tt.rtd",,RTD("tt.rtd",,"Inst","ASX",F23),"BidQty") + RTD("tt.rtd",,RTD("tt.rtd",,"Inst","ASX",F23),"AskQty")),
      3
    ),
    "settle", RTD("tt.rtd",,RTD("tt.rtd",,"Inst","ASX",F23),"Settle"),
    "mid", ROUND(
      (RTD("tt.rtd",,RTD("tt.rtd",,"Inst","ASX",F23),"Bid") + RTD("tt.rtd",,RTD("tt.rtd",,"Inst","ASX",F23),"Ask")) / 2,
      3
    ),
    0
  ),
  0
)</f>
        <v>0</v>
      </c>
      <c r="H23">
        <v>2</v>
      </c>
      <c r="I23" t="s">
        <v>90</v>
      </c>
      <c r="J23" cm="1">
        <f t="array" ref="J23">IFERROR(
  _xlfn.SWITCH(
    $E$1,
    "vwap", ROUND(
      (RTD("tt.rtd",,RTD("tt.rtd",,"Inst","ASX",I23),"BidQty") * RTD("tt.rtd",,RTD("tt.rtd",,"Inst","ASX",I23),"Ask") +
       RTD("tt.rtd",,RTD("tt.rtd",,"Inst","ASX",I23),"AskQty") * RTD("tt.rtd",,RTD("tt.rtd",,"Inst","ASX",I23),"Bid")) /
      (RTD("tt.rtd",,RTD("tt.rtd",,"Inst","ASX",I23),"BidQty") + RTD("tt.rtd",,RTD("tt.rtd",,"Inst","ASX",I23),"AskQty")),
      3
    ),
    "settle", RTD("tt.rtd",,RTD("tt.rtd",,"Inst","ASX",I23),"Settle"),
    "mid", ROUND(
      (RTD("tt.rtd",,RTD("tt.rtd",,"Inst","ASX",I23),"Bid") + RTD("tt.rtd",,RTD("tt.rtd",,"Inst","ASX",I23),"Ask")) / 2,
      3
    ),
    0
  ),
  0
)</f>
        <v>0</v>
      </c>
      <c r="K23" s="17">
        <v>1</v>
      </c>
      <c r="M23" s="40" t="s">
        <v>144</v>
      </c>
      <c r="N23" t="e">
        <f>VALUE(RTD("tt.rtd",,RTD("tt.rtd",,"Inst","ASX",M23),"ttq"))</f>
        <v>#N/A</v>
      </c>
      <c r="O23" cm="1">
        <f t="array" ref="O23">IFERROR(
  _xlfn.SWITCH(
    $O$3,
    "vwap", ROUND(
      (RTD("tt.rtd",,RTD("tt.rtd",,"Inst","ASX",M23),"BidQty") * RTD("tt.rtd",,RTD("tt.rtd",,"Inst","ASX",M23),"Ask") +
       RTD("tt.rtd",,RTD("tt.rtd",,"Inst","ASX",M23),"AskQty") * RTD("tt.rtd",,RTD("tt.rtd",,"Inst","ASX",M23),"Bid")) /
      (RTD("tt.rtd",,RTD("tt.rtd",,"Inst","ASX",M23),"BidQty") + RTD("tt.rtd",,RTD("tt.rtd",,"Inst","ASX",M23),"AskQty")),
      3
    ),
    "settle", RTD("tt.rtd",,RTD("tt.rtd",,"Inst","ASX",M23),"Settle"),
    "mid", ROUND(
      (RTD("tt.rtd",,RTD("tt.rtd",,"Inst","ASX",M23),"Bid") + RTD("tt.rtd",,RTD("tt.rtd",,"Inst","ASX",M23),"Ask")) / 2,
      3
    ),
    0
  ),
  0
)</f>
        <v>0</v>
      </c>
      <c r="Q23" s="41" t="s">
        <v>147</v>
      </c>
      <c r="R23" t="e">
        <f>VALUE(RTD("tt.rtd",,RTD("tt.rtd",,"Inst","ASX",Q23),"ttq"))</f>
        <v>#N/A</v>
      </c>
      <c r="S23" cm="1">
        <f t="array" ref="S23">IFERROR(
  _xlfn.SWITCH(
    $O$3,
    "vwap", ROUND(
      (RTD("tt.rtd",,RTD("tt.rtd",,"Inst","ASX",Q23),"BidQty") * RTD("tt.rtd",,RTD("tt.rtd",,"Inst","ASX",Q23),"Ask") +
       RTD("tt.rtd",,RTD("tt.rtd",,"Inst","ASX",Q23),"AskQty") * RTD("tt.rtd",,RTD("tt.rtd",,"Inst","ASX",Q23),"Bid")) /
      (RTD("tt.rtd",,RTD("tt.rtd",,"Inst","ASX",Q23),"BidQty") + RTD("tt.rtd",,RTD("tt.rtd",,"Inst","ASX",Q23),"AskQty")),
      3
    ),
    "settle", RTD("tt.rtd",,RTD("tt.rtd",,"Inst","ASX",Q23),"Settle"),
    "mid", ROUND(
      (RTD("tt.rtd",,RTD("tt.rtd",,"Inst","ASX",Q23),"Bid") + RTD("tt.rtd",,RTD("tt.rtd",,"Inst","ASX",Q23),"Ask")) / 2,
      3
    ),
    0
  ),
  0
)</f>
        <v>0</v>
      </c>
      <c r="T23" t="e">
        <f>VALUE(RTD("tt.rtd",,RTD("tt.rtd",,"Inst","ASX",Q23),"ttq"))</f>
        <v>#N/A</v>
      </c>
      <c r="U23">
        <f t="shared" si="4"/>
        <v>0</v>
      </c>
      <c r="V23" s="17">
        <f t="shared" si="5"/>
        <v>0</v>
      </c>
    </row>
    <row r="24" spans="2:22" x14ac:dyDescent="0.2">
      <c r="B24" s="54"/>
      <c r="C24" s="54"/>
      <c r="D24" s="16">
        <v>46447</v>
      </c>
      <c r="E24">
        <f t="shared" si="3"/>
        <v>0</v>
      </c>
      <c r="F24" t="s">
        <v>76</v>
      </c>
      <c r="G24" cm="1">
        <f t="array" ref="G24">IFERROR(
  _xlfn.SWITCH(
    $E$1,
    "vwap", ROUND(
      (RTD("tt.rtd",,RTD("tt.rtd",,"Inst","ASX",F24),"BidQty") * RTD("tt.rtd",,RTD("tt.rtd",,"Inst","ASX",F24),"Ask") +
       RTD("tt.rtd",,RTD("tt.rtd",,"Inst","ASX",F24),"AskQty") * RTD("tt.rtd",,RTD("tt.rtd",,"Inst","ASX",F24),"Bid")) /
      (RTD("tt.rtd",,RTD("tt.rtd",,"Inst","ASX",F24),"BidQty") + RTD("tt.rtd",,RTD("tt.rtd",,"Inst","ASX",F24),"AskQty")),
      3
    ),
    "settle", RTD("tt.rtd",,RTD("tt.rtd",,"Inst","ASX",F24),"Settle"),
    "mid", ROUND(
      (RTD("tt.rtd",,RTD("tt.rtd",,"Inst","ASX",F24),"Bid") + RTD("tt.rtd",,RTD("tt.rtd",,"Inst","ASX",F24),"Ask")) / 2,
      3
    ),
    0
  ),
  0
)</f>
        <v>0</v>
      </c>
      <c r="H24">
        <v>2</v>
      </c>
      <c r="I24" t="s">
        <v>91</v>
      </c>
      <c r="J24" cm="1">
        <f t="array" ref="J24">IFERROR(
  _xlfn.SWITCH(
    $E$1,
    "vwap", ROUND(
      (RTD("tt.rtd",,RTD("tt.rtd",,"Inst","ASX",I24),"BidQty") * RTD("tt.rtd",,RTD("tt.rtd",,"Inst","ASX",I24),"Ask") +
       RTD("tt.rtd",,RTD("tt.rtd",,"Inst","ASX",I24),"AskQty") * RTD("tt.rtd",,RTD("tt.rtd",,"Inst","ASX",I24),"Bid")) /
      (RTD("tt.rtd",,RTD("tt.rtd",,"Inst","ASX",I24),"BidQty") + RTD("tt.rtd",,RTD("tt.rtd",,"Inst","ASX",I24),"AskQty")),
      3
    ),
    "settle", RTD("tt.rtd",,RTD("tt.rtd",,"Inst","ASX",I24),"Settle"),
    "mid", ROUND(
      (RTD("tt.rtd",,RTD("tt.rtd",,"Inst","ASX",I24),"Bid") + RTD("tt.rtd",,RTD("tt.rtd",,"Inst","ASX",I24),"Ask")) / 2,
      3
    ),
    0
  ),
  0
)</f>
        <v>0</v>
      </c>
      <c r="K24" s="17">
        <v>1</v>
      </c>
      <c r="M24" s="40" t="s">
        <v>149</v>
      </c>
      <c r="N24" t="e">
        <f>VALUE(RTD("tt.rtd",,RTD("tt.rtd",,"Inst","ASX",M24),"ttq"))</f>
        <v>#N/A</v>
      </c>
      <c r="O24" cm="1">
        <f t="array" ref="O24">IFERROR(
  _xlfn.SWITCH(
    $O$3,
    "vwap", ROUND(
      (RTD("tt.rtd",,RTD("tt.rtd",,"Inst","ASX",M24),"BidQty") * RTD("tt.rtd",,RTD("tt.rtd",,"Inst","ASX",M24),"Ask") +
       RTD("tt.rtd",,RTD("tt.rtd",,"Inst","ASX",M24),"AskQty") * RTD("tt.rtd",,RTD("tt.rtd",,"Inst","ASX",M24),"Bid")) /
      (RTD("tt.rtd",,RTD("tt.rtd",,"Inst","ASX",M24),"BidQty") + RTD("tt.rtd",,RTD("tt.rtd",,"Inst","ASX",M24),"AskQty")),
      3
    ),
    "settle", RTD("tt.rtd",,RTD("tt.rtd",,"Inst","ASX",M24),"Settle"),
    "mid", ROUND(
      (RTD("tt.rtd",,RTD("tt.rtd",,"Inst","ASX",M24),"Bid") + RTD("tt.rtd",,RTD("tt.rtd",,"Inst","ASX",M24),"Ask")) / 2,
      3
    ),
    0
  ),
  0
)</f>
        <v>0</v>
      </c>
      <c r="Q24" s="41" t="s">
        <v>152</v>
      </c>
      <c r="R24" t="e">
        <f>VALUE(RTD("tt.rtd",,RTD("tt.rtd",,"Inst","ASX",Q24),"ttq"))</f>
        <v>#N/A</v>
      </c>
      <c r="S24" cm="1">
        <f t="array" ref="S24">IFERROR(
  _xlfn.SWITCH(
    $O$3,
    "vwap", ROUND(
      (RTD("tt.rtd",,RTD("tt.rtd",,"Inst","ASX",Q24),"BidQty") * RTD("tt.rtd",,RTD("tt.rtd",,"Inst","ASX",Q24),"Ask") +
       RTD("tt.rtd",,RTD("tt.rtd",,"Inst","ASX",Q24),"AskQty") * RTD("tt.rtd",,RTD("tt.rtd",,"Inst","ASX",Q24),"Bid")) /
      (RTD("tt.rtd",,RTD("tt.rtd",,"Inst","ASX",Q24),"BidQty") + RTD("tt.rtd",,RTD("tt.rtd",,"Inst","ASX",Q24),"AskQty")),
      3
    ),
    "settle", RTD("tt.rtd",,RTD("tt.rtd",,"Inst","ASX",Q24),"Settle"),
    "mid", ROUND(
      (RTD("tt.rtd",,RTD("tt.rtd",,"Inst","ASX",Q24),"Bid") + RTD("tt.rtd",,RTD("tt.rtd",,"Inst","ASX",Q24),"Ask")) / 2,
      3
    ),
    0
  ),
  0
)</f>
        <v>0</v>
      </c>
      <c r="T24" t="e">
        <f>VALUE(RTD("tt.rtd",,RTD("tt.rtd",,"Inst","ASX",Q24),"ttq"))</f>
        <v>#N/A</v>
      </c>
      <c r="U24">
        <f t="shared" si="4"/>
        <v>0</v>
      </c>
      <c r="V24" s="17">
        <f t="shared" si="5"/>
        <v>0</v>
      </c>
    </row>
    <row r="25" spans="2:22" x14ac:dyDescent="0.2">
      <c r="B25" s="54"/>
      <c r="C25" s="54"/>
      <c r="D25" s="16">
        <v>46539</v>
      </c>
      <c r="E25">
        <f t="shared" si="3"/>
        <v>0</v>
      </c>
      <c r="F25" t="s">
        <v>77</v>
      </c>
      <c r="G25" cm="1">
        <f t="array" ref="G25">IFERROR(
  _xlfn.SWITCH(
    $E$1,
    "vwap", ROUND(
      (RTD("tt.rtd",,RTD("tt.rtd",,"Inst","ASX",F25),"BidQty") * RTD("tt.rtd",,RTD("tt.rtd",,"Inst","ASX",F25),"Ask") +
       RTD("tt.rtd",,RTD("tt.rtd",,"Inst","ASX",F25),"AskQty") * RTD("tt.rtd",,RTD("tt.rtd",,"Inst","ASX",F25),"Bid")) /
      (RTD("tt.rtd",,RTD("tt.rtd",,"Inst","ASX",F25),"BidQty") + RTD("tt.rtd",,RTD("tt.rtd",,"Inst","ASX",F25),"AskQty")),
      3
    ),
    "settle", RTD("tt.rtd",,RTD("tt.rtd",,"Inst","ASX",F25),"Settle"),
    "mid", ROUND(
      (RTD("tt.rtd",,RTD("tt.rtd",,"Inst","ASX",F25),"Bid") + RTD("tt.rtd",,RTD("tt.rtd",,"Inst","ASX",F25),"Ask")) / 2,
      3
    ),
    0
  ),
  0
)</f>
        <v>0</v>
      </c>
      <c r="H25">
        <v>2</v>
      </c>
      <c r="I25" t="s">
        <v>92</v>
      </c>
      <c r="J25" cm="1">
        <f t="array" ref="J25">IFERROR(
  _xlfn.SWITCH(
    $E$1,
    "vwap", ROUND(
      (RTD("tt.rtd",,RTD("tt.rtd",,"Inst","ASX",I25),"BidQty") * RTD("tt.rtd",,RTD("tt.rtd",,"Inst","ASX",I25),"Ask") +
       RTD("tt.rtd",,RTD("tt.rtd",,"Inst","ASX",I25),"AskQty") * RTD("tt.rtd",,RTD("tt.rtd",,"Inst","ASX",I25),"Bid")) /
      (RTD("tt.rtd",,RTD("tt.rtd",,"Inst","ASX",I25),"BidQty") + RTD("tt.rtd",,RTD("tt.rtd",,"Inst","ASX",I25),"AskQty")),
      3
    ),
    "settle", RTD("tt.rtd",,RTD("tt.rtd",,"Inst","ASX",I25),"Settle"),
    "mid", ROUND(
      (RTD("tt.rtd",,RTD("tt.rtd",,"Inst","ASX",I25),"Bid") + RTD("tt.rtd",,RTD("tt.rtd",,"Inst","ASX",I25),"Ask")) / 2,
      3
    ),
    0
  ),
  0
)</f>
        <v>0</v>
      </c>
      <c r="K25" s="17">
        <v>1</v>
      </c>
      <c r="M25" s="40" t="s">
        <v>154</v>
      </c>
      <c r="N25" t="e">
        <f>VALUE(RTD("tt.rtd",,RTD("tt.rtd",,"Inst","ASX",M25),"ttq"))</f>
        <v>#N/A</v>
      </c>
      <c r="O25" cm="1">
        <f t="array" ref="O25">IFERROR(
  _xlfn.SWITCH(
    $O$3,
    "vwap", ROUND(
      (RTD("tt.rtd",,RTD("tt.rtd",,"Inst","ASX",M25),"BidQty") * RTD("tt.rtd",,RTD("tt.rtd",,"Inst","ASX",M25),"Ask") +
       RTD("tt.rtd",,RTD("tt.rtd",,"Inst","ASX",M25),"AskQty") * RTD("tt.rtd",,RTD("tt.rtd",,"Inst","ASX",M25),"Bid")) /
      (RTD("tt.rtd",,RTD("tt.rtd",,"Inst","ASX",M25),"BidQty") + RTD("tt.rtd",,RTD("tt.rtd",,"Inst","ASX",M25),"AskQty")),
      3
    ),
    "settle", RTD("tt.rtd",,RTD("tt.rtd",,"Inst","ASX",M25),"Settle"),
    "mid", ROUND(
      (RTD("tt.rtd",,RTD("tt.rtd",,"Inst","ASX",M25),"Bid") + RTD("tt.rtd",,RTD("tt.rtd",,"Inst","ASX",M25),"Ask")) / 2,
      3
    ),
    0
  ),
  0
)</f>
        <v>0</v>
      </c>
      <c r="Q25" s="41" t="s">
        <v>157</v>
      </c>
      <c r="R25" t="e">
        <f>VALUE(RTD("tt.rtd",,RTD("tt.rtd",,"Inst","ASX",Q25),"ttq"))</f>
        <v>#N/A</v>
      </c>
      <c r="S25" cm="1">
        <f t="array" ref="S25">IFERROR(
  _xlfn.SWITCH(
    $O$3,
    "vwap", ROUND(
      (RTD("tt.rtd",,RTD("tt.rtd",,"Inst","ASX",Q25),"BidQty") * RTD("tt.rtd",,RTD("tt.rtd",,"Inst","ASX",Q25),"Ask") +
       RTD("tt.rtd",,RTD("tt.rtd",,"Inst","ASX",Q25),"AskQty") * RTD("tt.rtd",,RTD("tt.rtd",,"Inst","ASX",Q25),"Bid")) /
      (RTD("tt.rtd",,RTD("tt.rtd",,"Inst","ASX",Q25),"BidQty") + RTD("tt.rtd",,RTD("tt.rtd",,"Inst","ASX",Q25),"AskQty")),
      3
    ),
    "settle", RTD("tt.rtd",,RTD("tt.rtd",,"Inst","ASX",Q25),"Settle"),
    "mid", ROUND(
      (RTD("tt.rtd",,RTD("tt.rtd",,"Inst","ASX",Q25),"Bid") + RTD("tt.rtd",,RTD("tt.rtd",,"Inst","ASX",Q25),"Ask")) / 2,
      3
    ),
    0
  ),
  0
)</f>
        <v>0</v>
      </c>
      <c r="T25" t="e">
        <f>VALUE(RTD("tt.rtd",,RTD("tt.rtd",,"Inst","ASX",Q25),"ttq"))</f>
        <v>#N/A</v>
      </c>
      <c r="U25">
        <f t="shared" si="4"/>
        <v>0</v>
      </c>
      <c r="V25" s="17">
        <f t="shared" si="5"/>
        <v>0</v>
      </c>
    </row>
    <row r="26" spans="2:22" x14ac:dyDescent="0.2">
      <c r="B26" s="54"/>
      <c r="C26" s="54"/>
      <c r="D26" s="16">
        <v>46631</v>
      </c>
      <c r="E26">
        <f t="shared" si="3"/>
        <v>0</v>
      </c>
      <c r="F26" t="s">
        <v>78</v>
      </c>
      <c r="G26" cm="1">
        <f t="array" ref="G26">IFERROR(
  _xlfn.SWITCH(
    $E$1,
    "vwap", ROUND(
      (RTD("tt.rtd",,RTD("tt.rtd",,"Inst","ASX",F26),"BidQty") * RTD("tt.rtd",,RTD("tt.rtd",,"Inst","ASX",F26),"Ask") +
       RTD("tt.rtd",,RTD("tt.rtd",,"Inst","ASX",F26),"AskQty") * RTD("tt.rtd",,RTD("tt.rtd",,"Inst","ASX",F26),"Bid")) /
      (RTD("tt.rtd",,RTD("tt.rtd",,"Inst","ASX",F26),"BidQty") + RTD("tt.rtd",,RTD("tt.rtd",,"Inst","ASX",F26),"AskQty")),
      3
    ),
    "settle", RTD("tt.rtd",,RTD("tt.rtd",,"Inst","ASX",F26),"Settle"),
    "mid", ROUND(
      (RTD("tt.rtd",,RTD("tt.rtd",,"Inst","ASX",F26),"Bid") + RTD("tt.rtd",,RTD("tt.rtd",,"Inst","ASX",F26),"Ask")) / 2,
      3
    ),
    0
  ),
  0
)</f>
        <v>0</v>
      </c>
      <c r="H26">
        <v>2</v>
      </c>
      <c r="I26" t="s">
        <v>93</v>
      </c>
      <c r="J26" cm="1">
        <f t="array" ref="J26">IFERROR(
  _xlfn.SWITCH(
    $E$1,
    "vwap", ROUND(
      (RTD("tt.rtd",,RTD("tt.rtd",,"Inst","ASX",I26),"BidQty") * RTD("tt.rtd",,RTD("tt.rtd",,"Inst","ASX",I26),"Ask") +
       RTD("tt.rtd",,RTD("tt.rtd",,"Inst","ASX",I26),"AskQty") * RTD("tt.rtd",,RTD("tt.rtd",,"Inst","ASX",I26),"Bid")) /
      (RTD("tt.rtd",,RTD("tt.rtd",,"Inst","ASX",I26),"BidQty") + RTD("tt.rtd",,RTD("tt.rtd",,"Inst","ASX",I26),"AskQty")),
      3
    ),
    "settle", RTD("tt.rtd",,RTD("tt.rtd",,"Inst","ASX",I26),"Settle"),
    "mid", ROUND(
      (RTD("tt.rtd",,RTD("tt.rtd",,"Inst","ASX",I26),"Bid") + RTD("tt.rtd",,RTD("tt.rtd",,"Inst","ASX",I26),"Ask")) / 2,
      3
    ),
    0
  ),
  0
)</f>
        <v>0</v>
      </c>
      <c r="K26" s="17">
        <v>1</v>
      </c>
      <c r="M26" s="40" t="s">
        <v>159</v>
      </c>
      <c r="N26" t="e">
        <f>VALUE(RTD("tt.rtd",,RTD("tt.rtd",,"Inst","ASX",M26),"ttq"))</f>
        <v>#N/A</v>
      </c>
      <c r="O26" cm="1">
        <f t="array" ref="O26">IFERROR(
  _xlfn.SWITCH(
    $O$3,
    "vwap", ROUND(
      (RTD("tt.rtd",,RTD("tt.rtd",,"Inst","ASX",M26),"BidQty") * RTD("tt.rtd",,RTD("tt.rtd",,"Inst","ASX",M26),"Ask") +
       RTD("tt.rtd",,RTD("tt.rtd",,"Inst","ASX",M26),"AskQty") * RTD("tt.rtd",,RTD("tt.rtd",,"Inst","ASX",M26),"Bid")) /
      (RTD("tt.rtd",,RTD("tt.rtd",,"Inst","ASX",M26),"BidQty") + RTD("tt.rtd",,RTD("tt.rtd",,"Inst","ASX",M26),"AskQty")),
      3
    ),
    "settle", RTD("tt.rtd",,RTD("tt.rtd",,"Inst","ASX",M26),"Settle"),
    "mid", ROUND(
      (RTD("tt.rtd",,RTD("tt.rtd",,"Inst","ASX",M26),"Bid") + RTD("tt.rtd",,RTD("tt.rtd",,"Inst","ASX",M26),"Ask")) / 2,
      3
    ),
    0
  ),
  0
)</f>
        <v>0</v>
      </c>
      <c r="Q26" s="41" t="s">
        <v>162</v>
      </c>
      <c r="R26" t="e">
        <f>VALUE(RTD("tt.rtd",,RTD("tt.rtd",,"Inst","ASX",Q26),"ttq"))</f>
        <v>#N/A</v>
      </c>
      <c r="S26" cm="1">
        <f t="array" ref="S26">IFERROR(
  _xlfn.SWITCH(
    $O$3,
    "vwap", ROUND(
      (RTD("tt.rtd",,RTD("tt.rtd",,"Inst","ASX",Q26),"BidQty") * RTD("tt.rtd",,RTD("tt.rtd",,"Inst","ASX",Q26),"Ask") +
       RTD("tt.rtd",,RTD("tt.rtd",,"Inst","ASX",Q26),"AskQty") * RTD("tt.rtd",,RTD("tt.rtd",,"Inst","ASX",Q26),"Bid")) /
      (RTD("tt.rtd",,RTD("tt.rtd",,"Inst","ASX",Q26),"BidQty") + RTD("tt.rtd",,RTD("tt.rtd",,"Inst","ASX",Q26),"AskQty")),
      3
    ),
    "settle", RTD("tt.rtd",,RTD("tt.rtd",,"Inst","ASX",Q26),"Settle"),
    "mid", ROUND(
      (RTD("tt.rtd",,RTD("tt.rtd",,"Inst","ASX",Q26),"Bid") + RTD("tt.rtd",,RTD("tt.rtd",,"Inst","ASX",Q26),"Ask")) / 2,
      3
    ),
    0
  ),
  0
)</f>
        <v>0</v>
      </c>
      <c r="T26" t="e">
        <f>VALUE(RTD("tt.rtd",,RTD("tt.rtd",,"Inst","ASX",Q26),"ttq"))</f>
        <v>#N/A</v>
      </c>
      <c r="U26">
        <f t="shared" si="4"/>
        <v>0</v>
      </c>
      <c r="V26" s="17">
        <f t="shared" si="5"/>
        <v>0</v>
      </c>
    </row>
    <row r="27" spans="2:22" x14ac:dyDescent="0.2">
      <c r="B27" s="54"/>
      <c r="C27" s="54"/>
      <c r="D27" s="16">
        <v>46722</v>
      </c>
      <c r="E27">
        <f t="shared" si="3"/>
        <v>0</v>
      </c>
      <c r="F27" t="s">
        <v>79</v>
      </c>
      <c r="G27" cm="1">
        <f t="array" ref="G27">IFERROR(
  _xlfn.SWITCH(
    $E$1,
    "vwap", ROUND(
      (RTD("tt.rtd",,RTD("tt.rtd",,"Inst","ASX",F27),"BidQty") * RTD("tt.rtd",,RTD("tt.rtd",,"Inst","ASX",F27),"Ask") +
       RTD("tt.rtd",,RTD("tt.rtd",,"Inst","ASX",F27),"AskQty") * RTD("tt.rtd",,RTD("tt.rtd",,"Inst","ASX",F27),"Bid")) /
      (RTD("tt.rtd",,RTD("tt.rtd",,"Inst","ASX",F27),"BidQty") + RTD("tt.rtd",,RTD("tt.rtd",,"Inst","ASX",F27),"AskQty")),
      3
    ),
    "settle", RTD("tt.rtd",,RTD("tt.rtd",,"Inst","ASX",F27),"Settle"),
    "mid", ROUND(
      (RTD("tt.rtd",,RTD("tt.rtd",,"Inst","ASX",F27),"Bid") + RTD("tt.rtd",,RTD("tt.rtd",,"Inst","ASX",F27),"Ask")) / 2,
      3
    ),
    0
  ),
  0
)</f>
        <v>0</v>
      </c>
      <c r="H27">
        <v>2</v>
      </c>
      <c r="I27" t="s">
        <v>94</v>
      </c>
      <c r="J27" cm="1">
        <f t="array" ref="J27">IFERROR(
  _xlfn.SWITCH(
    $E$1,
    "vwap", ROUND(
      (RTD("tt.rtd",,RTD("tt.rtd",,"Inst","ASX",I27),"BidQty") * RTD("tt.rtd",,RTD("tt.rtd",,"Inst","ASX",I27),"Ask") +
       RTD("tt.rtd",,RTD("tt.rtd",,"Inst","ASX",I27),"AskQty") * RTD("tt.rtd",,RTD("tt.rtd",,"Inst","ASX",I27),"Bid")) /
      (RTD("tt.rtd",,RTD("tt.rtd",,"Inst","ASX",I27),"BidQty") + RTD("tt.rtd",,RTD("tt.rtd",,"Inst","ASX",I27),"AskQty")),
      3
    ),
    "settle", RTD("tt.rtd",,RTD("tt.rtd",,"Inst","ASX",I27),"Settle"),
    "mid", ROUND(
      (RTD("tt.rtd",,RTD("tt.rtd",,"Inst","ASX",I27),"Bid") + RTD("tt.rtd",,RTD("tt.rtd",,"Inst","ASX",I27),"Ask")) / 2,
      3
    ),
    0
  ),
  0
)</f>
        <v>0</v>
      </c>
      <c r="K27" s="17">
        <v>1</v>
      </c>
      <c r="M27" s="40" t="s">
        <v>164</v>
      </c>
      <c r="N27" t="e">
        <f>VALUE(RTD("tt.rtd",,RTD("tt.rtd",,"Inst","ASX",M27),"ttq"))</f>
        <v>#N/A</v>
      </c>
      <c r="O27" cm="1">
        <f t="array" ref="O27">IFERROR(
  _xlfn.SWITCH(
    $O$3,
    "vwap", ROUND(
      (RTD("tt.rtd",,RTD("tt.rtd",,"Inst","ASX",M27),"BidQty") * RTD("tt.rtd",,RTD("tt.rtd",,"Inst","ASX",M27),"Ask") +
       RTD("tt.rtd",,RTD("tt.rtd",,"Inst","ASX",M27),"AskQty") * RTD("tt.rtd",,RTD("tt.rtd",,"Inst","ASX",M27),"Bid")) /
      (RTD("tt.rtd",,RTD("tt.rtd",,"Inst","ASX",M27),"BidQty") + RTD("tt.rtd",,RTD("tt.rtd",,"Inst","ASX",M27),"AskQty")),
      3
    ),
    "settle", RTD("tt.rtd",,RTD("tt.rtd",,"Inst","ASX",M27),"Settle"),
    "mid", ROUND(
      (RTD("tt.rtd",,RTD("tt.rtd",,"Inst","ASX",M27),"Bid") + RTD("tt.rtd",,RTD("tt.rtd",,"Inst","ASX",M27),"Ask")) / 2,
      3
    ),
    0
  ),
  0
)</f>
        <v>0</v>
      </c>
      <c r="Q27" s="41" t="s">
        <v>167</v>
      </c>
      <c r="R27" t="e">
        <f>VALUE(RTD("tt.rtd",,RTD("tt.rtd",,"Inst","ASX",Q27),"ttq"))</f>
        <v>#N/A</v>
      </c>
      <c r="S27" cm="1">
        <f t="array" ref="S27">IFERROR(
  _xlfn.SWITCH(
    $O$3,
    "vwap", ROUND(
      (RTD("tt.rtd",,RTD("tt.rtd",,"Inst","ASX",Q27),"BidQty") * RTD("tt.rtd",,RTD("tt.rtd",,"Inst","ASX",Q27),"Ask") +
       RTD("tt.rtd",,RTD("tt.rtd",,"Inst","ASX",Q27),"AskQty") * RTD("tt.rtd",,RTD("tt.rtd",,"Inst","ASX",Q27),"Bid")) /
      (RTD("tt.rtd",,RTD("tt.rtd",,"Inst","ASX",Q27),"BidQty") + RTD("tt.rtd",,RTD("tt.rtd",,"Inst","ASX",Q27),"AskQty")),
      3
    ),
    "settle", RTD("tt.rtd",,RTD("tt.rtd",,"Inst","ASX",Q27),"Settle"),
    "mid", ROUND(
      (RTD("tt.rtd",,RTD("tt.rtd",,"Inst","ASX",Q27),"Bid") + RTD("tt.rtd",,RTD("tt.rtd",,"Inst","ASX",Q27),"Ask")) / 2,
      3
    ),
    0
  ),
  0
)</f>
        <v>0</v>
      </c>
      <c r="T27" t="e">
        <f>VALUE(RTD("tt.rtd",,RTD("tt.rtd",,"Inst","ASX",Q27),"ttq"))</f>
        <v>#N/A</v>
      </c>
      <c r="U27">
        <f t="shared" si="4"/>
        <v>0</v>
      </c>
      <c r="V27" s="17">
        <f t="shared" si="5"/>
        <v>0</v>
      </c>
    </row>
    <row r="28" spans="2:22" x14ac:dyDescent="0.2">
      <c r="B28" s="54"/>
      <c r="C28" s="54"/>
      <c r="D28" s="16">
        <v>46813</v>
      </c>
      <c r="E28">
        <f t="shared" si="3"/>
        <v>0</v>
      </c>
      <c r="F28" t="s">
        <v>80</v>
      </c>
      <c r="G28" cm="1">
        <f t="array" ref="G28">IFERROR(
  _xlfn.SWITCH(
    $E$1,
    "vwap", ROUND(
      (RTD("tt.rtd",,RTD("tt.rtd",,"Inst","ASX",F28),"BidQty") * RTD("tt.rtd",,RTD("tt.rtd",,"Inst","ASX",F28),"Ask") +
       RTD("tt.rtd",,RTD("tt.rtd",,"Inst","ASX",F28),"AskQty") * RTD("tt.rtd",,RTD("tt.rtd",,"Inst","ASX",F28),"Bid")) /
      (RTD("tt.rtd",,RTD("tt.rtd",,"Inst","ASX",F28),"BidQty") + RTD("tt.rtd",,RTD("tt.rtd",,"Inst","ASX",F28),"AskQty")),
      3
    ),
    "settle", RTD("tt.rtd",,RTD("tt.rtd",,"Inst","ASX",F28),"Settle"),
    "mid", ROUND(
      (RTD("tt.rtd",,RTD("tt.rtd",,"Inst","ASX",F28),"Bid") + RTD("tt.rtd",,RTD("tt.rtd",,"Inst","ASX",F28),"Ask")) / 2,
      3
    ),
    0
  ),
  0
)</f>
        <v>0</v>
      </c>
      <c r="H28">
        <v>2</v>
      </c>
      <c r="I28" t="s">
        <v>95</v>
      </c>
      <c r="J28" cm="1">
        <f t="array" ref="J28">IFERROR(
  _xlfn.SWITCH(
    $E$1,
    "vwap", ROUND(
      (RTD("tt.rtd",,RTD("tt.rtd",,"Inst","ASX",I28),"BidQty") * RTD("tt.rtd",,RTD("tt.rtd",,"Inst","ASX",I28),"Ask") +
       RTD("tt.rtd",,RTD("tt.rtd",,"Inst","ASX",I28),"AskQty") * RTD("tt.rtd",,RTD("tt.rtd",,"Inst","ASX",I28),"Bid")) /
      (RTD("tt.rtd",,RTD("tt.rtd",,"Inst","ASX",I28),"BidQty") + RTD("tt.rtd",,RTD("tt.rtd",,"Inst","ASX",I28),"AskQty")),
      3
    ),
    "settle", RTD("tt.rtd",,RTD("tt.rtd",,"Inst","ASX",I28),"Settle"),
    "mid", ROUND(
      (RTD("tt.rtd",,RTD("tt.rtd",,"Inst","ASX",I28),"Bid") + RTD("tt.rtd",,RTD("tt.rtd",,"Inst","ASX",I28),"Ask")) / 2,
      3
    ),
    0
  ),
  0
)</f>
        <v>0</v>
      </c>
      <c r="K28" s="17">
        <v>1</v>
      </c>
      <c r="M28" s="40" t="s">
        <v>169</v>
      </c>
      <c r="N28" t="e">
        <f>VALUE(RTD("tt.rtd",,RTD("tt.rtd",,"Inst","ASX",M28),"ttq"))</f>
        <v>#N/A</v>
      </c>
      <c r="O28" cm="1">
        <f t="array" ref="O28">IFERROR(
  _xlfn.SWITCH(
    $O$3,
    "vwap", ROUND(
      (RTD("tt.rtd",,RTD("tt.rtd",,"Inst","ASX",M28),"BidQty") * RTD("tt.rtd",,RTD("tt.rtd",,"Inst","ASX",M28),"Ask") +
       RTD("tt.rtd",,RTD("tt.rtd",,"Inst","ASX",M28),"AskQty") * RTD("tt.rtd",,RTD("tt.rtd",,"Inst","ASX",M28),"Bid")) /
      (RTD("tt.rtd",,RTD("tt.rtd",,"Inst","ASX",M28),"BidQty") + RTD("tt.rtd",,RTD("tt.rtd",,"Inst","ASX",M28),"AskQty")),
      3
    ),
    "settle", RTD("tt.rtd",,RTD("tt.rtd",,"Inst","ASX",M28),"Settle"),
    "mid", ROUND(
      (RTD("tt.rtd",,RTD("tt.rtd",,"Inst","ASX",M28),"Bid") + RTD("tt.rtd",,RTD("tt.rtd",,"Inst","ASX",M28),"Ask")) / 2,
      3
    ),
    0
  ),
  0
)</f>
        <v>0</v>
      </c>
      <c r="Q28" s="41" t="s">
        <v>172</v>
      </c>
      <c r="R28" t="e">
        <f>VALUE(RTD("tt.rtd",,RTD("tt.rtd",,"Inst","ASX",Q28),"ttq"))</f>
        <v>#N/A</v>
      </c>
      <c r="S28" cm="1">
        <f t="array" ref="S28">IFERROR(
  _xlfn.SWITCH(
    $O$3,
    "vwap", ROUND(
      (RTD("tt.rtd",,RTD("tt.rtd",,"Inst","ASX",Q28),"BidQty") * RTD("tt.rtd",,RTD("tt.rtd",,"Inst","ASX",Q28),"Ask") +
       RTD("tt.rtd",,RTD("tt.rtd",,"Inst","ASX",Q28),"AskQty") * RTD("tt.rtd",,RTD("tt.rtd",,"Inst","ASX",Q28),"Bid")) /
      (RTD("tt.rtd",,RTD("tt.rtd",,"Inst","ASX",Q28),"BidQty") + RTD("tt.rtd",,RTD("tt.rtd",,"Inst","ASX",Q28),"AskQty")),
      3
    ),
    "settle", RTD("tt.rtd",,RTD("tt.rtd",,"Inst","ASX",Q28),"Settle"),
    "mid", ROUND(
      (RTD("tt.rtd",,RTD("tt.rtd",,"Inst","ASX",Q28),"Bid") + RTD("tt.rtd",,RTD("tt.rtd",,"Inst","ASX",Q28),"Ask")) / 2,
      3
    ),
    0
  ),
  0
)</f>
        <v>0</v>
      </c>
      <c r="T28" t="e">
        <f>VALUE(RTD("tt.rtd",,RTD("tt.rtd",,"Inst","ASX",Q28),"ttq"))</f>
        <v>#N/A</v>
      </c>
      <c r="U28">
        <f t="shared" si="4"/>
        <v>0</v>
      </c>
      <c r="V28" s="17">
        <f t="shared" si="5"/>
        <v>0</v>
      </c>
    </row>
    <row r="29" spans="2:22" ht="16" thickBot="1" x14ac:dyDescent="0.25">
      <c r="B29" s="54"/>
      <c r="C29" s="54"/>
      <c r="D29" s="18">
        <v>46905</v>
      </c>
      <c r="E29" s="19">
        <f t="shared" si="3"/>
        <v>0</v>
      </c>
      <c r="F29" s="19" t="s">
        <v>81</v>
      </c>
      <c r="G29" s="19" cm="1">
        <f t="array" ref="G29">IFERROR(
  _xlfn.SWITCH(
    $E$1,
    "vwap", ROUND(
      (RTD("tt.rtd",,RTD("tt.rtd",,"Inst","ASX",F29),"BidQty") * RTD("tt.rtd",,RTD("tt.rtd",,"Inst","ASX",F29),"Ask") +
       RTD("tt.rtd",,RTD("tt.rtd",,"Inst","ASX",F29),"AskQty") * RTD("tt.rtd",,RTD("tt.rtd",,"Inst","ASX",F29),"Bid")) /
      (RTD("tt.rtd",,RTD("tt.rtd",,"Inst","ASX",F29),"BidQty") + RTD("tt.rtd",,RTD("tt.rtd",,"Inst","ASX",F29),"AskQty")),
      3
    ),
    "settle", RTD("tt.rtd",,RTD("tt.rtd",,"Inst","ASX",F29),"Settle"),
    "mid", ROUND(
      (RTD("tt.rtd",,RTD("tt.rtd",,"Inst","ASX",F29),"Bid") + RTD("tt.rtd",,RTD("tt.rtd",,"Inst","ASX",F29),"Ask")) / 2,
      3
    ),
    0
  ),
  0
)</f>
        <v>0</v>
      </c>
      <c r="H29" s="19">
        <v>2</v>
      </c>
      <c r="I29" s="19" t="s">
        <v>96</v>
      </c>
      <c r="J29" s="19" cm="1">
        <f t="array" ref="J29">IFERROR(
  _xlfn.SWITCH(
    $E$1,
    "vwap", ROUND(
      (RTD("tt.rtd",,RTD("tt.rtd",,"Inst","ASX",I29),"BidQty") * RTD("tt.rtd",,RTD("tt.rtd",,"Inst","ASX",I29),"Ask") +
       RTD("tt.rtd",,RTD("tt.rtd",,"Inst","ASX",I29),"AskQty") * RTD("tt.rtd",,RTD("tt.rtd",,"Inst","ASX",I29),"Bid")) /
      (RTD("tt.rtd",,RTD("tt.rtd",,"Inst","ASX",I29),"BidQty") + RTD("tt.rtd",,RTD("tt.rtd",,"Inst","ASX",I29),"AskQty")),
      3
    ),
    "settle", RTD("tt.rtd",,RTD("tt.rtd",,"Inst","ASX",I29),"Settle"),
    "mid", ROUND(
      (RTD("tt.rtd",,RTD("tt.rtd",,"Inst","ASX",I29),"Bid") + RTD("tt.rtd",,RTD("tt.rtd",,"Inst","ASX",I29),"Ask")) / 2,
      3
    ),
    0
  ),
  0
)</f>
        <v>0</v>
      </c>
      <c r="K29" s="20">
        <v>1</v>
      </c>
      <c r="M29" s="40" t="s">
        <v>174</v>
      </c>
      <c r="N29" t="e">
        <f>VALUE(RTD("tt.rtd",,RTD("tt.rtd",,"Inst","ASX",M29),"ttq"))</f>
        <v>#N/A</v>
      </c>
      <c r="O29" cm="1">
        <f t="array" ref="O29">IFERROR(
  _xlfn.SWITCH(
    $O$3,
    "vwap", ROUND(
      (RTD("tt.rtd",,RTD("tt.rtd",,"Inst","ASX",M29),"BidQty") * RTD("tt.rtd",,RTD("tt.rtd",,"Inst","ASX",M29),"Ask") +
       RTD("tt.rtd",,RTD("tt.rtd",,"Inst","ASX",M29),"AskQty") * RTD("tt.rtd",,RTD("tt.rtd",,"Inst","ASX",M29),"Bid")) /
      (RTD("tt.rtd",,RTD("tt.rtd",,"Inst","ASX",M29),"BidQty") + RTD("tt.rtd",,RTD("tt.rtd",,"Inst","ASX",M29),"AskQty")),
      3
    ),
    "settle", RTD("tt.rtd",,RTD("tt.rtd",,"Inst","ASX",M29),"Settle"),
    "mid", ROUND(
      (RTD("tt.rtd",,RTD("tt.rtd",,"Inst","ASX",M29),"Bid") + RTD("tt.rtd",,RTD("tt.rtd",,"Inst","ASX",M29),"Ask")) / 2,
      3
    ),
    0
  ),
  0
)</f>
        <v>0</v>
      </c>
      <c r="Q29" s="41" t="s">
        <v>177</v>
      </c>
      <c r="R29" t="e">
        <f>VALUE(RTD("tt.rtd",,RTD("tt.rtd",,"Inst","ASX",Q29),"ttq"))</f>
        <v>#N/A</v>
      </c>
      <c r="S29" cm="1">
        <f t="array" ref="S29">IFERROR(
  _xlfn.SWITCH(
    $O$3,
    "vwap", ROUND(
      (RTD("tt.rtd",,RTD("tt.rtd",,"Inst","ASX",Q29),"BidQty") * RTD("tt.rtd",,RTD("tt.rtd",,"Inst","ASX",Q29),"Ask") +
       RTD("tt.rtd",,RTD("tt.rtd",,"Inst","ASX",Q29),"AskQty") * RTD("tt.rtd",,RTD("tt.rtd",,"Inst","ASX",Q29),"Bid")) /
      (RTD("tt.rtd",,RTD("tt.rtd",,"Inst","ASX",Q29),"BidQty") + RTD("tt.rtd",,RTD("tt.rtd",,"Inst","ASX",Q29),"AskQty")),
      3
    ),
    "settle", RTD("tt.rtd",,RTD("tt.rtd",,"Inst","ASX",Q29),"Settle"),
    "mid", ROUND(
      (RTD("tt.rtd",,RTD("tt.rtd",,"Inst","ASX",Q29),"Bid") + RTD("tt.rtd",,RTD("tt.rtd",,"Inst","ASX",Q29),"Ask")) / 2,
      3
    ),
    0
  ),
  0
)</f>
        <v>0</v>
      </c>
      <c r="T29" t="e">
        <f>VALUE(RTD("tt.rtd",,RTD("tt.rtd",,"Inst","ASX",Q29),"ttq"))</f>
        <v>#N/A</v>
      </c>
      <c r="U29">
        <f t="shared" si="4"/>
        <v>0</v>
      </c>
      <c r="V29" s="17">
        <f t="shared" si="5"/>
        <v>0</v>
      </c>
    </row>
    <row r="30" spans="2:22" ht="16" thickBot="1" x14ac:dyDescent="0.25">
      <c r="B30" s="54"/>
      <c r="C30" s="54"/>
      <c r="M30" s="40" t="s">
        <v>179</v>
      </c>
      <c r="N30" t="e">
        <f>VALUE(RTD("tt.rtd",,RTD("tt.rtd",,"Inst","ASX",M30),"ttq"))</f>
        <v>#N/A</v>
      </c>
      <c r="O30" cm="1">
        <f t="array" ref="O30">IFERROR(
  _xlfn.SWITCH(
    $O$3,
    "vwap", ROUND(
      (RTD("tt.rtd",,RTD("tt.rtd",,"Inst","ASX",M30),"BidQty") * RTD("tt.rtd",,RTD("tt.rtd",,"Inst","ASX",M30),"Ask") +
       RTD("tt.rtd",,RTD("tt.rtd",,"Inst","ASX",M30),"AskQty") * RTD("tt.rtd",,RTD("tt.rtd",,"Inst","ASX",M30),"Bid")) /
      (RTD("tt.rtd",,RTD("tt.rtd",,"Inst","ASX",M30),"BidQty") + RTD("tt.rtd",,RTD("tt.rtd",,"Inst","ASX",M30),"AskQty")),
      3
    ),
    "settle", RTD("tt.rtd",,RTD("tt.rtd",,"Inst","ASX",M30),"Settle"),
    "mid", ROUND(
      (RTD("tt.rtd",,RTD("tt.rtd",,"Inst","ASX",M30),"Bid") + RTD("tt.rtd",,RTD("tt.rtd",,"Inst","ASX",M30),"Ask")) / 2,
      3
    ),
    0
  ),
  0
)</f>
        <v>0</v>
      </c>
      <c r="Q30" s="41" t="s">
        <v>182</v>
      </c>
      <c r="R30" t="e">
        <f>VALUE(RTD("tt.rtd",,RTD("tt.rtd",,"Inst","ASX",Q30),"ttq"))</f>
        <v>#N/A</v>
      </c>
      <c r="S30" cm="1">
        <f t="array" ref="S30">IFERROR(
  _xlfn.SWITCH(
    $O$3,
    "vwap", ROUND(
      (RTD("tt.rtd",,RTD("tt.rtd",,"Inst","ASX",Q30),"BidQty") * RTD("tt.rtd",,RTD("tt.rtd",,"Inst","ASX",Q30),"Ask") +
       RTD("tt.rtd",,RTD("tt.rtd",,"Inst","ASX",Q30),"AskQty") * RTD("tt.rtd",,RTD("tt.rtd",,"Inst","ASX",Q30),"Bid")) /
      (RTD("tt.rtd",,RTD("tt.rtd",,"Inst","ASX",Q30),"BidQty") + RTD("tt.rtd",,RTD("tt.rtd",,"Inst","ASX",Q30),"AskQty")),
      3
    ),
    "settle", RTD("tt.rtd",,RTD("tt.rtd",,"Inst","ASX",Q30),"Settle"),
    "mid", ROUND(
      (RTD("tt.rtd",,RTD("tt.rtd",,"Inst","ASX",Q30),"Bid") + RTD("tt.rtd",,RTD("tt.rtd",,"Inst","ASX",Q30),"Ask")) / 2,
      3
    ),
    0
  ),
  0
)</f>
        <v>0</v>
      </c>
      <c r="T30" t="e">
        <f>VALUE(RTD("tt.rtd",,RTD("tt.rtd",,"Inst","ASX",Q30),"ttq"))</f>
        <v>#N/A</v>
      </c>
      <c r="U30">
        <f t="shared" si="4"/>
        <v>0</v>
      </c>
      <c r="V30" s="17">
        <f t="shared" si="5"/>
        <v>0</v>
      </c>
    </row>
    <row r="31" spans="2:22" ht="16" thickBot="1" x14ac:dyDescent="0.25">
      <c r="B31" s="54"/>
      <c r="C31" s="54" t="s">
        <v>111</v>
      </c>
      <c r="D31" s="13"/>
      <c r="E31" s="14"/>
      <c r="F31" s="14"/>
      <c r="G31" s="14"/>
      <c r="H31" s="14"/>
      <c r="I31" s="14"/>
      <c r="J31" s="14"/>
      <c r="K31" s="15"/>
      <c r="M31" s="42" t="s">
        <v>184</v>
      </c>
      <c r="N31" s="19" t="e">
        <f>VALUE(RTD("tt.rtd",,RTD("tt.rtd",,"Inst","ASX",M31),"ttq"))</f>
        <v>#N/A</v>
      </c>
      <c r="O31" s="19" cm="1">
        <f t="array" ref="O31">IFERROR(
  _xlfn.SWITCH(
    $O$3,
    "vwap", ROUND(
      (RTD("tt.rtd",,RTD("tt.rtd",,"Inst","ASX",M31),"BidQty") * RTD("tt.rtd",,RTD("tt.rtd",,"Inst","ASX",M31),"Ask") +
       RTD("tt.rtd",,RTD("tt.rtd",,"Inst","ASX",M31),"AskQty") * RTD("tt.rtd",,RTD("tt.rtd",,"Inst","ASX",M31),"Bid")) /
      (RTD("tt.rtd",,RTD("tt.rtd",,"Inst","ASX",M31),"BidQty") + RTD("tt.rtd",,RTD("tt.rtd",,"Inst","ASX",M31),"AskQty")),
      3
    ),
    "settle", RTD("tt.rtd",,RTD("tt.rtd",,"Inst","ASX",M31),"Settle"),
    "mid", ROUND(
      (RTD("tt.rtd",,RTD("tt.rtd",,"Inst","ASX",M31),"Bid") + RTD("tt.rtd",,RTD("tt.rtd",,"Inst","ASX",M31),"Ask")) / 2,
      3
    ),
    0
  ),
  0
)</f>
        <v>0</v>
      </c>
      <c r="P31" s="19"/>
      <c r="Q31" s="43" t="s">
        <v>206</v>
      </c>
      <c r="R31" t="e">
        <f>VALUE(RTD("tt.rtd",,RTD("tt.rtd",,"Inst","ASX",Q31),"ttq"))</f>
        <v>#N/A</v>
      </c>
      <c r="S31" s="19" cm="1">
        <f t="array" ref="S31">IFERROR(
  _xlfn.SWITCH(
    $O$3,
    "vwap", ROUND(
      (RTD("tt.rtd",,RTD("tt.rtd",,"Inst","ASX",Q31),"BidQty") * RTD("tt.rtd",,RTD("tt.rtd",,"Inst","ASX",Q31),"Ask") +
       RTD("tt.rtd",,RTD("tt.rtd",,"Inst","ASX",Q31),"AskQty") * RTD("tt.rtd",,RTD("tt.rtd",,"Inst","ASX",Q31),"Bid")) /
      (RTD("tt.rtd",,RTD("tt.rtd",,"Inst","ASX",Q31),"BidQty") + RTD("tt.rtd",,RTD("tt.rtd",,"Inst","ASX",Q31),"AskQty")),
      3
    ),
    "settle", RTD("tt.rtd",,RTD("tt.rtd",,"Inst","ASX",Q31),"Settle"),
    "mid", ROUND(
      (RTD("tt.rtd",,RTD("tt.rtd",,"Inst","ASX",Q31),"Bid") + RTD("tt.rtd",,RTD("tt.rtd",,"Inst","ASX",Q31),"Ask")) / 2,
      3
    ),
    0
  ),
  0
)</f>
        <v>0</v>
      </c>
      <c r="T31" s="19" t="e">
        <f>VALUE(RTD("tt.rtd",,RTD("tt.rtd",,"Inst","ASX",Q31),"ttq"))</f>
        <v>#N/A</v>
      </c>
      <c r="U31" s="19">
        <f t="shared" si="4"/>
        <v>0</v>
      </c>
      <c r="V31" s="20">
        <f t="shared" si="5"/>
        <v>0</v>
      </c>
    </row>
    <row r="32" spans="2:22" x14ac:dyDescent="0.2">
      <c r="B32" s="54"/>
      <c r="C32" s="54"/>
      <c r="D32" s="16">
        <v>45809</v>
      </c>
      <c r="E32">
        <f t="shared" ref="E32:E67" si="6">G32*H32-J32*K32</f>
        <v>0</v>
      </c>
      <c r="F32" t="s">
        <v>84</v>
      </c>
      <c r="G32" cm="1">
        <f t="array" ref="G32">IFERROR(
  _xlfn.SWITCH(
    $E$1,
    "vwap", ROUND(
      (RTD("tt.rtd",,RTD("tt.rtd",,"Inst","ASX",F32),"BidQty") * RTD("tt.rtd",,RTD("tt.rtd",,"Inst","ASX",F32),"Ask") +
       RTD("tt.rtd",,RTD("tt.rtd",,"Inst","ASX",F32),"AskQty") * RTD("tt.rtd",,RTD("tt.rtd",,"Inst","ASX",F32),"Bid")) /
      (RTD("tt.rtd",,RTD("tt.rtd",,"Inst","ASX",F32),"BidQty") + RTD("tt.rtd",,RTD("tt.rtd",,"Inst","ASX",F32),"AskQty")),
      3
    ),
    "settle", RTD("tt.rtd",,RTD("tt.rtd",,"Inst","ASX",F32),"Settle"),
    "mid", ROUND(
      (RTD("tt.rtd",,RTD("tt.rtd",,"Inst","ASX",F32),"Bid") + RTD("tt.rtd",,RTD("tt.rtd",,"Inst","ASX",F32),"Ask")) / 2,
      3
    ),
    0
  ),
  0
)</f>
        <v>0</v>
      </c>
      <c r="H32">
        <v>1</v>
      </c>
      <c r="I32" t="s">
        <v>64</v>
      </c>
      <c r="J32" cm="1">
        <f t="array" ref="J32">IFERROR(
  _xlfn.SWITCH(
    $E$1,
    "vwap", ROUND(
      (RTD("tt.rtd",,RTD("tt.rtd",,"Inst","ASX",I32),"BidQty") * RTD("tt.rtd",,RTD("tt.rtd",,"Inst","ASX",I32),"Ask") +
       RTD("tt.rtd",,RTD("tt.rtd",,"Inst","ASX",I32),"AskQty") * RTD("tt.rtd",,RTD("tt.rtd",,"Inst","ASX",I32),"Bid")) /
      (RTD("tt.rtd",,RTD("tt.rtd",,"Inst","ASX",I32),"BidQty") + RTD("tt.rtd",,RTD("tt.rtd",,"Inst","ASX",I32),"AskQty")),
      3
    ),
    "settle", RTD("tt.rtd",,RTD("tt.rtd",,"Inst","ASX",I32),"Settle"),
    "mid", ROUND(
      (RTD("tt.rtd",,RTD("tt.rtd",,"Inst","ASX",I32),"Bid") + RTD("tt.rtd",,RTD("tt.rtd",,"Inst","ASX",I32),"Ask")) / 2,
      3
    ),
    0
  ),
  0
)</f>
        <v>0</v>
      </c>
      <c r="K32" s="17">
        <v>2</v>
      </c>
    </row>
    <row r="33" spans="2:22" ht="16" thickBot="1" x14ac:dyDescent="0.25">
      <c r="B33" s="54"/>
      <c r="C33" s="54"/>
      <c r="D33" s="16">
        <v>45901</v>
      </c>
      <c r="E33">
        <f t="shared" si="6"/>
        <v>0</v>
      </c>
      <c r="F33" t="s">
        <v>85</v>
      </c>
      <c r="G33" cm="1">
        <f t="array" ref="G33">IFERROR(
  _xlfn.SWITCH(
    $E$1,
    "vwap", ROUND(
      (RTD("tt.rtd",,RTD("tt.rtd",,"Inst","ASX",F33),"BidQty") * RTD("tt.rtd",,RTD("tt.rtd",,"Inst","ASX",F33),"Ask") +
       RTD("tt.rtd",,RTD("tt.rtd",,"Inst","ASX",F33),"AskQty") * RTD("tt.rtd",,RTD("tt.rtd",,"Inst","ASX",F33),"Bid")) /
      (RTD("tt.rtd",,RTD("tt.rtd",,"Inst","ASX",F33),"BidQty") + RTD("tt.rtd",,RTD("tt.rtd",,"Inst","ASX",F33),"AskQty")),
      3
    ),
    "settle", RTD("tt.rtd",,RTD("tt.rtd",,"Inst","ASX",F33),"Settle"),
    "mid", ROUND(
      (RTD("tt.rtd",,RTD("tt.rtd",,"Inst","ASX",F33),"Bid") + RTD("tt.rtd",,RTD("tt.rtd",,"Inst","ASX",F33),"Ask")) / 2,
      3
    ),
    0
  ),
  0
)</f>
        <v>0</v>
      </c>
      <c r="H33">
        <v>1</v>
      </c>
      <c r="I33" t="s">
        <v>65</v>
      </c>
      <c r="J33" cm="1">
        <f t="array" ref="J33">IFERROR(
  _xlfn.SWITCH(
    $E$1,
    "vwap", ROUND(
      (RTD("tt.rtd",,RTD("tt.rtd",,"Inst","ASX",I33),"BidQty") * RTD("tt.rtd",,RTD("tt.rtd",,"Inst","ASX",I33),"Ask") +
       RTD("tt.rtd",,RTD("tt.rtd",,"Inst","ASX",I33),"AskQty") * RTD("tt.rtd",,RTD("tt.rtd",,"Inst","ASX",I33),"Bid")) /
      (RTD("tt.rtd",,RTD("tt.rtd",,"Inst","ASX",I33),"BidQty") + RTD("tt.rtd",,RTD("tt.rtd",,"Inst","ASX",I33),"AskQty")),
      3
    ),
    "settle", RTD("tt.rtd",,RTD("tt.rtd",,"Inst","ASX",I33),"Settle"),
    "mid", ROUND(
      (RTD("tt.rtd",,RTD("tt.rtd",,"Inst","ASX",I33),"Bid") + RTD("tt.rtd",,RTD("tt.rtd",,"Inst","ASX",I33),"Ask")) / 2,
      3
    ),
    0
  ),
  0
)</f>
        <v>0</v>
      </c>
      <c r="K33" s="17">
        <v>2</v>
      </c>
    </row>
    <row r="34" spans="2:22" ht="16" thickBot="1" x14ac:dyDescent="0.25">
      <c r="B34" s="54"/>
      <c r="C34" s="54"/>
      <c r="D34" s="16">
        <v>45992</v>
      </c>
      <c r="E34">
        <f t="shared" si="6"/>
        <v>0</v>
      </c>
      <c r="F34" t="s">
        <v>86</v>
      </c>
      <c r="G34" cm="1">
        <f t="array" ref="G34">IFERROR(
  _xlfn.SWITCH(
    $E$1,
    "vwap", ROUND(
      (RTD("tt.rtd",,RTD("tt.rtd",,"Inst","ASX",F34),"BidQty") * RTD("tt.rtd",,RTD("tt.rtd",,"Inst","ASX",F34),"Ask") +
       RTD("tt.rtd",,RTD("tt.rtd",,"Inst","ASX",F34),"AskQty") * RTD("tt.rtd",,RTD("tt.rtd",,"Inst","ASX",F34),"Bid")) /
      (RTD("tt.rtd",,RTD("tt.rtd",,"Inst","ASX",F34),"BidQty") + RTD("tt.rtd",,RTD("tt.rtd",,"Inst","ASX",F34),"AskQty")),
      3
    ),
    "settle", RTD("tt.rtd",,RTD("tt.rtd",,"Inst","ASX",F34),"Settle"),
    "mid", ROUND(
      (RTD("tt.rtd",,RTD("tt.rtd",,"Inst","ASX",F34),"Bid") + RTD("tt.rtd",,RTD("tt.rtd",,"Inst","ASX",F34),"Ask")) / 2,
      3
    ),
    0
  ),
  0
)</f>
        <v>0</v>
      </c>
      <c r="H34">
        <v>1</v>
      </c>
      <c r="I34" t="s">
        <v>72</v>
      </c>
      <c r="J34" cm="1">
        <f t="array" ref="J34">IFERROR(
  _xlfn.SWITCH(
    $E$1,
    "vwap", ROUND(
      (RTD("tt.rtd",,RTD("tt.rtd",,"Inst","ASX",I34),"BidQty") * RTD("tt.rtd",,RTD("tt.rtd",,"Inst","ASX",I34),"Ask") +
       RTD("tt.rtd",,RTD("tt.rtd",,"Inst","ASX",I34),"AskQty") * RTD("tt.rtd",,RTD("tt.rtd",,"Inst","ASX",I34),"Bid")) /
      (RTD("tt.rtd",,RTD("tt.rtd",,"Inst","ASX",I34),"BidQty") + RTD("tt.rtd",,RTD("tt.rtd",,"Inst","ASX",I34),"AskQty")),
      3
    ),
    "settle", RTD("tt.rtd",,RTD("tt.rtd",,"Inst","ASX",I34),"Settle"),
    "mid", ROUND(
      (RTD("tt.rtd",,RTD("tt.rtd",,"Inst","ASX",I34),"Bid") + RTD("tt.rtd",,RTD("tt.rtd",,"Inst","ASX",I34),"Ask")) / 2,
      3
    ),
    0
  ),
  0
)</f>
        <v>0</v>
      </c>
      <c r="K34" s="17">
        <v>2</v>
      </c>
      <c r="M34" s="73" t="s">
        <v>300</v>
      </c>
      <c r="N34" s="74"/>
      <c r="O34" s="74"/>
      <c r="P34" s="74"/>
      <c r="Q34" s="74" t="s">
        <v>294</v>
      </c>
      <c r="R34" s="74"/>
      <c r="S34" s="74"/>
      <c r="T34" s="74"/>
      <c r="U34" s="74" t="s">
        <v>301</v>
      </c>
      <c r="V34" s="75" t="s">
        <v>303</v>
      </c>
    </row>
    <row r="35" spans="2:22" x14ac:dyDescent="0.2">
      <c r="B35" s="54"/>
      <c r="C35" s="54"/>
      <c r="D35" s="16">
        <v>46082</v>
      </c>
      <c r="E35">
        <f>G35*H35-J35*K35</f>
        <v>0</v>
      </c>
      <c r="F35" t="s">
        <v>87</v>
      </c>
      <c r="G35" cm="1">
        <f t="array" ref="G35">IFERROR(
  _xlfn.SWITCH(
    $E$1,
    "vwap", ROUND(
      (RTD("tt.rtd",,RTD("tt.rtd",,"Inst","ASX",F35),"BidQty") * RTD("tt.rtd",,RTD("tt.rtd",,"Inst","ASX",F35),"Ask") +
       RTD("tt.rtd",,RTD("tt.rtd",,"Inst","ASX",F35),"AskQty") * RTD("tt.rtd",,RTD("tt.rtd",,"Inst","ASX",F35),"Bid")) /
      (RTD("tt.rtd",,RTD("tt.rtd",,"Inst","ASX",F35),"BidQty") + RTD("tt.rtd",,RTD("tt.rtd",,"Inst","ASX",F35),"AskQty")),
      3
    ),
    "settle", RTD("tt.rtd",,RTD("tt.rtd",,"Inst","ASX",F35),"Settle"),
    "mid", ROUND(
      (RTD("tt.rtd",,RTD("tt.rtd",,"Inst","ASX",F35),"Bid") + RTD("tt.rtd",,RTD("tt.rtd",,"Inst","ASX",F35),"Ask")) / 2,
      3
    ),
    0
  ),
  0
)</f>
        <v>0</v>
      </c>
      <c r="H35">
        <v>1</v>
      </c>
      <c r="I35" t="s">
        <v>73</v>
      </c>
      <c r="J35" cm="1">
        <f t="array" ref="J35">IFERROR(
  _xlfn.SWITCH(
    $E$1,
    "vwap", ROUND(
      (RTD("tt.rtd",,RTD("tt.rtd",,"Inst","ASX",I35),"BidQty") * RTD("tt.rtd",,RTD("tt.rtd",,"Inst","ASX",I35),"Ask") +
       RTD("tt.rtd",,RTD("tt.rtd",,"Inst","ASX",I35),"AskQty") * RTD("tt.rtd",,RTD("tt.rtd",,"Inst","ASX",I35),"Bid")) /
      (RTD("tt.rtd",,RTD("tt.rtd",,"Inst","ASX",I35),"BidQty") + RTD("tt.rtd",,RTD("tt.rtd",,"Inst","ASX",I35),"AskQty")),
      3
    ),
    "settle", RTD("tt.rtd",,RTD("tt.rtd",,"Inst","ASX",I35),"Settle"),
    "mid", ROUND(
      (RTD("tt.rtd",,RTD("tt.rtd",,"Inst","ASX",I35),"Bid") + RTD("tt.rtd",,RTD("tt.rtd",,"Inst","ASX",I35),"Ask")) / 2,
      3
    ),
    0
  ),
  0
)</f>
        <v>0</v>
      </c>
      <c r="K35" s="17">
        <v>2</v>
      </c>
      <c r="M35" s="40"/>
      <c r="Q35" s="41"/>
      <c r="R35" s="41"/>
      <c r="V35" s="17"/>
    </row>
    <row r="36" spans="2:22" x14ac:dyDescent="0.2">
      <c r="B36" s="54"/>
      <c r="C36" s="54"/>
      <c r="D36" s="16">
        <v>46174</v>
      </c>
      <c r="E36">
        <f t="shared" si="6"/>
        <v>0</v>
      </c>
      <c r="F36" t="s">
        <v>88</v>
      </c>
      <c r="G36" cm="1">
        <f t="array" ref="G36">IFERROR(
  _xlfn.SWITCH(
    $E$1,
    "vwap", ROUND(
      (RTD("tt.rtd",,RTD("tt.rtd",,"Inst","ASX",F36),"BidQty") * RTD("tt.rtd",,RTD("tt.rtd",,"Inst","ASX",F36),"Ask") +
       RTD("tt.rtd",,RTD("tt.rtd",,"Inst","ASX",F36),"AskQty") * RTD("tt.rtd",,RTD("tt.rtd",,"Inst","ASX",F36),"Bid")) /
      (RTD("tt.rtd",,RTD("tt.rtd",,"Inst","ASX",F36),"BidQty") + RTD("tt.rtd",,RTD("tt.rtd",,"Inst","ASX",F36),"AskQty")),
      3
    ),
    "settle", RTD("tt.rtd",,RTD("tt.rtd",,"Inst","ASX",F36),"Settle"),
    "mid", ROUND(
      (RTD("tt.rtd",,RTD("tt.rtd",,"Inst","ASX",F36),"Bid") + RTD("tt.rtd",,RTD("tt.rtd",,"Inst","ASX",F36),"Ask")) / 2,
      3
    ),
    0
  ),
  0
)</f>
        <v>0</v>
      </c>
      <c r="H36">
        <v>1</v>
      </c>
      <c r="I36" t="s">
        <v>74</v>
      </c>
      <c r="J36" cm="1">
        <f t="array" ref="J36">IFERROR(
  _xlfn.SWITCH(
    $E$1,
    "vwap", ROUND(
      (RTD("tt.rtd",,RTD("tt.rtd",,"Inst","ASX",I36),"BidQty") * RTD("tt.rtd",,RTD("tt.rtd",,"Inst","ASX",I36),"Ask") +
       RTD("tt.rtd",,RTD("tt.rtd",,"Inst","ASX",I36),"AskQty") * RTD("tt.rtd",,RTD("tt.rtd",,"Inst","ASX",I36),"Bid")) /
      (RTD("tt.rtd",,RTD("tt.rtd",,"Inst","ASX",I36),"BidQty") + RTD("tt.rtd",,RTD("tt.rtd",,"Inst","ASX",I36),"AskQty")),
      3
    ),
    "settle", RTD("tt.rtd",,RTD("tt.rtd",,"Inst","ASX",I36),"Settle"),
    "mid", ROUND(
      (RTD("tt.rtd",,RTD("tt.rtd",,"Inst","ASX",I36),"Bid") + RTD("tt.rtd",,RTD("tt.rtd",,"Inst","ASX",I36),"Ask")) / 2,
      3
    ),
    0
  ),
  0
)</f>
        <v>0</v>
      </c>
      <c r="K36" s="17">
        <v>2</v>
      </c>
      <c r="M36" s="40" t="s">
        <v>132</v>
      </c>
      <c r="N36" t="e">
        <f>VALUE(RTD("tt.rtd",,RTD("tt.rtd",,"Inst","ASX",M36),"ttq"))</f>
        <v>#N/A</v>
      </c>
      <c r="O36" cm="1">
        <f t="array" ref="O36">IFERROR(
  _xlfn.SWITCH(
    $O$3,
    "vwap", ROUND(
      (RTD("tt.rtd",,RTD("tt.rtd",,"Inst","ASX",M36),"BidQty") * RTD("tt.rtd",,RTD("tt.rtd",,"Inst","ASX",M36),"Ask") +
       RTD("tt.rtd",,RTD("tt.rtd",,"Inst","ASX",M36),"AskQty") * RTD("tt.rtd",,RTD("tt.rtd",,"Inst","ASX",M36),"Bid")) /
      (RTD("tt.rtd",,RTD("tt.rtd",,"Inst","ASX",M36),"BidQty") + RTD("tt.rtd",,RTD("tt.rtd",,"Inst","ASX",M36),"AskQty")),
      3
    ),
    "settle", RTD("tt.rtd",,RTD("tt.rtd",,"Inst","ASX",M36),"Settle"),
    "mid", ROUND(
      (RTD("tt.rtd",,RTD("tt.rtd",,"Inst","ASX",M36),"Bid") + RTD("tt.rtd",,RTD("tt.rtd",,"Inst","ASX",M36),"Ask")) / 2,
      3
    ),
    0
  ),
  0
)</f>
        <v>0</v>
      </c>
      <c r="Q36" s="41" t="s">
        <v>64</v>
      </c>
      <c r="R36" t="e">
        <f>VALUE(RTD("tt.rtd",,RTD("tt.rtd",,"Inst","ASX",Q36),"ttq"))</f>
        <v>#N/A</v>
      </c>
      <c r="S36" cm="1">
        <f t="array" ref="S36">IFERROR(
  _xlfn.SWITCH(
    $O$3,
    "vwap", ROUND(
      (RTD("tt.rtd",,RTD("tt.rtd",,"Inst","ASX",Q36),"BidQty") * RTD("tt.rtd",,RTD("tt.rtd",,"Inst","ASX",Q36),"Ask") +
       RTD("tt.rtd",,RTD("tt.rtd",,"Inst","ASX",Q36),"AskQty") * RTD("tt.rtd",,RTD("tt.rtd",,"Inst","ASX",Q36),"Bid")) /
      (RTD("tt.rtd",,RTD("tt.rtd",,"Inst","ASX",Q36),"BidQty") + RTD("tt.rtd",,RTD("tt.rtd",,"Inst","ASX",Q36),"AskQty")),
      3
    ),
    "settle", RTD("tt.rtd",,RTD("tt.rtd",,"Inst","ASX",Q36),"Settle"),
    "mid", ROUND(
      (RTD("tt.rtd",,RTD("tt.rtd",,"Inst","ASX",Q36),"Bid") + RTD("tt.rtd",,RTD("tt.rtd",,"Inst","ASX",Q36),"Ask")) / 2,
      3
    ),
    0
  ),
  0
)</f>
        <v>0</v>
      </c>
      <c r="T36" t="e">
        <f>VALUE(RTD("tt.rtd",,RTD("tt.rtd",,"Inst","ASX",Q36),"ttq"))</f>
        <v>#N/A</v>
      </c>
      <c r="U36">
        <f t="shared" ref="U36:U46" si="7">O36-3*S36</f>
        <v>0</v>
      </c>
      <c r="V36" s="17">
        <f t="shared" ref="V36:V46" si="8">E3-E4</f>
        <v>0</v>
      </c>
    </row>
    <row r="37" spans="2:22" x14ac:dyDescent="0.2">
      <c r="B37" s="54"/>
      <c r="C37" s="54"/>
      <c r="D37" s="16">
        <v>46266</v>
      </c>
      <c r="E37">
        <f t="shared" si="6"/>
        <v>0</v>
      </c>
      <c r="F37" t="s">
        <v>89</v>
      </c>
      <c r="G37" cm="1">
        <f t="array" ref="G37">IFERROR(
  _xlfn.SWITCH(
    $E$1,
    "vwap", ROUND(
      (RTD("tt.rtd",,RTD("tt.rtd",,"Inst","ASX",F37),"BidQty") * RTD("tt.rtd",,RTD("tt.rtd",,"Inst","ASX",F37),"Ask") +
       RTD("tt.rtd",,RTD("tt.rtd",,"Inst","ASX",F37),"AskQty") * RTD("tt.rtd",,RTD("tt.rtd",,"Inst","ASX",F37),"Bid")) /
      (RTD("tt.rtd",,RTD("tt.rtd",,"Inst","ASX",F37),"BidQty") + RTD("tt.rtd",,RTD("tt.rtd",,"Inst","ASX",F37),"AskQty")),
      3
    ),
    "settle", RTD("tt.rtd",,RTD("tt.rtd",,"Inst","ASX",F37),"Settle"),
    "mid", ROUND(
      (RTD("tt.rtd",,RTD("tt.rtd",,"Inst","ASX",F37),"Bid") + RTD("tt.rtd",,RTD("tt.rtd",,"Inst","ASX",F37),"Ask")) / 2,
      3
    ),
    0
  ),
  0
)</f>
        <v>0</v>
      </c>
      <c r="H37">
        <v>1</v>
      </c>
      <c r="I37" t="s">
        <v>75</v>
      </c>
      <c r="J37" cm="1">
        <f t="array" ref="J37">IFERROR(
  _xlfn.SWITCH(
    $E$1,
    "vwap", ROUND(
      (RTD("tt.rtd",,RTD("tt.rtd",,"Inst","ASX",I37),"BidQty") * RTD("tt.rtd",,RTD("tt.rtd",,"Inst","ASX",I37),"Ask") +
       RTD("tt.rtd",,RTD("tt.rtd",,"Inst","ASX",I37),"AskQty") * RTD("tt.rtd",,RTD("tt.rtd",,"Inst","ASX",I37),"Bid")) /
      (RTD("tt.rtd",,RTD("tt.rtd",,"Inst","ASX",I37),"BidQty") + RTD("tt.rtd",,RTD("tt.rtd",,"Inst","ASX",I37),"AskQty")),
      3
    ),
    "settle", RTD("tt.rtd",,RTD("tt.rtd",,"Inst","ASX",I37),"Settle"),
    "mid", ROUND(
      (RTD("tt.rtd",,RTD("tt.rtd",,"Inst","ASX",I37),"Bid") + RTD("tt.rtd",,RTD("tt.rtd",,"Inst","ASX",I37),"Ask")) / 2,
      3
    ),
    0
  ),
  0
)</f>
        <v>0</v>
      </c>
      <c r="K37" s="17">
        <v>2</v>
      </c>
      <c r="M37" s="40" t="s">
        <v>138</v>
      </c>
      <c r="N37" t="e">
        <f>VALUE(RTD("tt.rtd",,RTD("tt.rtd",,"Inst","ASX",M37),"ttq"))</f>
        <v>#N/A</v>
      </c>
      <c r="O37" cm="1">
        <f t="array" ref="O37">IFERROR(
  _xlfn.SWITCH(
    $O$3,
    "vwap", ROUND(
      (RTD("tt.rtd",,RTD("tt.rtd",,"Inst","ASX",M37),"BidQty") * RTD("tt.rtd",,RTD("tt.rtd",,"Inst","ASX",M37),"Ask") +
       RTD("tt.rtd",,RTD("tt.rtd",,"Inst","ASX",M37),"AskQty") * RTD("tt.rtd",,RTD("tt.rtd",,"Inst","ASX",M37),"Bid")) /
      (RTD("tt.rtd",,RTD("tt.rtd",,"Inst","ASX",M37),"BidQty") + RTD("tt.rtd",,RTD("tt.rtd",,"Inst","ASX",M37),"AskQty")),
      3
    ),
    "settle", RTD("tt.rtd",,RTD("tt.rtd",,"Inst","ASX",M37),"Settle"),
    "mid", ROUND(
      (RTD("tt.rtd",,RTD("tt.rtd",,"Inst","ASX",M37),"Bid") + RTD("tt.rtd",,RTD("tt.rtd",,"Inst","ASX",M37),"Ask")) / 2,
      3
    ),
    0
  ),
  0
)</f>
        <v>0</v>
      </c>
      <c r="Q37" s="41" t="s">
        <v>65</v>
      </c>
      <c r="R37" t="e">
        <f>VALUE(RTD("tt.rtd",,RTD("tt.rtd",,"Inst","ASX",Q37),"ttq"))</f>
        <v>#N/A</v>
      </c>
      <c r="S37" cm="1">
        <f t="array" ref="S37">IFERROR(
  _xlfn.SWITCH(
    $O$3,
    "vwap", ROUND(
      (RTD("tt.rtd",,RTD("tt.rtd",,"Inst","ASX",Q37),"BidQty") * RTD("tt.rtd",,RTD("tt.rtd",,"Inst","ASX",Q37),"Ask") +
       RTD("tt.rtd",,RTD("tt.rtd",,"Inst","ASX",Q37),"AskQty") * RTD("tt.rtd",,RTD("tt.rtd",,"Inst","ASX",Q37),"Bid")) /
      (RTD("tt.rtd",,RTD("tt.rtd",,"Inst","ASX",Q37),"BidQty") + RTD("tt.rtd",,RTD("tt.rtd",,"Inst","ASX",Q37),"AskQty")),
      3
    ),
    "settle", RTD("tt.rtd",,RTD("tt.rtd",,"Inst","ASX",Q37),"Settle"),
    "mid", ROUND(
      (RTD("tt.rtd",,RTD("tt.rtd",,"Inst","ASX",Q37),"Bid") + RTD("tt.rtd",,RTD("tt.rtd",,"Inst","ASX",Q37),"Ask")) / 2,
      3
    ),
    0
  ),
  0
)</f>
        <v>0</v>
      </c>
      <c r="T37" t="e">
        <f>VALUE(RTD("tt.rtd",,RTD("tt.rtd",,"Inst","ASX",Q37),"ttq"))</f>
        <v>#N/A</v>
      </c>
      <c r="U37">
        <f t="shared" si="7"/>
        <v>0</v>
      </c>
      <c r="V37" s="17">
        <f t="shared" si="8"/>
        <v>0</v>
      </c>
    </row>
    <row r="38" spans="2:22" x14ac:dyDescent="0.2">
      <c r="B38" s="54"/>
      <c r="C38" s="54"/>
      <c r="D38" s="16">
        <v>46357</v>
      </c>
      <c r="E38">
        <f t="shared" si="6"/>
        <v>0</v>
      </c>
      <c r="F38" t="s">
        <v>90</v>
      </c>
      <c r="G38" cm="1">
        <f t="array" ref="G38">IFERROR(
  _xlfn.SWITCH(
    $E$1,
    "vwap", ROUND(
      (RTD("tt.rtd",,RTD("tt.rtd",,"Inst","ASX",F38),"BidQty") * RTD("tt.rtd",,RTD("tt.rtd",,"Inst","ASX",F38),"Ask") +
       RTD("tt.rtd",,RTD("tt.rtd",,"Inst","ASX",F38),"AskQty") * RTD("tt.rtd",,RTD("tt.rtd",,"Inst","ASX",F38),"Bid")) /
      (RTD("tt.rtd",,RTD("tt.rtd",,"Inst","ASX",F38),"BidQty") + RTD("tt.rtd",,RTD("tt.rtd",,"Inst","ASX",F38),"AskQty")),
      3
    ),
    "settle", RTD("tt.rtd",,RTD("tt.rtd",,"Inst","ASX",F38),"Settle"),
    "mid", ROUND(
      (RTD("tt.rtd",,RTD("tt.rtd",,"Inst","ASX",F38),"Bid") + RTD("tt.rtd",,RTD("tt.rtd",,"Inst","ASX",F38),"Ask")) / 2,
      3
    ),
    0
  ),
  0
)</f>
        <v>0</v>
      </c>
      <c r="H38">
        <v>1</v>
      </c>
      <c r="I38" t="s">
        <v>76</v>
      </c>
      <c r="J38" cm="1">
        <f t="array" ref="J38">IFERROR(
  _xlfn.SWITCH(
    $E$1,
    "vwap", ROUND(
      (RTD("tt.rtd",,RTD("tt.rtd",,"Inst","ASX",I38),"BidQty") * RTD("tt.rtd",,RTD("tt.rtd",,"Inst","ASX",I38),"Ask") +
       RTD("tt.rtd",,RTD("tt.rtd",,"Inst","ASX",I38),"AskQty") * RTD("tt.rtd",,RTD("tt.rtd",,"Inst","ASX",I38),"Bid")) /
      (RTD("tt.rtd",,RTD("tt.rtd",,"Inst","ASX",I38),"BidQty") + RTD("tt.rtd",,RTD("tt.rtd",,"Inst","ASX",I38),"AskQty")),
      3
    ),
    "settle", RTD("tt.rtd",,RTD("tt.rtd",,"Inst","ASX",I38),"Settle"),
    "mid", ROUND(
      (RTD("tt.rtd",,RTD("tt.rtd",,"Inst","ASX",I38),"Bid") + RTD("tt.rtd",,RTD("tt.rtd",,"Inst","ASX",I38),"Ask")) / 2,
      3
    ),
    0
  ),
  0
)</f>
        <v>0</v>
      </c>
      <c r="K38" s="17">
        <v>2</v>
      </c>
      <c r="M38" s="40" t="s">
        <v>143</v>
      </c>
      <c r="N38" t="e">
        <f>VALUE(RTD("tt.rtd",,RTD("tt.rtd",,"Inst","ASX",M38),"ttq"))</f>
        <v>#N/A</v>
      </c>
      <c r="O38" cm="1">
        <f t="array" ref="O38">IFERROR(
  _xlfn.SWITCH(
    $O$3,
    "vwap", ROUND(
      (RTD("tt.rtd",,RTD("tt.rtd",,"Inst","ASX",M38),"BidQty") * RTD("tt.rtd",,RTD("tt.rtd",,"Inst","ASX",M38),"Ask") +
       RTD("tt.rtd",,RTD("tt.rtd",,"Inst","ASX",M38),"AskQty") * RTD("tt.rtd",,RTD("tt.rtd",,"Inst","ASX",M38),"Bid")) /
      (RTD("tt.rtd",,RTD("tt.rtd",,"Inst","ASX",M38),"BidQty") + RTD("tt.rtd",,RTD("tt.rtd",,"Inst","ASX",M38),"AskQty")),
      3
    ),
    "settle", RTD("tt.rtd",,RTD("tt.rtd",,"Inst","ASX",M38),"Settle"),
    "mid", ROUND(
      (RTD("tt.rtd",,RTD("tt.rtd",,"Inst","ASX",M38),"Bid") + RTD("tt.rtd",,RTD("tt.rtd",,"Inst","ASX",M38),"Ask")) / 2,
      3
    ),
    0
  ),
  0
)</f>
        <v>0</v>
      </c>
      <c r="Q38" s="41" t="s">
        <v>72</v>
      </c>
      <c r="R38" t="e">
        <f>VALUE(RTD("tt.rtd",,RTD("tt.rtd",,"Inst","ASX",Q38),"ttq"))</f>
        <v>#N/A</v>
      </c>
      <c r="S38" cm="1">
        <f t="array" ref="S38">IFERROR(
  _xlfn.SWITCH(
    $O$3,
    "vwap", ROUND(
      (RTD("tt.rtd",,RTD("tt.rtd",,"Inst","ASX",Q38),"BidQty") * RTD("tt.rtd",,RTD("tt.rtd",,"Inst","ASX",Q38),"Ask") +
       RTD("tt.rtd",,RTD("tt.rtd",,"Inst","ASX",Q38),"AskQty") * RTD("tt.rtd",,RTD("tt.rtd",,"Inst","ASX",Q38),"Bid")) /
      (RTD("tt.rtd",,RTD("tt.rtd",,"Inst","ASX",Q38),"BidQty") + RTD("tt.rtd",,RTD("tt.rtd",,"Inst","ASX",Q38),"AskQty")),
      3
    ),
    "settle", RTD("tt.rtd",,RTD("tt.rtd",,"Inst","ASX",Q38),"Settle"),
    "mid", ROUND(
      (RTD("tt.rtd",,RTD("tt.rtd",,"Inst","ASX",Q38),"Bid") + RTD("tt.rtd",,RTD("tt.rtd",,"Inst","ASX",Q38),"Ask")) / 2,
      3
    ),
    0
  ),
  0
)</f>
        <v>0</v>
      </c>
      <c r="T38" t="e">
        <f>VALUE(RTD("tt.rtd",,RTD("tt.rtd",,"Inst","ASX",Q38),"ttq"))</f>
        <v>#N/A</v>
      </c>
      <c r="U38">
        <f t="shared" si="7"/>
        <v>0</v>
      </c>
      <c r="V38" s="17">
        <f t="shared" si="8"/>
        <v>0</v>
      </c>
    </row>
    <row r="39" spans="2:22" x14ac:dyDescent="0.2">
      <c r="B39" s="54"/>
      <c r="C39" s="54"/>
      <c r="D39" s="16">
        <v>46447</v>
      </c>
      <c r="E39">
        <f t="shared" si="6"/>
        <v>0</v>
      </c>
      <c r="F39" t="s">
        <v>91</v>
      </c>
      <c r="G39" cm="1">
        <f t="array" ref="G39">IFERROR(
  _xlfn.SWITCH(
    $E$1,
    "vwap", ROUND(
      (RTD("tt.rtd",,RTD("tt.rtd",,"Inst","ASX",F39),"BidQty") * RTD("tt.rtd",,RTD("tt.rtd",,"Inst","ASX",F39),"Ask") +
       RTD("tt.rtd",,RTD("tt.rtd",,"Inst","ASX",F39),"AskQty") * RTD("tt.rtd",,RTD("tt.rtd",,"Inst","ASX",F39),"Bid")) /
      (RTD("tt.rtd",,RTD("tt.rtd",,"Inst","ASX",F39),"BidQty") + RTD("tt.rtd",,RTD("tt.rtd",,"Inst","ASX",F39),"AskQty")),
      3
    ),
    "settle", RTD("tt.rtd",,RTD("tt.rtd",,"Inst","ASX",F39),"Settle"),
    "mid", ROUND(
      (RTD("tt.rtd",,RTD("tt.rtd",,"Inst","ASX",F39),"Bid") + RTD("tt.rtd",,RTD("tt.rtd",,"Inst","ASX",F39),"Ask")) / 2,
      3
    ),
    0
  ),
  0
)</f>
        <v>0</v>
      </c>
      <c r="H39">
        <v>1</v>
      </c>
      <c r="I39" t="s">
        <v>77</v>
      </c>
      <c r="J39" cm="1">
        <f t="array" ref="J39">IFERROR(
  _xlfn.SWITCH(
    $E$1,
    "vwap", ROUND(
      (RTD("tt.rtd",,RTD("tt.rtd",,"Inst","ASX",I39),"BidQty") * RTD("tt.rtd",,RTD("tt.rtd",,"Inst","ASX",I39),"Ask") +
       RTD("tt.rtd",,RTD("tt.rtd",,"Inst","ASX",I39),"AskQty") * RTD("tt.rtd",,RTD("tt.rtd",,"Inst","ASX",I39),"Bid")) /
      (RTD("tt.rtd",,RTD("tt.rtd",,"Inst","ASX",I39),"BidQty") + RTD("tt.rtd",,RTD("tt.rtd",,"Inst","ASX",I39),"AskQty")),
      3
    ),
    "settle", RTD("tt.rtd",,RTD("tt.rtd",,"Inst","ASX",I39),"Settle"),
    "mid", ROUND(
      (RTD("tt.rtd",,RTD("tt.rtd",,"Inst","ASX",I39),"Bid") + RTD("tt.rtd",,RTD("tt.rtd",,"Inst","ASX",I39),"Ask")) / 2,
      3
    ),
    0
  ),
  0
)</f>
        <v>0</v>
      </c>
      <c r="K39" s="17">
        <v>2</v>
      </c>
      <c r="M39" s="40" t="s">
        <v>148</v>
      </c>
      <c r="N39" t="e">
        <f>VALUE(RTD("tt.rtd",,RTD("tt.rtd",,"Inst","ASX",M39),"ttq"))</f>
        <v>#N/A</v>
      </c>
      <c r="O39" cm="1">
        <f t="array" ref="O39">IFERROR(
  _xlfn.SWITCH(
    $O$3,
    "vwap", ROUND(
      (RTD("tt.rtd",,RTD("tt.rtd",,"Inst","ASX",M39),"BidQty") * RTD("tt.rtd",,RTD("tt.rtd",,"Inst","ASX",M39),"Ask") +
       RTD("tt.rtd",,RTD("tt.rtd",,"Inst","ASX",M39),"AskQty") * RTD("tt.rtd",,RTD("tt.rtd",,"Inst","ASX",M39),"Bid")) /
      (RTD("tt.rtd",,RTD("tt.rtd",,"Inst","ASX",M39),"BidQty") + RTD("tt.rtd",,RTD("tt.rtd",,"Inst","ASX",M39),"AskQty")),
      3
    ),
    "settle", RTD("tt.rtd",,RTD("tt.rtd",,"Inst","ASX",M39),"Settle"),
    "mid", ROUND(
      (RTD("tt.rtd",,RTD("tt.rtd",,"Inst","ASX",M39),"Bid") + RTD("tt.rtd",,RTD("tt.rtd",,"Inst","ASX",M39),"Ask")) / 2,
      3
    ),
    0
  ),
  0
)</f>
        <v>0</v>
      </c>
      <c r="Q39" s="41" t="s">
        <v>73</v>
      </c>
      <c r="R39" t="e">
        <f>VALUE(RTD("tt.rtd",,RTD("tt.rtd",,"Inst","ASX",Q39),"ttq"))</f>
        <v>#N/A</v>
      </c>
      <c r="S39" cm="1">
        <f t="array" ref="S39">IFERROR(
  _xlfn.SWITCH(
    $O$3,
    "vwap", ROUND(
      (RTD("tt.rtd",,RTD("tt.rtd",,"Inst","ASX",Q39),"BidQty") * RTD("tt.rtd",,RTD("tt.rtd",,"Inst","ASX",Q39),"Ask") +
       RTD("tt.rtd",,RTD("tt.rtd",,"Inst","ASX",Q39),"AskQty") * RTD("tt.rtd",,RTD("tt.rtd",,"Inst","ASX",Q39),"Bid")) /
      (RTD("tt.rtd",,RTD("tt.rtd",,"Inst","ASX",Q39),"BidQty") + RTD("tt.rtd",,RTD("tt.rtd",,"Inst","ASX",Q39),"AskQty")),
      3
    ),
    "settle", RTD("tt.rtd",,RTD("tt.rtd",,"Inst","ASX",Q39),"Settle"),
    "mid", ROUND(
      (RTD("tt.rtd",,RTD("tt.rtd",,"Inst","ASX",Q39),"Bid") + RTD("tt.rtd",,RTD("tt.rtd",,"Inst","ASX",Q39),"Ask")) / 2,
      3
    ),
    0
  ),
  0
)</f>
        <v>0</v>
      </c>
      <c r="T39" t="e">
        <f>VALUE(RTD("tt.rtd",,RTD("tt.rtd",,"Inst","ASX",Q39),"ttq"))</f>
        <v>#N/A</v>
      </c>
      <c r="U39">
        <f t="shared" si="7"/>
        <v>0</v>
      </c>
      <c r="V39" s="17">
        <f t="shared" si="8"/>
        <v>0</v>
      </c>
    </row>
    <row r="40" spans="2:22" x14ac:dyDescent="0.2">
      <c r="B40" s="54"/>
      <c r="C40" s="54"/>
      <c r="D40" s="16">
        <v>46539</v>
      </c>
      <c r="E40">
        <f t="shared" si="6"/>
        <v>0</v>
      </c>
      <c r="F40" t="s">
        <v>92</v>
      </c>
      <c r="G40" cm="1">
        <f t="array" ref="G40">IFERROR(
  _xlfn.SWITCH(
    $E$1,
    "vwap", ROUND(
      (RTD("tt.rtd",,RTD("tt.rtd",,"Inst","ASX",F40),"BidQty") * RTD("tt.rtd",,RTD("tt.rtd",,"Inst","ASX",F40),"Ask") +
       RTD("tt.rtd",,RTD("tt.rtd",,"Inst","ASX",F40),"AskQty") * RTD("tt.rtd",,RTD("tt.rtd",,"Inst","ASX",F40),"Bid")) /
      (RTD("tt.rtd",,RTD("tt.rtd",,"Inst","ASX",F40),"BidQty") + RTD("tt.rtd",,RTD("tt.rtd",,"Inst","ASX",F40),"AskQty")),
      3
    ),
    "settle", RTD("tt.rtd",,RTD("tt.rtd",,"Inst","ASX",F40),"Settle"),
    "mid", ROUND(
      (RTD("tt.rtd",,RTD("tt.rtd",,"Inst","ASX",F40),"Bid") + RTD("tt.rtd",,RTD("tt.rtd",,"Inst","ASX",F40),"Ask")) / 2,
      3
    ),
    0
  ),
  0
)</f>
        <v>0</v>
      </c>
      <c r="H40">
        <v>1</v>
      </c>
      <c r="I40" t="s">
        <v>78</v>
      </c>
      <c r="J40" cm="1">
        <f t="array" ref="J40">IFERROR(
  _xlfn.SWITCH(
    $E$1,
    "vwap", ROUND(
      (RTD("tt.rtd",,RTD("tt.rtd",,"Inst","ASX",I40),"BidQty") * RTD("tt.rtd",,RTD("tt.rtd",,"Inst","ASX",I40),"Ask") +
       RTD("tt.rtd",,RTD("tt.rtd",,"Inst","ASX",I40),"AskQty") * RTD("tt.rtd",,RTD("tt.rtd",,"Inst","ASX",I40),"Bid")) /
      (RTD("tt.rtd",,RTD("tt.rtd",,"Inst","ASX",I40),"BidQty") + RTD("tt.rtd",,RTD("tt.rtd",,"Inst","ASX",I40),"AskQty")),
      3
    ),
    "settle", RTD("tt.rtd",,RTD("tt.rtd",,"Inst","ASX",I40),"Settle"),
    "mid", ROUND(
      (RTD("tt.rtd",,RTD("tt.rtd",,"Inst","ASX",I40),"Bid") + RTD("tt.rtd",,RTD("tt.rtd",,"Inst","ASX",I40),"Ask")) / 2,
      3
    ),
    0
  ),
  0
)</f>
        <v>0</v>
      </c>
      <c r="K40" s="17">
        <v>2</v>
      </c>
      <c r="M40" s="40" t="s">
        <v>153</v>
      </c>
      <c r="N40" t="e">
        <f>VALUE(RTD("tt.rtd",,RTD("tt.rtd",,"Inst","ASX",M40),"ttq"))</f>
        <v>#N/A</v>
      </c>
      <c r="O40" cm="1">
        <f t="array" ref="O40">IFERROR(
  _xlfn.SWITCH(
    $O$3,
    "vwap", ROUND(
      (RTD("tt.rtd",,RTD("tt.rtd",,"Inst","ASX",M40),"BidQty") * RTD("tt.rtd",,RTD("tt.rtd",,"Inst","ASX",M40),"Ask") +
       RTD("tt.rtd",,RTD("tt.rtd",,"Inst","ASX",M40),"AskQty") * RTD("tt.rtd",,RTD("tt.rtd",,"Inst","ASX",M40),"Bid")) /
      (RTD("tt.rtd",,RTD("tt.rtd",,"Inst","ASX",M40),"BidQty") + RTD("tt.rtd",,RTD("tt.rtd",,"Inst","ASX",M40),"AskQty")),
      3
    ),
    "settle", RTD("tt.rtd",,RTD("tt.rtd",,"Inst","ASX",M40),"Settle"),
    "mid", ROUND(
      (RTD("tt.rtd",,RTD("tt.rtd",,"Inst","ASX",M40),"Bid") + RTD("tt.rtd",,RTD("tt.rtd",,"Inst","ASX",M40),"Ask")) / 2,
      3
    ),
    0
  ),
  0
)</f>
        <v>0</v>
      </c>
      <c r="Q40" s="41" t="s">
        <v>74</v>
      </c>
      <c r="R40" t="e">
        <f>VALUE(RTD("tt.rtd",,RTD("tt.rtd",,"Inst","ASX",Q40),"ttq"))</f>
        <v>#N/A</v>
      </c>
      <c r="S40" cm="1">
        <f t="array" ref="S40">IFERROR(
  _xlfn.SWITCH(
    $O$3,
    "vwap", ROUND(
      (RTD("tt.rtd",,RTD("tt.rtd",,"Inst","ASX",Q40),"BidQty") * RTD("tt.rtd",,RTD("tt.rtd",,"Inst","ASX",Q40),"Ask") +
       RTD("tt.rtd",,RTD("tt.rtd",,"Inst","ASX",Q40),"AskQty") * RTD("tt.rtd",,RTD("tt.rtd",,"Inst","ASX",Q40),"Bid")) /
      (RTD("tt.rtd",,RTD("tt.rtd",,"Inst","ASX",Q40),"BidQty") + RTD("tt.rtd",,RTD("tt.rtd",,"Inst","ASX",Q40),"AskQty")),
      3
    ),
    "settle", RTD("tt.rtd",,RTD("tt.rtd",,"Inst","ASX",Q40),"Settle"),
    "mid", ROUND(
      (RTD("tt.rtd",,RTD("tt.rtd",,"Inst","ASX",Q40),"Bid") + RTD("tt.rtd",,RTD("tt.rtd",,"Inst","ASX",Q40),"Ask")) / 2,
      3
    ),
    0
  ),
  0
)</f>
        <v>0</v>
      </c>
      <c r="T40" t="e">
        <f>VALUE(RTD("tt.rtd",,RTD("tt.rtd",,"Inst","ASX",Q40),"ttq"))</f>
        <v>#N/A</v>
      </c>
      <c r="U40">
        <f t="shared" si="7"/>
        <v>0</v>
      </c>
      <c r="V40" s="17">
        <f t="shared" si="8"/>
        <v>0</v>
      </c>
    </row>
    <row r="41" spans="2:22" x14ac:dyDescent="0.2">
      <c r="B41" s="54"/>
      <c r="C41" s="54"/>
      <c r="D41" s="16">
        <v>46631</v>
      </c>
      <c r="E41">
        <f t="shared" si="6"/>
        <v>0</v>
      </c>
      <c r="F41" t="s">
        <v>93</v>
      </c>
      <c r="G41" cm="1">
        <f t="array" ref="G41">IFERROR(
  _xlfn.SWITCH(
    $E$1,
    "vwap", ROUND(
      (RTD("tt.rtd",,RTD("tt.rtd",,"Inst","ASX",F41),"BidQty") * RTD("tt.rtd",,RTD("tt.rtd",,"Inst","ASX",F41),"Ask") +
       RTD("tt.rtd",,RTD("tt.rtd",,"Inst","ASX",F41),"AskQty") * RTD("tt.rtd",,RTD("tt.rtd",,"Inst","ASX",F41),"Bid")) /
      (RTD("tt.rtd",,RTD("tt.rtd",,"Inst","ASX",F41),"BidQty") + RTD("tt.rtd",,RTD("tt.rtd",,"Inst","ASX",F41),"AskQty")),
      3
    ),
    "settle", RTD("tt.rtd",,RTD("tt.rtd",,"Inst","ASX",F41),"Settle"),
    "mid", ROUND(
      (RTD("tt.rtd",,RTD("tt.rtd",,"Inst","ASX",F41),"Bid") + RTD("tt.rtd",,RTD("tt.rtd",,"Inst","ASX",F41),"Ask")) / 2,
      3
    ),
    0
  ),
  0
)</f>
        <v>0</v>
      </c>
      <c r="H41">
        <v>1</v>
      </c>
      <c r="I41" t="s">
        <v>79</v>
      </c>
      <c r="J41" cm="1">
        <f t="array" ref="J41">IFERROR(
  _xlfn.SWITCH(
    $E$1,
    "vwap", ROUND(
      (RTD("tt.rtd",,RTD("tt.rtd",,"Inst","ASX",I41),"BidQty") * RTD("tt.rtd",,RTD("tt.rtd",,"Inst","ASX",I41),"Ask") +
       RTD("tt.rtd",,RTD("tt.rtd",,"Inst","ASX",I41),"AskQty") * RTD("tt.rtd",,RTD("tt.rtd",,"Inst","ASX",I41),"Bid")) /
      (RTD("tt.rtd",,RTD("tt.rtd",,"Inst","ASX",I41),"BidQty") + RTD("tt.rtd",,RTD("tt.rtd",,"Inst","ASX",I41),"AskQty")),
      3
    ),
    "settle", RTD("tt.rtd",,RTD("tt.rtd",,"Inst","ASX",I41),"Settle"),
    "mid", ROUND(
      (RTD("tt.rtd",,RTD("tt.rtd",,"Inst","ASX",I41),"Bid") + RTD("tt.rtd",,RTD("tt.rtd",,"Inst","ASX",I41),"Ask")) / 2,
      3
    ),
    0
  ),
  0
)</f>
        <v>0</v>
      </c>
      <c r="K41" s="17">
        <v>2</v>
      </c>
      <c r="M41" s="40" t="s">
        <v>158</v>
      </c>
      <c r="N41" t="e">
        <f>VALUE(RTD("tt.rtd",,RTD("tt.rtd",,"Inst","ASX",M41),"ttq"))</f>
        <v>#N/A</v>
      </c>
      <c r="O41" cm="1">
        <f t="array" ref="O41">IFERROR(
  _xlfn.SWITCH(
    $O$3,
    "vwap", ROUND(
      (RTD("tt.rtd",,RTD("tt.rtd",,"Inst","ASX",M41),"BidQty") * RTD("tt.rtd",,RTD("tt.rtd",,"Inst","ASX",M41),"Ask") +
       RTD("tt.rtd",,RTD("tt.rtd",,"Inst","ASX",M41),"AskQty") * RTD("tt.rtd",,RTD("tt.rtd",,"Inst","ASX",M41),"Bid")) /
      (RTD("tt.rtd",,RTD("tt.rtd",,"Inst","ASX",M41),"BidQty") + RTD("tt.rtd",,RTD("tt.rtd",,"Inst","ASX",M41),"AskQty")),
      3
    ),
    "settle", RTD("tt.rtd",,RTD("tt.rtd",,"Inst","ASX",M41),"Settle"),
    "mid", ROUND(
      (RTD("tt.rtd",,RTD("tt.rtd",,"Inst","ASX",M41),"Bid") + RTD("tt.rtd",,RTD("tt.rtd",,"Inst","ASX",M41),"Ask")) / 2,
      3
    ),
    0
  ),
  0
)</f>
        <v>0</v>
      </c>
      <c r="Q41" s="41" t="s">
        <v>75</v>
      </c>
      <c r="R41" t="e">
        <f>VALUE(RTD("tt.rtd",,RTD("tt.rtd",,"Inst","ASX",Q41),"ttq"))</f>
        <v>#N/A</v>
      </c>
      <c r="S41" cm="1">
        <f t="array" ref="S41">IFERROR(
  _xlfn.SWITCH(
    $O$3,
    "vwap", ROUND(
      (RTD("tt.rtd",,RTD("tt.rtd",,"Inst","ASX",Q41),"BidQty") * RTD("tt.rtd",,RTD("tt.rtd",,"Inst","ASX",Q41),"Ask") +
       RTD("tt.rtd",,RTD("tt.rtd",,"Inst","ASX",Q41),"AskQty") * RTD("tt.rtd",,RTD("tt.rtd",,"Inst","ASX",Q41),"Bid")) /
      (RTD("tt.rtd",,RTD("tt.rtd",,"Inst","ASX",Q41),"BidQty") + RTD("tt.rtd",,RTD("tt.rtd",,"Inst","ASX",Q41),"AskQty")),
      3
    ),
    "settle", RTD("tt.rtd",,RTD("tt.rtd",,"Inst","ASX",Q41),"Settle"),
    "mid", ROUND(
      (RTD("tt.rtd",,RTD("tt.rtd",,"Inst","ASX",Q41),"Bid") + RTD("tt.rtd",,RTD("tt.rtd",,"Inst","ASX",Q41),"Ask")) / 2,
      3
    ),
    0
  ),
  0
)</f>
        <v>0</v>
      </c>
      <c r="T41" t="e">
        <f>VALUE(RTD("tt.rtd",,RTD("tt.rtd",,"Inst","ASX",Q41),"ttq"))</f>
        <v>#N/A</v>
      </c>
      <c r="U41">
        <f t="shared" si="7"/>
        <v>0</v>
      </c>
      <c r="V41" s="17">
        <f t="shared" si="8"/>
        <v>0</v>
      </c>
    </row>
    <row r="42" spans="2:22" x14ac:dyDescent="0.2">
      <c r="B42" s="54"/>
      <c r="C42" s="54"/>
      <c r="D42" s="16">
        <v>46722</v>
      </c>
      <c r="E42">
        <f t="shared" si="6"/>
        <v>0</v>
      </c>
      <c r="F42" t="s">
        <v>94</v>
      </c>
      <c r="G42" cm="1">
        <f t="array" ref="G42">IFERROR(
  _xlfn.SWITCH(
    $E$1,
    "vwap", ROUND(
      (RTD("tt.rtd",,RTD("tt.rtd",,"Inst","ASX",F42),"BidQty") * RTD("tt.rtd",,RTD("tt.rtd",,"Inst","ASX",F42),"Ask") +
       RTD("tt.rtd",,RTD("tt.rtd",,"Inst","ASX",F42),"AskQty") * RTD("tt.rtd",,RTD("tt.rtd",,"Inst","ASX",F42),"Bid")) /
      (RTD("tt.rtd",,RTD("tt.rtd",,"Inst","ASX",F42),"BidQty") + RTD("tt.rtd",,RTD("tt.rtd",,"Inst","ASX",F42),"AskQty")),
      3
    ),
    "settle", RTD("tt.rtd",,RTD("tt.rtd",,"Inst","ASX",F42),"Settle"),
    "mid", ROUND(
      (RTD("tt.rtd",,RTD("tt.rtd",,"Inst","ASX",F42),"Bid") + RTD("tt.rtd",,RTD("tt.rtd",,"Inst","ASX",F42),"Ask")) / 2,
      3
    ),
    0
  ),
  0
)</f>
        <v>0</v>
      </c>
      <c r="H42">
        <v>1</v>
      </c>
      <c r="I42" t="s">
        <v>80</v>
      </c>
      <c r="J42" cm="1">
        <f t="array" ref="J42">IFERROR(
  _xlfn.SWITCH(
    $E$1,
    "vwap", ROUND(
      (RTD("tt.rtd",,RTD("tt.rtd",,"Inst","ASX",I42),"BidQty") * RTD("tt.rtd",,RTD("tt.rtd",,"Inst","ASX",I42),"Ask") +
       RTD("tt.rtd",,RTD("tt.rtd",,"Inst","ASX",I42),"AskQty") * RTD("tt.rtd",,RTD("tt.rtd",,"Inst","ASX",I42),"Bid")) /
      (RTD("tt.rtd",,RTD("tt.rtd",,"Inst","ASX",I42),"BidQty") + RTD("tt.rtd",,RTD("tt.rtd",,"Inst","ASX",I42),"AskQty")),
      3
    ),
    "settle", RTD("tt.rtd",,RTD("tt.rtd",,"Inst","ASX",I42),"Settle"),
    "mid", ROUND(
      (RTD("tt.rtd",,RTD("tt.rtd",,"Inst","ASX",I42),"Bid") + RTD("tt.rtd",,RTD("tt.rtd",,"Inst","ASX",I42),"Ask")) / 2,
      3
    ),
    0
  ),
  0
)</f>
        <v>0</v>
      </c>
      <c r="K42" s="17">
        <v>2</v>
      </c>
      <c r="M42" s="40" t="s">
        <v>163</v>
      </c>
      <c r="N42" t="e">
        <f>VALUE(RTD("tt.rtd",,RTD("tt.rtd",,"Inst","ASX",M42),"ttq"))</f>
        <v>#N/A</v>
      </c>
      <c r="O42" cm="1">
        <f t="array" ref="O42">IFERROR(
  _xlfn.SWITCH(
    $O$3,
    "vwap", ROUND(
      (RTD("tt.rtd",,RTD("tt.rtd",,"Inst","ASX",M42),"BidQty") * RTD("tt.rtd",,RTD("tt.rtd",,"Inst","ASX",M42),"Ask") +
       RTD("tt.rtd",,RTD("tt.rtd",,"Inst","ASX",M42),"AskQty") * RTD("tt.rtd",,RTD("tt.rtd",,"Inst","ASX",M42),"Bid")) /
      (RTD("tt.rtd",,RTD("tt.rtd",,"Inst","ASX",M42),"BidQty") + RTD("tt.rtd",,RTD("tt.rtd",,"Inst","ASX",M42),"AskQty")),
      3
    ),
    "settle", RTD("tt.rtd",,RTD("tt.rtd",,"Inst","ASX",M42),"Settle"),
    "mid", ROUND(
      (RTD("tt.rtd",,RTD("tt.rtd",,"Inst","ASX",M42),"Bid") + RTD("tt.rtd",,RTD("tt.rtd",,"Inst","ASX",M42),"Ask")) / 2,
      3
    ),
    0
  ),
  0
)</f>
        <v>0</v>
      </c>
      <c r="Q42" s="41" t="s">
        <v>76</v>
      </c>
      <c r="R42" t="e">
        <f>VALUE(RTD("tt.rtd",,RTD("tt.rtd",,"Inst","ASX",Q42),"ttq"))</f>
        <v>#N/A</v>
      </c>
      <c r="S42" cm="1">
        <f t="array" ref="S42">IFERROR(
  _xlfn.SWITCH(
    $O$3,
    "vwap", ROUND(
      (RTD("tt.rtd",,RTD("tt.rtd",,"Inst","ASX",Q42),"BidQty") * RTD("tt.rtd",,RTD("tt.rtd",,"Inst","ASX",Q42),"Ask") +
       RTD("tt.rtd",,RTD("tt.rtd",,"Inst","ASX",Q42),"AskQty") * RTD("tt.rtd",,RTD("tt.rtd",,"Inst","ASX",Q42),"Bid")) /
      (RTD("tt.rtd",,RTD("tt.rtd",,"Inst","ASX",Q42),"BidQty") + RTD("tt.rtd",,RTD("tt.rtd",,"Inst","ASX",Q42),"AskQty")),
      3
    ),
    "settle", RTD("tt.rtd",,RTD("tt.rtd",,"Inst","ASX",Q42),"Settle"),
    "mid", ROUND(
      (RTD("tt.rtd",,RTD("tt.rtd",,"Inst","ASX",Q42),"Bid") + RTD("tt.rtd",,RTD("tt.rtd",,"Inst","ASX",Q42),"Ask")) / 2,
      3
    ),
    0
  ),
  0
)</f>
        <v>0</v>
      </c>
      <c r="T42" t="e">
        <f>VALUE(RTD("tt.rtd",,RTD("tt.rtd",,"Inst","ASX",Q42),"ttq"))</f>
        <v>#N/A</v>
      </c>
      <c r="U42">
        <f t="shared" si="7"/>
        <v>0</v>
      </c>
      <c r="V42" s="17">
        <f t="shared" si="8"/>
        <v>0</v>
      </c>
    </row>
    <row r="43" spans="2:22" x14ac:dyDescent="0.2">
      <c r="B43" s="54"/>
      <c r="C43" s="54"/>
      <c r="D43" s="16">
        <v>46813</v>
      </c>
      <c r="E43">
        <f t="shared" si="6"/>
        <v>0</v>
      </c>
      <c r="F43" t="s">
        <v>95</v>
      </c>
      <c r="G43" cm="1">
        <f t="array" ref="G43">IFERROR(
  _xlfn.SWITCH(
    $E$1,
    "vwap", ROUND(
      (RTD("tt.rtd",,RTD("tt.rtd",,"Inst","ASX",F43),"BidQty") * RTD("tt.rtd",,RTD("tt.rtd",,"Inst","ASX",F43),"Ask") +
       RTD("tt.rtd",,RTD("tt.rtd",,"Inst","ASX",F43),"AskQty") * RTD("tt.rtd",,RTD("tt.rtd",,"Inst","ASX",F43),"Bid")) /
      (RTD("tt.rtd",,RTD("tt.rtd",,"Inst","ASX",F43),"BidQty") + RTD("tt.rtd",,RTD("tt.rtd",,"Inst","ASX",F43),"AskQty")),
      3
    ),
    "settle", RTD("tt.rtd",,RTD("tt.rtd",,"Inst","ASX",F43),"Settle"),
    "mid", ROUND(
      (RTD("tt.rtd",,RTD("tt.rtd",,"Inst","ASX",F43),"Bid") + RTD("tt.rtd",,RTD("tt.rtd",,"Inst","ASX",F43),"Ask")) / 2,
      3
    ),
    0
  ),
  0
)</f>
        <v>0</v>
      </c>
      <c r="H43">
        <v>1</v>
      </c>
      <c r="I43" t="s">
        <v>81</v>
      </c>
      <c r="J43" cm="1">
        <f t="array" ref="J43">IFERROR(
  _xlfn.SWITCH(
    $E$1,
    "vwap", ROUND(
      (RTD("tt.rtd",,RTD("tt.rtd",,"Inst","ASX",I43),"BidQty") * RTD("tt.rtd",,RTD("tt.rtd",,"Inst","ASX",I43),"Ask") +
       RTD("tt.rtd",,RTD("tt.rtd",,"Inst","ASX",I43),"AskQty") * RTD("tt.rtd",,RTD("tt.rtd",,"Inst","ASX",I43),"Bid")) /
      (RTD("tt.rtd",,RTD("tt.rtd",,"Inst","ASX",I43),"BidQty") + RTD("tt.rtd",,RTD("tt.rtd",,"Inst","ASX",I43),"AskQty")),
      3
    ),
    "settle", RTD("tt.rtd",,RTD("tt.rtd",,"Inst","ASX",I43),"Settle"),
    "mid", ROUND(
      (RTD("tt.rtd",,RTD("tt.rtd",,"Inst","ASX",I43),"Bid") + RTD("tt.rtd",,RTD("tt.rtd",,"Inst","ASX",I43),"Ask")) / 2,
      3
    ),
    0
  ),
  0
)</f>
        <v>0</v>
      </c>
      <c r="K43" s="17">
        <v>2</v>
      </c>
      <c r="M43" s="40" t="s">
        <v>168</v>
      </c>
      <c r="N43" t="e">
        <f>VALUE(RTD("tt.rtd",,RTD("tt.rtd",,"Inst","ASX",M43),"ttq"))</f>
        <v>#N/A</v>
      </c>
      <c r="O43" cm="1">
        <f t="array" ref="O43">IFERROR(
  _xlfn.SWITCH(
    $O$3,
    "vwap", ROUND(
      (RTD("tt.rtd",,RTD("tt.rtd",,"Inst","ASX",M43),"BidQty") * RTD("tt.rtd",,RTD("tt.rtd",,"Inst","ASX",M43),"Ask") +
       RTD("tt.rtd",,RTD("tt.rtd",,"Inst","ASX",M43),"AskQty") * RTD("tt.rtd",,RTD("tt.rtd",,"Inst","ASX",M43),"Bid")) /
      (RTD("tt.rtd",,RTD("tt.rtd",,"Inst","ASX",M43),"BidQty") + RTD("tt.rtd",,RTD("tt.rtd",,"Inst","ASX",M43),"AskQty")),
      3
    ),
    "settle", RTD("tt.rtd",,RTD("tt.rtd",,"Inst","ASX",M43),"Settle"),
    "mid", ROUND(
      (RTD("tt.rtd",,RTD("tt.rtd",,"Inst","ASX",M43),"Bid") + RTD("tt.rtd",,RTD("tt.rtd",,"Inst","ASX",M43),"Ask")) / 2,
      3
    ),
    0
  ),
  0
)</f>
        <v>0</v>
      </c>
      <c r="Q43" s="41" t="s">
        <v>77</v>
      </c>
      <c r="R43" t="e">
        <f>VALUE(RTD("tt.rtd",,RTD("tt.rtd",,"Inst","ASX",Q43),"ttq"))</f>
        <v>#N/A</v>
      </c>
      <c r="S43" cm="1">
        <f t="array" ref="S43">IFERROR(
  _xlfn.SWITCH(
    $O$3,
    "vwap", ROUND(
      (RTD("tt.rtd",,RTD("tt.rtd",,"Inst","ASX",Q43),"BidQty") * RTD("tt.rtd",,RTD("tt.rtd",,"Inst","ASX",Q43),"Ask") +
       RTD("tt.rtd",,RTD("tt.rtd",,"Inst","ASX",Q43),"AskQty") * RTD("tt.rtd",,RTD("tt.rtd",,"Inst","ASX",Q43),"Bid")) /
      (RTD("tt.rtd",,RTD("tt.rtd",,"Inst","ASX",Q43),"BidQty") + RTD("tt.rtd",,RTD("tt.rtd",,"Inst","ASX",Q43),"AskQty")),
      3
    ),
    "settle", RTD("tt.rtd",,RTD("tt.rtd",,"Inst","ASX",Q43),"Settle"),
    "mid", ROUND(
      (RTD("tt.rtd",,RTD("tt.rtd",,"Inst","ASX",Q43),"Bid") + RTD("tt.rtd",,RTD("tt.rtd",,"Inst","ASX",Q43),"Ask")) / 2,
      3
    ),
    0
  ),
  0
)</f>
        <v>0</v>
      </c>
      <c r="T43" t="e">
        <f>VALUE(RTD("tt.rtd",,RTD("tt.rtd",,"Inst","ASX",Q43),"ttq"))</f>
        <v>#N/A</v>
      </c>
      <c r="U43">
        <f t="shared" si="7"/>
        <v>0</v>
      </c>
      <c r="V43" s="17">
        <f t="shared" si="8"/>
        <v>0</v>
      </c>
    </row>
    <row r="44" spans="2:22" ht="16" thickBot="1" x14ac:dyDescent="0.25">
      <c r="B44" s="55"/>
      <c r="C44" s="55"/>
      <c r="D44" s="18">
        <v>46905</v>
      </c>
      <c r="E44" s="19">
        <f t="shared" si="6"/>
        <v>0</v>
      </c>
      <c r="F44" s="19" t="s">
        <v>96</v>
      </c>
      <c r="G44" s="19" cm="1">
        <f t="array" ref="G44">IFERROR(
  _xlfn.SWITCH(
    $E$1,
    "vwap", ROUND(
      (RTD("tt.rtd",,RTD("tt.rtd",,"Inst","ASX",F44),"BidQty") * RTD("tt.rtd",,RTD("tt.rtd",,"Inst","ASX",F44),"Ask") +
       RTD("tt.rtd",,RTD("tt.rtd",,"Inst","ASX",F44),"AskQty") * RTD("tt.rtd",,RTD("tt.rtd",,"Inst","ASX",F44),"Bid")) /
      (RTD("tt.rtd",,RTD("tt.rtd",,"Inst","ASX",F44),"BidQty") + RTD("tt.rtd",,RTD("tt.rtd",,"Inst","ASX",F44),"AskQty")),
      3
    ),
    "settle", RTD("tt.rtd",,RTD("tt.rtd",,"Inst","ASX",F44),"Settle"),
    "mid", ROUND(
      (RTD("tt.rtd",,RTD("tt.rtd",,"Inst","ASX",F44),"Bid") + RTD("tt.rtd",,RTD("tt.rtd",,"Inst","ASX",F44),"Ask")) / 2,
      3
    ),
    0
  ),
  0
)</f>
        <v>0</v>
      </c>
      <c r="H44" s="19">
        <v>1</v>
      </c>
      <c r="I44" s="19" t="s">
        <v>82</v>
      </c>
      <c r="J44" s="19" cm="1">
        <f t="array" ref="J44">IFERROR(
  _xlfn.SWITCH(
    $E$1,
    "vwap", ROUND(
      (RTD("tt.rtd",,RTD("tt.rtd",,"Inst","ASX",I44),"BidQty") * RTD("tt.rtd",,RTD("tt.rtd",,"Inst","ASX",I44),"Ask") +
       RTD("tt.rtd",,RTD("tt.rtd",,"Inst","ASX",I44),"AskQty") * RTD("tt.rtd",,RTD("tt.rtd",,"Inst","ASX",I44),"Bid")) /
      (RTD("tt.rtd",,RTD("tt.rtd",,"Inst","ASX",I44),"BidQty") + RTD("tt.rtd",,RTD("tt.rtd",,"Inst","ASX",I44),"AskQty")),
      3
    ),
    "settle", RTD("tt.rtd",,RTD("tt.rtd",,"Inst","ASX",I44),"Settle"),
    "mid", ROUND(
      (RTD("tt.rtd",,RTD("tt.rtd",,"Inst","ASX",I44),"Bid") + RTD("tt.rtd",,RTD("tt.rtd",,"Inst","ASX",I44),"Ask")) / 2,
      3
    ),
    0
  ),
  0
)</f>
        <v>0</v>
      </c>
      <c r="K44" s="20">
        <v>2</v>
      </c>
      <c r="M44" s="40" t="s">
        <v>173</v>
      </c>
      <c r="N44" t="e">
        <f>VALUE(RTD("tt.rtd",,RTD("tt.rtd",,"Inst","ASX",M44),"ttq"))</f>
        <v>#N/A</v>
      </c>
      <c r="O44" cm="1">
        <f t="array" ref="O44">IFERROR(
  _xlfn.SWITCH(
    $O$3,
    "vwap", ROUND(
      (RTD("tt.rtd",,RTD("tt.rtd",,"Inst","ASX",M44),"BidQty") * RTD("tt.rtd",,RTD("tt.rtd",,"Inst","ASX",M44),"Ask") +
       RTD("tt.rtd",,RTD("tt.rtd",,"Inst","ASX",M44),"AskQty") * RTD("tt.rtd",,RTD("tt.rtd",,"Inst","ASX",M44),"Bid")) /
      (RTD("tt.rtd",,RTD("tt.rtd",,"Inst","ASX",M44),"BidQty") + RTD("tt.rtd",,RTD("tt.rtd",,"Inst","ASX",M44),"AskQty")),
      3
    ),
    "settle", RTD("tt.rtd",,RTD("tt.rtd",,"Inst","ASX",M44),"Settle"),
    "mid", ROUND(
      (RTD("tt.rtd",,RTD("tt.rtd",,"Inst","ASX",M44),"Bid") + RTD("tt.rtd",,RTD("tt.rtd",,"Inst","ASX",M44),"Ask")) / 2,
      3
    ),
    0
  ),
  0
)</f>
        <v>0</v>
      </c>
      <c r="Q44" s="41" t="s">
        <v>78</v>
      </c>
      <c r="R44" t="e">
        <f>VALUE(RTD("tt.rtd",,RTD("tt.rtd",,"Inst","ASX",Q44),"ttq"))</f>
        <v>#N/A</v>
      </c>
      <c r="S44" cm="1">
        <f t="array" ref="S44">IFERROR(
  _xlfn.SWITCH(
    $O$3,
    "vwap", ROUND(
      (RTD("tt.rtd",,RTD("tt.rtd",,"Inst","ASX",Q44),"BidQty") * RTD("tt.rtd",,RTD("tt.rtd",,"Inst","ASX",Q44),"Ask") +
       RTD("tt.rtd",,RTD("tt.rtd",,"Inst","ASX",Q44),"AskQty") * RTD("tt.rtd",,RTD("tt.rtd",,"Inst","ASX",Q44),"Bid")) /
      (RTD("tt.rtd",,RTD("tt.rtd",,"Inst","ASX",Q44),"BidQty") + RTD("tt.rtd",,RTD("tt.rtd",,"Inst","ASX",Q44),"AskQty")),
      3
    ),
    "settle", RTD("tt.rtd",,RTD("tt.rtd",,"Inst","ASX",Q44),"Settle"),
    "mid", ROUND(
      (RTD("tt.rtd",,RTD("tt.rtd",,"Inst","ASX",Q44),"Bid") + RTD("tt.rtd",,RTD("tt.rtd",,"Inst","ASX",Q44),"Ask")) / 2,
      3
    ),
    0
  ),
  0
)</f>
        <v>0</v>
      </c>
      <c r="T44" t="e">
        <f>VALUE(RTD("tt.rtd",,RTD("tt.rtd",,"Inst","ASX",Q44),"ttq"))</f>
        <v>#N/A</v>
      </c>
      <c r="U44">
        <f t="shared" si="7"/>
        <v>0</v>
      </c>
      <c r="V44" s="17">
        <f t="shared" si="8"/>
        <v>0</v>
      </c>
    </row>
    <row r="45" spans="2:22" x14ac:dyDescent="0.2">
      <c r="B45" s="53" t="s">
        <v>307</v>
      </c>
      <c r="C45" s="53" t="s">
        <v>112</v>
      </c>
      <c r="D45" s="13"/>
      <c r="E45" s="14"/>
      <c r="F45" s="14"/>
      <c r="G45" s="14"/>
      <c r="H45" s="14"/>
      <c r="I45" s="14"/>
      <c r="J45" s="14"/>
      <c r="K45" s="15"/>
      <c r="M45" s="40" t="s">
        <v>178</v>
      </c>
      <c r="N45" t="e">
        <f>VALUE(RTD("tt.rtd",,RTD("tt.rtd",,"Inst","ASX",M45),"ttq"))</f>
        <v>#N/A</v>
      </c>
      <c r="O45" cm="1">
        <f t="array" ref="O45">IFERROR(
  _xlfn.SWITCH(
    $O$3,
    "vwap", ROUND(
      (RTD("tt.rtd",,RTD("tt.rtd",,"Inst","ASX",M45),"BidQty") * RTD("tt.rtd",,RTD("tt.rtd",,"Inst","ASX",M45),"Ask") +
       RTD("tt.rtd",,RTD("tt.rtd",,"Inst","ASX",M45),"AskQty") * RTD("tt.rtd",,RTD("tt.rtd",,"Inst","ASX",M45),"Bid")) /
      (RTD("tt.rtd",,RTD("tt.rtd",,"Inst","ASX",M45),"BidQty") + RTD("tt.rtd",,RTD("tt.rtd",,"Inst","ASX",M45),"AskQty")),
      3
    ),
    "settle", RTD("tt.rtd",,RTD("tt.rtd",,"Inst","ASX",M45),"Settle"),
    "mid", ROUND(
      (RTD("tt.rtd",,RTD("tt.rtd",,"Inst","ASX",M45),"Bid") + RTD("tt.rtd",,RTD("tt.rtd",,"Inst","ASX",M45),"Ask")) / 2,
      3
    ),
    0
  ),
  0
)</f>
        <v>0</v>
      </c>
      <c r="Q45" s="41" t="s">
        <v>79</v>
      </c>
      <c r="R45" t="e">
        <f>VALUE(RTD("tt.rtd",,RTD("tt.rtd",,"Inst","ASX",Q45),"ttq"))</f>
        <v>#N/A</v>
      </c>
      <c r="S45" cm="1">
        <f t="array" ref="S45">IFERROR(
  _xlfn.SWITCH(
    $O$3,
    "vwap", ROUND(
      (RTD("tt.rtd",,RTD("tt.rtd",,"Inst","ASX",Q45),"BidQty") * RTD("tt.rtd",,RTD("tt.rtd",,"Inst","ASX",Q45),"Ask") +
       RTD("tt.rtd",,RTD("tt.rtd",,"Inst","ASX",Q45),"AskQty") * RTD("tt.rtd",,RTD("tt.rtd",,"Inst","ASX",Q45),"Bid")) /
      (RTD("tt.rtd",,RTD("tt.rtd",,"Inst","ASX",Q45),"BidQty") + RTD("tt.rtd",,RTD("tt.rtd",,"Inst","ASX",Q45),"AskQty")),
      3
    ),
    "settle", RTD("tt.rtd",,RTD("tt.rtd",,"Inst","ASX",Q45),"Settle"),
    "mid", ROUND(
      (RTD("tt.rtd",,RTD("tt.rtd",,"Inst","ASX",Q45),"Bid") + RTD("tt.rtd",,RTD("tt.rtd",,"Inst","ASX",Q45),"Ask")) / 2,
      3
    ),
    0
  ),
  0
)</f>
        <v>0</v>
      </c>
      <c r="T45" t="e">
        <f>VALUE(RTD("tt.rtd",,RTD("tt.rtd",,"Inst","ASX",Q45),"ttq"))</f>
        <v>#N/A</v>
      </c>
      <c r="U45">
        <f t="shared" si="7"/>
        <v>0</v>
      </c>
      <c r="V45" s="17">
        <f t="shared" si="8"/>
        <v>0</v>
      </c>
    </row>
    <row r="46" spans="2:22" ht="16" thickBot="1" x14ac:dyDescent="0.25">
      <c r="B46" s="54"/>
      <c r="C46" s="54"/>
      <c r="D46" s="16">
        <v>45809</v>
      </c>
      <c r="E46">
        <f t="shared" si="6"/>
        <v>0</v>
      </c>
      <c r="F46" t="s">
        <v>84</v>
      </c>
      <c r="G46" cm="1">
        <f t="array" ref="G46">IFERROR(
  _xlfn.SWITCH(
    $E$1,
    "vwap", ROUND(
      (RTD("tt.rtd",,RTD("tt.rtd",,"Inst","ASX",F46),"BidQty") * RTD("tt.rtd",,RTD("tt.rtd",,"Inst","ASX",F46),"Ask") +
       RTD("tt.rtd",,RTD("tt.rtd",,"Inst","ASX",F46),"AskQty") * RTD("tt.rtd",,RTD("tt.rtd",,"Inst","ASX",F46),"Bid")) /
      (RTD("tt.rtd",,RTD("tt.rtd",,"Inst","ASX",F46),"BidQty") + RTD("tt.rtd",,RTD("tt.rtd",,"Inst","ASX",F46),"AskQty")),
      3
    ),
    "settle", RTD("tt.rtd",,RTD("tt.rtd",,"Inst","ASX",F46),"Settle"),
    "mid", ROUND(
      (RTD("tt.rtd",,RTD("tt.rtd",,"Inst","ASX",F46),"Bid") + RTD("tt.rtd",,RTD("tt.rtd",,"Inst","ASX",F46),"Ask")) / 2,
      3
    ),
    0
  ),
  0
)</f>
        <v>0</v>
      </c>
      <c r="H46">
        <v>1</v>
      </c>
      <c r="I46" t="s">
        <v>86</v>
      </c>
      <c r="J46" cm="1">
        <f t="array" ref="J46">IFERROR(
  _xlfn.SWITCH(
    $E$1,
    "vwap", ROUND(
      (RTD("tt.rtd",,RTD("tt.rtd",,"Inst","ASX",I46),"BidQty") * RTD("tt.rtd",,RTD("tt.rtd",,"Inst","ASX",I46),"Ask") +
       RTD("tt.rtd",,RTD("tt.rtd",,"Inst","ASX",I46),"AskQty") * RTD("tt.rtd",,RTD("tt.rtd",,"Inst","ASX",I46),"Bid")) /
      (RTD("tt.rtd",,RTD("tt.rtd",,"Inst","ASX",I46),"BidQty") + RTD("tt.rtd",,RTD("tt.rtd",,"Inst","ASX",I46),"AskQty")),
      3
    ),
    "settle", RTD("tt.rtd",,RTD("tt.rtd",,"Inst","ASX",I46),"Settle"),
    "mid", ROUND(
      (RTD("tt.rtd",,RTD("tt.rtd",,"Inst","ASX",I46),"Bid") + RTD("tt.rtd",,RTD("tt.rtd",,"Inst","ASX",I46),"Ask")) / 2,
      3
    ),
    0
  ),
  0
)</f>
        <v>0</v>
      </c>
      <c r="K46" s="17">
        <v>1</v>
      </c>
      <c r="M46" s="42" t="s">
        <v>183</v>
      </c>
      <c r="N46" s="19" t="e">
        <f>VALUE(RTD("tt.rtd",,RTD("tt.rtd",,"Inst","ASX",M46),"ttq"))</f>
        <v>#N/A</v>
      </c>
      <c r="O46" s="19" cm="1">
        <f t="array" ref="O46">IFERROR(
  _xlfn.SWITCH(
    $O$3,
    "vwap", ROUND(
      (RTD("tt.rtd",,RTD("tt.rtd",,"Inst","ASX",M46),"BidQty") * RTD("tt.rtd",,RTD("tt.rtd",,"Inst","ASX",M46),"Ask") +
       RTD("tt.rtd",,RTD("tt.rtd",,"Inst","ASX",M46),"AskQty") * RTD("tt.rtd",,RTD("tt.rtd",,"Inst","ASX",M46),"Bid")) /
      (RTD("tt.rtd",,RTD("tt.rtd",,"Inst","ASX",M46),"BidQty") + RTD("tt.rtd",,RTD("tt.rtd",,"Inst","ASX",M46),"AskQty")),
      3
    ),
    "settle", RTD("tt.rtd",,RTD("tt.rtd",,"Inst","ASX",M46),"Settle"),
    "mid", ROUND(
      (RTD("tt.rtd",,RTD("tt.rtd",,"Inst","ASX",M46),"Bid") + RTD("tt.rtd",,RTD("tt.rtd",,"Inst","ASX",M46),"Ask")) / 2,
      3
    ),
    0
  ),
  0
)</f>
        <v>0</v>
      </c>
      <c r="P46" s="19"/>
      <c r="Q46" s="43" t="s">
        <v>80</v>
      </c>
      <c r="R46" s="43"/>
      <c r="S46" s="19" cm="1">
        <f t="array" ref="S46">IFERROR(
  _xlfn.SWITCH(
    $O$3,
    "vwap", ROUND(
      (RTD("tt.rtd",,RTD("tt.rtd",,"Inst","ASX",Q46),"BidQty") * RTD("tt.rtd",,RTD("tt.rtd",,"Inst","ASX",Q46),"Ask") +
       RTD("tt.rtd",,RTD("tt.rtd",,"Inst","ASX",Q46),"AskQty") * RTD("tt.rtd",,RTD("tt.rtd",,"Inst","ASX",Q46),"Bid")) /
      (RTD("tt.rtd",,RTD("tt.rtd",,"Inst","ASX",Q46),"BidQty") + RTD("tt.rtd",,RTD("tt.rtd",,"Inst","ASX",Q46),"AskQty")),
      3
    ),
    "settle", RTD("tt.rtd",,RTD("tt.rtd",,"Inst","ASX",Q46),"Settle"),
    "mid", ROUND(
      (RTD("tt.rtd",,RTD("tt.rtd",,"Inst","ASX",Q46),"Bid") + RTD("tt.rtd",,RTD("tt.rtd",,"Inst","ASX",Q46),"Ask")) / 2,
      3
    ),
    0
  ),
  0
)</f>
        <v>0</v>
      </c>
      <c r="T46" s="19" t="e">
        <f>VALUE(RTD("tt.rtd",,RTD("tt.rtd",,"Inst","ASX",Q46),"ttq"))</f>
        <v>#N/A</v>
      </c>
      <c r="U46" s="19">
        <f t="shared" si="7"/>
        <v>0</v>
      </c>
      <c r="V46" s="20">
        <f t="shared" si="8"/>
        <v>0</v>
      </c>
    </row>
    <row r="47" spans="2:22" x14ac:dyDescent="0.2">
      <c r="B47" s="54"/>
      <c r="C47" s="54"/>
      <c r="D47" s="16">
        <v>45901</v>
      </c>
      <c r="E47">
        <f t="shared" si="6"/>
        <v>0</v>
      </c>
      <c r="F47" t="s">
        <v>85</v>
      </c>
      <c r="G47" cm="1">
        <f t="array" ref="G47">IFERROR(
  _xlfn.SWITCH(
    $E$1,
    "vwap", ROUND(
      (RTD("tt.rtd",,RTD("tt.rtd",,"Inst","ASX",F47),"BidQty") * RTD("tt.rtd",,RTD("tt.rtd",,"Inst","ASX",F47),"Ask") +
       RTD("tt.rtd",,RTD("tt.rtd",,"Inst","ASX",F47),"AskQty") * RTD("tt.rtd",,RTD("tt.rtd",,"Inst","ASX",F47),"Bid")) /
      (RTD("tt.rtd",,RTD("tt.rtd",,"Inst","ASX",F47),"BidQty") + RTD("tt.rtd",,RTD("tt.rtd",,"Inst","ASX",F47),"AskQty")),
      3
    ),
    "settle", RTD("tt.rtd",,RTD("tt.rtd",,"Inst","ASX",F47),"Settle"),
    "mid", ROUND(
      (RTD("tt.rtd",,RTD("tt.rtd",,"Inst","ASX",F47),"Bid") + RTD("tt.rtd",,RTD("tt.rtd",,"Inst","ASX",F47),"Ask")) / 2,
      3
    ),
    0
  ),
  0
)</f>
        <v>0</v>
      </c>
      <c r="H47">
        <v>1</v>
      </c>
      <c r="I47" t="s">
        <v>87</v>
      </c>
      <c r="J47" cm="1">
        <f t="array" ref="J47">IFERROR(
  _xlfn.SWITCH(
    $E$1,
    "vwap", ROUND(
      (RTD("tt.rtd",,RTD("tt.rtd",,"Inst","ASX",I47),"BidQty") * RTD("tt.rtd",,RTD("tt.rtd",,"Inst","ASX",I47),"Ask") +
       RTD("tt.rtd",,RTD("tt.rtd",,"Inst","ASX",I47),"AskQty") * RTD("tt.rtd",,RTD("tt.rtd",,"Inst","ASX",I47),"Bid")) /
      (RTD("tt.rtd",,RTD("tt.rtd",,"Inst","ASX",I47),"BidQty") + RTD("tt.rtd",,RTD("tt.rtd",,"Inst","ASX",I47),"AskQty")),
      3
    ),
    "settle", RTD("tt.rtd",,RTD("tt.rtd",,"Inst","ASX",I47),"Settle"),
    "mid", ROUND(
      (RTD("tt.rtd",,RTD("tt.rtd",,"Inst","ASX",I47),"Bid") + RTD("tt.rtd",,RTD("tt.rtd",,"Inst","ASX",I47),"Ask")) / 2,
      3
    ),
    0
  ),
  0
)</f>
        <v>0</v>
      </c>
      <c r="K47" s="17">
        <v>1</v>
      </c>
    </row>
    <row r="48" spans="2:22" x14ac:dyDescent="0.2">
      <c r="B48" s="54"/>
      <c r="C48" s="54"/>
      <c r="D48" s="16">
        <v>45992</v>
      </c>
      <c r="E48">
        <f t="shared" si="6"/>
        <v>0</v>
      </c>
      <c r="F48" t="s">
        <v>86</v>
      </c>
      <c r="G48" cm="1">
        <f t="array" ref="G48">IFERROR(
  _xlfn.SWITCH(
    $E$1,
    "vwap", ROUND(
      (RTD("tt.rtd",,RTD("tt.rtd",,"Inst","ASX",F48),"BidQty") * RTD("tt.rtd",,RTD("tt.rtd",,"Inst","ASX",F48),"Ask") +
       RTD("tt.rtd",,RTD("tt.rtd",,"Inst","ASX",F48),"AskQty") * RTD("tt.rtd",,RTD("tt.rtd",,"Inst","ASX",F48),"Bid")) /
      (RTD("tt.rtd",,RTD("tt.rtd",,"Inst","ASX",F48),"BidQty") + RTD("tt.rtd",,RTD("tt.rtd",,"Inst","ASX",F48),"AskQty")),
      3
    ),
    "settle", RTD("tt.rtd",,RTD("tt.rtd",,"Inst","ASX",F48),"Settle"),
    "mid", ROUND(
      (RTD("tt.rtd",,RTD("tt.rtd",,"Inst","ASX",F48),"Bid") + RTD("tt.rtd",,RTD("tt.rtd",,"Inst","ASX",F48),"Ask")) / 2,
      3
    ),
    0
  ),
  0
)</f>
        <v>0</v>
      </c>
      <c r="H48">
        <v>1</v>
      </c>
      <c r="I48" t="s">
        <v>88</v>
      </c>
      <c r="J48" cm="1">
        <f t="array" ref="J48">IFERROR(
  _xlfn.SWITCH(
    $E$1,
    "vwap", ROUND(
      (RTD("tt.rtd",,RTD("tt.rtd",,"Inst","ASX",I48),"BidQty") * RTD("tt.rtd",,RTD("tt.rtd",,"Inst","ASX",I48),"Ask") +
       RTD("tt.rtd",,RTD("tt.rtd",,"Inst","ASX",I48),"AskQty") * RTD("tt.rtd",,RTD("tt.rtd",,"Inst","ASX",I48),"Bid")) /
      (RTD("tt.rtd",,RTD("tt.rtd",,"Inst","ASX",I48),"BidQty") + RTD("tt.rtd",,RTD("tt.rtd",,"Inst","ASX",I48),"AskQty")),
      3
    ),
    "settle", RTD("tt.rtd",,RTD("tt.rtd",,"Inst","ASX",I48),"Settle"),
    "mid", ROUND(
      (RTD("tt.rtd",,RTD("tt.rtd",,"Inst","ASX",I48),"Bid") + RTD("tt.rtd",,RTD("tt.rtd",,"Inst","ASX",I48),"Ask")) / 2,
      3
    ),
    0
  ),
  0
)</f>
        <v>0</v>
      </c>
      <c r="K48" s="17">
        <v>1</v>
      </c>
    </row>
    <row r="49" spans="2:11" x14ac:dyDescent="0.2">
      <c r="B49" s="54"/>
      <c r="C49" s="54"/>
      <c r="D49" s="16">
        <v>46082</v>
      </c>
      <c r="E49">
        <f t="shared" si="6"/>
        <v>0</v>
      </c>
      <c r="F49" t="s">
        <v>87</v>
      </c>
      <c r="G49" cm="1">
        <f t="array" ref="G49">IFERROR(
  _xlfn.SWITCH(
    $E$1,
    "vwap", ROUND(
      (RTD("tt.rtd",,RTD("tt.rtd",,"Inst","ASX",F49),"BidQty") * RTD("tt.rtd",,RTD("tt.rtd",,"Inst","ASX",F49),"Ask") +
       RTD("tt.rtd",,RTD("tt.rtd",,"Inst","ASX",F49),"AskQty") * RTD("tt.rtd",,RTD("tt.rtd",,"Inst","ASX",F49),"Bid")) /
      (RTD("tt.rtd",,RTD("tt.rtd",,"Inst","ASX",F49),"BidQty") + RTD("tt.rtd",,RTD("tt.rtd",,"Inst","ASX",F49),"AskQty")),
      3
    ),
    "settle", RTD("tt.rtd",,RTD("tt.rtd",,"Inst","ASX",F49),"Settle"),
    "mid", ROUND(
      (RTD("tt.rtd",,RTD("tt.rtd",,"Inst","ASX",F49),"Bid") + RTD("tt.rtd",,RTD("tt.rtd",,"Inst","ASX",F49),"Ask")) / 2,
      3
    ),
    0
  ),
  0
)</f>
        <v>0</v>
      </c>
      <c r="H49">
        <v>1</v>
      </c>
      <c r="I49" t="s">
        <v>89</v>
      </c>
      <c r="J49" cm="1">
        <f t="array" ref="J49">IFERROR(
  _xlfn.SWITCH(
    $E$1,
    "vwap", ROUND(
      (RTD("tt.rtd",,RTD("tt.rtd",,"Inst","ASX",I49),"BidQty") * RTD("tt.rtd",,RTD("tt.rtd",,"Inst","ASX",I49),"Ask") +
       RTD("tt.rtd",,RTD("tt.rtd",,"Inst","ASX",I49),"AskQty") * RTD("tt.rtd",,RTD("tt.rtd",,"Inst","ASX",I49),"Bid")) /
      (RTD("tt.rtd",,RTD("tt.rtd",,"Inst","ASX",I49),"BidQty") + RTD("tt.rtd",,RTD("tt.rtd",,"Inst","ASX",I49),"AskQty")),
      3
    ),
    "settle", RTD("tt.rtd",,RTD("tt.rtd",,"Inst","ASX",I49),"Settle"),
    "mid", ROUND(
      (RTD("tt.rtd",,RTD("tt.rtd",,"Inst","ASX",I49),"Bid") + RTD("tt.rtd",,RTD("tt.rtd",,"Inst","ASX",I49),"Ask")) / 2,
      3
    ),
    0
  ),
  0
)</f>
        <v>0</v>
      </c>
      <c r="K49" s="17">
        <v>1</v>
      </c>
    </row>
    <row r="50" spans="2:11" x14ac:dyDescent="0.2">
      <c r="B50" s="54"/>
      <c r="C50" s="54"/>
      <c r="D50" s="16">
        <v>46174</v>
      </c>
      <c r="E50">
        <f t="shared" si="6"/>
        <v>0</v>
      </c>
      <c r="F50" t="s">
        <v>88</v>
      </c>
      <c r="G50" cm="1">
        <f t="array" ref="G50">IFERROR(
  _xlfn.SWITCH(
    $E$1,
    "vwap", ROUND(
      (RTD("tt.rtd",,RTD("tt.rtd",,"Inst","ASX",F50),"BidQty") * RTD("tt.rtd",,RTD("tt.rtd",,"Inst","ASX",F50),"Ask") +
       RTD("tt.rtd",,RTD("tt.rtd",,"Inst","ASX",F50),"AskQty") * RTD("tt.rtd",,RTD("tt.rtd",,"Inst","ASX",F50),"Bid")) /
      (RTD("tt.rtd",,RTD("tt.rtd",,"Inst","ASX",F50),"BidQty") + RTD("tt.rtd",,RTD("tt.rtd",,"Inst","ASX",F50),"AskQty")),
      3
    ),
    "settle", RTD("tt.rtd",,RTD("tt.rtd",,"Inst","ASX",F50),"Settle"),
    "mid", ROUND(
      (RTD("tt.rtd",,RTD("tt.rtd",,"Inst","ASX",F50),"Bid") + RTD("tt.rtd",,RTD("tt.rtd",,"Inst","ASX",F50),"Ask")) / 2,
      3
    ),
    0
  ),
  0
)</f>
        <v>0</v>
      </c>
      <c r="H50">
        <v>1</v>
      </c>
      <c r="I50" t="s">
        <v>90</v>
      </c>
      <c r="J50" cm="1">
        <f t="array" ref="J50">IFERROR(
  _xlfn.SWITCH(
    $E$1,
    "vwap", ROUND(
      (RTD("tt.rtd",,RTD("tt.rtd",,"Inst","ASX",I50),"BidQty") * RTD("tt.rtd",,RTD("tt.rtd",,"Inst","ASX",I50),"Ask") +
       RTD("tt.rtd",,RTD("tt.rtd",,"Inst","ASX",I50),"AskQty") * RTD("tt.rtd",,RTD("tt.rtd",,"Inst","ASX",I50),"Bid")) /
      (RTD("tt.rtd",,RTD("tt.rtd",,"Inst","ASX",I50),"BidQty") + RTD("tt.rtd",,RTD("tt.rtd",,"Inst","ASX",I50),"AskQty")),
      3
    ),
    "settle", RTD("tt.rtd",,RTD("tt.rtd",,"Inst","ASX",I50),"Settle"),
    "mid", ROUND(
      (RTD("tt.rtd",,RTD("tt.rtd",,"Inst","ASX",I50),"Bid") + RTD("tt.rtd",,RTD("tt.rtd",,"Inst","ASX",I50),"Ask")) / 2,
      3
    ),
    0
  ),
  0
)</f>
        <v>0</v>
      </c>
      <c r="K50" s="17">
        <v>1</v>
      </c>
    </row>
    <row r="51" spans="2:11" x14ac:dyDescent="0.2">
      <c r="B51" s="54"/>
      <c r="C51" s="54"/>
      <c r="D51" s="16">
        <v>46266</v>
      </c>
      <c r="E51">
        <f t="shared" si="6"/>
        <v>0</v>
      </c>
      <c r="F51" t="s">
        <v>89</v>
      </c>
      <c r="G51" cm="1">
        <f t="array" ref="G51">IFERROR(
  _xlfn.SWITCH(
    $E$1,
    "vwap", ROUND(
      (RTD("tt.rtd",,RTD("tt.rtd",,"Inst","ASX",F51),"BidQty") * RTD("tt.rtd",,RTD("tt.rtd",,"Inst","ASX",F51),"Ask") +
       RTD("tt.rtd",,RTD("tt.rtd",,"Inst","ASX",F51),"AskQty") * RTD("tt.rtd",,RTD("tt.rtd",,"Inst","ASX",F51),"Bid")) /
      (RTD("tt.rtd",,RTD("tt.rtd",,"Inst","ASX",F51),"BidQty") + RTD("tt.rtd",,RTD("tt.rtd",,"Inst","ASX",F51),"AskQty")),
      3
    ),
    "settle", RTD("tt.rtd",,RTD("tt.rtd",,"Inst","ASX",F51),"Settle"),
    "mid", ROUND(
      (RTD("tt.rtd",,RTD("tt.rtd",,"Inst","ASX",F51),"Bid") + RTD("tt.rtd",,RTD("tt.rtd",,"Inst","ASX",F51),"Ask")) / 2,
      3
    ),
    0
  ),
  0
)</f>
        <v>0</v>
      </c>
      <c r="H51">
        <v>1</v>
      </c>
      <c r="I51" t="s">
        <v>91</v>
      </c>
      <c r="J51" cm="1">
        <f t="array" ref="J51">IFERROR(
  _xlfn.SWITCH(
    $E$1,
    "vwap", ROUND(
      (RTD("tt.rtd",,RTD("tt.rtd",,"Inst","ASX",I51),"BidQty") * RTD("tt.rtd",,RTD("tt.rtd",,"Inst","ASX",I51),"Ask") +
       RTD("tt.rtd",,RTD("tt.rtd",,"Inst","ASX",I51),"AskQty") * RTD("tt.rtd",,RTD("tt.rtd",,"Inst","ASX",I51),"Bid")) /
      (RTD("tt.rtd",,RTD("tt.rtd",,"Inst","ASX",I51),"BidQty") + RTD("tt.rtd",,RTD("tt.rtd",,"Inst","ASX",I51),"AskQty")),
      3
    ),
    "settle", RTD("tt.rtd",,RTD("tt.rtd",,"Inst","ASX",I51),"Settle"),
    "mid", ROUND(
      (RTD("tt.rtd",,RTD("tt.rtd",,"Inst","ASX",I51),"Bid") + RTD("tt.rtd",,RTD("tt.rtd",,"Inst","ASX",I51),"Ask")) / 2,
      3
    ),
    0
  ),
  0
)</f>
        <v>0</v>
      </c>
      <c r="K51" s="17">
        <v>1</v>
      </c>
    </row>
    <row r="52" spans="2:11" x14ac:dyDescent="0.2">
      <c r="B52" s="54"/>
      <c r="C52" s="54"/>
      <c r="D52" s="16">
        <v>46357</v>
      </c>
      <c r="E52">
        <f t="shared" si="6"/>
        <v>0</v>
      </c>
      <c r="F52" t="s">
        <v>90</v>
      </c>
      <c r="G52" cm="1">
        <f t="array" ref="G52">IFERROR(
  _xlfn.SWITCH(
    $E$1,
    "vwap", ROUND(
      (RTD("tt.rtd",,RTD("tt.rtd",,"Inst","ASX",F52),"BidQty") * RTD("tt.rtd",,RTD("tt.rtd",,"Inst","ASX",F52),"Ask") +
       RTD("tt.rtd",,RTD("tt.rtd",,"Inst","ASX",F52),"AskQty") * RTD("tt.rtd",,RTD("tt.rtd",,"Inst","ASX",F52),"Bid")) /
      (RTD("tt.rtd",,RTD("tt.rtd",,"Inst","ASX",F52),"BidQty") + RTD("tt.rtd",,RTD("tt.rtd",,"Inst","ASX",F52),"AskQty")),
      3
    ),
    "settle", RTD("tt.rtd",,RTD("tt.rtd",,"Inst","ASX",F52),"Settle"),
    "mid", ROUND(
      (RTD("tt.rtd",,RTD("tt.rtd",,"Inst","ASX",F52),"Bid") + RTD("tt.rtd",,RTD("tt.rtd",,"Inst","ASX",F52),"Ask")) / 2,
      3
    ),
    0
  ),
  0
)</f>
        <v>0</v>
      </c>
      <c r="H52">
        <v>1</v>
      </c>
      <c r="I52" t="s">
        <v>92</v>
      </c>
      <c r="J52" cm="1">
        <f t="array" ref="J52">IFERROR(
  _xlfn.SWITCH(
    $E$1,
    "vwap", ROUND(
      (RTD("tt.rtd",,RTD("tt.rtd",,"Inst","ASX",I52),"BidQty") * RTD("tt.rtd",,RTD("tt.rtd",,"Inst","ASX",I52),"Ask") +
       RTD("tt.rtd",,RTD("tt.rtd",,"Inst","ASX",I52),"AskQty") * RTD("tt.rtd",,RTD("tt.rtd",,"Inst","ASX",I52),"Bid")) /
      (RTD("tt.rtd",,RTD("tt.rtd",,"Inst","ASX",I52),"BidQty") + RTD("tt.rtd",,RTD("tt.rtd",,"Inst","ASX",I52),"AskQty")),
      3
    ),
    "settle", RTD("tt.rtd",,RTD("tt.rtd",,"Inst","ASX",I52),"Settle"),
    "mid", ROUND(
      (RTD("tt.rtd",,RTD("tt.rtd",,"Inst","ASX",I52),"Bid") + RTD("tt.rtd",,RTD("tt.rtd",,"Inst","ASX",I52),"Ask")) / 2,
      3
    ),
    0
  ),
  0
)</f>
        <v>0</v>
      </c>
      <c r="K52" s="17">
        <v>1</v>
      </c>
    </row>
    <row r="53" spans="2:11" x14ac:dyDescent="0.2">
      <c r="B53" s="54"/>
      <c r="C53" s="54"/>
      <c r="D53" s="16">
        <v>46447</v>
      </c>
      <c r="E53">
        <f t="shared" si="6"/>
        <v>0</v>
      </c>
      <c r="F53" t="s">
        <v>91</v>
      </c>
      <c r="G53" cm="1">
        <f t="array" ref="G53">IFERROR(
  _xlfn.SWITCH(
    $E$1,
    "vwap", ROUND(
      (RTD("tt.rtd",,RTD("tt.rtd",,"Inst","ASX",F53),"BidQty") * RTD("tt.rtd",,RTD("tt.rtd",,"Inst","ASX",F53),"Ask") +
       RTD("tt.rtd",,RTD("tt.rtd",,"Inst","ASX",F53),"AskQty") * RTD("tt.rtd",,RTD("tt.rtd",,"Inst","ASX",F53),"Bid")) /
      (RTD("tt.rtd",,RTD("tt.rtd",,"Inst","ASX",F53),"BidQty") + RTD("tt.rtd",,RTD("tt.rtd",,"Inst","ASX",F53),"AskQty")),
      3
    ),
    "settle", RTD("tt.rtd",,RTD("tt.rtd",,"Inst","ASX",F53),"Settle"),
    "mid", ROUND(
      (RTD("tt.rtd",,RTD("tt.rtd",,"Inst","ASX",F53),"Bid") + RTD("tt.rtd",,RTD("tt.rtd",,"Inst","ASX",F53),"Ask")) / 2,
      3
    ),
    0
  ),
  0
)</f>
        <v>0</v>
      </c>
      <c r="H53">
        <v>1</v>
      </c>
      <c r="I53" t="s">
        <v>93</v>
      </c>
      <c r="J53" cm="1">
        <f t="array" ref="J53">IFERROR(
  _xlfn.SWITCH(
    $E$1,
    "vwap", ROUND(
      (RTD("tt.rtd",,RTD("tt.rtd",,"Inst","ASX",I53),"BidQty") * RTD("tt.rtd",,RTD("tt.rtd",,"Inst","ASX",I53),"Ask") +
       RTD("tt.rtd",,RTD("tt.rtd",,"Inst","ASX",I53),"AskQty") * RTD("tt.rtd",,RTD("tt.rtd",,"Inst","ASX",I53),"Bid")) /
      (RTD("tt.rtd",,RTD("tt.rtd",,"Inst","ASX",I53),"BidQty") + RTD("tt.rtd",,RTD("tt.rtd",,"Inst","ASX",I53),"AskQty")),
      3
    ),
    "settle", RTD("tt.rtd",,RTD("tt.rtd",,"Inst","ASX",I53),"Settle"),
    "mid", ROUND(
      (RTD("tt.rtd",,RTD("tt.rtd",,"Inst","ASX",I53),"Bid") + RTD("tt.rtd",,RTD("tt.rtd",,"Inst","ASX",I53),"Ask")) / 2,
      3
    ),
    0
  ),
  0
)</f>
        <v>0</v>
      </c>
      <c r="K53" s="17">
        <v>1</v>
      </c>
    </row>
    <row r="54" spans="2:11" x14ac:dyDescent="0.2">
      <c r="B54" s="54"/>
      <c r="C54" s="54"/>
      <c r="D54" s="16">
        <v>46539</v>
      </c>
      <c r="E54">
        <f t="shared" si="6"/>
        <v>0</v>
      </c>
      <c r="F54" t="s">
        <v>92</v>
      </c>
      <c r="G54" cm="1">
        <f t="array" ref="G54">IFERROR(
  _xlfn.SWITCH(
    $E$1,
    "vwap", ROUND(
      (RTD("tt.rtd",,RTD("tt.rtd",,"Inst","ASX",F54),"BidQty") * RTD("tt.rtd",,RTD("tt.rtd",,"Inst","ASX",F54),"Ask") +
       RTD("tt.rtd",,RTD("tt.rtd",,"Inst","ASX",F54),"AskQty") * RTD("tt.rtd",,RTD("tt.rtd",,"Inst","ASX",F54),"Bid")) /
      (RTD("tt.rtd",,RTD("tt.rtd",,"Inst","ASX",F54),"BidQty") + RTD("tt.rtd",,RTD("tt.rtd",,"Inst","ASX",F54),"AskQty")),
      3
    ),
    "settle", RTD("tt.rtd",,RTD("tt.rtd",,"Inst","ASX",F54),"Settle"),
    "mid", ROUND(
      (RTD("tt.rtd",,RTD("tt.rtd",,"Inst","ASX",F54),"Bid") + RTD("tt.rtd",,RTD("tt.rtd",,"Inst","ASX",F54),"Ask")) / 2,
      3
    ),
    0
  ),
  0
)</f>
        <v>0</v>
      </c>
      <c r="H54">
        <v>1</v>
      </c>
      <c r="I54" t="s">
        <v>94</v>
      </c>
      <c r="J54" cm="1">
        <f t="array" ref="J54">IFERROR(
  _xlfn.SWITCH(
    $E$1,
    "vwap", ROUND(
      (RTD("tt.rtd",,RTD("tt.rtd",,"Inst","ASX",I54),"BidQty") * RTD("tt.rtd",,RTD("tt.rtd",,"Inst","ASX",I54),"Ask") +
       RTD("tt.rtd",,RTD("tt.rtd",,"Inst","ASX",I54),"AskQty") * RTD("tt.rtd",,RTD("tt.rtd",,"Inst","ASX",I54),"Bid")) /
      (RTD("tt.rtd",,RTD("tt.rtd",,"Inst","ASX",I54),"BidQty") + RTD("tt.rtd",,RTD("tt.rtd",,"Inst","ASX",I54),"AskQty")),
      3
    ),
    "settle", RTD("tt.rtd",,RTD("tt.rtd",,"Inst","ASX",I54),"Settle"),
    "mid", ROUND(
      (RTD("tt.rtd",,RTD("tt.rtd",,"Inst","ASX",I54),"Bid") + RTD("tt.rtd",,RTD("tt.rtd",,"Inst","ASX",I54),"Ask")) / 2,
      3
    ),
    0
  ),
  0
)</f>
        <v>0</v>
      </c>
      <c r="K54" s="17">
        <v>1</v>
      </c>
    </row>
    <row r="55" spans="2:11" x14ac:dyDescent="0.2">
      <c r="B55" s="54"/>
      <c r="C55" s="54"/>
      <c r="D55" s="16">
        <v>46631</v>
      </c>
      <c r="E55">
        <f t="shared" si="6"/>
        <v>0</v>
      </c>
      <c r="F55" t="s">
        <v>93</v>
      </c>
      <c r="G55" cm="1">
        <f t="array" ref="G55">IFERROR(
  _xlfn.SWITCH(
    $E$1,
    "vwap", ROUND(
      (RTD("tt.rtd",,RTD("tt.rtd",,"Inst","ASX",F55),"BidQty") * RTD("tt.rtd",,RTD("tt.rtd",,"Inst","ASX",F55),"Ask") +
       RTD("tt.rtd",,RTD("tt.rtd",,"Inst","ASX",F55),"AskQty") * RTD("tt.rtd",,RTD("tt.rtd",,"Inst","ASX",F55),"Bid")) /
      (RTD("tt.rtd",,RTD("tt.rtd",,"Inst","ASX",F55),"BidQty") + RTD("tt.rtd",,RTD("tt.rtd",,"Inst","ASX",F55),"AskQty")),
      3
    ),
    "settle", RTD("tt.rtd",,RTD("tt.rtd",,"Inst","ASX",F55),"Settle"),
    "mid", ROUND(
      (RTD("tt.rtd",,RTD("tt.rtd",,"Inst","ASX",F55),"Bid") + RTD("tt.rtd",,RTD("tt.rtd",,"Inst","ASX",F55),"Ask")) / 2,
      3
    ),
    0
  ),
  0
)</f>
        <v>0</v>
      </c>
      <c r="H55">
        <v>1</v>
      </c>
      <c r="I55" t="s">
        <v>95</v>
      </c>
      <c r="J55" cm="1">
        <f t="array" ref="J55">IFERROR(
  _xlfn.SWITCH(
    $E$1,
    "vwap", ROUND(
      (RTD("tt.rtd",,RTD("tt.rtd",,"Inst","ASX",I55),"BidQty") * RTD("tt.rtd",,RTD("tt.rtd",,"Inst","ASX",I55),"Ask") +
       RTD("tt.rtd",,RTD("tt.rtd",,"Inst","ASX",I55),"AskQty") * RTD("tt.rtd",,RTD("tt.rtd",,"Inst","ASX",I55),"Bid")) /
      (RTD("tt.rtd",,RTD("tt.rtd",,"Inst","ASX",I55),"BidQty") + RTD("tt.rtd",,RTD("tt.rtd",,"Inst","ASX",I55),"AskQty")),
      3
    ),
    "settle", RTD("tt.rtd",,RTD("tt.rtd",,"Inst","ASX",I55),"Settle"),
    "mid", ROUND(
      (RTD("tt.rtd",,RTD("tt.rtd",,"Inst","ASX",I55),"Bid") + RTD("tt.rtd",,RTD("tt.rtd",,"Inst","ASX",I55),"Ask")) / 2,
      3
    ),
    0
  ),
  0
)</f>
        <v>0</v>
      </c>
      <c r="K55" s="17">
        <v>1</v>
      </c>
    </row>
    <row r="56" spans="2:11" ht="16" thickBot="1" x14ac:dyDescent="0.25">
      <c r="B56" s="54"/>
      <c r="C56" s="54"/>
      <c r="D56" s="18">
        <v>46722</v>
      </c>
      <c r="E56" s="19">
        <f t="shared" si="6"/>
        <v>0</v>
      </c>
      <c r="F56" s="19" t="s">
        <v>94</v>
      </c>
      <c r="G56" s="19" cm="1">
        <f t="array" ref="G56">IFERROR(
  _xlfn.SWITCH(
    $E$1,
    "vwap", ROUND(
      (RTD("tt.rtd",,RTD("tt.rtd",,"Inst","ASX",F56),"BidQty") * RTD("tt.rtd",,RTD("tt.rtd",,"Inst","ASX",F56),"Ask") +
       RTD("tt.rtd",,RTD("tt.rtd",,"Inst","ASX",F56),"AskQty") * RTD("tt.rtd",,RTD("tt.rtd",,"Inst","ASX",F56),"Bid")) /
      (RTD("tt.rtd",,RTD("tt.rtd",,"Inst","ASX",F56),"BidQty") + RTD("tt.rtd",,RTD("tt.rtd",,"Inst","ASX",F56),"AskQty")),
      3
    ),
    "settle", RTD("tt.rtd",,RTD("tt.rtd",,"Inst","ASX",F56),"Settle"),
    "mid", ROUND(
      (RTD("tt.rtd",,RTD("tt.rtd",,"Inst","ASX",F56),"Bid") + RTD("tt.rtd",,RTD("tt.rtd",,"Inst","ASX",F56),"Ask")) / 2,
      3
    ),
    0
  ),
  0
)</f>
        <v>0</v>
      </c>
      <c r="H56" s="19">
        <v>1</v>
      </c>
      <c r="I56" s="19" t="s">
        <v>96</v>
      </c>
      <c r="J56" s="19" cm="1">
        <f t="array" ref="J56">IFERROR(
  _xlfn.SWITCH(
    $E$1,
    "vwap", ROUND(
      (RTD("tt.rtd",,RTD("tt.rtd",,"Inst","ASX",I56),"BidQty") * RTD("tt.rtd",,RTD("tt.rtd",,"Inst","ASX",I56),"Ask") +
       RTD("tt.rtd",,RTD("tt.rtd",,"Inst","ASX",I56),"AskQty") * RTD("tt.rtd",,RTD("tt.rtd",,"Inst","ASX",I56),"Bid")) /
      (RTD("tt.rtd",,RTD("tt.rtd",,"Inst","ASX",I56),"BidQty") + RTD("tt.rtd",,RTD("tt.rtd",,"Inst","ASX",I56),"AskQty")),
      3
    ),
    "settle", RTD("tt.rtd",,RTD("tt.rtd",,"Inst","ASX",I56),"Settle"),
    "mid", ROUND(
      (RTD("tt.rtd",,RTD("tt.rtd",,"Inst","ASX",I56),"Bid") + RTD("tt.rtd",,RTD("tt.rtd",,"Inst","ASX",I56),"Ask")) / 2,
      3
    ),
    0
  ),
  0
)</f>
        <v>0</v>
      </c>
      <c r="K56" s="20">
        <v>1</v>
      </c>
    </row>
    <row r="57" spans="2:11" x14ac:dyDescent="0.2">
      <c r="B57" s="54"/>
      <c r="C57" s="54" t="s">
        <v>113</v>
      </c>
      <c r="D57" s="13"/>
      <c r="E57" s="14"/>
      <c r="F57" s="14"/>
      <c r="G57" s="14"/>
      <c r="H57" s="14"/>
      <c r="I57" s="14"/>
      <c r="J57" s="14"/>
      <c r="K57" s="15"/>
    </row>
    <row r="58" spans="2:11" x14ac:dyDescent="0.2">
      <c r="B58" s="54"/>
      <c r="C58" s="54"/>
      <c r="D58" s="16">
        <v>45809</v>
      </c>
      <c r="E58">
        <f t="shared" si="6"/>
        <v>0</v>
      </c>
      <c r="F58" t="s">
        <v>84</v>
      </c>
      <c r="G58" cm="1">
        <f t="array" ref="G58">IFERROR(
  _xlfn.SWITCH(
    $E$1,
    "vwap", ROUND(
      (RTD("tt.rtd",,RTD("tt.rtd",,"Inst","ASX",F58),"BidQty") * RTD("tt.rtd",,RTD("tt.rtd",,"Inst","ASX",F58),"Ask") +
       RTD("tt.rtd",,RTD("tt.rtd",,"Inst","ASX",F58),"AskQty") * RTD("tt.rtd",,RTD("tt.rtd",,"Inst","ASX",F58),"Bid")) /
      (RTD("tt.rtd",,RTD("tt.rtd",,"Inst","ASX",F58),"BidQty") + RTD("tt.rtd",,RTD("tt.rtd",,"Inst","ASX",F58),"AskQty")),
      3
    ),
    "settle", RTD("tt.rtd",,RTD("tt.rtd",,"Inst","ASX",F58),"Settle"),
    "mid", ROUND(
      (RTD("tt.rtd",,RTD("tt.rtd",,"Inst","ASX",F58),"Bid") + RTD("tt.rtd",,RTD("tt.rtd",,"Inst","ASX",F58),"Ask")) / 2,
      3
    ),
    0
  ),
  0
)</f>
        <v>0</v>
      </c>
      <c r="H58">
        <v>2</v>
      </c>
      <c r="I58" t="s">
        <v>98</v>
      </c>
      <c r="J58" cm="1">
        <f t="array" ref="J58">IFERROR(
  _xlfn.SWITCH(
    $E$1,
    "vwap", ROUND(
      (RTD("tt.rtd",,RTD("tt.rtd",,"Inst","ASX",I58),"BidQty") * RTD("tt.rtd",,RTD("tt.rtd",,"Inst","ASX",I58),"Ask") +
       RTD("tt.rtd",,RTD("tt.rtd",,"Inst","ASX",I58),"AskQty") * RTD("tt.rtd",,RTD("tt.rtd",,"Inst","ASX",I58),"Bid")) /
      (RTD("tt.rtd",,RTD("tt.rtd",,"Inst","ASX",I58),"BidQty") + RTD("tt.rtd",,RTD("tt.rtd",,"Inst","ASX",I58),"AskQty")),
      3
    ),
    "settle", RTD("tt.rtd",,RTD("tt.rtd",,"Inst","ASX",I58),"Settle"),
    "mid", ROUND(
      (RTD("tt.rtd",,RTD("tt.rtd",,"Inst","ASX",I58),"Bid") + RTD("tt.rtd",,RTD("tt.rtd",,"Inst","ASX",I58),"Ask")) / 2,
      3
    ),
    0
  ),
  0
)</f>
        <v>0</v>
      </c>
      <c r="K58" s="17">
        <v>1</v>
      </c>
    </row>
    <row r="59" spans="2:11" x14ac:dyDescent="0.2">
      <c r="B59" s="54"/>
      <c r="C59" s="54"/>
      <c r="D59" s="16">
        <v>45901</v>
      </c>
      <c r="E59">
        <f t="shared" si="6"/>
        <v>0</v>
      </c>
      <c r="F59" t="s">
        <v>85</v>
      </c>
      <c r="G59" cm="1">
        <f t="array" ref="G59">IFERROR(
  _xlfn.SWITCH(
    $E$1,
    "vwap", ROUND(
      (RTD("tt.rtd",,RTD("tt.rtd",,"Inst","ASX",F59),"BidQty") * RTD("tt.rtd",,RTD("tt.rtd",,"Inst","ASX",F59),"Ask") +
       RTD("tt.rtd",,RTD("tt.rtd",,"Inst","ASX",F59),"AskQty") * RTD("tt.rtd",,RTD("tt.rtd",,"Inst","ASX",F59),"Bid")) /
      (RTD("tt.rtd",,RTD("tt.rtd",,"Inst","ASX",F59),"BidQty") + RTD("tt.rtd",,RTD("tt.rtd",,"Inst","ASX",F59),"AskQty")),
      3
    ),
    "settle", RTD("tt.rtd",,RTD("tt.rtd",,"Inst","ASX",F59),"Settle"),
    "mid", ROUND(
      (RTD("tt.rtd",,RTD("tt.rtd",,"Inst","ASX",F59),"Bid") + RTD("tt.rtd",,RTD("tt.rtd",,"Inst","ASX",F59),"Ask")) / 2,
      3
    ),
    0
  ),
  0
)</f>
        <v>0</v>
      </c>
      <c r="H59">
        <v>2</v>
      </c>
      <c r="I59" t="s">
        <v>99</v>
      </c>
      <c r="J59" cm="1">
        <f t="array" ref="J59">IFERROR(
  _xlfn.SWITCH(
    $E$1,
    "vwap", ROUND(
      (RTD("tt.rtd",,RTD("tt.rtd",,"Inst","ASX",I59),"BidQty") * RTD("tt.rtd",,RTD("tt.rtd",,"Inst","ASX",I59),"Ask") +
       RTD("tt.rtd",,RTD("tt.rtd",,"Inst","ASX",I59),"AskQty") * RTD("tt.rtd",,RTD("tt.rtd",,"Inst","ASX",I59),"Bid")) /
      (RTD("tt.rtd",,RTD("tt.rtd",,"Inst","ASX",I59),"BidQty") + RTD("tt.rtd",,RTD("tt.rtd",,"Inst","ASX",I59),"AskQty")),
      3
    ),
    "settle", RTD("tt.rtd",,RTD("tt.rtd",,"Inst","ASX",I59),"Settle"),
    "mid", ROUND(
      (RTD("tt.rtd",,RTD("tt.rtd",,"Inst","ASX",I59),"Bid") + RTD("tt.rtd",,RTD("tt.rtd",,"Inst","ASX",I59),"Ask")) / 2,
      3
    ),
    0
  ),
  0
)</f>
        <v>0</v>
      </c>
      <c r="K59" s="17">
        <v>1</v>
      </c>
    </row>
    <row r="60" spans="2:11" x14ac:dyDescent="0.2">
      <c r="B60" s="54"/>
      <c r="C60" s="54"/>
      <c r="D60" s="16">
        <v>45992</v>
      </c>
      <c r="E60">
        <f t="shared" si="6"/>
        <v>0</v>
      </c>
      <c r="F60" t="s">
        <v>86</v>
      </c>
      <c r="G60" cm="1">
        <f t="array" ref="G60">IFERROR(
  _xlfn.SWITCH(
    $E$1,
    "vwap", ROUND(
      (RTD("tt.rtd",,RTD("tt.rtd",,"Inst","ASX",F60),"BidQty") * RTD("tt.rtd",,RTD("tt.rtd",,"Inst","ASX",F60),"Ask") +
       RTD("tt.rtd",,RTD("tt.rtd",,"Inst","ASX",F60),"AskQty") * RTD("tt.rtd",,RTD("tt.rtd",,"Inst","ASX",F60),"Bid")) /
      (RTD("tt.rtd",,RTD("tt.rtd",,"Inst","ASX",F60),"BidQty") + RTD("tt.rtd",,RTD("tt.rtd",,"Inst","ASX",F60),"AskQty")),
      3
    ),
    "settle", RTD("tt.rtd",,RTD("tt.rtd",,"Inst","ASX",F60),"Settle"),
    "mid", ROUND(
      (RTD("tt.rtd",,RTD("tt.rtd",,"Inst","ASX",F60),"Bid") + RTD("tt.rtd",,RTD("tt.rtd",,"Inst","ASX",F60),"Ask")) / 2,
      3
    ),
    0
  ),
  0
)</f>
        <v>0</v>
      </c>
      <c r="H60">
        <v>2</v>
      </c>
      <c r="I60" t="s">
        <v>100</v>
      </c>
      <c r="J60" cm="1">
        <f t="array" ref="J60">IFERROR(
  _xlfn.SWITCH(
    $E$1,
    "vwap", ROUND(
      (RTD("tt.rtd",,RTD("tt.rtd",,"Inst","ASX",I60),"BidQty") * RTD("tt.rtd",,RTD("tt.rtd",,"Inst","ASX",I60),"Ask") +
       RTD("tt.rtd",,RTD("tt.rtd",,"Inst","ASX",I60),"AskQty") * RTD("tt.rtd",,RTD("tt.rtd",,"Inst","ASX",I60),"Bid")) /
      (RTD("tt.rtd",,RTD("tt.rtd",,"Inst","ASX",I60),"BidQty") + RTD("tt.rtd",,RTD("tt.rtd",,"Inst","ASX",I60),"AskQty")),
      3
    ),
    "settle", RTD("tt.rtd",,RTD("tt.rtd",,"Inst","ASX",I60),"Settle"),
    "mid", ROUND(
      (RTD("tt.rtd",,RTD("tt.rtd",,"Inst","ASX",I60),"Bid") + RTD("tt.rtd",,RTD("tt.rtd",,"Inst","ASX",I60),"Ask")) / 2,
      3
    ),
    0
  ),
  0
)</f>
        <v>0</v>
      </c>
      <c r="K60" s="17">
        <v>1</v>
      </c>
    </row>
    <row r="61" spans="2:11" x14ac:dyDescent="0.2">
      <c r="B61" s="54"/>
      <c r="C61" s="54"/>
      <c r="D61" s="16">
        <v>46082</v>
      </c>
      <c r="E61">
        <f t="shared" si="6"/>
        <v>0</v>
      </c>
      <c r="F61" t="s">
        <v>87</v>
      </c>
      <c r="G61" cm="1">
        <f t="array" ref="G61">IFERROR(
  _xlfn.SWITCH(
    $E$1,
    "vwap", ROUND(
      (RTD("tt.rtd",,RTD("tt.rtd",,"Inst","ASX",F61),"BidQty") * RTD("tt.rtd",,RTD("tt.rtd",,"Inst","ASX",F61),"Ask") +
       RTD("tt.rtd",,RTD("tt.rtd",,"Inst","ASX",F61),"AskQty") * RTD("tt.rtd",,RTD("tt.rtd",,"Inst","ASX",F61),"Bid")) /
      (RTD("tt.rtd",,RTD("tt.rtd",,"Inst","ASX",F61),"BidQty") + RTD("tt.rtd",,RTD("tt.rtd",,"Inst","ASX",F61),"AskQty")),
      3
    ),
    "settle", RTD("tt.rtd",,RTD("tt.rtd",,"Inst","ASX",F61),"Settle"),
    "mid", ROUND(
      (RTD("tt.rtd",,RTD("tt.rtd",,"Inst","ASX",F61),"Bid") + RTD("tt.rtd",,RTD("tt.rtd",,"Inst","ASX",F61),"Ask")) / 2,
      3
    ),
    0
  ),
  0
)</f>
        <v>0</v>
      </c>
      <c r="H61">
        <v>2</v>
      </c>
      <c r="I61" t="s">
        <v>101</v>
      </c>
      <c r="J61" cm="1">
        <f t="array" ref="J61">IFERROR(
  _xlfn.SWITCH(
    $E$1,
    "vwap", ROUND(
      (RTD("tt.rtd",,RTD("tt.rtd",,"Inst","ASX",I61),"BidQty") * RTD("tt.rtd",,RTD("tt.rtd",,"Inst","ASX",I61),"Ask") +
       RTD("tt.rtd",,RTD("tt.rtd",,"Inst","ASX",I61),"AskQty") * RTD("tt.rtd",,RTD("tt.rtd",,"Inst","ASX",I61),"Bid")) /
      (RTD("tt.rtd",,RTD("tt.rtd",,"Inst","ASX",I61),"BidQty") + RTD("tt.rtd",,RTD("tt.rtd",,"Inst","ASX",I61),"AskQty")),
      3
    ),
    "settle", RTD("tt.rtd",,RTD("tt.rtd",,"Inst","ASX",I61),"Settle"),
    "mid", ROUND(
      (RTD("tt.rtd",,RTD("tt.rtd",,"Inst","ASX",I61),"Bid") + RTD("tt.rtd",,RTD("tt.rtd",,"Inst","ASX",I61),"Ask")) / 2,
      3
    ),
    0
  ),
  0
)</f>
        <v>0</v>
      </c>
      <c r="K61" s="17">
        <v>1</v>
      </c>
    </row>
    <row r="62" spans="2:11" x14ac:dyDescent="0.2">
      <c r="B62" s="54"/>
      <c r="C62" s="54"/>
      <c r="D62" s="16">
        <v>46174</v>
      </c>
      <c r="E62">
        <f t="shared" si="6"/>
        <v>0</v>
      </c>
      <c r="F62" t="s">
        <v>88</v>
      </c>
      <c r="G62" cm="1">
        <f t="array" ref="G62">IFERROR(
  _xlfn.SWITCH(
    $E$1,
    "vwap", ROUND(
      (RTD("tt.rtd",,RTD("tt.rtd",,"Inst","ASX",F62),"BidQty") * RTD("tt.rtd",,RTD("tt.rtd",,"Inst","ASX",F62),"Ask") +
       RTD("tt.rtd",,RTD("tt.rtd",,"Inst","ASX",F62),"AskQty") * RTD("tt.rtd",,RTD("tt.rtd",,"Inst","ASX",F62),"Bid")) /
      (RTD("tt.rtd",,RTD("tt.rtd",,"Inst","ASX",F62),"BidQty") + RTD("tt.rtd",,RTD("tt.rtd",,"Inst","ASX",F62),"AskQty")),
      3
    ),
    "settle", RTD("tt.rtd",,RTD("tt.rtd",,"Inst","ASX",F62),"Settle"),
    "mid", ROUND(
      (RTD("tt.rtd",,RTD("tt.rtd",,"Inst","ASX",F62),"Bid") + RTD("tt.rtd",,RTD("tt.rtd",,"Inst","ASX",F62),"Ask")) / 2,
      3
    ),
    0
  ),
  0
)</f>
        <v>0</v>
      </c>
      <c r="H62">
        <v>2</v>
      </c>
      <c r="I62" t="s">
        <v>102</v>
      </c>
      <c r="J62" cm="1">
        <f t="array" ref="J62">IFERROR(
  _xlfn.SWITCH(
    $E$1,
    "vwap", ROUND(
      (RTD("tt.rtd",,RTD("tt.rtd",,"Inst","ASX",I62),"BidQty") * RTD("tt.rtd",,RTD("tt.rtd",,"Inst","ASX",I62),"Ask") +
       RTD("tt.rtd",,RTD("tt.rtd",,"Inst","ASX",I62),"AskQty") * RTD("tt.rtd",,RTD("tt.rtd",,"Inst","ASX",I62),"Bid")) /
      (RTD("tt.rtd",,RTD("tt.rtd",,"Inst","ASX",I62),"BidQty") + RTD("tt.rtd",,RTD("tt.rtd",,"Inst","ASX",I62),"AskQty")),
      3
    ),
    "settle", RTD("tt.rtd",,RTD("tt.rtd",,"Inst","ASX",I62),"Settle"),
    "mid", ROUND(
      (RTD("tt.rtd",,RTD("tt.rtd",,"Inst","ASX",I62),"Bid") + RTD("tt.rtd",,RTD("tt.rtd",,"Inst","ASX",I62),"Ask")) / 2,
      3
    ),
    0
  ),
  0
)</f>
        <v>0</v>
      </c>
      <c r="K62" s="17">
        <v>1</v>
      </c>
    </row>
    <row r="63" spans="2:11" x14ac:dyDescent="0.2">
      <c r="B63" s="54"/>
      <c r="C63" s="54"/>
      <c r="D63" s="16">
        <v>46266</v>
      </c>
      <c r="E63">
        <f t="shared" si="6"/>
        <v>0</v>
      </c>
      <c r="F63" t="s">
        <v>89</v>
      </c>
      <c r="G63" cm="1">
        <f t="array" ref="G63">IFERROR(
  _xlfn.SWITCH(
    $E$1,
    "vwap", ROUND(
      (RTD("tt.rtd",,RTD("tt.rtd",,"Inst","ASX",F63),"BidQty") * RTD("tt.rtd",,RTD("tt.rtd",,"Inst","ASX",F63),"Ask") +
       RTD("tt.rtd",,RTD("tt.rtd",,"Inst","ASX",F63),"AskQty") * RTD("tt.rtd",,RTD("tt.rtd",,"Inst","ASX",F63),"Bid")) /
      (RTD("tt.rtd",,RTD("tt.rtd",,"Inst","ASX",F63),"BidQty") + RTD("tt.rtd",,RTD("tt.rtd",,"Inst","ASX",F63),"AskQty")),
      3
    ),
    "settle", RTD("tt.rtd",,RTD("tt.rtd",,"Inst","ASX",F63),"Settle"),
    "mid", ROUND(
      (RTD("tt.rtd",,RTD("tt.rtd",,"Inst","ASX",F63),"Bid") + RTD("tt.rtd",,RTD("tt.rtd",,"Inst","ASX",F63),"Ask")) / 2,
      3
    ),
    0
  ),
  0
)</f>
        <v>0</v>
      </c>
      <c r="H63">
        <v>2</v>
      </c>
      <c r="I63" t="s">
        <v>103</v>
      </c>
      <c r="J63" cm="1">
        <f t="array" ref="J63">IFERROR(
  _xlfn.SWITCH(
    $E$1,
    "vwap", ROUND(
      (RTD("tt.rtd",,RTD("tt.rtd",,"Inst","ASX",I63),"BidQty") * RTD("tt.rtd",,RTD("tt.rtd",,"Inst","ASX",I63),"Ask") +
       RTD("tt.rtd",,RTD("tt.rtd",,"Inst","ASX",I63),"AskQty") * RTD("tt.rtd",,RTD("tt.rtd",,"Inst","ASX",I63),"Bid")) /
      (RTD("tt.rtd",,RTD("tt.rtd",,"Inst","ASX",I63),"BidQty") + RTD("tt.rtd",,RTD("tt.rtd",,"Inst","ASX",I63),"AskQty")),
      3
    ),
    "settle", RTD("tt.rtd",,RTD("tt.rtd",,"Inst","ASX",I63),"Settle"),
    "mid", ROUND(
      (RTD("tt.rtd",,RTD("tt.rtd",,"Inst","ASX",I63),"Bid") + RTD("tt.rtd",,RTD("tt.rtd",,"Inst","ASX",I63),"Ask")) / 2,
      3
    ),
    0
  ),
  0
)</f>
        <v>0</v>
      </c>
      <c r="K63" s="17">
        <v>1</v>
      </c>
    </row>
    <row r="64" spans="2:11" x14ac:dyDescent="0.2">
      <c r="B64" s="54"/>
      <c r="C64" s="54"/>
      <c r="D64" s="16">
        <v>46357</v>
      </c>
      <c r="E64">
        <f t="shared" si="6"/>
        <v>0</v>
      </c>
      <c r="F64" t="s">
        <v>90</v>
      </c>
      <c r="G64" cm="1">
        <f t="array" ref="G64">IFERROR(
  _xlfn.SWITCH(
    $E$1,
    "vwap", ROUND(
      (RTD("tt.rtd",,RTD("tt.rtd",,"Inst","ASX",F64),"BidQty") * RTD("tt.rtd",,RTD("tt.rtd",,"Inst","ASX",F64),"Ask") +
       RTD("tt.rtd",,RTD("tt.rtd",,"Inst","ASX",F64),"AskQty") * RTD("tt.rtd",,RTD("tt.rtd",,"Inst","ASX",F64),"Bid")) /
      (RTD("tt.rtd",,RTD("tt.rtd",,"Inst","ASX",F64),"BidQty") + RTD("tt.rtd",,RTD("tt.rtd",,"Inst","ASX",F64),"AskQty")),
      3
    ),
    "settle", RTD("tt.rtd",,RTD("tt.rtd",,"Inst","ASX",F64),"Settle"),
    "mid", ROUND(
      (RTD("tt.rtd",,RTD("tt.rtd",,"Inst","ASX",F64),"Bid") + RTD("tt.rtd",,RTD("tt.rtd",,"Inst","ASX",F64),"Ask")) / 2,
      3
    ),
    0
  ),
  0
)</f>
        <v>0</v>
      </c>
      <c r="H64">
        <v>2</v>
      </c>
      <c r="I64" t="s">
        <v>104</v>
      </c>
      <c r="J64" cm="1">
        <f t="array" ref="J64">IFERROR(
  _xlfn.SWITCH(
    $E$1,
    "vwap", ROUND(
      (RTD("tt.rtd",,RTD("tt.rtd",,"Inst","ASX",I64),"BidQty") * RTD("tt.rtd",,RTD("tt.rtd",,"Inst","ASX",I64),"Ask") +
       RTD("tt.rtd",,RTD("tt.rtd",,"Inst","ASX",I64),"AskQty") * RTD("tt.rtd",,RTD("tt.rtd",,"Inst","ASX",I64),"Bid")) /
      (RTD("tt.rtd",,RTD("tt.rtd",,"Inst","ASX",I64),"BidQty") + RTD("tt.rtd",,RTD("tt.rtd",,"Inst","ASX",I64),"AskQty")),
      3
    ),
    "settle", RTD("tt.rtd",,RTD("tt.rtd",,"Inst","ASX",I64),"Settle"),
    "mid", ROUND(
      (RTD("tt.rtd",,RTD("tt.rtd",,"Inst","ASX",I64),"Bid") + RTD("tt.rtd",,RTD("tt.rtd",,"Inst","ASX",I64),"Ask")) / 2,
      3
    ),
    0
  ),
  0
)</f>
        <v>0</v>
      </c>
      <c r="K64" s="17">
        <v>1</v>
      </c>
    </row>
    <row r="65" spans="2:11" x14ac:dyDescent="0.2">
      <c r="B65" s="54"/>
      <c r="C65" s="54"/>
      <c r="D65" s="16">
        <v>46447</v>
      </c>
      <c r="E65">
        <f t="shared" si="6"/>
        <v>0</v>
      </c>
      <c r="F65" t="s">
        <v>91</v>
      </c>
      <c r="G65" cm="1">
        <f t="array" ref="G65">IFERROR(
  _xlfn.SWITCH(
    $E$1,
    "vwap", ROUND(
      (RTD("tt.rtd",,RTD("tt.rtd",,"Inst","ASX",F65),"BidQty") * RTD("tt.rtd",,RTD("tt.rtd",,"Inst","ASX",F65),"Ask") +
       RTD("tt.rtd",,RTD("tt.rtd",,"Inst","ASX",F65),"AskQty") * RTD("tt.rtd",,RTD("tt.rtd",,"Inst","ASX",F65),"Bid")) /
      (RTD("tt.rtd",,RTD("tt.rtd",,"Inst","ASX",F65),"BidQty") + RTD("tt.rtd",,RTD("tt.rtd",,"Inst","ASX",F65),"AskQty")),
      3
    ),
    "settle", RTD("tt.rtd",,RTD("tt.rtd",,"Inst","ASX",F65),"Settle"),
    "mid", ROUND(
      (RTD("tt.rtd",,RTD("tt.rtd",,"Inst","ASX",F65),"Bid") + RTD("tt.rtd",,RTD("tt.rtd",,"Inst","ASX",F65),"Ask")) / 2,
      3
    ),
    0
  ),
  0
)</f>
        <v>0</v>
      </c>
      <c r="H65">
        <v>2</v>
      </c>
      <c r="I65" t="s">
        <v>105</v>
      </c>
      <c r="J65" cm="1">
        <f t="array" ref="J65">IFERROR(
  _xlfn.SWITCH(
    $E$1,
    "vwap", ROUND(
      (RTD("tt.rtd",,RTD("tt.rtd",,"Inst","ASX",I65),"BidQty") * RTD("tt.rtd",,RTD("tt.rtd",,"Inst","ASX",I65),"Ask") +
       RTD("tt.rtd",,RTD("tt.rtd",,"Inst","ASX",I65),"AskQty") * RTD("tt.rtd",,RTD("tt.rtd",,"Inst","ASX",I65),"Bid")) /
      (RTD("tt.rtd",,RTD("tt.rtd",,"Inst","ASX",I65),"BidQty") + RTD("tt.rtd",,RTD("tt.rtd",,"Inst","ASX",I65),"AskQty")),
      3
    ),
    "settle", RTD("tt.rtd",,RTD("tt.rtd",,"Inst","ASX",I65),"Settle"),
    "mid", ROUND(
      (RTD("tt.rtd",,RTD("tt.rtd",,"Inst","ASX",I65),"Bid") + RTD("tt.rtd",,RTD("tt.rtd",,"Inst","ASX",I65),"Ask")) / 2,
      3
    ),
    0
  ),
  0
)</f>
        <v>0</v>
      </c>
      <c r="K65" s="17">
        <v>1</v>
      </c>
    </row>
    <row r="66" spans="2:11" x14ac:dyDescent="0.2">
      <c r="B66" s="54"/>
      <c r="C66" s="54"/>
      <c r="D66" s="16">
        <v>46539</v>
      </c>
      <c r="E66">
        <f t="shared" si="6"/>
        <v>0</v>
      </c>
      <c r="F66" t="s">
        <v>92</v>
      </c>
      <c r="G66" cm="1">
        <f t="array" ref="G66">IFERROR(
  _xlfn.SWITCH(
    $E$1,
    "vwap", ROUND(
      (RTD("tt.rtd",,RTD("tt.rtd",,"Inst","ASX",F66),"BidQty") * RTD("tt.rtd",,RTD("tt.rtd",,"Inst","ASX",F66),"Ask") +
       RTD("tt.rtd",,RTD("tt.rtd",,"Inst","ASX",F66),"AskQty") * RTD("tt.rtd",,RTD("tt.rtd",,"Inst","ASX",F66),"Bid")) /
      (RTD("tt.rtd",,RTD("tt.rtd",,"Inst","ASX",F66),"BidQty") + RTD("tt.rtd",,RTD("tt.rtd",,"Inst","ASX",F66),"AskQty")),
      3
    ),
    "settle", RTD("tt.rtd",,RTD("tt.rtd",,"Inst","ASX",F66),"Settle"),
    "mid", ROUND(
      (RTD("tt.rtd",,RTD("tt.rtd",,"Inst","ASX",F66),"Bid") + RTD("tt.rtd",,RTD("tt.rtd",,"Inst","ASX",F66),"Ask")) / 2,
      3
    ),
    0
  ),
  0
)</f>
        <v>0</v>
      </c>
      <c r="H66">
        <v>2</v>
      </c>
      <c r="I66" t="s">
        <v>106</v>
      </c>
      <c r="J66" cm="1">
        <f t="array" ref="J66">IFERROR(
  _xlfn.SWITCH(
    $E$1,
    "vwap", ROUND(
      (RTD("tt.rtd",,RTD("tt.rtd",,"Inst","ASX",I66),"BidQty") * RTD("tt.rtd",,RTD("tt.rtd",,"Inst","ASX",I66),"Ask") +
       RTD("tt.rtd",,RTD("tt.rtd",,"Inst","ASX",I66),"AskQty") * RTD("tt.rtd",,RTD("tt.rtd",,"Inst","ASX",I66),"Bid")) /
      (RTD("tt.rtd",,RTD("tt.rtd",,"Inst","ASX",I66),"BidQty") + RTD("tt.rtd",,RTD("tt.rtd",,"Inst","ASX",I66),"AskQty")),
      3
    ),
    "settle", RTD("tt.rtd",,RTD("tt.rtd",,"Inst","ASX",I66),"Settle"),
    "mid", ROUND(
      (RTD("tt.rtd",,RTD("tt.rtd",,"Inst","ASX",I66),"Bid") + RTD("tt.rtd",,RTD("tt.rtd",,"Inst","ASX",I66),"Ask")) / 2,
      3
    ),
    0
  ),
  0
)</f>
        <v>0</v>
      </c>
      <c r="K66" s="17">
        <v>1</v>
      </c>
    </row>
    <row r="67" spans="2:11" x14ac:dyDescent="0.2">
      <c r="B67" s="54"/>
      <c r="C67" s="54"/>
      <c r="D67" s="16">
        <v>46631</v>
      </c>
      <c r="E67">
        <f t="shared" si="6"/>
        <v>0</v>
      </c>
      <c r="F67" t="s">
        <v>93</v>
      </c>
      <c r="G67" cm="1">
        <f t="array" ref="G67">IFERROR(
  _xlfn.SWITCH(
    $E$1,
    "vwap", ROUND(
      (RTD("tt.rtd",,RTD("tt.rtd",,"Inst","ASX",F67),"BidQty") * RTD("tt.rtd",,RTD("tt.rtd",,"Inst","ASX",F67),"Ask") +
       RTD("tt.rtd",,RTD("tt.rtd",,"Inst","ASX",F67),"AskQty") * RTD("tt.rtd",,RTD("tt.rtd",,"Inst","ASX",F67),"Bid")) /
      (RTD("tt.rtd",,RTD("tt.rtd",,"Inst","ASX",F67),"BidQty") + RTD("tt.rtd",,RTD("tt.rtd",,"Inst","ASX",F67),"AskQty")),
      3
    ),
    "settle", RTD("tt.rtd",,RTD("tt.rtd",,"Inst","ASX",F67),"Settle"),
    "mid", ROUND(
      (RTD("tt.rtd",,RTD("tt.rtd",,"Inst","ASX",F67),"Bid") + RTD("tt.rtd",,RTD("tt.rtd",,"Inst","ASX",F67),"Ask")) / 2,
      3
    ),
    0
  ),
  0
)</f>
        <v>0</v>
      </c>
      <c r="H67">
        <v>2</v>
      </c>
      <c r="I67" t="s">
        <v>107</v>
      </c>
      <c r="J67" cm="1">
        <f t="array" ref="J67">IFERROR(
  _xlfn.SWITCH(
    $E$1,
    "vwap", ROUND(
      (RTD("tt.rtd",,RTD("tt.rtd",,"Inst","ASX",I67),"BidQty") * RTD("tt.rtd",,RTD("tt.rtd",,"Inst","ASX",I67),"Ask") +
       RTD("tt.rtd",,RTD("tt.rtd",,"Inst","ASX",I67),"AskQty") * RTD("tt.rtd",,RTD("tt.rtd",,"Inst","ASX",I67),"Bid")) /
      (RTD("tt.rtd",,RTD("tt.rtd",,"Inst","ASX",I67),"BidQty") + RTD("tt.rtd",,RTD("tt.rtd",,"Inst","ASX",I67),"AskQty")),
      3
    ),
    "settle", RTD("tt.rtd",,RTD("tt.rtd",,"Inst","ASX",I67),"Settle"),
    "mid", ROUND(
      (RTD("tt.rtd",,RTD("tt.rtd",,"Inst","ASX",I67),"Bid") + RTD("tt.rtd",,RTD("tt.rtd",,"Inst","ASX",I67),"Ask")) / 2,
      3
    ),
    0
  ),
  0
)</f>
        <v>0</v>
      </c>
      <c r="K67" s="17">
        <v>1</v>
      </c>
    </row>
    <row r="68" spans="2:11" ht="16" thickBot="1" x14ac:dyDescent="0.25">
      <c r="B68" s="55"/>
      <c r="C68" s="55"/>
      <c r="D68" s="18">
        <v>46722</v>
      </c>
      <c r="E68" s="19">
        <f t="shared" ref="E68" si="9">G68*H68-J68*K68</f>
        <v>0</v>
      </c>
      <c r="F68" s="19" t="s">
        <v>94</v>
      </c>
      <c r="G68" s="19" cm="1">
        <f t="array" ref="G68">IFERROR(
  _xlfn.SWITCH(
    $E$1,
    "vwap", ROUND(
      (RTD("tt.rtd",,RTD("tt.rtd",,"Inst","ASX",F68),"BidQty") * RTD("tt.rtd",,RTD("tt.rtd",,"Inst","ASX",F68),"Ask") +
       RTD("tt.rtd",,RTD("tt.rtd",,"Inst","ASX",F68),"AskQty") * RTD("tt.rtd",,RTD("tt.rtd",,"Inst","ASX",F68),"Bid")) /
      (RTD("tt.rtd",,RTD("tt.rtd",,"Inst","ASX",F68),"BidQty") + RTD("tt.rtd",,RTD("tt.rtd",,"Inst","ASX",F68),"AskQty")),
      3
    ),
    "settle", RTD("tt.rtd",,RTD("tt.rtd",,"Inst","ASX",F68),"Settle"),
    "mid", ROUND(
      (RTD("tt.rtd",,RTD("tt.rtd",,"Inst","ASX",F68),"Bid") + RTD("tt.rtd",,RTD("tt.rtd",,"Inst","ASX",F68),"Ask")) / 2,
      3
    ),
    0
  ),
  0
)</f>
        <v>0</v>
      </c>
      <c r="H68" s="19">
        <v>2</v>
      </c>
      <c r="I68" s="19" t="s">
        <v>108</v>
      </c>
      <c r="J68" s="19" cm="1">
        <f t="array" ref="J68">IFERROR(
  _xlfn.SWITCH(
    $E$1,
    "vwap", ROUND(
      (RTD("tt.rtd",,RTD("tt.rtd",,"Inst","ASX",I68),"BidQty") * RTD("tt.rtd",,RTD("tt.rtd",,"Inst","ASX",I68),"Ask") +
       RTD("tt.rtd",,RTD("tt.rtd",,"Inst","ASX",I68),"AskQty") * RTD("tt.rtd",,RTD("tt.rtd",,"Inst","ASX",I68),"Bid")) /
      (RTD("tt.rtd",,RTD("tt.rtd",,"Inst","ASX",I68),"BidQty") + RTD("tt.rtd",,RTD("tt.rtd",,"Inst","ASX",I68),"AskQty")),
      3
    ),
    "settle", RTD("tt.rtd",,RTD("tt.rtd",,"Inst","ASX",I68),"Settle"),
    "mid", ROUND(
      (RTD("tt.rtd",,RTD("tt.rtd",,"Inst","ASX",I68),"Bid") + RTD("tt.rtd",,RTD("tt.rtd",,"Inst","ASX",I68),"Ask")) / 2,
      3
    ),
    0
  ),
  0
)</f>
        <v>0</v>
      </c>
      <c r="K68" s="20">
        <v>1</v>
      </c>
    </row>
  </sheetData>
  <phoneticPr fontId="4" type="noConversion"/>
  <conditionalFormatting sqref="N3:N46 U47:U1048576">
    <cfRule type="cellIs" dxfId="23" priority="4" operator="greaterThan">
      <formula>0</formula>
    </cfRule>
  </conditionalFormatting>
  <conditionalFormatting sqref="R6:R16">
    <cfRule type="cellIs" dxfId="22" priority="3" operator="greaterThan">
      <formula>0</formula>
    </cfRule>
  </conditionalFormatting>
  <conditionalFormatting sqref="R21:R31">
    <cfRule type="cellIs" dxfId="21" priority="2" operator="greaterThan">
      <formula>0</formula>
    </cfRule>
  </conditionalFormatting>
  <conditionalFormatting sqref="R36:R45">
    <cfRule type="cellIs" dxfId="2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6A65-4343-4873-8FD8-5F8370238FE6}">
  <dimension ref="A1:AA47"/>
  <sheetViews>
    <sheetView tabSelected="1" topLeftCell="C1" zoomScale="89" zoomScaleNormal="89" workbookViewId="0">
      <selection activeCell="K39" sqref="K39"/>
    </sheetView>
  </sheetViews>
  <sheetFormatPr baseColWidth="10" defaultColWidth="8.83203125" defaultRowHeight="15" x14ac:dyDescent="0.2"/>
  <cols>
    <col min="10" max="10" width="13.1640625" bestFit="1" customWidth="1"/>
  </cols>
  <sheetData>
    <row r="1" spans="3:27" ht="16" thickBot="1" x14ac:dyDescent="0.25"/>
    <row r="2" spans="3:27" ht="16" thickBot="1" x14ac:dyDescent="0.25">
      <c r="R2" s="46" t="s">
        <v>123</v>
      </c>
      <c r="S2" s="72" t="s">
        <v>299</v>
      </c>
      <c r="T2" t="s">
        <v>263</v>
      </c>
      <c r="U2" t="s">
        <v>264</v>
      </c>
      <c r="V2" t="s">
        <v>312</v>
      </c>
      <c r="W2" t="s">
        <v>313</v>
      </c>
      <c r="X2" s="86">
        <v>1000</v>
      </c>
    </row>
    <row r="3" spans="3:27" x14ac:dyDescent="0.2">
      <c r="D3" t="s">
        <v>83</v>
      </c>
      <c r="E3" s="33"/>
      <c r="F3" s="34" t="s">
        <v>114</v>
      </c>
      <c r="G3" s="33"/>
      <c r="H3" s="34" t="s">
        <v>115</v>
      </c>
      <c r="I3" s="33"/>
      <c r="J3" s="34" t="s">
        <v>116</v>
      </c>
      <c r="R3" s="41"/>
    </row>
    <row r="4" spans="3:27" x14ac:dyDescent="0.2">
      <c r="C4" s="11" t="s">
        <v>45</v>
      </c>
      <c r="D4" s="21" cm="1">
        <f t="array" ref="D4">IFERROR(
  _xlfn.SWITCH(
    $D$3,
    "vwap", ROUND(
      (RTD("tt.rtd",,RTD("tt.rtd",,"Inst","ASX",C4),"BidQty") * RTD("tt.rtd",,RTD("tt.rtd",,"Inst","ASX",C4),"Ask") +
       RTD("tt.rtd",,RTD("tt.rtd",,"Inst","ASX",C4),"AskQty") * RTD("tt.rtd",,RTD("tt.rtd",,"Inst","ASX",C4),"Bid")) /
      (RTD("tt.rtd",,RTD("tt.rtd",,"Inst","ASX",C4),"BidQty") + RTD("tt.rtd",,RTD("tt.rtd",,"Inst","ASX",C4),"AskQty")),
      3
    ),
    "settle", RTD("tt.rtd",,RTD("tt.rtd",,"Inst","ASX",C4),"Settle"),
    "mid", ROUND(
      (RTD("tt.rtd",,RTD("tt.rtd",,"Inst","ASX",C4),"Bid") + RTD("tt.rtd",,RTD("tt.rtd",,"Inst","ASX",C4),"Ask")) / 2,
      3
    ),
    0
  ),
  0
)</f>
        <v>0</v>
      </c>
      <c r="E4" s="22"/>
      <c r="F4" s="30"/>
      <c r="G4" s="25"/>
      <c r="H4" s="17"/>
      <c r="I4" s="22"/>
      <c r="J4" s="17"/>
      <c r="R4" s="41" t="s">
        <v>134</v>
      </c>
      <c r="S4" t="e">
        <f>VALUE(RTD("tt.rtd",,RTD("tt.rtd",,"Inst","ASX",R4),"ttq"))</f>
        <v>#N/A</v>
      </c>
      <c r="T4" t="e">
        <f>VALUE(RTD("tt.rtd",,RTD("tt.rtd",,"Inst","ASX",R4),"bid"))</f>
        <v>#N/A</v>
      </c>
      <c r="U4" t="e">
        <f>VALUE(RTD("tt.rtd",,RTD("tt.rtd",,"Inst","ASX",R4),"ask"))</f>
        <v>#N/A</v>
      </c>
      <c r="V4" t="e">
        <f>VALUE(RTD("tt.rtd",,RTD("tt.rtd",,"Inst","ASX",R4),"bidqty"))</f>
        <v>#N/A</v>
      </c>
      <c r="W4" t="e">
        <f>VALUE(RTD("tt.rtd",,RTD("tt.rtd",,"Inst","ASX",R4),"askqty"))</f>
        <v>#N/A</v>
      </c>
      <c r="X4" t="e">
        <f t="shared" ref="X4:X47" si="0">V4+W4</f>
        <v>#N/A</v>
      </c>
      <c r="Y4" t="e">
        <f t="shared" ref="Y4:Y47" si="1">IF($X$2&lt;X4,TRUE,"")</f>
        <v>#N/A</v>
      </c>
      <c r="Z4" t="e">
        <f>IF(V4/W4&gt;1.1, "Bid", IF(V4/W4&lt;0.9, "Ask", ""))</f>
        <v>#N/A</v>
      </c>
      <c r="AA4" t="e">
        <f>VALUE(RTD("tt.rtd",,RTD("tt.rtd",,"Inst","ASX",R4),"NetPos"))</f>
        <v>#N/A</v>
      </c>
    </row>
    <row r="5" spans="3:27" x14ac:dyDescent="0.2">
      <c r="C5" s="11" t="s">
        <v>46</v>
      </c>
      <c r="D5" s="21" cm="1">
        <f t="array" ref="D5">IFERROR(
  _xlfn.SWITCH(
    $D$3,
    "vwap", ROUND(
      (RTD("tt.rtd",,RTD("tt.rtd",,"Inst","ASX",C5),"BidQty") * RTD("tt.rtd",,RTD("tt.rtd",,"Inst","ASX",C5),"Ask") +
       RTD("tt.rtd",,RTD("tt.rtd",,"Inst","ASX",C5),"AskQty") * RTD("tt.rtd",,RTD("tt.rtd",,"Inst","ASX",C5),"Bid")) /
      (RTD("tt.rtd",,RTD("tt.rtd",,"Inst","ASX",C5),"BidQty") + RTD("tt.rtd",,RTD("tt.rtd",,"Inst","ASX",C5),"AskQty")),
      3
    ),
    "settle", RTD("tt.rtd",,RTD("tt.rtd",,"Inst","ASX",C5),"Settle"),
    "mid", ROUND(
      (RTD("tt.rtd",,RTD("tt.rtd",,"Inst","ASX",C5),"Bid") + RTD("tt.rtd",,RTD("tt.rtd",,"Inst","ASX",C5),"Ask")) / 2,
      3
    ),
    0
  ),
  0
)</f>
        <v>0</v>
      </c>
      <c r="E5" s="22" t="s">
        <v>46</v>
      </c>
      <c r="F5" s="30">
        <f t="shared" ref="F5:F20" si="2">D5</f>
        <v>0</v>
      </c>
      <c r="G5" s="25" t="s">
        <v>62</v>
      </c>
      <c r="H5" s="17">
        <f t="shared" ref="H5:H19" si="3">F5-F6</f>
        <v>0</v>
      </c>
      <c r="I5" s="22" t="s">
        <v>46</v>
      </c>
      <c r="J5" s="17">
        <f t="shared" ref="J5:J19" si="4">H5-H6</f>
        <v>0</v>
      </c>
      <c r="R5" s="41" t="s">
        <v>139</v>
      </c>
      <c r="S5" t="e">
        <f>VALUE(RTD("tt.rtd",,RTD("tt.rtd",,"Inst","ASX",R5),"ttq"))</f>
        <v>#N/A</v>
      </c>
      <c r="T5" t="e">
        <f>VALUE(RTD("tt.rtd",,RTD("tt.rtd",,"Inst","ASX",R5),"bid"))</f>
        <v>#N/A</v>
      </c>
      <c r="U5" t="e">
        <f>VALUE(RTD("tt.rtd",,RTD("tt.rtd",,"Inst","ASX",R5),"ask"))</f>
        <v>#N/A</v>
      </c>
      <c r="V5" t="e">
        <f>VALUE(RTD("tt.rtd",,RTD("tt.rtd",,"Inst","ASX",R5),"bidqty"))</f>
        <v>#N/A</v>
      </c>
      <c r="W5" t="e">
        <f>VALUE(RTD("tt.rtd",,RTD("tt.rtd",,"Inst","ASX",R5),"askqty"))</f>
        <v>#N/A</v>
      </c>
      <c r="X5" t="e">
        <f t="shared" si="0"/>
        <v>#N/A</v>
      </c>
      <c r="Y5" t="e">
        <f t="shared" si="1"/>
        <v>#N/A</v>
      </c>
      <c r="Z5" t="e">
        <f t="shared" ref="Z5:Z47" si="5">IF(V5/W5&gt;1.1, "Bid", IF(V5/W5&lt;0.9, "Ask", ""))</f>
        <v>#N/A</v>
      </c>
      <c r="AA5" t="e">
        <f>VALUE(RTD("tt.rtd",,RTD("tt.rtd",,"Inst","ASX",R5),"NetPos"))</f>
        <v>#N/A</v>
      </c>
    </row>
    <row r="6" spans="3:27" x14ac:dyDescent="0.2">
      <c r="C6" s="12" t="s">
        <v>47</v>
      </c>
      <c r="D6" s="21" cm="1">
        <f t="array" ref="D6">IFERROR(
  _xlfn.SWITCH(
    $D$3,
    "vwap", ROUND(
      (RTD("tt.rtd",,RTD("tt.rtd",,"Inst","ASX",C6),"BidQty") * RTD("tt.rtd",,RTD("tt.rtd",,"Inst","ASX",C6),"Ask") +
       RTD("tt.rtd",,RTD("tt.rtd",,"Inst","ASX",C6),"AskQty") * RTD("tt.rtd",,RTD("tt.rtd",,"Inst","ASX",C6),"Bid")) /
      (RTD("tt.rtd",,RTD("tt.rtd",,"Inst","ASX",C6),"BidQty") + RTD("tt.rtd",,RTD("tt.rtd",,"Inst","ASX",C6),"AskQty")),
      3
    ),
    "settle", RTD("tt.rtd",,RTD("tt.rtd",,"Inst","ASX",C6),"Settle"),
    "mid", ROUND(
      (RTD("tt.rtd",,RTD("tt.rtd",,"Inst","ASX",C6),"Bid") + RTD("tt.rtd",,RTD("tt.rtd",,"Inst","ASX",C6),"Ask")) / 2,
      3
    ),
    0
  ),
  0
)</f>
        <v>0</v>
      </c>
      <c r="E6" s="23" t="s">
        <v>47</v>
      </c>
      <c r="F6" s="30">
        <f t="shared" si="2"/>
        <v>0</v>
      </c>
      <c r="G6" s="25" t="s">
        <v>64</v>
      </c>
      <c r="H6" s="17">
        <f t="shared" si="3"/>
        <v>0</v>
      </c>
      <c r="I6" s="23" t="s">
        <v>47</v>
      </c>
      <c r="J6" s="17">
        <f t="shared" si="4"/>
        <v>0</v>
      </c>
      <c r="R6" s="41" t="s">
        <v>144</v>
      </c>
      <c r="S6" t="e">
        <f>VALUE(RTD("tt.rtd",,RTD("tt.rtd",,"Inst","ASX",R6),"ttq"))</f>
        <v>#N/A</v>
      </c>
      <c r="T6" t="e">
        <f>VALUE(RTD("tt.rtd",,RTD("tt.rtd",,"Inst","ASX",R6),"bid"))</f>
        <v>#N/A</v>
      </c>
      <c r="U6" t="e">
        <f>VALUE(RTD("tt.rtd",,RTD("tt.rtd",,"Inst","ASX",R6),"ask"))</f>
        <v>#N/A</v>
      </c>
      <c r="V6" t="e">
        <f>VALUE(RTD("tt.rtd",,RTD("tt.rtd",,"Inst","ASX",R6),"bidqty"))</f>
        <v>#N/A</v>
      </c>
      <c r="W6" t="e">
        <f>VALUE(RTD("tt.rtd",,RTD("tt.rtd",,"Inst","ASX",R6),"askqty"))</f>
        <v>#N/A</v>
      </c>
      <c r="X6" t="e">
        <f t="shared" si="0"/>
        <v>#N/A</v>
      </c>
      <c r="Y6" t="e">
        <f t="shared" si="1"/>
        <v>#N/A</v>
      </c>
      <c r="Z6" t="e">
        <f t="shared" si="5"/>
        <v>#N/A</v>
      </c>
      <c r="AA6" t="e">
        <f>VALUE(RTD("tt.rtd",,RTD("tt.rtd",,"Inst","ASX",R6),"NetPos"))</f>
        <v>#N/A</v>
      </c>
    </row>
    <row r="7" spans="3:27" x14ac:dyDescent="0.2">
      <c r="C7" s="11" t="s">
        <v>48</v>
      </c>
      <c r="D7" s="21" cm="1">
        <f t="array" ref="D7">IFERROR(
  _xlfn.SWITCH(
    $D$3,
    "vwap", ROUND(
      (RTD("tt.rtd",,RTD("tt.rtd",,"Inst","ASX",C7),"BidQty") * RTD("tt.rtd",,RTD("tt.rtd",,"Inst","ASX",C7),"Ask") +
       RTD("tt.rtd",,RTD("tt.rtd",,"Inst","ASX",C7),"AskQty") * RTD("tt.rtd",,RTD("tt.rtd",,"Inst","ASX",C7),"Bid")) /
      (RTD("tt.rtd",,RTD("tt.rtd",,"Inst","ASX",C7),"BidQty") + RTD("tt.rtd",,RTD("tt.rtd",,"Inst","ASX",C7),"AskQty")),
      3
    ),
    "settle", RTD("tt.rtd",,RTD("tt.rtd",,"Inst","ASX",C7),"Settle"),
    "mid", ROUND(
      (RTD("tt.rtd",,RTD("tt.rtd",,"Inst","ASX",C7),"Bid") + RTD("tt.rtd",,RTD("tt.rtd",,"Inst","ASX",C7),"Ask")) / 2,
      3
    ),
    0
  ),
  0
)</f>
        <v>0</v>
      </c>
      <c r="E7" s="22" t="s">
        <v>48</v>
      </c>
      <c r="F7" s="30">
        <f t="shared" si="2"/>
        <v>0</v>
      </c>
      <c r="G7" s="25" t="s">
        <v>65</v>
      </c>
      <c r="H7" s="17">
        <f t="shared" si="3"/>
        <v>0</v>
      </c>
      <c r="I7" s="22" t="s">
        <v>48</v>
      </c>
      <c r="J7" s="17">
        <f t="shared" si="4"/>
        <v>0</v>
      </c>
      <c r="R7" s="41" t="s">
        <v>149</v>
      </c>
      <c r="S7" t="e">
        <f>VALUE(RTD("tt.rtd",,RTD("tt.rtd",,"Inst","ASX",R7),"ttq"))</f>
        <v>#N/A</v>
      </c>
      <c r="T7" t="e">
        <f>VALUE(RTD("tt.rtd",,RTD("tt.rtd",,"Inst","ASX",R7),"bid"))</f>
        <v>#N/A</v>
      </c>
      <c r="U7" t="e">
        <f>VALUE(RTD("tt.rtd",,RTD("tt.rtd",,"Inst","ASX",R7),"ask"))</f>
        <v>#N/A</v>
      </c>
      <c r="V7" t="e">
        <f>VALUE(RTD("tt.rtd",,RTD("tt.rtd",,"Inst","ASX",R7),"bidqty"))</f>
        <v>#N/A</v>
      </c>
      <c r="W7" t="e">
        <f>VALUE(RTD("tt.rtd",,RTD("tt.rtd",,"Inst","ASX",R7),"askqty"))</f>
        <v>#N/A</v>
      </c>
      <c r="X7" t="e">
        <f t="shared" si="0"/>
        <v>#N/A</v>
      </c>
      <c r="Y7" t="e">
        <f t="shared" si="1"/>
        <v>#N/A</v>
      </c>
      <c r="Z7" t="e">
        <f t="shared" si="5"/>
        <v>#N/A</v>
      </c>
      <c r="AA7" t="e">
        <f>VALUE(RTD("tt.rtd",,RTD("tt.rtd",,"Inst","ASX",R7),"NetPos"))</f>
        <v>#N/A</v>
      </c>
    </row>
    <row r="8" spans="3:27" x14ac:dyDescent="0.2">
      <c r="C8" s="11" t="s">
        <v>49</v>
      </c>
      <c r="D8" s="21" cm="1">
        <f t="array" ref="D8">IFERROR(
  _xlfn.SWITCH(
    $D$3,
    "vwap", ROUND(
      (RTD("tt.rtd",,RTD("tt.rtd",,"Inst","ASX",C8),"BidQty") * RTD("tt.rtd",,RTD("tt.rtd",,"Inst","ASX",C8),"Ask") +
       RTD("tt.rtd",,RTD("tt.rtd",,"Inst","ASX",C8),"AskQty") * RTD("tt.rtd",,RTD("tt.rtd",,"Inst","ASX",C8),"Bid")) /
      (RTD("tt.rtd",,RTD("tt.rtd",,"Inst","ASX",C8),"BidQty") + RTD("tt.rtd",,RTD("tt.rtd",,"Inst","ASX",C8),"AskQty")),
      3
    ),
    "settle", RTD("tt.rtd",,RTD("tt.rtd",,"Inst","ASX",C8),"Settle"),
    "mid", ROUND(
      (RTD("tt.rtd",,RTD("tt.rtd",,"Inst","ASX",C8),"Bid") + RTD("tt.rtd",,RTD("tt.rtd",,"Inst","ASX",C8),"Ask")) / 2,
      3
    ),
    0
  ),
  0
)</f>
        <v>0</v>
      </c>
      <c r="E8" s="22" t="s">
        <v>49</v>
      </c>
      <c r="F8" s="30">
        <f t="shared" si="2"/>
        <v>0</v>
      </c>
      <c r="G8" s="25" t="s">
        <v>72</v>
      </c>
      <c r="H8" s="17">
        <f t="shared" si="3"/>
        <v>0</v>
      </c>
      <c r="I8" s="22" t="s">
        <v>49</v>
      </c>
      <c r="J8" s="17">
        <f t="shared" si="4"/>
        <v>0</v>
      </c>
      <c r="R8" s="41" t="s">
        <v>154</v>
      </c>
      <c r="S8" t="e">
        <f>VALUE(RTD("tt.rtd",,RTD("tt.rtd",,"Inst","ASX",R8),"ttq"))</f>
        <v>#N/A</v>
      </c>
      <c r="T8" t="e">
        <f>VALUE(RTD("tt.rtd",,RTD("tt.rtd",,"Inst","ASX",R8),"bid"))</f>
        <v>#N/A</v>
      </c>
      <c r="U8" t="e">
        <f>VALUE(RTD("tt.rtd",,RTD("tt.rtd",,"Inst","ASX",R8),"ask"))</f>
        <v>#N/A</v>
      </c>
      <c r="V8" t="e">
        <f>VALUE(RTD("tt.rtd",,RTD("tt.rtd",,"Inst","ASX",R8),"bidqty"))</f>
        <v>#N/A</v>
      </c>
      <c r="W8" t="e">
        <f>VALUE(RTD("tt.rtd",,RTD("tt.rtd",,"Inst","ASX",R8),"askqty"))</f>
        <v>#N/A</v>
      </c>
      <c r="X8" t="e">
        <f t="shared" si="0"/>
        <v>#N/A</v>
      </c>
      <c r="Y8" t="e">
        <f t="shared" si="1"/>
        <v>#N/A</v>
      </c>
      <c r="Z8" t="e">
        <f t="shared" si="5"/>
        <v>#N/A</v>
      </c>
      <c r="AA8" t="e">
        <f>VALUE(RTD("tt.rtd",,RTD("tt.rtd",,"Inst","ASX",R8),"NetPos"))</f>
        <v>#N/A</v>
      </c>
    </row>
    <row r="9" spans="3:27" x14ac:dyDescent="0.2">
      <c r="C9" s="12" t="s">
        <v>50</v>
      </c>
      <c r="D9" s="21" cm="1">
        <f t="array" ref="D9">IFERROR(
  _xlfn.SWITCH(
    $D$3,
    "vwap", ROUND(
      (RTD("tt.rtd",,RTD("tt.rtd",,"Inst","ASX",C9),"BidQty") * RTD("tt.rtd",,RTD("tt.rtd",,"Inst","ASX",C9),"Ask") +
       RTD("tt.rtd",,RTD("tt.rtd",,"Inst","ASX",C9),"AskQty") * RTD("tt.rtd",,RTD("tt.rtd",,"Inst","ASX",C9),"Bid")) /
      (RTD("tt.rtd",,RTD("tt.rtd",,"Inst","ASX",C9),"BidQty") + RTD("tt.rtd",,RTD("tt.rtd",,"Inst","ASX",C9),"AskQty")),
      3
    ),
    "settle", RTD("tt.rtd",,RTD("tt.rtd",,"Inst","ASX",C9),"Settle"),
    "mid", ROUND(
      (RTD("tt.rtd",,RTD("tt.rtd",,"Inst","ASX",C9),"Bid") + RTD("tt.rtd",,RTD("tt.rtd",,"Inst","ASX",C9),"Ask")) / 2,
      3
    ),
    0
  ),
  0
)</f>
        <v>0</v>
      </c>
      <c r="E9" s="23" t="s">
        <v>50</v>
      </c>
      <c r="F9" s="30">
        <f t="shared" si="2"/>
        <v>0</v>
      </c>
      <c r="G9" s="25" t="s">
        <v>73</v>
      </c>
      <c r="H9" s="17">
        <f t="shared" si="3"/>
        <v>0</v>
      </c>
      <c r="I9" s="23" t="s">
        <v>50</v>
      </c>
      <c r="J9" s="17">
        <f t="shared" si="4"/>
        <v>0</v>
      </c>
      <c r="R9" s="41" t="s">
        <v>159</v>
      </c>
      <c r="S9" t="e">
        <f>VALUE(RTD("tt.rtd",,RTD("tt.rtd",,"Inst","ASX",R9),"ttq"))</f>
        <v>#N/A</v>
      </c>
      <c r="T9" t="e">
        <f>VALUE(RTD("tt.rtd",,RTD("tt.rtd",,"Inst","ASX",R9),"bid"))</f>
        <v>#N/A</v>
      </c>
      <c r="U9" t="e">
        <f>VALUE(RTD("tt.rtd",,RTD("tt.rtd",,"Inst","ASX",R9),"ask"))</f>
        <v>#N/A</v>
      </c>
      <c r="V9" t="e">
        <f>VALUE(RTD("tt.rtd",,RTD("tt.rtd",,"Inst","ASX",R9),"bidqty"))</f>
        <v>#N/A</v>
      </c>
      <c r="W9" t="e">
        <f>VALUE(RTD("tt.rtd",,RTD("tt.rtd",,"Inst","ASX",R9),"askqty"))</f>
        <v>#N/A</v>
      </c>
      <c r="X9" t="e">
        <f t="shared" si="0"/>
        <v>#N/A</v>
      </c>
      <c r="Y9" t="e">
        <f t="shared" si="1"/>
        <v>#N/A</v>
      </c>
      <c r="Z9" t="e">
        <f t="shared" si="5"/>
        <v>#N/A</v>
      </c>
      <c r="AA9" t="e">
        <f>VALUE(RTD("tt.rtd",,RTD("tt.rtd",,"Inst","ASX",R9),"NetPos"))</f>
        <v>#N/A</v>
      </c>
    </row>
    <row r="10" spans="3:27" x14ac:dyDescent="0.2">
      <c r="C10" s="11" t="s">
        <v>51</v>
      </c>
      <c r="D10" s="21" cm="1">
        <f t="array" ref="D10">IFERROR(
  _xlfn.SWITCH(
    $D$3,
    "vwap", ROUND(
      (RTD("tt.rtd",,RTD("tt.rtd",,"Inst","ASX",C10),"BidQty") * RTD("tt.rtd",,RTD("tt.rtd",,"Inst","ASX",C10),"Ask") +
       RTD("tt.rtd",,RTD("tt.rtd",,"Inst","ASX",C10),"AskQty") * RTD("tt.rtd",,RTD("tt.rtd",,"Inst","ASX",C10),"Bid")) /
      (RTD("tt.rtd",,RTD("tt.rtd",,"Inst","ASX",C10),"BidQty") + RTD("tt.rtd",,RTD("tt.rtd",,"Inst","ASX",C10),"AskQty")),
      3
    ),
    "settle", RTD("tt.rtd",,RTD("tt.rtd",,"Inst","ASX",C10),"Settle"),
    "mid", ROUND(
      (RTD("tt.rtd",,RTD("tt.rtd",,"Inst","ASX",C10),"Bid") + RTD("tt.rtd",,RTD("tt.rtd",,"Inst","ASX",C10),"Ask")) / 2,
      3
    ),
    0
  ),
  0
)</f>
        <v>0</v>
      </c>
      <c r="E10" s="22" t="s">
        <v>51</v>
      </c>
      <c r="F10" s="30">
        <f t="shared" si="2"/>
        <v>0</v>
      </c>
      <c r="G10" s="25" t="s">
        <v>74</v>
      </c>
      <c r="H10" s="17">
        <f t="shared" si="3"/>
        <v>0</v>
      </c>
      <c r="I10" s="22" t="s">
        <v>51</v>
      </c>
      <c r="J10" s="17">
        <f t="shared" si="4"/>
        <v>0</v>
      </c>
      <c r="R10" s="41" t="s">
        <v>164</v>
      </c>
      <c r="S10" t="e">
        <f>VALUE(RTD("tt.rtd",,RTD("tt.rtd",,"Inst","ASX",R10),"ttq"))</f>
        <v>#N/A</v>
      </c>
      <c r="T10" t="e">
        <f>VALUE(RTD("tt.rtd",,RTD("tt.rtd",,"Inst","ASX",R10),"bid"))</f>
        <v>#N/A</v>
      </c>
      <c r="U10" t="e">
        <f>VALUE(RTD("tt.rtd",,RTD("tt.rtd",,"Inst","ASX",R10),"ask"))</f>
        <v>#N/A</v>
      </c>
      <c r="V10" t="e">
        <f>VALUE(RTD("tt.rtd",,RTD("tt.rtd",,"Inst","ASX",R10),"bidqty"))</f>
        <v>#N/A</v>
      </c>
      <c r="W10" t="e">
        <f>VALUE(RTD("tt.rtd",,RTD("tt.rtd",,"Inst","ASX",R10),"askqty"))</f>
        <v>#N/A</v>
      </c>
      <c r="X10" t="e">
        <f t="shared" si="0"/>
        <v>#N/A</v>
      </c>
      <c r="Y10" t="e">
        <f t="shared" si="1"/>
        <v>#N/A</v>
      </c>
      <c r="Z10" t="e">
        <f t="shared" si="5"/>
        <v>#N/A</v>
      </c>
      <c r="AA10" t="e">
        <f>VALUE(RTD("tt.rtd",,RTD("tt.rtd",,"Inst","ASX",R10),"NetPos"))</f>
        <v>#N/A</v>
      </c>
    </row>
    <row r="11" spans="3:27" x14ac:dyDescent="0.2">
      <c r="C11" s="11" t="s">
        <v>52</v>
      </c>
      <c r="D11" s="21" cm="1">
        <f t="array" ref="D11">IFERROR(
  _xlfn.SWITCH(
    $D$3,
    "vwap", ROUND(
      (RTD("tt.rtd",,RTD("tt.rtd",,"Inst","ASX",C11),"BidQty") * RTD("tt.rtd",,RTD("tt.rtd",,"Inst","ASX",C11),"Ask") +
       RTD("tt.rtd",,RTD("tt.rtd",,"Inst","ASX",C11),"AskQty") * RTD("tt.rtd",,RTD("tt.rtd",,"Inst","ASX",C11),"Bid")) /
      (RTD("tt.rtd",,RTD("tt.rtd",,"Inst","ASX",C11),"BidQty") + RTD("tt.rtd",,RTD("tt.rtd",,"Inst","ASX",C11),"AskQty")),
      3
    ),
    "settle", RTD("tt.rtd",,RTD("tt.rtd",,"Inst","ASX",C11),"Settle"),
    "mid", ROUND(
      (RTD("tt.rtd",,RTD("tt.rtd",,"Inst","ASX",C11),"Bid") + RTD("tt.rtd",,RTD("tt.rtd",,"Inst","ASX",C11),"Ask")) / 2,
      3
    ),
    0
  ),
  0
)</f>
        <v>0</v>
      </c>
      <c r="E11" s="22" t="s">
        <v>52</v>
      </c>
      <c r="F11" s="30">
        <f t="shared" si="2"/>
        <v>0</v>
      </c>
      <c r="G11" s="25" t="s">
        <v>75</v>
      </c>
      <c r="H11" s="17">
        <f t="shared" si="3"/>
        <v>0</v>
      </c>
      <c r="I11" s="22" t="s">
        <v>52</v>
      </c>
      <c r="J11" s="17">
        <f t="shared" si="4"/>
        <v>0</v>
      </c>
      <c r="R11" s="41" t="s">
        <v>169</v>
      </c>
      <c r="S11" t="e">
        <f>VALUE(RTD("tt.rtd",,RTD("tt.rtd",,"Inst","ASX",R11),"ttq"))</f>
        <v>#N/A</v>
      </c>
      <c r="T11" t="e">
        <f>VALUE(RTD("tt.rtd",,RTD("tt.rtd",,"Inst","ASX",R11),"bid"))</f>
        <v>#N/A</v>
      </c>
      <c r="U11" t="e">
        <f>VALUE(RTD("tt.rtd",,RTD("tt.rtd",,"Inst","ASX",R11),"ask"))</f>
        <v>#N/A</v>
      </c>
      <c r="V11" t="e">
        <f>VALUE(RTD("tt.rtd",,RTD("tt.rtd",,"Inst","ASX",R11),"bidqty"))</f>
        <v>#N/A</v>
      </c>
      <c r="W11" t="e">
        <f>VALUE(RTD("tt.rtd",,RTD("tt.rtd",,"Inst","ASX",R11),"askqty"))</f>
        <v>#N/A</v>
      </c>
      <c r="X11" t="e">
        <f t="shared" si="0"/>
        <v>#N/A</v>
      </c>
      <c r="Y11" t="e">
        <f t="shared" si="1"/>
        <v>#N/A</v>
      </c>
      <c r="Z11" t="e">
        <f t="shared" si="5"/>
        <v>#N/A</v>
      </c>
      <c r="AA11" t="e">
        <f>VALUE(RTD("tt.rtd",,RTD("tt.rtd",,"Inst","ASX",R11),"NetPos"))</f>
        <v>#N/A</v>
      </c>
    </row>
    <row r="12" spans="3:27" x14ac:dyDescent="0.2">
      <c r="C12" s="12" t="s">
        <v>53</v>
      </c>
      <c r="D12" s="21" cm="1">
        <f t="array" ref="D12">IFERROR(
  _xlfn.SWITCH(
    $D$3,
    "vwap", ROUND(
      (RTD("tt.rtd",,RTD("tt.rtd",,"Inst","ASX",C12),"BidQty") * RTD("tt.rtd",,RTD("tt.rtd",,"Inst","ASX",C12),"Ask") +
       RTD("tt.rtd",,RTD("tt.rtd",,"Inst","ASX",C12),"AskQty") * RTD("tt.rtd",,RTD("tt.rtd",,"Inst","ASX",C12),"Bid")) /
      (RTD("tt.rtd",,RTD("tt.rtd",,"Inst","ASX",C12),"BidQty") + RTD("tt.rtd",,RTD("tt.rtd",,"Inst","ASX",C12),"AskQty")),
      3
    ),
    "settle", RTD("tt.rtd",,RTD("tt.rtd",,"Inst","ASX",C12),"Settle"),
    "mid", ROUND(
      (RTD("tt.rtd",,RTD("tt.rtd",,"Inst","ASX",C12),"Bid") + RTD("tt.rtd",,RTD("tt.rtd",,"Inst","ASX",C12),"Ask")) / 2,
      3
    ),
    0
  ),
  0
)</f>
        <v>0</v>
      </c>
      <c r="E12" s="23" t="s">
        <v>53</v>
      </c>
      <c r="F12" s="30">
        <f t="shared" si="2"/>
        <v>0</v>
      </c>
      <c r="G12" s="25" t="s">
        <v>76</v>
      </c>
      <c r="H12" s="17">
        <f t="shared" si="3"/>
        <v>0</v>
      </c>
      <c r="I12" s="23" t="s">
        <v>53</v>
      </c>
      <c r="J12" s="17">
        <f t="shared" si="4"/>
        <v>0</v>
      </c>
      <c r="R12" s="41" t="s">
        <v>174</v>
      </c>
      <c r="S12" t="e">
        <f>VALUE(RTD("tt.rtd",,RTD("tt.rtd",,"Inst","ASX",R12),"ttq"))</f>
        <v>#N/A</v>
      </c>
      <c r="T12" t="e">
        <f>VALUE(RTD("tt.rtd",,RTD("tt.rtd",,"Inst","ASX",R12),"bid"))</f>
        <v>#N/A</v>
      </c>
      <c r="U12" t="e">
        <f>VALUE(RTD("tt.rtd",,RTD("tt.rtd",,"Inst","ASX",R12),"ask"))</f>
        <v>#N/A</v>
      </c>
      <c r="V12" t="e">
        <f>VALUE(RTD("tt.rtd",,RTD("tt.rtd",,"Inst","ASX",R12),"bidqty"))</f>
        <v>#N/A</v>
      </c>
      <c r="W12" t="e">
        <f>VALUE(RTD("tt.rtd",,RTD("tt.rtd",,"Inst","ASX",R12),"askqty"))</f>
        <v>#N/A</v>
      </c>
      <c r="X12" t="e">
        <f t="shared" si="0"/>
        <v>#N/A</v>
      </c>
      <c r="Y12" t="e">
        <f t="shared" si="1"/>
        <v>#N/A</v>
      </c>
      <c r="Z12" t="e">
        <f t="shared" si="5"/>
        <v>#N/A</v>
      </c>
      <c r="AA12" t="e">
        <f>VALUE(RTD("tt.rtd",,RTD("tt.rtd",,"Inst","ASX",R12),"NetPos"))</f>
        <v>#N/A</v>
      </c>
    </row>
    <row r="13" spans="3:27" x14ac:dyDescent="0.2">
      <c r="C13" s="11" t="s">
        <v>54</v>
      </c>
      <c r="D13" s="21" cm="1">
        <f t="array" ref="D13">IFERROR(
  _xlfn.SWITCH(
    $D$3,
    "vwap", ROUND(
      (RTD("tt.rtd",,RTD("tt.rtd",,"Inst","ASX",C13),"BidQty") * RTD("tt.rtd",,RTD("tt.rtd",,"Inst","ASX",C13),"Ask") +
       RTD("tt.rtd",,RTD("tt.rtd",,"Inst","ASX",C13),"AskQty") * RTD("tt.rtd",,RTD("tt.rtd",,"Inst","ASX",C13),"Bid")) /
      (RTD("tt.rtd",,RTD("tt.rtd",,"Inst","ASX",C13),"BidQty") + RTD("tt.rtd",,RTD("tt.rtd",,"Inst","ASX",C13),"AskQty")),
      3
    ),
    "settle", RTD("tt.rtd",,RTD("tt.rtd",,"Inst","ASX",C13),"Settle"),
    "mid", ROUND(
      (RTD("tt.rtd",,RTD("tt.rtd",,"Inst","ASX",C13),"Bid") + RTD("tt.rtd",,RTD("tt.rtd",,"Inst","ASX",C13),"Ask")) / 2,
      3
    ),
    0
  ),
  0
)</f>
        <v>0</v>
      </c>
      <c r="E13" s="22" t="s">
        <v>54</v>
      </c>
      <c r="F13" s="30">
        <f t="shared" si="2"/>
        <v>0</v>
      </c>
      <c r="G13" s="25" t="s">
        <v>77</v>
      </c>
      <c r="H13" s="17">
        <f t="shared" si="3"/>
        <v>0</v>
      </c>
      <c r="I13" s="22" t="s">
        <v>54</v>
      </c>
      <c r="J13" s="17">
        <f>H13-H14</f>
        <v>0</v>
      </c>
      <c r="R13" s="41" t="s">
        <v>179</v>
      </c>
      <c r="S13" t="e">
        <f>VALUE(RTD("tt.rtd",,RTD("tt.rtd",,"Inst","ASX",R13),"ttq"))</f>
        <v>#N/A</v>
      </c>
      <c r="T13" t="e">
        <f>VALUE(RTD("tt.rtd",,RTD("tt.rtd",,"Inst","ASX",R13),"bid"))</f>
        <v>#N/A</v>
      </c>
      <c r="U13" t="e">
        <f>VALUE(RTD("tt.rtd",,RTD("tt.rtd",,"Inst","ASX",R13),"ask"))</f>
        <v>#N/A</v>
      </c>
      <c r="V13" t="e">
        <f>VALUE(RTD("tt.rtd",,RTD("tt.rtd",,"Inst","ASX",R13),"bidqty"))</f>
        <v>#N/A</v>
      </c>
      <c r="W13" t="e">
        <f>VALUE(RTD("tt.rtd",,RTD("tt.rtd",,"Inst","ASX",R13),"askqty"))</f>
        <v>#N/A</v>
      </c>
      <c r="X13" t="e">
        <f t="shared" si="0"/>
        <v>#N/A</v>
      </c>
      <c r="Y13" t="e">
        <f t="shared" si="1"/>
        <v>#N/A</v>
      </c>
      <c r="Z13" t="e">
        <f t="shared" si="5"/>
        <v>#N/A</v>
      </c>
      <c r="AA13" t="e">
        <f>VALUE(RTD("tt.rtd",,RTD("tt.rtd",,"Inst","ASX",R13),"NetPos"))</f>
        <v>#N/A</v>
      </c>
    </row>
    <row r="14" spans="3:27" ht="16" thickBot="1" x14ac:dyDescent="0.25">
      <c r="C14" s="11" t="s">
        <v>55</v>
      </c>
      <c r="D14" s="21" cm="1">
        <f t="array" ref="D14">IFERROR(
  _xlfn.SWITCH(
    $D$3,
    "vwap", ROUND(
      (RTD("tt.rtd",,RTD("tt.rtd",,"Inst","ASX",C14),"BidQty") * RTD("tt.rtd",,RTD("tt.rtd",,"Inst","ASX",C14),"Ask") +
       RTD("tt.rtd",,RTD("tt.rtd",,"Inst","ASX",C14),"AskQty") * RTD("tt.rtd",,RTD("tt.rtd",,"Inst","ASX",C14),"Bid")) /
      (RTD("tt.rtd",,RTD("tt.rtd",,"Inst","ASX",C14),"BidQty") + RTD("tt.rtd",,RTD("tt.rtd",,"Inst","ASX",C14),"AskQty")),
      3
    ),
    "settle", RTD("tt.rtd",,RTD("tt.rtd",,"Inst","ASX",C14),"Settle"),
    "mid", ROUND(
      (RTD("tt.rtd",,RTD("tt.rtd",,"Inst","ASX",C14),"Bid") + RTD("tt.rtd",,RTD("tt.rtd",,"Inst","ASX",C14),"Ask")) / 2,
      3
    ),
    0
  ),
  0
)</f>
        <v>0</v>
      </c>
      <c r="E14" s="22" t="s">
        <v>55</v>
      </c>
      <c r="F14" s="30">
        <f t="shared" si="2"/>
        <v>0</v>
      </c>
      <c r="G14" s="25" t="s">
        <v>78</v>
      </c>
      <c r="H14" s="17">
        <f t="shared" si="3"/>
        <v>0</v>
      </c>
      <c r="I14" s="22" t="s">
        <v>55</v>
      </c>
      <c r="J14" s="17">
        <f t="shared" si="4"/>
        <v>0</v>
      </c>
      <c r="R14" s="41" t="s">
        <v>184</v>
      </c>
      <c r="S14" t="e">
        <f>VALUE(RTD("tt.rtd",,RTD("tt.rtd",,"Inst","ASX",R14),"ttq"))</f>
        <v>#N/A</v>
      </c>
      <c r="T14" t="e">
        <f>VALUE(RTD("tt.rtd",,RTD("tt.rtd",,"Inst","ASX",R14),"bid"))</f>
        <v>#N/A</v>
      </c>
      <c r="U14" t="e">
        <f>VALUE(RTD("tt.rtd",,RTD("tt.rtd",,"Inst","ASX",R14),"ask"))</f>
        <v>#N/A</v>
      </c>
      <c r="V14" t="e">
        <f>VALUE(RTD("tt.rtd",,RTD("tt.rtd",,"Inst","ASX",R14),"bidqty"))</f>
        <v>#N/A</v>
      </c>
      <c r="W14" t="e">
        <f>VALUE(RTD("tt.rtd",,RTD("tt.rtd",,"Inst","ASX",R14),"askqty"))</f>
        <v>#N/A</v>
      </c>
      <c r="X14" t="e">
        <f t="shared" si="0"/>
        <v>#N/A</v>
      </c>
      <c r="Y14" t="e">
        <f t="shared" si="1"/>
        <v>#N/A</v>
      </c>
      <c r="Z14" t="e">
        <f t="shared" si="5"/>
        <v>#N/A</v>
      </c>
      <c r="AA14" t="e">
        <f>VALUE(RTD("tt.rtd",,RTD("tt.rtd",,"Inst","ASX",R14),"NetPos"))</f>
        <v>#N/A</v>
      </c>
    </row>
    <row r="15" spans="3:27" ht="16" thickBot="1" x14ac:dyDescent="0.25">
      <c r="C15" s="12" t="s">
        <v>56</v>
      </c>
      <c r="D15" s="21" cm="1">
        <f t="array" ref="D15">IFERROR(
  _xlfn.SWITCH(
    $D$3,
    "vwap", ROUND(
      (RTD("tt.rtd",,RTD("tt.rtd",,"Inst","ASX",C15),"BidQty") * RTD("tt.rtd",,RTD("tt.rtd",,"Inst","ASX",C15),"Ask") +
       RTD("tt.rtd",,RTD("tt.rtd",,"Inst","ASX",C15),"AskQty") * RTD("tt.rtd",,RTD("tt.rtd",,"Inst","ASX",C15),"Bid")) /
      (RTD("tt.rtd",,RTD("tt.rtd",,"Inst","ASX",C15),"BidQty") + RTD("tt.rtd",,RTD("tt.rtd",,"Inst","ASX",C15),"AskQty")),
      3
    ),
    "settle", RTD("tt.rtd",,RTD("tt.rtd",,"Inst","ASX",C15),"Settle"),
    "mid", ROUND(
      (RTD("tt.rtd",,RTD("tt.rtd",,"Inst","ASX",C15),"Bid") + RTD("tt.rtd",,RTD("tt.rtd",,"Inst","ASX",C15),"Ask")) / 2,
      3
    ),
    0
  ),
  0
)</f>
        <v>0</v>
      </c>
      <c r="E15" s="23" t="s">
        <v>56</v>
      </c>
      <c r="F15" s="30">
        <f t="shared" si="2"/>
        <v>0</v>
      </c>
      <c r="G15" s="25" t="s">
        <v>79</v>
      </c>
      <c r="H15" s="17">
        <f t="shared" si="3"/>
        <v>0</v>
      </c>
      <c r="I15" s="23" t="s">
        <v>56</v>
      </c>
      <c r="J15" s="17">
        <f t="shared" si="4"/>
        <v>0</v>
      </c>
      <c r="R15" s="46" t="s">
        <v>125</v>
      </c>
    </row>
    <row r="16" spans="3:27" x14ac:dyDescent="0.2">
      <c r="C16" s="11" t="s">
        <v>57</v>
      </c>
      <c r="D16" s="21" cm="1">
        <f t="array" ref="D16">IFERROR(
  _xlfn.SWITCH(
    $D$3,
    "vwap", ROUND(
      (RTD("tt.rtd",,RTD("tt.rtd",,"Inst","ASX",C16),"BidQty") * RTD("tt.rtd",,RTD("tt.rtd",,"Inst","ASX",C16),"Ask") +
       RTD("tt.rtd",,RTD("tt.rtd",,"Inst","ASX",C16),"AskQty") * RTD("tt.rtd",,RTD("tt.rtd",,"Inst","ASX",C16),"Bid")) /
      (RTD("tt.rtd",,RTD("tt.rtd",,"Inst","ASX",C16),"BidQty") + RTD("tt.rtd",,RTD("tt.rtd",,"Inst","ASX",C16),"AskQty")),
      3
    ),
    "settle", RTD("tt.rtd",,RTD("tt.rtd",,"Inst","ASX",C16),"Settle"),
    "mid", ROUND(
      (RTD("tt.rtd",,RTD("tt.rtd",,"Inst","ASX",C16),"Bid") + RTD("tt.rtd",,RTD("tt.rtd",,"Inst","ASX",C16),"Ask")) / 2,
      3
    ),
    0
  ),
  0
)</f>
        <v>0</v>
      </c>
      <c r="E16" s="22" t="s">
        <v>57</v>
      </c>
      <c r="F16" s="30">
        <f t="shared" si="2"/>
        <v>0</v>
      </c>
      <c r="G16" s="25" t="s">
        <v>80</v>
      </c>
      <c r="H16" s="17">
        <f t="shared" si="3"/>
        <v>0</v>
      </c>
      <c r="I16" s="22" t="s">
        <v>57</v>
      </c>
      <c r="J16" s="17">
        <f>H16-H17</f>
        <v>0</v>
      </c>
      <c r="R16" s="41"/>
    </row>
    <row r="17" spans="1:27" x14ac:dyDescent="0.2">
      <c r="C17" s="11" t="s">
        <v>58</v>
      </c>
      <c r="D17" s="21" cm="1">
        <f t="array" ref="D17">IFERROR(
  _xlfn.SWITCH(
    $D$3,
    "vwap", ROUND(
      (RTD("tt.rtd",,RTD("tt.rtd",,"Inst","ASX",C17),"BidQty") * RTD("tt.rtd",,RTD("tt.rtd",,"Inst","ASX",C17),"Ask") +
       RTD("tt.rtd",,RTD("tt.rtd",,"Inst","ASX",C17),"AskQty") * RTD("tt.rtd",,RTD("tt.rtd",,"Inst","ASX",C17),"Bid")) /
      (RTD("tt.rtd",,RTD("tt.rtd",,"Inst","ASX",C17),"BidQty") + RTD("tt.rtd",,RTD("tt.rtd",,"Inst","ASX",C17),"AskQty")),
      3
    ),
    "settle", RTD("tt.rtd",,RTD("tt.rtd",,"Inst","ASX",C17),"Settle"),
    "mid", ROUND(
      (RTD("tt.rtd",,RTD("tt.rtd",,"Inst","ASX",C17),"Bid") + RTD("tt.rtd",,RTD("tt.rtd",,"Inst","ASX",C17),"Ask")) / 2,
      3
    ),
    0
  ),
  0
)</f>
        <v>0</v>
      </c>
      <c r="E17" s="27" t="s">
        <v>58</v>
      </c>
      <c r="F17" s="31">
        <f t="shared" si="2"/>
        <v>0</v>
      </c>
      <c r="G17" s="28" t="s">
        <v>81</v>
      </c>
      <c r="H17" s="29">
        <f t="shared" si="3"/>
        <v>0</v>
      </c>
      <c r="I17" s="27" t="s">
        <v>58</v>
      </c>
      <c r="J17" s="29">
        <f t="shared" si="4"/>
        <v>0</v>
      </c>
      <c r="R17" s="41" t="s">
        <v>136</v>
      </c>
      <c r="S17" t="e">
        <f>VALUE(RTD("tt.rtd",,RTD("tt.rtd",,"Inst","ASX",R17),"ttq"))</f>
        <v>#N/A</v>
      </c>
      <c r="T17" t="e">
        <f>VALUE(RTD("tt.rtd",,RTD("tt.rtd",,"Inst","ASX",R17),"bid"))</f>
        <v>#N/A</v>
      </c>
      <c r="U17" t="e">
        <f>VALUE(RTD("tt.rtd",,RTD("tt.rtd",,"Inst","ASX",R17),"ask"))</f>
        <v>#N/A</v>
      </c>
      <c r="V17" t="e">
        <f>VALUE(RTD("tt.rtd",,RTD("tt.rtd",,"Inst","ASX",R17),"bidqty"))</f>
        <v>#N/A</v>
      </c>
      <c r="W17" t="e">
        <f>VALUE(RTD("tt.rtd",,RTD("tt.rtd",,"Inst","ASX",R17),"askqty"))</f>
        <v>#N/A</v>
      </c>
      <c r="X17" t="e">
        <f t="shared" si="0"/>
        <v>#N/A</v>
      </c>
      <c r="Y17" t="e">
        <f t="shared" si="1"/>
        <v>#N/A</v>
      </c>
      <c r="Z17" t="e">
        <f t="shared" si="5"/>
        <v>#N/A</v>
      </c>
      <c r="AA17" t="e">
        <f>VALUE(RTD("tt.rtd",,RTD("tt.rtd",,"Inst","ASX",R17),"NetPos"))</f>
        <v>#N/A</v>
      </c>
    </row>
    <row r="18" spans="1:27" x14ac:dyDescent="0.2">
      <c r="C18" s="12" t="s">
        <v>59</v>
      </c>
      <c r="D18" s="21" cm="1">
        <f t="array" ref="D18">IFERROR(
  _xlfn.SWITCH(
    $D$3,
    "vwap", ROUND(
      (RTD("tt.rtd",,RTD("tt.rtd",,"Inst","ASX",C18),"BidQty") * RTD("tt.rtd",,RTD("tt.rtd",,"Inst","ASX",C18),"Ask") +
       RTD("tt.rtd",,RTD("tt.rtd",,"Inst","ASX",C18),"AskQty") * RTD("tt.rtd",,RTD("tt.rtd",,"Inst","ASX",C18),"Bid")) /
      (RTD("tt.rtd",,RTD("tt.rtd",,"Inst","ASX",C18),"BidQty") + RTD("tt.rtd",,RTD("tt.rtd",,"Inst","ASX",C18),"AskQty")),
      3
    ),
    "settle", RTD("tt.rtd",,RTD("tt.rtd",,"Inst","ASX",C18),"Settle"),
    "mid", ROUND(
      (RTD("tt.rtd",,RTD("tt.rtd",,"Inst","ASX",C18),"Bid") + RTD("tt.rtd",,RTD("tt.rtd",,"Inst","ASX",C18),"Ask")) / 2,
      3
    ),
    0
  ),
  0
)</f>
        <v>0</v>
      </c>
      <c r="E18" s="23" t="s">
        <v>59</v>
      </c>
      <c r="F18" s="30">
        <f t="shared" si="2"/>
        <v>0</v>
      </c>
      <c r="G18" s="28"/>
      <c r="H18" s="17">
        <f t="shared" si="3"/>
        <v>0</v>
      </c>
      <c r="I18" s="25"/>
      <c r="J18" s="17">
        <f t="shared" si="4"/>
        <v>0</v>
      </c>
      <c r="R18" s="41" t="s">
        <v>141</v>
      </c>
      <c r="S18" t="e">
        <f>VALUE(RTD("tt.rtd",,RTD("tt.rtd",,"Inst","ASX",R18),"ttq"))</f>
        <v>#N/A</v>
      </c>
      <c r="T18" t="e">
        <f>VALUE(RTD("tt.rtd",,RTD("tt.rtd",,"Inst","ASX",R18),"bid"))</f>
        <v>#N/A</v>
      </c>
      <c r="U18" t="e">
        <f>VALUE(RTD("tt.rtd",,RTD("tt.rtd",,"Inst","ASX",R18),"ask"))</f>
        <v>#N/A</v>
      </c>
      <c r="V18" t="e">
        <f>VALUE(RTD("tt.rtd",,RTD("tt.rtd",,"Inst","ASX",R18),"bidqty"))</f>
        <v>#N/A</v>
      </c>
      <c r="W18" t="e">
        <f>VALUE(RTD("tt.rtd",,RTD("tt.rtd",,"Inst","ASX",R18),"askqty"))</f>
        <v>#N/A</v>
      </c>
      <c r="X18" t="e">
        <f t="shared" si="0"/>
        <v>#N/A</v>
      </c>
      <c r="Y18" t="e">
        <f t="shared" si="1"/>
        <v>#N/A</v>
      </c>
      <c r="Z18" t="e">
        <f t="shared" si="5"/>
        <v>#N/A</v>
      </c>
      <c r="AA18" t="e">
        <f>VALUE(RTD("tt.rtd",,RTD("tt.rtd",,"Inst","ASX",R18),"NetPos"))</f>
        <v>#N/A</v>
      </c>
    </row>
    <row r="19" spans="1:27" ht="16" thickBot="1" x14ac:dyDescent="0.25">
      <c r="C19" s="11" t="s">
        <v>60</v>
      </c>
      <c r="D19" s="21" cm="1">
        <f t="array" ref="D19">IFERROR(
  _xlfn.SWITCH(
    $D$3,
    "vwap", ROUND(
      (RTD("tt.rtd",,RTD("tt.rtd",,"Inst","ASX",C19),"BidQty") * RTD("tt.rtd",,RTD("tt.rtd",,"Inst","ASX",C19),"Ask") +
       RTD("tt.rtd",,RTD("tt.rtd",,"Inst","ASX",C19),"AskQty") * RTD("tt.rtd",,RTD("tt.rtd",,"Inst","ASX",C19),"Bid")) /
      (RTD("tt.rtd",,RTD("tt.rtd",,"Inst","ASX",C19),"BidQty") + RTD("tt.rtd",,RTD("tt.rtd",,"Inst","ASX",C19),"AskQty")),
      3
    ),
    "settle", RTD("tt.rtd",,RTD("tt.rtd",,"Inst","ASX",C19),"Settle"),
    "mid", ROUND(
      (RTD("tt.rtd",,RTD("tt.rtd",,"Inst","ASX",C19),"Bid") + RTD("tt.rtd",,RTD("tt.rtd",,"Inst","ASX",C19),"Ask")) / 2,
      3
    ),
    0
  ),
  0
)</f>
        <v>0</v>
      </c>
      <c r="E19" s="24" t="s">
        <v>60</v>
      </c>
      <c r="F19" s="32">
        <f t="shared" si="2"/>
        <v>0</v>
      </c>
      <c r="G19" s="26"/>
      <c r="H19" s="20">
        <f t="shared" si="3"/>
        <v>0</v>
      </c>
      <c r="I19" s="26"/>
      <c r="J19" s="20">
        <f t="shared" si="4"/>
        <v>0</v>
      </c>
      <c r="N19" s="22" t="s">
        <v>131</v>
      </c>
      <c r="O19" s="21" cm="1">
        <f t="array" ref="O19">IFERROR(
  _xlfn.SWITCH(
    $D$3,
    "vwap", ROUND(
      (RTD("tt.rtd",,RTD("tt.rtd",,"Inst","ASX",N19),"BidQty") * RTD("tt.rtd",,RTD("tt.rtd",,"Inst","ASX",N19),"Ask") +
       RTD("tt.rtd",,RTD("tt.rtd",,"Inst","ASX",N19),"AskQty") * RTD("tt.rtd",,RTD("tt.rtd",,"Inst","ASX",N19),"Bid")) /
      (RTD("tt.rtd",,RTD("tt.rtd",,"Inst","ASX",N19),"BidQty") + RTD("tt.rtd",,RTD("tt.rtd",,"Inst","ASX",N19),"AskQty")),
      3
    ),
    "settle", RTD("tt.rtd",,RTD("tt.rtd",,"Inst","ASX",N19),"Settle"), "LTP", RTD("tt.rtd",,RTD("tt.rtd",,"Inst","ASX",N19),"Last"),
    "mid", ROUND(
      (RTD("tt.rtd",,RTD("tt.rtd",,"Inst","ASX",N19),"Bid") + RTD("tt.rtd",,RTD("tt.rtd",,"Inst","ASX",N19),"Ask")) / 2,
      3
    ),
    0
  ),
  0
)</f>
        <v>0</v>
      </c>
      <c r="R19" s="41" t="s">
        <v>146</v>
      </c>
      <c r="S19" t="e">
        <f>VALUE(RTD("tt.rtd",,RTD("tt.rtd",,"Inst","ASX",R19),"ttq"))</f>
        <v>#N/A</v>
      </c>
      <c r="T19" t="e">
        <f>VALUE(RTD("tt.rtd",,RTD("tt.rtd",,"Inst","ASX",R19),"bid"))</f>
        <v>#N/A</v>
      </c>
      <c r="U19" t="e">
        <f>VALUE(RTD("tt.rtd",,RTD("tt.rtd",,"Inst","ASX",R19),"ask"))</f>
        <v>#N/A</v>
      </c>
      <c r="V19" t="e">
        <f>VALUE(RTD("tt.rtd",,RTD("tt.rtd",,"Inst","ASX",R19),"bidqty"))</f>
        <v>#N/A</v>
      </c>
      <c r="W19" t="e">
        <f>VALUE(RTD("tt.rtd",,RTD("tt.rtd",,"Inst","ASX",R19),"askqty"))</f>
        <v>#N/A</v>
      </c>
      <c r="X19" t="e">
        <f t="shared" si="0"/>
        <v>#N/A</v>
      </c>
      <c r="Y19" t="e">
        <f t="shared" si="1"/>
        <v>#N/A</v>
      </c>
      <c r="Z19" t="e">
        <f t="shared" si="5"/>
        <v>#N/A</v>
      </c>
      <c r="AA19" t="e">
        <f>VALUE(RTD("tt.rtd",,RTD("tt.rtd",,"Inst","ASX",R19),"NetPos"))</f>
        <v>#N/A</v>
      </c>
    </row>
    <row r="20" spans="1:27" x14ac:dyDescent="0.2">
      <c r="C20" s="11" t="s">
        <v>318</v>
      </c>
      <c r="D20" s="21" cm="1">
        <f t="array" ref="D20">IFERROR(
  _xlfn.SWITCH(
    $D$3,
    "vwap", ROUND(
      (RTD("tt.rtd",,RTD("tt.rtd",,"Inst","ASX",C20),"BidQty") * RTD("tt.rtd",,RTD("tt.rtd",,"Inst","ASX",C20),"Ask") +
       RTD("tt.rtd",,RTD("tt.rtd",,"Inst","ASX",C20),"AskQty") * RTD("tt.rtd",,RTD("tt.rtd",,"Inst","ASX",C20),"Bid")) /
      (RTD("tt.rtd",,RTD("tt.rtd",,"Inst","ASX",C20),"BidQty") + RTD("tt.rtd",,RTD("tt.rtd",,"Inst","ASX",C20),"AskQty")),
      3
    ),
    "settle", RTD("tt.rtd",,RTD("tt.rtd",,"Inst","ASX",C20),"Settle"),
    "mid", ROUND(
      (RTD("tt.rtd",,RTD("tt.rtd",,"Inst","ASX",C20),"Bid") + RTD("tt.rtd",,RTD("tt.rtd",,"Inst","ASX",C20),"Ask")) / 2,
      3
    ),
    0
  ),
  0
)</f>
        <v>0</v>
      </c>
      <c r="E20" s="11" t="s">
        <v>318</v>
      </c>
      <c r="F20" s="21">
        <f t="shared" si="2"/>
        <v>0</v>
      </c>
      <c r="N20" s="22" t="s">
        <v>130</v>
      </c>
      <c r="O20" s="21" cm="1">
        <f t="array" ref="O20">IFERROR(
  _xlfn.SWITCH(
    $D$3,
    "vwap", ROUND(
      (RTD("tt.rtd",,RTD("tt.rtd",,"Inst","ASX",N20),"BidQty") * RTD("tt.rtd",,RTD("tt.rtd",,"Inst","ASX",N20),"Ask") +
       RTD("tt.rtd",,RTD("tt.rtd",,"Inst","ASX",N20),"AskQty") * RTD("tt.rtd",,RTD("tt.rtd",,"Inst","ASX",N20),"Bid")) /
      (RTD("tt.rtd",,RTD("tt.rtd",,"Inst","ASX",N20),"BidQty") + RTD("tt.rtd",,RTD("tt.rtd",,"Inst","ASX",N20),"AskQty")),
      3
    ),
    "settle", RTD("tt.rtd",,RTD("tt.rtd",,"Inst","ASX",N20),"Settle"),
    "mid", ROUND(
      (RTD("tt.rtd",,RTD("tt.rtd",,"Inst","ASX",N20),"Bid") + RTD("tt.rtd",,RTD("tt.rtd",,"Inst","ASX",N20),"Ask")) / 2,
      3
    ),
    0
  ),
  0
)</f>
        <v>0</v>
      </c>
      <c r="R20" s="41" t="s">
        <v>151</v>
      </c>
      <c r="S20" t="e">
        <f>VALUE(RTD("tt.rtd",,RTD("tt.rtd",,"Inst","ASX",R20),"ttq"))</f>
        <v>#N/A</v>
      </c>
      <c r="T20" t="e">
        <f>VALUE(RTD("tt.rtd",,RTD("tt.rtd",,"Inst","ASX",R20),"bid"))</f>
        <v>#N/A</v>
      </c>
      <c r="U20" t="e">
        <f>VALUE(RTD("tt.rtd",,RTD("tt.rtd",,"Inst","ASX",R20),"ask"))</f>
        <v>#N/A</v>
      </c>
      <c r="V20" t="e">
        <f>VALUE(RTD("tt.rtd",,RTD("tt.rtd",,"Inst","ASX",R20),"bidqty"))</f>
        <v>#N/A</v>
      </c>
      <c r="W20" t="e">
        <f>VALUE(RTD("tt.rtd",,RTD("tt.rtd",,"Inst","ASX",R20),"askqty"))</f>
        <v>#N/A</v>
      </c>
      <c r="X20" t="e">
        <f t="shared" si="0"/>
        <v>#N/A</v>
      </c>
      <c r="Y20" t="e">
        <f t="shared" si="1"/>
        <v>#N/A</v>
      </c>
      <c r="Z20" t="e">
        <f t="shared" si="5"/>
        <v>#N/A</v>
      </c>
      <c r="AA20" t="e">
        <f>VALUE(RTD("tt.rtd",,RTD("tt.rtd",,"Inst","ASX",R20),"NetPos"))</f>
        <v>#N/A</v>
      </c>
    </row>
    <row r="21" spans="1:27" ht="16" thickBot="1" x14ac:dyDescent="0.25">
      <c r="C21" s="11" t="s">
        <v>263</v>
      </c>
      <c r="D21" s="21" t="s">
        <v>264</v>
      </c>
      <c r="E21" s="11" t="s">
        <v>262</v>
      </c>
      <c r="H21" t="s">
        <v>265</v>
      </c>
      <c r="J21" s="11" t="s">
        <v>263</v>
      </c>
      <c r="K21" s="21" t="s">
        <v>264</v>
      </c>
      <c r="N21" s="22" t="s">
        <v>261</v>
      </c>
      <c r="O21" s="21" cm="1">
        <f t="array" ref="O21">IFERROR(
  _xlfn.SWITCH(
    $D$3,
    "vwap", ROUND(
      (RTD("tt.rtd",,RTD("tt.rtd",,"Inst","ASX",N21),"BidQty") * RTD("tt.rtd",,RTD("tt.rtd",,"Inst","ASX",N21),"Ask") +
       RTD("tt.rtd",,RTD("tt.rtd",,"Inst","ASX",N21),"AskQty") * RTD("tt.rtd",,RTD("tt.rtd",,"Inst","ASX",N21),"Bid")) /
      (RTD("tt.rtd",,RTD("tt.rtd",,"Inst","ASX",N21),"BidQty") + RTD("tt.rtd",,RTD("tt.rtd",,"Inst","ASX",N21),"AskQty")),
      3
    ),
    "settle", RTD("tt.rtd",,RTD("tt.rtd",,"Inst","ASX",N21),"Settle"),
    "mid", ROUND(
      (RTD("tt.rtd",,RTD("tt.rtd",,"Inst","ASX",N21),"Bid") + RTD("tt.rtd",,RTD("tt.rtd",,"Inst","ASX",N21),"Ask")) / 2,
      3
    ),
    0
  ),
  0
)</f>
        <v>0</v>
      </c>
      <c r="R21" s="41" t="s">
        <v>156</v>
      </c>
      <c r="S21" t="e">
        <f>VALUE(RTD("tt.rtd",,RTD("tt.rtd",,"Inst","ASX",R21),"ttq"))</f>
        <v>#N/A</v>
      </c>
      <c r="T21" t="e">
        <f>VALUE(RTD("tt.rtd",,RTD("tt.rtd",,"Inst","ASX",R21),"bid"))</f>
        <v>#N/A</v>
      </c>
      <c r="U21" t="e">
        <f>VALUE(RTD("tt.rtd",,RTD("tt.rtd",,"Inst","ASX",R21),"ask"))</f>
        <v>#N/A</v>
      </c>
      <c r="V21" t="e">
        <f>VALUE(RTD("tt.rtd",,RTD("tt.rtd",,"Inst","ASX",R21),"bidqty"))</f>
        <v>#N/A</v>
      </c>
      <c r="W21" t="e">
        <f>VALUE(RTD("tt.rtd",,RTD("tt.rtd",,"Inst","ASX",R21),"askqty"))</f>
        <v>#N/A</v>
      </c>
      <c r="X21" t="e">
        <f t="shared" si="0"/>
        <v>#N/A</v>
      </c>
      <c r="Y21" t="e">
        <f t="shared" si="1"/>
        <v>#N/A</v>
      </c>
      <c r="Z21" t="e">
        <f t="shared" si="5"/>
        <v>#N/A</v>
      </c>
      <c r="AA21" t="e">
        <f>VALUE(RTD("tt.rtd",,RTD("tt.rtd",,"Inst","ASX",R21),"NetPos"))</f>
        <v>#N/A</v>
      </c>
    </row>
    <row r="22" spans="1:27" x14ac:dyDescent="0.2">
      <c r="A22" s="53" t="s">
        <v>63</v>
      </c>
      <c r="B22" s="21" cm="1">
        <f t="array" ref="B22">IFERROR(
  _xlfn.SWITCH(
    $D$3,
    "vwap", ROUND(
      (RTD("tt.rtd",,RTD("tt.rtd",,"Inst","ASX",A22),"BidQty") * RTD("tt.rtd",,RTD("tt.rtd",,"Inst","ASX",A22),"Ask") +
       RTD("tt.rtd",,RTD("tt.rtd",,"Inst","ASX",A22),"AskQty") * RTD("tt.rtd",,RTD("tt.rtd",,"Inst","ASX",A22),"Bid")) /
      (RTD("tt.rtd",,RTD("tt.rtd",,"Inst","ASX",A22),"BidQty") + RTD("tt.rtd",,RTD("tt.rtd",,"Inst","ASX",A22),"AskQty")),
      3
    ),
    "settle", RTD("tt.rtd",,RTD("tt.rtd",,"Inst","ASX",A22),"Settle"),
    "mid", ROUND(
      (RTD("tt.rtd",,RTD("tt.rtd",,"Inst","ASX",A22),"Bid") + RTD("tt.rtd",,RTD("tt.rtd",,"Inst","ASX",A22),"Ask")) / 2,
      3
    ),
    0
  ),
  0
)</f>
        <v>0</v>
      </c>
      <c r="C22" t="e">
        <f>VALUE(RTD("tt.rtd",,RTD("tt.rtd",,"Inst","ASX",A22),"ask"))</f>
        <v>#N/A</v>
      </c>
      <c r="D22" t="e">
        <f>VALUE(RTD("tt.rtd",,RTD("tt.rtd",,"Inst","ASX",A22),"Bid"))</f>
        <v>#N/A</v>
      </c>
      <c r="E22" s="56" t="s">
        <v>45</v>
      </c>
      <c r="F22" s="21">
        <f t="shared" ref="F22:F34" si="6">B22-B23</f>
        <v>0</v>
      </c>
      <c r="H22" s="41"/>
      <c r="I22" s="21"/>
      <c r="N22" s="22" t="s">
        <v>137</v>
      </c>
      <c r="O22" s="21" cm="1">
        <f t="array" ref="O22">IFERROR(
  _xlfn.SWITCH(
    $D$3,
    "vwap", ROUND(
      (RTD("tt.rtd",,RTD("tt.rtd",,"Inst","ASX",N22),"BidQty") * RTD("tt.rtd",,RTD("tt.rtd",,"Inst","ASX",N22),"Ask") +
       RTD("tt.rtd",,RTD("tt.rtd",,"Inst","ASX",N22),"AskQty") * RTD("tt.rtd",,RTD("tt.rtd",,"Inst","ASX",N22),"Bid")) /
      (RTD("tt.rtd",,RTD("tt.rtd",,"Inst","ASX",N22),"BidQty") + RTD("tt.rtd",,RTD("tt.rtd",,"Inst","ASX",N22),"AskQty")),
      3
    ),
    "settle", RTD("tt.rtd",,RTD("tt.rtd",,"Inst","ASX",N22),"Settle"),
    "mid", ROUND(
      (RTD("tt.rtd",,RTD("tt.rtd",,"Inst","ASX",N22),"Bid") + RTD("tt.rtd",,RTD("tt.rtd",,"Inst","ASX",N22),"Ask")) / 2,
      3
    ),
    0
  ),
  0
)</f>
        <v>0</v>
      </c>
      <c r="R22" s="41" t="s">
        <v>161</v>
      </c>
      <c r="S22" t="e">
        <f>VALUE(RTD("tt.rtd",,RTD("tt.rtd",,"Inst","ASX",R22),"ttq"))</f>
        <v>#N/A</v>
      </c>
      <c r="T22" t="e">
        <f>VALUE(RTD("tt.rtd",,RTD("tt.rtd",,"Inst","ASX",R22),"bid"))</f>
        <v>#N/A</v>
      </c>
      <c r="U22" t="e">
        <f>VALUE(RTD("tt.rtd",,RTD("tt.rtd",,"Inst","ASX",R22),"ask"))</f>
        <v>#N/A</v>
      </c>
      <c r="V22" t="e">
        <f>VALUE(RTD("tt.rtd",,RTD("tt.rtd",,"Inst","ASX",R22),"bidqty"))</f>
        <v>#N/A</v>
      </c>
      <c r="W22" t="e">
        <f>VALUE(RTD("tt.rtd",,RTD("tt.rtd",,"Inst","ASX",R22),"askqty"))</f>
        <v>#N/A</v>
      </c>
      <c r="X22" t="e">
        <f t="shared" si="0"/>
        <v>#N/A</v>
      </c>
      <c r="Y22" t="e">
        <f t="shared" si="1"/>
        <v>#N/A</v>
      </c>
      <c r="Z22" t="e">
        <f t="shared" si="5"/>
        <v>#N/A</v>
      </c>
      <c r="AA22" t="e">
        <f>VALUE(RTD("tt.rtd",,RTD("tt.rtd",,"Inst","ASX",R22),"NetPos"))</f>
        <v>#N/A</v>
      </c>
    </row>
    <row r="23" spans="1:27" x14ac:dyDescent="0.2">
      <c r="A23" s="54" t="s">
        <v>62</v>
      </c>
      <c r="B23" s="21" cm="1">
        <f t="array" ref="B23">IFERROR(
  _xlfn.SWITCH(
    $D$3,
    "vwap", ROUND(
      (RTD("tt.rtd",,RTD("tt.rtd",,"Inst","ASX",A23),"BidQty") * RTD("tt.rtd",,RTD("tt.rtd",,"Inst","ASX",A23),"Ask") +
       RTD("tt.rtd",,RTD("tt.rtd",,"Inst","ASX",A23),"AskQty") * RTD("tt.rtd",,RTD("tt.rtd",,"Inst","ASX",A23),"Bid")) /
      (RTD("tt.rtd",,RTD("tt.rtd",,"Inst","ASX",A23),"BidQty") + RTD("tt.rtd",,RTD("tt.rtd",,"Inst","ASX",A23),"AskQty")),
      3
    ),
    "settle", RTD("tt.rtd",,RTD("tt.rtd",,"Inst","ASX",A23),"Settle"),
    "mid", ROUND(
      (RTD("tt.rtd",,RTD("tt.rtd",,"Inst","ASX",A23),"Bid") + RTD("tt.rtd",,RTD("tt.rtd",,"Inst","ASX",A23),"Ask")) / 2,
      3
    ),
    0
  ),
  0
)</f>
        <v>0</v>
      </c>
      <c r="C23" t="e">
        <f>VALUE(RTD("tt.rtd",,RTD("tt.rtd",,"Inst","ASX",A23),"ask"))</f>
        <v>#N/A</v>
      </c>
      <c r="D23" t="e">
        <f>VALUE(RTD("tt.rtd",,RTD("tt.rtd",,"Inst","ASX",A23),"Bid"))</f>
        <v>#N/A</v>
      </c>
      <c r="E23" s="57" t="s">
        <v>46</v>
      </c>
      <c r="F23" s="21">
        <f t="shared" si="6"/>
        <v>0</v>
      </c>
      <c r="H23" s="41" t="s">
        <v>134</v>
      </c>
      <c r="I23" s="21" cm="1">
        <f t="array" ref="I23">IFERROR(
  _xlfn.SWITCH(
    $D$3,
    "vwap", ROUND(
      (RTD("tt.rtd",,RTD("tt.rtd",,"Inst","ASX",H23),"BidQty") * RTD("tt.rtd",,RTD("tt.rtd",,"Inst","ASX",H23),"Ask") +
       RTD("tt.rtd",,RTD("tt.rtd",,"Inst","ASX",H23),"AskQty") * RTD("tt.rtd",,RTD("tt.rtd",,"Inst","ASX",H23),"Bid")) /
      (RTD("tt.rtd",,RTD("tt.rtd",,"Inst","ASX",H23),"BidQty") + RTD("tt.rtd",,RTD("tt.rtd",,"Inst","ASX",H23),"AskQty")),
      3
    ),
    "settle", RTD("tt.rtd",,RTD("tt.rtd",,"Inst","ASX",H23),"Settle"),
    "mid", ROUND(
      (RTD("tt.rtd",,RTD("tt.rtd",,"Inst","ASX",H23),"Bid") + RTD("tt.rtd",,RTD("tt.rtd",,"Inst","ASX",H23),"Ask")) / 2,
      3
    ),
    0
  ),
  0
)</f>
        <v>0</v>
      </c>
      <c r="J23" t="e">
        <f>VALUE(RTD("tt.rtd",,RTD("tt.rtd",,"Inst","ASX",H23),"ask"))</f>
        <v>#N/A</v>
      </c>
      <c r="K23" t="e">
        <f>VALUE(RTD("tt.rtd",,RTD("tt.rtd",,"Inst","ASX",H23),"Bid"))</f>
        <v>#N/A</v>
      </c>
      <c r="N23" s="22" t="s">
        <v>147</v>
      </c>
      <c r="O23" s="21" cm="1">
        <f t="array" ref="O23">IFERROR(
  _xlfn.SWITCH(
    $D$3,
    "vwap", ROUND(
      (RTD("tt.rtd",,RTD("tt.rtd",,"Inst","ASX",N23),"BidQty") * RTD("tt.rtd",,RTD("tt.rtd",,"Inst","ASX",N23),"Ask") +
       RTD("tt.rtd",,RTD("tt.rtd",,"Inst","ASX",N23),"AskQty") * RTD("tt.rtd",,RTD("tt.rtd",,"Inst","ASX",N23),"Bid")) /
      (RTD("tt.rtd",,RTD("tt.rtd",,"Inst","ASX",N23),"BidQty") + RTD("tt.rtd",,RTD("tt.rtd",,"Inst","ASX",N23),"AskQty")),
      3
    ),
    "settle", RTD("tt.rtd",,RTD("tt.rtd",,"Inst","ASX",N23),"Settle"),
    "mid", ROUND(
      (RTD("tt.rtd",,RTD("tt.rtd",,"Inst","ASX",N23),"Bid") + RTD("tt.rtd",,RTD("tt.rtd",,"Inst","ASX",N23),"Ask")) / 2,
      3
    ),
    0
  ),
  0
)</f>
        <v>0</v>
      </c>
      <c r="R23" s="41" t="s">
        <v>166</v>
      </c>
      <c r="S23" t="e">
        <f>VALUE(RTD("tt.rtd",,RTD("tt.rtd",,"Inst","ASX",R23),"ttq"))</f>
        <v>#N/A</v>
      </c>
      <c r="T23" t="e">
        <f>VALUE(RTD("tt.rtd",,RTD("tt.rtd",,"Inst","ASX",R23),"bid"))</f>
        <v>#N/A</v>
      </c>
      <c r="U23" t="e">
        <f>VALUE(RTD("tt.rtd",,RTD("tt.rtd",,"Inst","ASX",R23),"ask"))</f>
        <v>#N/A</v>
      </c>
      <c r="V23" t="e">
        <f>VALUE(RTD("tt.rtd",,RTD("tt.rtd",,"Inst","ASX",R23),"bidqty"))</f>
        <v>#N/A</v>
      </c>
      <c r="W23" t="e">
        <f>VALUE(RTD("tt.rtd",,RTD("tt.rtd",,"Inst","ASX",R23),"askqty"))</f>
        <v>#N/A</v>
      </c>
      <c r="X23" t="e">
        <f t="shared" si="0"/>
        <v>#N/A</v>
      </c>
      <c r="Y23" t="e">
        <f t="shared" si="1"/>
        <v>#N/A</v>
      </c>
      <c r="Z23" t="e">
        <f t="shared" si="5"/>
        <v>#N/A</v>
      </c>
      <c r="AA23" t="e">
        <f>VALUE(RTD("tt.rtd",,RTD("tt.rtd",,"Inst","ASX",R23),"NetPos"))</f>
        <v>#N/A</v>
      </c>
    </row>
    <row r="24" spans="1:27" x14ac:dyDescent="0.2">
      <c r="A24" s="54" t="s">
        <v>64</v>
      </c>
      <c r="B24" s="21" cm="1">
        <f t="array" ref="B24">IFERROR(
  _xlfn.SWITCH(
    $D$3,
    "vwap", ROUND(
      (RTD("tt.rtd",,RTD("tt.rtd",,"Inst","ASX",A24),"BidQty") * RTD("tt.rtd",,RTD("tt.rtd",,"Inst","ASX",A24),"Ask") +
       RTD("tt.rtd",,RTD("tt.rtd",,"Inst","ASX",A24),"AskQty") * RTD("tt.rtd",,RTD("tt.rtd",,"Inst","ASX",A24),"Bid")) /
      (RTD("tt.rtd",,RTD("tt.rtd",,"Inst","ASX",A24),"BidQty") + RTD("tt.rtd",,RTD("tt.rtd",,"Inst","ASX",A24),"AskQty")),
      3
    ),
    "settle", RTD("tt.rtd",,RTD("tt.rtd",,"Inst","ASX",A24),"Settle"),
    "mid", ROUND(
      (RTD("tt.rtd",,RTD("tt.rtd",,"Inst","ASX",A24),"Bid") + RTD("tt.rtd",,RTD("tt.rtd",,"Inst","ASX",A24),"Ask")) / 2,
      3
    ),
    0
  ),
  0
)</f>
        <v>0</v>
      </c>
      <c r="C24" t="e">
        <f>VALUE(RTD("tt.rtd",,RTD("tt.rtd",,"Inst","ASX",A24),"ask"))</f>
        <v>#N/A</v>
      </c>
      <c r="D24" t="e">
        <f>VALUE(RTD("tt.rtd",,RTD("tt.rtd",,"Inst","ASX",A24),"Bid"))</f>
        <v>#N/A</v>
      </c>
      <c r="E24" s="58" t="s">
        <v>47</v>
      </c>
      <c r="F24" s="21">
        <f t="shared" si="6"/>
        <v>0</v>
      </c>
      <c r="H24" s="41" t="s">
        <v>139</v>
      </c>
      <c r="I24" s="21" cm="1">
        <f t="array" ref="I24">IFERROR(
  _xlfn.SWITCH(
    $D$3,
    "vwap", ROUND(
      (RTD("tt.rtd",,RTD("tt.rtd",,"Inst","ASX",H24),"BidQty") * RTD("tt.rtd",,RTD("tt.rtd",,"Inst","ASX",H24),"Ask") +
       RTD("tt.rtd",,RTD("tt.rtd",,"Inst","ASX",H24),"AskQty") * RTD("tt.rtd",,RTD("tt.rtd",,"Inst","ASX",H24),"Bid")) /
      (RTD("tt.rtd",,RTD("tt.rtd",,"Inst","ASX",H24),"BidQty") + RTD("tt.rtd",,RTD("tt.rtd",,"Inst","ASX",H24),"AskQty")),
      3
    ),
    "settle", RTD("tt.rtd",,RTD("tt.rtd",,"Inst","ASX",H24),"Settle"),
    "mid", ROUND(
      (RTD("tt.rtd",,RTD("tt.rtd",,"Inst","ASX",H24),"Bid") + RTD("tt.rtd",,RTD("tt.rtd",,"Inst","ASX",H24),"Ask")) / 2,
      3
    ),
    0
  ),
  0
)</f>
        <v>0</v>
      </c>
      <c r="J24" t="e">
        <f>VALUE(RTD("tt.rtd",,RTD("tt.rtd",,"Inst","ASX",H24),"ask"))</f>
        <v>#N/A</v>
      </c>
      <c r="K24" t="e">
        <f>VALUE(RTD("tt.rtd",,RTD("tt.rtd",,"Inst","ASX",H24),"Bid"))</f>
        <v>#N/A</v>
      </c>
      <c r="O24" s="21">
        <f>O22-O23</f>
        <v>0</v>
      </c>
      <c r="R24" s="41" t="s">
        <v>171</v>
      </c>
      <c r="S24" t="e">
        <f>VALUE(RTD("tt.rtd",,RTD("tt.rtd",,"Inst","ASX",R24),"ttq"))</f>
        <v>#N/A</v>
      </c>
      <c r="T24" t="e">
        <f>VALUE(RTD("tt.rtd",,RTD("tt.rtd",,"Inst","ASX",R24),"bid"))</f>
        <v>#N/A</v>
      </c>
      <c r="U24" t="e">
        <f>VALUE(RTD("tt.rtd",,RTD("tt.rtd",,"Inst","ASX",R24),"ask"))</f>
        <v>#N/A</v>
      </c>
      <c r="V24" t="e">
        <f>VALUE(RTD("tt.rtd",,RTD("tt.rtd",,"Inst","ASX",R24),"bidqty"))</f>
        <v>#N/A</v>
      </c>
      <c r="W24" t="e">
        <f>VALUE(RTD("tt.rtd",,RTD("tt.rtd",,"Inst","ASX",R24),"askqty"))</f>
        <v>#N/A</v>
      </c>
      <c r="X24" t="e">
        <f t="shared" si="0"/>
        <v>#N/A</v>
      </c>
      <c r="Y24" t="e">
        <f t="shared" si="1"/>
        <v>#N/A</v>
      </c>
      <c r="Z24" t="e">
        <f t="shared" si="5"/>
        <v>#N/A</v>
      </c>
      <c r="AA24" t="e">
        <f>VALUE(RTD("tt.rtd",,RTD("tt.rtd",,"Inst","ASX",R24),"NetPos"))</f>
        <v>#N/A</v>
      </c>
    </row>
    <row r="25" spans="1:27" x14ac:dyDescent="0.2">
      <c r="A25" s="54" t="s">
        <v>65</v>
      </c>
      <c r="B25" s="21" cm="1">
        <f t="array" ref="B25">IFERROR(
  _xlfn.SWITCH(
    $D$3,
    "vwap", ROUND(
      (RTD("tt.rtd",,RTD("tt.rtd",,"Inst","ASX",A25),"BidQty") * RTD("tt.rtd",,RTD("tt.rtd",,"Inst","ASX",A25),"Ask") +
       RTD("tt.rtd",,RTD("tt.rtd",,"Inst","ASX",A25),"AskQty") * RTD("tt.rtd",,RTD("tt.rtd",,"Inst","ASX",A25),"Bid")) /
      (RTD("tt.rtd",,RTD("tt.rtd",,"Inst","ASX",A25),"BidQty") + RTD("tt.rtd",,RTD("tt.rtd",,"Inst","ASX",A25),"AskQty")),
      3
    ),
    "settle", RTD("tt.rtd",,RTD("tt.rtd",,"Inst","ASX",A25),"Settle"),
    "mid", ROUND(
      (RTD("tt.rtd",,RTD("tt.rtd",,"Inst","ASX",A25),"Bid") + RTD("tt.rtd",,RTD("tt.rtd",,"Inst","ASX",A25),"Ask")) / 2,
      3
    ),
    0
  ),
  0
)</f>
        <v>0</v>
      </c>
      <c r="C25" t="e">
        <f>VALUE(RTD("tt.rtd",,RTD("tt.rtd",,"Inst","ASX",A25),"ask"))</f>
        <v>#N/A</v>
      </c>
      <c r="D25" t="e">
        <f>VALUE(RTD("tt.rtd",,RTD("tt.rtd",,"Inst","ASX",A25),"Bid"))</f>
        <v>#N/A</v>
      </c>
      <c r="E25" s="57" t="s">
        <v>48</v>
      </c>
      <c r="F25" s="21">
        <f t="shared" si="6"/>
        <v>0</v>
      </c>
      <c r="H25" s="41" t="s">
        <v>144</v>
      </c>
      <c r="I25" s="21" cm="1">
        <f t="array" ref="I25">IFERROR(
  _xlfn.SWITCH(
    $D$3,
    "vwap", ROUND(
      (RTD("tt.rtd",,RTD("tt.rtd",,"Inst","ASX",H25),"BidQty") * RTD("tt.rtd",,RTD("tt.rtd",,"Inst","ASX",H25),"Ask") +
       RTD("tt.rtd",,RTD("tt.rtd",,"Inst","ASX",H25),"AskQty") * RTD("tt.rtd",,RTD("tt.rtd",,"Inst","ASX",H25),"Bid")) /
      (RTD("tt.rtd",,RTD("tt.rtd",,"Inst","ASX",H25),"BidQty") + RTD("tt.rtd",,RTD("tt.rtd",,"Inst","ASX",H25),"AskQty")),
      3
    ),
    "settle", RTD("tt.rtd",,RTD("tt.rtd",,"Inst","ASX",H25),"Settle"),
    "mid", ROUND(
      (RTD("tt.rtd",,RTD("tt.rtd",,"Inst","ASX",H25),"Bid") + RTD("tt.rtd",,RTD("tt.rtd",,"Inst","ASX",H25),"Ask")) / 2,
      3
    ),
    0
  ),
  0
)</f>
        <v>0</v>
      </c>
      <c r="J25" t="e">
        <f>VALUE(RTD("tt.rtd",,RTD("tt.rtd",,"Inst","ASX",H25),"ask"))</f>
        <v>#N/A</v>
      </c>
      <c r="K25" t="e">
        <f>VALUE(RTD("tt.rtd",,RTD("tt.rtd",,"Inst","ASX",H25),"Bid"))</f>
        <v>#N/A</v>
      </c>
      <c r="R25" s="41" t="s">
        <v>176</v>
      </c>
      <c r="S25" t="e">
        <f>VALUE(RTD("tt.rtd",,RTD("tt.rtd",,"Inst","ASX",R25),"ttq"))</f>
        <v>#N/A</v>
      </c>
      <c r="T25" t="e">
        <f>VALUE(RTD("tt.rtd",,RTD("tt.rtd",,"Inst","ASX",R25),"bid"))</f>
        <v>#N/A</v>
      </c>
      <c r="U25" t="e">
        <f>VALUE(RTD("tt.rtd",,RTD("tt.rtd",,"Inst","ASX",R25),"ask"))</f>
        <v>#N/A</v>
      </c>
      <c r="V25" t="e">
        <f>VALUE(RTD("tt.rtd",,RTD("tt.rtd",,"Inst","ASX",R25),"bidqty"))</f>
        <v>#N/A</v>
      </c>
      <c r="W25" t="e">
        <f>VALUE(RTD("tt.rtd",,RTD("tt.rtd",,"Inst","ASX",R25),"askqty"))</f>
        <v>#N/A</v>
      </c>
      <c r="X25" t="e">
        <f t="shared" si="0"/>
        <v>#N/A</v>
      </c>
      <c r="Y25" t="e">
        <f t="shared" si="1"/>
        <v>#N/A</v>
      </c>
      <c r="Z25" t="e">
        <f t="shared" si="5"/>
        <v>#N/A</v>
      </c>
      <c r="AA25" t="e">
        <f>VALUE(RTD("tt.rtd",,RTD("tt.rtd",,"Inst","ASX",R25),"NetPos"))</f>
        <v>#N/A</v>
      </c>
    </row>
    <row r="26" spans="1:27" ht="16" thickBot="1" x14ac:dyDescent="0.25">
      <c r="A26" s="54" t="s">
        <v>72</v>
      </c>
      <c r="B26" s="21" cm="1">
        <f t="array" ref="B26">IFERROR(
  _xlfn.SWITCH(
    $D$3,
    "vwap", ROUND(
      (RTD("tt.rtd",,RTD("tt.rtd",,"Inst","ASX",A26),"BidQty") * RTD("tt.rtd",,RTD("tt.rtd",,"Inst","ASX",A26),"Ask") +
       RTD("tt.rtd",,RTD("tt.rtd",,"Inst","ASX",A26),"AskQty") * RTD("tt.rtd",,RTD("tt.rtd",,"Inst","ASX",A26),"Bid")) /
      (RTD("tt.rtd",,RTD("tt.rtd",,"Inst","ASX",A26),"BidQty") + RTD("tt.rtd",,RTD("tt.rtd",,"Inst","ASX",A26),"AskQty")),
      3
    ),
    "settle", RTD("tt.rtd",,RTD("tt.rtd",,"Inst","ASX",A26),"Settle"),
    "mid", ROUND(
      (RTD("tt.rtd",,RTD("tt.rtd",,"Inst","ASX",A26),"Bid") + RTD("tt.rtd",,RTD("tt.rtd",,"Inst","ASX",A26),"Ask")) / 2,
      3
    ),
    0
  ),
  0
)</f>
        <v>0</v>
      </c>
      <c r="C26" t="e">
        <f>VALUE(RTD("tt.rtd",,RTD("tt.rtd",,"Inst","ASX",A26),"ask"))</f>
        <v>#N/A</v>
      </c>
      <c r="D26" t="e">
        <f>VALUE(RTD("tt.rtd",,RTD("tt.rtd",,"Inst","ASX",A26),"Bid"))</f>
        <v>#N/A</v>
      </c>
      <c r="E26" s="57" t="s">
        <v>49</v>
      </c>
      <c r="F26" s="21">
        <f t="shared" si="6"/>
        <v>0</v>
      </c>
      <c r="H26" s="41" t="s">
        <v>149</v>
      </c>
      <c r="I26" s="21" cm="1">
        <f t="array" ref="I26">IFERROR(
  _xlfn.SWITCH(
    $D$3,
    "vwap", ROUND(
      (RTD("tt.rtd",,RTD("tt.rtd",,"Inst","ASX",H26),"BidQty") * RTD("tt.rtd",,RTD("tt.rtd",,"Inst","ASX",H26),"Ask") +
       RTD("tt.rtd",,RTD("tt.rtd",,"Inst","ASX",H26),"AskQty") * RTD("tt.rtd",,RTD("tt.rtd",,"Inst","ASX",H26),"Bid")) /
      (RTD("tt.rtd",,RTD("tt.rtd",,"Inst","ASX",H26),"BidQty") + RTD("tt.rtd",,RTD("tt.rtd",,"Inst","ASX",H26),"AskQty")),
      3
    ),
    "settle", RTD("tt.rtd",,RTD("tt.rtd",,"Inst","ASX",H26),"Settle"),
    "mid", ROUND(
      (RTD("tt.rtd",,RTD("tt.rtd",,"Inst","ASX",H26),"Bid") + RTD("tt.rtd",,RTD("tt.rtd",,"Inst","ASX",H26),"Ask")) / 2,
      3
    ),
    0
  ),
  0
)</f>
        <v>0</v>
      </c>
      <c r="J26" t="e">
        <f>VALUE(RTD("tt.rtd",,RTD("tt.rtd",,"Inst","ASX",H26),"ask"))</f>
        <v>#N/A</v>
      </c>
      <c r="K26" t="e">
        <f>VALUE(RTD("tt.rtd",,RTD("tt.rtd",,"Inst","ASX",H26),"Bid"))</f>
        <v>#N/A</v>
      </c>
      <c r="R26" s="41" t="s">
        <v>181</v>
      </c>
      <c r="S26" t="e">
        <f>VALUE(RTD("tt.rtd",,RTD("tt.rtd",,"Inst","ASX",R26),"ttq"))</f>
        <v>#N/A</v>
      </c>
      <c r="T26" t="e">
        <f>VALUE(RTD("tt.rtd",,RTD("tt.rtd",,"Inst","ASX",R26),"bid"))</f>
        <v>#N/A</v>
      </c>
      <c r="U26" t="e">
        <f>VALUE(RTD("tt.rtd",,RTD("tt.rtd",,"Inst","ASX",R26),"ask"))</f>
        <v>#N/A</v>
      </c>
      <c r="V26" t="e">
        <f>VALUE(RTD("tt.rtd",,RTD("tt.rtd",,"Inst","ASX",R26),"bidqty"))</f>
        <v>#N/A</v>
      </c>
      <c r="W26" t="e">
        <f>VALUE(RTD("tt.rtd",,RTD("tt.rtd",,"Inst","ASX",R26),"askqty"))</f>
        <v>#N/A</v>
      </c>
      <c r="X26" t="e">
        <f t="shared" si="0"/>
        <v>#N/A</v>
      </c>
      <c r="Y26" t="e">
        <f t="shared" si="1"/>
        <v>#N/A</v>
      </c>
      <c r="Z26" t="e">
        <f t="shared" si="5"/>
        <v>#N/A</v>
      </c>
      <c r="AA26" t="e">
        <f>VALUE(RTD("tt.rtd",,RTD("tt.rtd",,"Inst","ASX",R26),"NetPos"))</f>
        <v>#N/A</v>
      </c>
    </row>
    <row r="27" spans="1:27" ht="16" thickBot="1" x14ac:dyDescent="0.25">
      <c r="A27" s="54" t="s">
        <v>73</v>
      </c>
      <c r="B27" s="21" cm="1">
        <f t="array" ref="B27">IFERROR(
  _xlfn.SWITCH(
    $D$3,
    "vwap", ROUND(
      (RTD("tt.rtd",,RTD("tt.rtd",,"Inst","ASX",A27),"BidQty") * RTD("tt.rtd",,RTD("tt.rtd",,"Inst","ASX",A27),"Ask") +
       RTD("tt.rtd",,RTD("tt.rtd",,"Inst","ASX",A27),"AskQty") * RTD("tt.rtd",,RTD("tt.rtd",,"Inst","ASX",A27),"Bid")) /
      (RTD("tt.rtd",,RTD("tt.rtd",,"Inst","ASX",A27),"BidQty") + RTD("tt.rtd",,RTD("tt.rtd",,"Inst","ASX",A27),"AskQty")),
      3
    ),
    "settle", RTD("tt.rtd",,RTD("tt.rtd",,"Inst","ASX",A27),"Settle"),
    "mid", ROUND(
      (RTD("tt.rtd",,RTD("tt.rtd",,"Inst","ASX",A27),"Bid") + RTD("tt.rtd",,RTD("tt.rtd",,"Inst","ASX",A27),"Ask")) / 2,
      3
    ),
    0
  ),
  0
)</f>
        <v>0</v>
      </c>
      <c r="C27" t="e">
        <f>VALUE(RTD("tt.rtd",,RTD("tt.rtd",,"Inst","ASX",A27),"ask"))</f>
        <v>#N/A</v>
      </c>
      <c r="D27" t="e">
        <f>VALUE(RTD("tt.rtd",,RTD("tt.rtd",,"Inst","ASX",A27),"Bid"))</f>
        <v>#N/A</v>
      </c>
      <c r="E27" s="58" t="s">
        <v>50</v>
      </c>
      <c r="F27" s="21">
        <f t="shared" si="6"/>
        <v>0</v>
      </c>
      <c r="H27" s="41" t="s">
        <v>154</v>
      </c>
      <c r="I27" s="21" cm="1">
        <f t="array" ref="I27">IFERROR(
  _xlfn.SWITCH(
    $D$3,
    "vwap", ROUND(
      (RTD("tt.rtd",,RTD("tt.rtd",,"Inst","ASX",H27),"BidQty") * RTD("tt.rtd",,RTD("tt.rtd",,"Inst","ASX",H27),"Ask") +
       RTD("tt.rtd",,RTD("tt.rtd",,"Inst","ASX",H27),"AskQty") * RTD("tt.rtd",,RTD("tt.rtd",,"Inst","ASX",H27),"Bid")) /
      (RTD("tt.rtd",,RTD("tt.rtd",,"Inst","ASX",H27),"BidQty") + RTD("tt.rtd",,RTD("tt.rtd",,"Inst","ASX",H27),"AskQty")),
      3
    ),
    "settle", RTD("tt.rtd",,RTD("tt.rtd",,"Inst","ASX",H27),"Settle"),
    "mid", ROUND(
      (RTD("tt.rtd",,RTD("tt.rtd",,"Inst","ASX",H27),"Bid") + RTD("tt.rtd",,RTD("tt.rtd",,"Inst","ASX",H27),"Ask")) / 2,
      3
    ),
    0
  ),
  0
)</f>
        <v>0</v>
      </c>
      <c r="J27" t="e">
        <f>VALUE(RTD("tt.rtd",,RTD("tt.rtd",,"Inst","ASX",H27),"ask"))</f>
        <v>#N/A</v>
      </c>
      <c r="K27" t="e">
        <f>VALUE(RTD("tt.rtd",,RTD("tt.rtd",,"Inst","ASX",H27),"Bid"))</f>
        <v>#N/A</v>
      </c>
      <c r="R27" s="46" t="s">
        <v>127</v>
      </c>
    </row>
    <row r="28" spans="1:27" x14ac:dyDescent="0.2">
      <c r="A28" s="54" t="s">
        <v>74</v>
      </c>
      <c r="B28" s="21" cm="1">
        <f t="array" ref="B28">IFERROR(
  _xlfn.SWITCH(
    $D$3,
    "vwap", ROUND(
      (RTD("tt.rtd",,RTD("tt.rtd",,"Inst","ASX",A28),"BidQty") * RTD("tt.rtd",,RTD("tt.rtd",,"Inst","ASX",A28),"Ask") +
       RTD("tt.rtd",,RTD("tt.rtd",,"Inst","ASX",A28),"AskQty") * RTD("tt.rtd",,RTD("tt.rtd",,"Inst","ASX",A28),"Bid")) /
      (RTD("tt.rtd",,RTD("tt.rtd",,"Inst","ASX",A28),"BidQty") + RTD("tt.rtd",,RTD("tt.rtd",,"Inst","ASX",A28),"AskQty")),
      3
    ),
    "settle", RTD("tt.rtd",,RTD("tt.rtd",,"Inst","ASX",A28),"Settle"),
    "mid", ROUND(
      (RTD("tt.rtd",,RTD("tt.rtd",,"Inst","ASX",A28),"Bid") + RTD("tt.rtd",,RTD("tt.rtd",,"Inst","ASX",A28),"Ask")) / 2,
      3
    ),
    0
  ),
  0
)</f>
        <v>0</v>
      </c>
      <c r="C28" t="e">
        <f>VALUE(RTD("tt.rtd",,RTD("tt.rtd",,"Inst","ASX",A28),"ask"))</f>
        <v>#N/A</v>
      </c>
      <c r="D28" t="e">
        <f>VALUE(RTD("tt.rtd",,RTD("tt.rtd",,"Inst","ASX",A28),"Bid"))</f>
        <v>#N/A</v>
      </c>
      <c r="E28" s="57" t="s">
        <v>51</v>
      </c>
      <c r="F28" s="21">
        <f t="shared" si="6"/>
        <v>0</v>
      </c>
      <c r="H28" s="41" t="s">
        <v>159</v>
      </c>
      <c r="I28" s="21" cm="1">
        <f t="array" ref="I28">IFERROR(
  _xlfn.SWITCH(
    $D$3,
    "vwap", ROUND(
      (RTD("tt.rtd",,RTD("tt.rtd",,"Inst","ASX",H28),"BidQty") * RTD("tt.rtd",,RTD("tt.rtd",,"Inst","ASX",H28),"Ask") +
       RTD("tt.rtd",,RTD("tt.rtd",,"Inst","ASX",H28),"AskQty") * RTD("tt.rtd",,RTD("tt.rtd",,"Inst","ASX",H28),"Bid")) /
      (RTD("tt.rtd",,RTD("tt.rtd",,"Inst","ASX",H28),"BidQty") + RTD("tt.rtd",,RTD("tt.rtd",,"Inst","ASX",H28),"AskQty")),
      3
    ),
    "settle", RTD("tt.rtd",,RTD("tt.rtd",,"Inst","ASX",H28),"Settle"),
    "mid", ROUND(
      (RTD("tt.rtd",,RTD("tt.rtd",,"Inst","ASX",H28),"Bid") + RTD("tt.rtd",,RTD("tt.rtd",,"Inst","ASX",H28),"Ask")) / 2,
      3
    ),
    0
  ),
  0
)</f>
        <v>0</v>
      </c>
      <c r="J28" t="e">
        <f>VALUE(RTD("tt.rtd",,RTD("tt.rtd",,"Inst","ASX",H28),"ask"))</f>
        <v>#N/A</v>
      </c>
      <c r="K28" t="e">
        <f>VALUE(RTD("tt.rtd",,RTD("tt.rtd",,"Inst","ASX",H28),"Bid"))</f>
        <v>#N/A</v>
      </c>
      <c r="R28" s="41"/>
    </row>
    <row r="29" spans="1:27" x14ac:dyDescent="0.2">
      <c r="A29" s="54" t="s">
        <v>75</v>
      </c>
      <c r="B29" s="21" cm="1">
        <f t="array" ref="B29">IFERROR(
  _xlfn.SWITCH(
    $D$3,
    "vwap", ROUND(
      (RTD("tt.rtd",,RTD("tt.rtd",,"Inst","ASX",A29),"BidQty") * RTD("tt.rtd",,RTD("tt.rtd",,"Inst","ASX",A29),"Ask") +
       RTD("tt.rtd",,RTD("tt.rtd",,"Inst","ASX",A29),"AskQty") * RTD("tt.rtd",,RTD("tt.rtd",,"Inst","ASX",A29),"Bid")) /
      (RTD("tt.rtd",,RTD("tt.rtd",,"Inst","ASX",A29),"BidQty") + RTD("tt.rtd",,RTD("tt.rtd",,"Inst","ASX",A29),"AskQty")),
      3
    ),
    "settle", RTD("tt.rtd",,RTD("tt.rtd",,"Inst","ASX",A29),"Settle"),
    "mid", ROUND(
      (RTD("tt.rtd",,RTD("tt.rtd",,"Inst","ASX",A29),"Bid") + RTD("tt.rtd",,RTD("tt.rtd",,"Inst","ASX",A29),"Ask")) / 2,
      3
    ),
    0
  ),
  0
)</f>
        <v>0</v>
      </c>
      <c r="C29" t="e">
        <f>VALUE(RTD("tt.rtd",,RTD("tt.rtd",,"Inst","ASX",A29),"ask"))</f>
        <v>#N/A</v>
      </c>
      <c r="D29" t="e">
        <f>VALUE(RTD("tt.rtd",,RTD("tt.rtd",,"Inst","ASX",A29),"Bid"))</f>
        <v>#N/A</v>
      </c>
      <c r="E29" s="57" t="s">
        <v>52</v>
      </c>
      <c r="F29" s="21">
        <f t="shared" si="6"/>
        <v>0</v>
      </c>
      <c r="H29" s="41" t="s">
        <v>164</v>
      </c>
      <c r="I29" s="21" cm="1">
        <f t="array" ref="I29">IFERROR(
  _xlfn.SWITCH(
    $D$3,
    "vwap", ROUND(
      (RTD("tt.rtd",,RTD("tt.rtd",,"Inst","ASX",H29),"BidQty") * RTD("tt.rtd",,RTD("tt.rtd",,"Inst","ASX",H29),"Ask") +
       RTD("tt.rtd",,RTD("tt.rtd",,"Inst","ASX",H29),"AskQty") * RTD("tt.rtd",,RTD("tt.rtd",,"Inst","ASX",H29),"Bid")) /
      (RTD("tt.rtd",,RTD("tt.rtd",,"Inst","ASX",H29),"BidQty") + RTD("tt.rtd",,RTD("tt.rtd",,"Inst","ASX",H29),"AskQty")),
      3
    ),
    "settle", RTD("tt.rtd",,RTD("tt.rtd",,"Inst","ASX",H29),"Settle"),
    "mid", ROUND(
      (RTD("tt.rtd",,RTD("tt.rtd",,"Inst","ASX",H29),"Bid") + RTD("tt.rtd",,RTD("tt.rtd",,"Inst","ASX",H29),"Ask")) / 2,
      3
    ),
    0
  ),
  0
)</f>
        <v>0</v>
      </c>
      <c r="J29" t="e">
        <f>VALUE(RTD("tt.rtd",,RTD("tt.rtd",,"Inst","ASX",H29),"ask"))</f>
        <v>#N/A</v>
      </c>
      <c r="K29" t="e">
        <f>VALUE(RTD("tt.rtd",,RTD("tt.rtd",,"Inst","ASX",H29),"Bid"))</f>
        <v>#N/A</v>
      </c>
      <c r="R29" s="41" t="s">
        <v>140</v>
      </c>
      <c r="S29" t="e">
        <f>VALUE(RTD("tt.rtd",,RTD("tt.rtd",,"Inst","ASX",R29),"ttq"))</f>
        <v>#N/A</v>
      </c>
      <c r="T29" t="e">
        <f>VALUE(RTD("tt.rtd",,RTD("tt.rtd",,"Inst","ASX",R29),"bid"))</f>
        <v>#N/A</v>
      </c>
      <c r="U29" t="e">
        <f>VALUE(RTD("tt.rtd",,RTD("tt.rtd",,"Inst","ASX",R29),"ask"))</f>
        <v>#N/A</v>
      </c>
      <c r="V29" t="e">
        <f>VALUE(RTD("tt.rtd",,RTD("tt.rtd",,"Inst","ASX",R29),"bidqty"))</f>
        <v>#N/A</v>
      </c>
      <c r="W29" t="e">
        <f>VALUE(RTD("tt.rtd",,RTD("tt.rtd",,"Inst","ASX",R29),"askqty"))</f>
        <v>#N/A</v>
      </c>
      <c r="X29" t="e">
        <f t="shared" si="0"/>
        <v>#N/A</v>
      </c>
      <c r="Y29" t="e">
        <f t="shared" si="1"/>
        <v>#N/A</v>
      </c>
      <c r="Z29" t="e">
        <f t="shared" si="5"/>
        <v>#N/A</v>
      </c>
      <c r="AA29" t="e">
        <f>VALUE(RTD("tt.rtd",,RTD("tt.rtd",,"Inst","ASX",R29),"NetPos"))</f>
        <v>#N/A</v>
      </c>
    </row>
    <row r="30" spans="1:27" x14ac:dyDescent="0.2">
      <c r="A30" s="54" t="s">
        <v>76</v>
      </c>
      <c r="B30" s="21" cm="1">
        <f t="array" ref="B30">IFERROR(
  _xlfn.SWITCH(
    $D$3,
    "vwap", ROUND(
      (RTD("tt.rtd",,RTD("tt.rtd",,"Inst","ASX",A30),"BidQty") * RTD("tt.rtd",,RTD("tt.rtd",,"Inst","ASX",A30),"Ask") +
       RTD("tt.rtd",,RTD("tt.rtd",,"Inst","ASX",A30),"AskQty") * RTD("tt.rtd",,RTD("tt.rtd",,"Inst","ASX",A30),"Bid")) /
      (RTD("tt.rtd",,RTD("tt.rtd",,"Inst","ASX",A30),"BidQty") + RTD("tt.rtd",,RTD("tt.rtd",,"Inst","ASX",A30),"AskQty")),
      3
    ),
    "settle", RTD("tt.rtd",,RTD("tt.rtd",,"Inst","ASX",A30),"Settle"),
    "mid", ROUND(
      (RTD("tt.rtd",,RTD("tt.rtd",,"Inst","ASX",A30),"Bid") + RTD("tt.rtd",,RTD("tt.rtd",,"Inst","ASX",A30),"Ask")) / 2,
      3
    ),
    0
  ),
  0
)</f>
        <v>0</v>
      </c>
      <c r="C30" t="e">
        <f>VALUE(RTD("tt.rtd",,RTD("tt.rtd",,"Inst","ASX",A30),"ask"))</f>
        <v>#N/A</v>
      </c>
      <c r="D30" t="e">
        <f>VALUE(RTD("tt.rtd",,RTD("tt.rtd",,"Inst","ASX",A30),"Bid"))</f>
        <v>#N/A</v>
      </c>
      <c r="E30" s="58" t="s">
        <v>53</v>
      </c>
      <c r="F30" s="21">
        <f t="shared" si="6"/>
        <v>0</v>
      </c>
      <c r="H30" s="41" t="s">
        <v>169</v>
      </c>
      <c r="I30" s="21" cm="1">
        <f t="array" ref="I30">IFERROR(
  _xlfn.SWITCH(
    $D$3,
    "vwap", ROUND(
      (RTD("tt.rtd",,RTD("tt.rtd",,"Inst","ASX",H30),"BidQty") * RTD("tt.rtd",,RTD("tt.rtd",,"Inst","ASX",H30),"Ask") +
       RTD("tt.rtd",,RTD("tt.rtd",,"Inst","ASX",H30),"AskQty") * RTD("tt.rtd",,RTD("tt.rtd",,"Inst","ASX",H30),"Bid")) /
      (RTD("tt.rtd",,RTD("tt.rtd",,"Inst","ASX",H30),"BidQty") + RTD("tt.rtd",,RTD("tt.rtd",,"Inst","ASX",H30),"AskQty")),
      3
    ),
    "settle", RTD("tt.rtd",,RTD("tt.rtd",,"Inst","ASX",H30),"Settle"),
    "mid", ROUND(
      (RTD("tt.rtd",,RTD("tt.rtd",,"Inst","ASX",H30),"Bid") + RTD("tt.rtd",,RTD("tt.rtd",,"Inst","ASX",H30),"Ask")) / 2,
      3
    ),
    0
  ),
  0
)</f>
        <v>0</v>
      </c>
      <c r="J30" t="e">
        <f>VALUE(RTD("tt.rtd",,RTD("tt.rtd",,"Inst","ASX",H30),"ask"))</f>
        <v>#N/A</v>
      </c>
      <c r="K30" t="e">
        <f>VALUE(RTD("tt.rtd",,RTD("tt.rtd",,"Inst","ASX",H30),"Bid"))</f>
        <v>#N/A</v>
      </c>
      <c r="R30" s="41" t="s">
        <v>145</v>
      </c>
      <c r="S30" t="e">
        <f>VALUE(RTD("tt.rtd",,RTD("tt.rtd",,"Inst","ASX",R30),"ttq"))</f>
        <v>#N/A</v>
      </c>
      <c r="T30" t="e">
        <f>VALUE(RTD("tt.rtd",,RTD("tt.rtd",,"Inst","ASX",R30),"bid"))</f>
        <v>#N/A</v>
      </c>
      <c r="U30" t="e">
        <f>VALUE(RTD("tt.rtd",,RTD("tt.rtd",,"Inst","ASX",R30),"ask"))</f>
        <v>#N/A</v>
      </c>
      <c r="V30" t="e">
        <f>VALUE(RTD("tt.rtd",,RTD("tt.rtd",,"Inst","ASX",R30),"bidqty"))</f>
        <v>#N/A</v>
      </c>
      <c r="W30" t="e">
        <f>VALUE(RTD("tt.rtd",,RTD("tt.rtd",,"Inst","ASX",R30),"askqty"))</f>
        <v>#N/A</v>
      </c>
      <c r="X30" t="e">
        <f t="shared" si="0"/>
        <v>#N/A</v>
      </c>
      <c r="Y30" t="e">
        <f t="shared" si="1"/>
        <v>#N/A</v>
      </c>
      <c r="Z30" t="e">
        <f t="shared" si="5"/>
        <v>#N/A</v>
      </c>
      <c r="AA30" t="e">
        <f>VALUE(RTD("tt.rtd",,RTD("tt.rtd",,"Inst","ASX",R30),"NetPos"))</f>
        <v>#N/A</v>
      </c>
    </row>
    <row r="31" spans="1:27" x14ac:dyDescent="0.2">
      <c r="A31" s="54" t="s">
        <v>77</v>
      </c>
      <c r="B31" s="21" cm="1">
        <f t="array" ref="B31">IFERROR(
  _xlfn.SWITCH(
    $D$3,
    "vwap", ROUND(
      (RTD("tt.rtd",,RTD("tt.rtd",,"Inst","ASX",A31),"BidQty") * RTD("tt.rtd",,RTD("tt.rtd",,"Inst","ASX",A31),"Ask") +
       RTD("tt.rtd",,RTD("tt.rtd",,"Inst","ASX",A31),"AskQty") * RTD("tt.rtd",,RTD("tt.rtd",,"Inst","ASX",A31),"Bid")) /
      (RTD("tt.rtd",,RTD("tt.rtd",,"Inst","ASX",A31),"BidQty") + RTD("tt.rtd",,RTD("tt.rtd",,"Inst","ASX",A31),"AskQty")),
      3
    ),
    "settle", RTD("tt.rtd",,RTD("tt.rtd",,"Inst","ASX",A31),"Settle"),
    "mid", ROUND(
      (RTD("tt.rtd",,RTD("tt.rtd",,"Inst","ASX",A31),"Bid") + RTD("tt.rtd",,RTD("tt.rtd",,"Inst","ASX",A31),"Ask")) / 2,
      3
    ),
    0
  ),
  0
)</f>
        <v>0</v>
      </c>
      <c r="C31" t="e">
        <f>VALUE(RTD("tt.rtd",,RTD("tt.rtd",,"Inst","ASX",A31),"ask"))</f>
        <v>#N/A</v>
      </c>
      <c r="D31" t="e">
        <f>VALUE(RTD("tt.rtd",,RTD("tt.rtd",,"Inst","ASX",A31),"Bid"))</f>
        <v>#N/A</v>
      </c>
      <c r="E31" s="57" t="s">
        <v>54</v>
      </c>
      <c r="F31" s="21">
        <f t="shared" si="6"/>
        <v>0</v>
      </c>
      <c r="H31" s="41" t="s">
        <v>174</v>
      </c>
      <c r="I31" s="21" cm="1">
        <f t="array" ref="I31">IFERROR(
  _xlfn.SWITCH(
    $D$3,
    "vwap", ROUND(
      (RTD("tt.rtd",,RTD("tt.rtd",,"Inst","ASX",H31),"BidQty") * RTD("tt.rtd",,RTD("tt.rtd",,"Inst","ASX",H31),"Ask") +
       RTD("tt.rtd",,RTD("tt.rtd",,"Inst","ASX",H31),"AskQty") * RTD("tt.rtd",,RTD("tt.rtd",,"Inst","ASX",H31),"Bid")) /
      (RTD("tt.rtd",,RTD("tt.rtd",,"Inst","ASX",H31),"BidQty") + RTD("tt.rtd",,RTD("tt.rtd",,"Inst","ASX",H31),"AskQty")),
      3
    ),
    "settle", RTD("tt.rtd",,RTD("tt.rtd",,"Inst","ASX",H31),"Settle"),
    "mid", ROUND(
      (RTD("tt.rtd",,RTD("tt.rtd",,"Inst","ASX",H31),"Bid") + RTD("tt.rtd",,RTD("tt.rtd",,"Inst","ASX",H31),"Ask")) / 2,
      3
    ),
    0
  ),
  0
)</f>
        <v>0</v>
      </c>
      <c r="J31" t="e">
        <f>VALUE(RTD("tt.rtd",,RTD("tt.rtd",,"Inst","ASX",H31),"ask"))</f>
        <v>#N/A</v>
      </c>
      <c r="K31" t="e">
        <f>VALUE(RTD("tt.rtd",,RTD("tt.rtd",,"Inst","ASX",H31),"Bid"))</f>
        <v>#N/A</v>
      </c>
      <c r="R31" s="41" t="s">
        <v>150</v>
      </c>
      <c r="S31" t="e">
        <f>VALUE(RTD("tt.rtd",,RTD("tt.rtd",,"Inst","ASX",R31),"ttq"))</f>
        <v>#N/A</v>
      </c>
      <c r="T31" t="e">
        <f>VALUE(RTD("tt.rtd",,RTD("tt.rtd",,"Inst","ASX",R31),"bid"))</f>
        <v>#N/A</v>
      </c>
      <c r="U31" t="e">
        <f>VALUE(RTD("tt.rtd",,RTD("tt.rtd",,"Inst","ASX",R31),"ask"))</f>
        <v>#N/A</v>
      </c>
      <c r="V31" t="e">
        <f>VALUE(RTD("tt.rtd",,RTD("tt.rtd",,"Inst","ASX",R31),"bidqty"))</f>
        <v>#N/A</v>
      </c>
      <c r="W31" t="e">
        <f>VALUE(RTD("tt.rtd",,RTD("tt.rtd",,"Inst","ASX",R31),"askqty"))</f>
        <v>#N/A</v>
      </c>
      <c r="X31" t="e">
        <f t="shared" si="0"/>
        <v>#N/A</v>
      </c>
      <c r="Y31" t="e">
        <f t="shared" si="1"/>
        <v>#N/A</v>
      </c>
      <c r="Z31" t="e">
        <f t="shared" si="5"/>
        <v>#N/A</v>
      </c>
      <c r="AA31" t="e">
        <f>VALUE(RTD("tt.rtd",,RTD("tt.rtd",,"Inst","ASX",R31),"NetPos"))</f>
        <v>#N/A</v>
      </c>
    </row>
    <row r="32" spans="1:27" x14ac:dyDescent="0.2">
      <c r="A32" s="54" t="s">
        <v>78</v>
      </c>
      <c r="B32" s="21" cm="1">
        <f t="array" ref="B32">IFERROR(
  _xlfn.SWITCH(
    $D$3,
    "vwap", ROUND(
      (RTD("tt.rtd",,RTD("tt.rtd",,"Inst","ASX",A32),"BidQty") * RTD("tt.rtd",,RTD("tt.rtd",,"Inst","ASX",A32),"Ask") +
       RTD("tt.rtd",,RTD("tt.rtd",,"Inst","ASX",A32),"AskQty") * RTD("tt.rtd",,RTD("tt.rtd",,"Inst","ASX",A32),"Bid")) /
      (RTD("tt.rtd",,RTD("tt.rtd",,"Inst","ASX",A32),"BidQty") + RTD("tt.rtd",,RTD("tt.rtd",,"Inst","ASX",A32),"AskQty")),
      3
    ),
    "settle", RTD("tt.rtd",,RTD("tt.rtd",,"Inst","ASX",A32),"Settle"),
    "mid", ROUND(
      (RTD("tt.rtd",,RTD("tt.rtd",,"Inst","ASX",A32),"Bid") + RTD("tt.rtd",,RTD("tt.rtd",,"Inst","ASX",A32),"Ask")) / 2,
      3
    ),
    0
  ),
  0
)</f>
        <v>0</v>
      </c>
      <c r="C32" t="e">
        <f>VALUE(RTD("tt.rtd",,RTD("tt.rtd",,"Inst","ASX",A32),"ask"))</f>
        <v>#N/A</v>
      </c>
      <c r="D32" t="e">
        <f>VALUE(RTD("tt.rtd",,RTD("tt.rtd",,"Inst","ASX",A32),"Bid"))</f>
        <v>#N/A</v>
      </c>
      <c r="E32" s="57" t="s">
        <v>55</v>
      </c>
      <c r="F32" s="21">
        <f t="shared" si="6"/>
        <v>0</v>
      </c>
      <c r="H32" s="41" t="s">
        <v>179</v>
      </c>
      <c r="I32" s="21" cm="1">
        <f t="array" ref="I32">IFERROR(
  _xlfn.SWITCH(
    $D$3,
    "vwap", ROUND(
      (RTD("tt.rtd",,RTD("tt.rtd",,"Inst","ASX",H32),"BidQty") * RTD("tt.rtd",,RTD("tt.rtd",,"Inst","ASX",H32),"Ask") +
       RTD("tt.rtd",,RTD("tt.rtd",,"Inst","ASX",H32),"AskQty") * RTD("tt.rtd",,RTD("tt.rtd",,"Inst","ASX",H32),"Bid")) /
      (RTD("tt.rtd",,RTD("tt.rtd",,"Inst","ASX",H32),"BidQty") + RTD("tt.rtd",,RTD("tt.rtd",,"Inst","ASX",H32),"AskQty")),
      3
    ),
    "settle", RTD("tt.rtd",,RTD("tt.rtd",,"Inst","ASX",H32),"Settle"),
    "mid", ROUND(
      (RTD("tt.rtd",,RTD("tt.rtd",,"Inst","ASX",H32),"Bid") + RTD("tt.rtd",,RTD("tt.rtd",,"Inst","ASX",H32),"Ask")) / 2,
      3
    ),
    0
  ),
  0
)</f>
        <v>0</v>
      </c>
      <c r="J32" t="e">
        <f>VALUE(RTD("tt.rtd",,RTD("tt.rtd",,"Inst","ASX",H32),"ask"))</f>
        <v>#N/A</v>
      </c>
      <c r="K32" t="e">
        <f>VALUE(RTD("tt.rtd",,RTD("tt.rtd",,"Inst","ASX",H32),"Bid"))</f>
        <v>#N/A</v>
      </c>
      <c r="R32" s="41" t="s">
        <v>155</v>
      </c>
      <c r="S32" t="e">
        <f>VALUE(RTD("tt.rtd",,RTD("tt.rtd",,"Inst","ASX",R32),"ttq"))</f>
        <v>#N/A</v>
      </c>
      <c r="T32" t="e">
        <f>VALUE(RTD("tt.rtd",,RTD("tt.rtd",,"Inst","ASX",R32),"bid"))</f>
        <v>#N/A</v>
      </c>
      <c r="U32" t="e">
        <f>VALUE(RTD("tt.rtd",,RTD("tt.rtd",,"Inst","ASX",R32),"ask"))</f>
        <v>#N/A</v>
      </c>
      <c r="V32" t="e">
        <f>VALUE(RTD("tt.rtd",,RTD("tt.rtd",,"Inst","ASX",R32),"bidqty"))</f>
        <v>#N/A</v>
      </c>
      <c r="W32" t="e">
        <f>VALUE(RTD("tt.rtd",,RTD("tt.rtd",,"Inst","ASX",R32),"askqty"))</f>
        <v>#N/A</v>
      </c>
      <c r="X32" t="e">
        <f t="shared" si="0"/>
        <v>#N/A</v>
      </c>
      <c r="Y32" t="e">
        <f t="shared" si="1"/>
        <v>#N/A</v>
      </c>
      <c r="Z32" t="e">
        <f t="shared" si="5"/>
        <v>#N/A</v>
      </c>
      <c r="AA32" t="e">
        <f>VALUE(RTD("tt.rtd",,RTD("tt.rtd",,"Inst","ASX",R32),"NetPos"))</f>
        <v>#N/A</v>
      </c>
    </row>
    <row r="33" spans="1:27" x14ac:dyDescent="0.2">
      <c r="A33" s="54" t="s">
        <v>79</v>
      </c>
      <c r="B33" s="21" cm="1">
        <f t="array" ref="B33">IFERROR(
  _xlfn.SWITCH(
    $D$3,
    "vwap", ROUND(
      (RTD("tt.rtd",,RTD("tt.rtd",,"Inst","ASX",A33),"BidQty") * RTD("tt.rtd",,RTD("tt.rtd",,"Inst","ASX",A33),"Ask") +
       RTD("tt.rtd",,RTD("tt.rtd",,"Inst","ASX",A33),"AskQty") * RTD("tt.rtd",,RTD("tt.rtd",,"Inst","ASX",A33),"Bid")) /
      (RTD("tt.rtd",,RTD("tt.rtd",,"Inst","ASX",A33),"BidQty") + RTD("tt.rtd",,RTD("tt.rtd",,"Inst","ASX",A33),"AskQty")),
      3
    ),
    "settle", RTD("tt.rtd",,RTD("tt.rtd",,"Inst","ASX",A33),"Settle"),
    "mid", ROUND(
      (RTD("tt.rtd",,RTD("tt.rtd",,"Inst","ASX",A33),"Bid") + RTD("tt.rtd",,RTD("tt.rtd",,"Inst","ASX",A33),"Ask")) / 2,
      3
    ),
    0
  ),
  0
)</f>
        <v>0</v>
      </c>
      <c r="C33" t="e">
        <f>VALUE(RTD("tt.rtd",,RTD("tt.rtd",,"Inst","ASX",A33),"ask"))</f>
        <v>#N/A</v>
      </c>
      <c r="D33" t="e">
        <f>VALUE(RTD("tt.rtd",,RTD("tt.rtd",,"Inst","ASX",A33),"Bid"))</f>
        <v>#N/A</v>
      </c>
      <c r="E33" s="58" t="s">
        <v>56</v>
      </c>
      <c r="F33" s="21">
        <f t="shared" si="6"/>
        <v>0</v>
      </c>
      <c r="H33" s="41" t="s">
        <v>184</v>
      </c>
      <c r="I33" s="21" cm="1">
        <f t="array" ref="I33">IFERROR(
  _xlfn.SWITCH(
    $D$3,
    "vwap", ROUND(
      (RTD("tt.rtd",,RTD("tt.rtd",,"Inst","ASX",H33),"BidQty") * RTD("tt.rtd",,RTD("tt.rtd",,"Inst","ASX",H33),"Ask") +
       RTD("tt.rtd",,RTD("tt.rtd",,"Inst","ASX",H33),"AskQty") * RTD("tt.rtd",,RTD("tt.rtd",,"Inst","ASX",H33),"Bid")) /
      (RTD("tt.rtd",,RTD("tt.rtd",,"Inst","ASX",H33),"BidQty") + RTD("tt.rtd",,RTD("tt.rtd",,"Inst","ASX",H33),"AskQty")),
      3
    ),
    "settle", RTD("tt.rtd",,RTD("tt.rtd",,"Inst","ASX",H33),"Settle"),
    "mid", ROUND(
      (RTD("tt.rtd",,RTD("tt.rtd",,"Inst","ASX",H33),"Bid") + RTD("tt.rtd",,RTD("tt.rtd",,"Inst","ASX",H33),"Ask")) / 2,
      3
    ),
    0
  ),
  0
)</f>
        <v>0</v>
      </c>
      <c r="J33" t="e">
        <f>VALUE(RTD("tt.rtd",,RTD("tt.rtd",,"Inst","ASX",H33),"ask"))</f>
        <v>#N/A</v>
      </c>
      <c r="K33" t="e">
        <f>VALUE(RTD("tt.rtd",,RTD("tt.rtd",,"Inst","ASX",H33),"Bid"))</f>
        <v>#N/A</v>
      </c>
      <c r="R33" s="41" t="s">
        <v>160</v>
      </c>
      <c r="S33" t="e">
        <f>VALUE(RTD("tt.rtd",,RTD("tt.rtd",,"Inst","ASX",R33),"ttq"))</f>
        <v>#N/A</v>
      </c>
      <c r="T33" t="e">
        <f>VALUE(RTD("tt.rtd",,RTD("tt.rtd",,"Inst","ASX",R33),"bid"))</f>
        <v>#N/A</v>
      </c>
      <c r="U33" t="e">
        <f>VALUE(RTD("tt.rtd",,RTD("tt.rtd",,"Inst","ASX",R33),"ask"))</f>
        <v>#N/A</v>
      </c>
      <c r="V33" t="e">
        <f>VALUE(RTD("tt.rtd",,RTD("tt.rtd",,"Inst","ASX",R33),"bidqty"))</f>
        <v>#N/A</v>
      </c>
      <c r="W33" t="e">
        <f>VALUE(RTD("tt.rtd",,RTD("tt.rtd",,"Inst","ASX",R33),"askqty"))</f>
        <v>#N/A</v>
      </c>
      <c r="X33" t="e">
        <f t="shared" si="0"/>
        <v>#N/A</v>
      </c>
      <c r="Y33" t="e">
        <f t="shared" si="1"/>
        <v>#N/A</v>
      </c>
      <c r="Z33" t="e">
        <f t="shared" si="5"/>
        <v>#N/A</v>
      </c>
      <c r="AA33" t="e">
        <f>VALUE(RTD("tt.rtd",,RTD("tt.rtd",,"Inst","ASX",R33),"NetPos"))</f>
        <v>#N/A</v>
      </c>
    </row>
    <row r="34" spans="1:27" x14ac:dyDescent="0.2">
      <c r="A34" s="54" t="s">
        <v>80</v>
      </c>
      <c r="B34" s="21" cm="1">
        <f t="array" ref="B34">IFERROR(
  _xlfn.SWITCH(
    $D$3,
    "vwap", ROUND(
      (RTD("tt.rtd",,RTD("tt.rtd",,"Inst","ASX",A34),"BidQty") * RTD("tt.rtd",,RTD("tt.rtd",,"Inst","ASX",A34),"Ask") +
       RTD("tt.rtd",,RTD("tt.rtd",,"Inst","ASX",A34),"AskQty") * RTD("tt.rtd",,RTD("tt.rtd",,"Inst","ASX",A34),"Bid")) /
      (RTD("tt.rtd",,RTD("tt.rtd",,"Inst","ASX",A34),"BidQty") + RTD("tt.rtd",,RTD("tt.rtd",,"Inst","ASX",A34),"AskQty")),
      3
    ),
    "settle", RTD("tt.rtd",,RTD("tt.rtd",,"Inst","ASX",A34),"Settle"),
    "mid", ROUND(
      (RTD("tt.rtd",,RTD("tt.rtd",,"Inst","ASX",A34),"Bid") + RTD("tt.rtd",,RTD("tt.rtd",,"Inst","ASX",A34),"Ask")) / 2,
      3
    ),
    0
  ),
  0
)</f>
        <v>0</v>
      </c>
      <c r="C34" t="e">
        <f>VALUE(RTD("tt.rtd",,RTD("tt.rtd",,"Inst","ASX",A34),"ask"))</f>
        <v>#N/A</v>
      </c>
      <c r="D34" t="e">
        <f>VALUE(RTD("tt.rtd",,RTD("tt.rtd",,"Inst","ASX",A34),"Bid"))</f>
        <v>#N/A</v>
      </c>
      <c r="E34" s="57" t="s">
        <v>57</v>
      </c>
      <c r="F34" s="21">
        <f t="shared" si="6"/>
        <v>0</v>
      </c>
      <c r="I34" s="21"/>
      <c r="R34" s="41" t="s">
        <v>165</v>
      </c>
      <c r="S34" t="e">
        <f>VALUE(RTD("tt.rtd",,RTD("tt.rtd",,"Inst","ASX",R34),"ttq"))</f>
        <v>#N/A</v>
      </c>
      <c r="T34" t="e">
        <f>VALUE(RTD("tt.rtd",,RTD("tt.rtd",,"Inst","ASX",R34),"bid"))</f>
        <v>#N/A</v>
      </c>
      <c r="U34" t="e">
        <f>VALUE(RTD("tt.rtd",,RTD("tt.rtd",,"Inst","ASX",R34),"ask"))</f>
        <v>#N/A</v>
      </c>
      <c r="V34" t="e">
        <f>VALUE(RTD("tt.rtd",,RTD("tt.rtd",,"Inst","ASX",R34),"bidqty"))</f>
        <v>#N/A</v>
      </c>
      <c r="W34" t="e">
        <f>VALUE(RTD("tt.rtd",,RTD("tt.rtd",,"Inst","ASX",R34),"askqty"))</f>
        <v>#N/A</v>
      </c>
      <c r="X34" t="e">
        <f t="shared" si="0"/>
        <v>#N/A</v>
      </c>
      <c r="Y34" t="e">
        <f t="shared" si="1"/>
        <v>#N/A</v>
      </c>
      <c r="Z34" t="e">
        <f t="shared" si="5"/>
        <v>#N/A</v>
      </c>
      <c r="AA34" t="e">
        <f>VALUE(RTD("tt.rtd",,RTD("tt.rtd",,"Inst","ASX",R34),"NetPos"))</f>
        <v>#N/A</v>
      </c>
    </row>
    <row r="35" spans="1:27" ht="16" thickBot="1" x14ac:dyDescent="0.25">
      <c r="A35" s="55" t="s">
        <v>81</v>
      </c>
      <c r="B35" s="21" cm="1">
        <f t="array" ref="B35">IFERROR(
  _xlfn.SWITCH(
    $D$3,
    "vwap", ROUND(
      (RTD("tt.rtd",,RTD("tt.rtd",,"Inst","ASX",A35),"BidQty") * RTD("tt.rtd",,RTD("tt.rtd",,"Inst","ASX",A35),"Ask") +
       RTD("tt.rtd",,RTD("tt.rtd",,"Inst","ASX",A35),"AskQty") * RTD("tt.rtd",,RTD("tt.rtd",,"Inst","ASX",A35),"Bid")) /
      (RTD("tt.rtd",,RTD("tt.rtd",,"Inst","ASX",A35),"BidQty") + RTD("tt.rtd",,RTD("tt.rtd",,"Inst","ASX",A35),"AskQty")),
      3
    ),
    "settle", RTD("tt.rtd",,RTD("tt.rtd",,"Inst","ASX",A35),"Settle"),
    "mid", ROUND(
      (RTD("tt.rtd",,RTD("tt.rtd",,"Inst","ASX",A35),"Bid") + RTD("tt.rtd",,RTD("tt.rtd",,"Inst","ASX",A35),"Ask")) / 2,
      3
    ),
    0
  ),
  0
)</f>
        <v>0</v>
      </c>
      <c r="C35" t="e">
        <f>VALUE(RTD("tt.rtd",,RTD("tt.rtd",,"Inst","ASX",A35),"ask"))</f>
        <v>#N/A</v>
      </c>
      <c r="D35" t="e">
        <f>VALUE(RTD("tt.rtd",,RTD("tt.rtd",,"Inst","ASX",A35),"Bid"))</f>
        <v>#N/A</v>
      </c>
      <c r="E35" s="59" t="s">
        <v>58</v>
      </c>
      <c r="F35" s="21"/>
      <c r="I35" s="21"/>
      <c r="R35" s="41" t="s">
        <v>170</v>
      </c>
      <c r="S35" t="e">
        <f>VALUE(RTD("tt.rtd",,RTD("tt.rtd",,"Inst","ASX",R35),"ttq"))</f>
        <v>#N/A</v>
      </c>
      <c r="T35" t="e">
        <f>VALUE(RTD("tt.rtd",,RTD("tt.rtd",,"Inst","ASX",R35),"bid"))</f>
        <v>#N/A</v>
      </c>
      <c r="U35" t="e">
        <f>VALUE(RTD("tt.rtd",,RTD("tt.rtd",,"Inst","ASX",R35),"ask"))</f>
        <v>#N/A</v>
      </c>
      <c r="V35" t="e">
        <f>VALUE(RTD("tt.rtd",,RTD("tt.rtd",,"Inst","ASX",R35),"bidqty"))</f>
        <v>#N/A</v>
      </c>
      <c r="W35" t="e">
        <f>VALUE(RTD("tt.rtd",,RTD("tt.rtd",,"Inst","ASX",R35),"askqty"))</f>
        <v>#N/A</v>
      </c>
      <c r="X35" t="e">
        <f t="shared" si="0"/>
        <v>#N/A</v>
      </c>
      <c r="Y35" t="e">
        <f t="shared" si="1"/>
        <v>#N/A</v>
      </c>
      <c r="Z35" t="e">
        <f t="shared" si="5"/>
        <v>#N/A</v>
      </c>
      <c r="AA35" t="e">
        <f>VALUE(RTD("tt.rtd",,RTD("tt.rtd",,"Inst","ASX",R35),"NetPos"))</f>
        <v>#N/A</v>
      </c>
    </row>
    <row r="36" spans="1:27" x14ac:dyDescent="0.2">
      <c r="C36" s="12"/>
      <c r="R36" s="41" t="s">
        <v>175</v>
      </c>
      <c r="S36" t="e">
        <f>VALUE(RTD("tt.rtd",,RTD("tt.rtd",,"Inst","ASX",R36),"ttq"))</f>
        <v>#N/A</v>
      </c>
      <c r="T36" t="e">
        <f>VALUE(RTD("tt.rtd",,RTD("tt.rtd",,"Inst","ASX",R36),"bid"))</f>
        <v>#N/A</v>
      </c>
      <c r="U36" t="e">
        <f>VALUE(RTD("tt.rtd",,RTD("tt.rtd",,"Inst","ASX",R36),"ask"))</f>
        <v>#N/A</v>
      </c>
      <c r="V36" t="e">
        <f>VALUE(RTD("tt.rtd",,RTD("tt.rtd",,"Inst","ASX",R36),"bidqty"))</f>
        <v>#N/A</v>
      </c>
      <c r="W36" t="e">
        <f>VALUE(RTD("tt.rtd",,RTD("tt.rtd",,"Inst","ASX",R36),"askqty"))</f>
        <v>#N/A</v>
      </c>
      <c r="X36" t="e">
        <f t="shared" si="0"/>
        <v>#N/A</v>
      </c>
      <c r="Y36" t="e">
        <f t="shared" si="1"/>
        <v>#N/A</v>
      </c>
      <c r="Z36" t="e">
        <f t="shared" si="5"/>
        <v>#N/A</v>
      </c>
      <c r="AA36" t="e">
        <f>VALUE(RTD("tt.rtd",,RTD("tt.rtd",,"Inst","ASX",R36),"NetPos"))</f>
        <v>#N/A</v>
      </c>
    </row>
    <row r="37" spans="1:27" ht="16" thickBot="1" x14ac:dyDescent="0.25">
      <c r="C37" s="11"/>
      <c r="R37" s="41" t="s">
        <v>180</v>
      </c>
      <c r="S37" t="e">
        <f>VALUE(RTD("tt.rtd",,RTD("tt.rtd",,"Inst","ASX",R37),"ttq"))</f>
        <v>#N/A</v>
      </c>
      <c r="T37" t="e">
        <f>VALUE(RTD("tt.rtd",,RTD("tt.rtd",,"Inst","ASX",R37),"bid"))</f>
        <v>#N/A</v>
      </c>
      <c r="U37" t="e">
        <f>VALUE(RTD("tt.rtd",,RTD("tt.rtd",,"Inst","ASX",R37),"ask"))</f>
        <v>#N/A</v>
      </c>
      <c r="V37" t="e">
        <f>VALUE(RTD("tt.rtd",,RTD("tt.rtd",,"Inst","ASX",R37),"bidqty"))</f>
        <v>#N/A</v>
      </c>
      <c r="W37" t="e">
        <f>VALUE(RTD("tt.rtd",,RTD("tt.rtd",,"Inst","ASX",R37),"askqty"))</f>
        <v>#N/A</v>
      </c>
      <c r="X37" t="e">
        <f t="shared" si="0"/>
        <v>#N/A</v>
      </c>
      <c r="Y37" t="e">
        <f t="shared" si="1"/>
        <v>#N/A</v>
      </c>
      <c r="Z37" t="e">
        <f t="shared" si="5"/>
        <v>#N/A</v>
      </c>
      <c r="AA37" t="e">
        <f>VALUE(RTD("tt.rtd",,RTD("tt.rtd",,"Inst","ASX",R37),"NetPos"))</f>
        <v>#N/A</v>
      </c>
    </row>
    <row r="38" spans="1:27" ht="16" thickBot="1" x14ac:dyDescent="0.25">
      <c r="R38" s="46" t="s">
        <v>185</v>
      </c>
    </row>
    <row r="39" spans="1:27" x14ac:dyDescent="0.2">
      <c r="R39" s="41"/>
    </row>
    <row r="40" spans="1:27" x14ac:dyDescent="0.2">
      <c r="R40" s="41" t="s">
        <v>188</v>
      </c>
      <c r="S40" t="e">
        <f>VALUE(RTD("tt.rtd",,RTD("tt.rtd",,"Inst","ASX",R40),"ttq"))</f>
        <v>#N/A</v>
      </c>
      <c r="T40" t="e">
        <f>VALUE(RTD("tt.rtd",,RTD("tt.rtd",,"Inst","ASX",R40),"bid"))</f>
        <v>#N/A</v>
      </c>
      <c r="U40" t="e">
        <f>VALUE(RTD("tt.rtd",,RTD("tt.rtd",,"Inst","ASX",R40),"ask"))</f>
        <v>#N/A</v>
      </c>
      <c r="V40" t="e">
        <f>VALUE(RTD("tt.rtd",,RTD("tt.rtd",,"Inst","ASX",R40),"bidqty"))</f>
        <v>#N/A</v>
      </c>
      <c r="W40" t="e">
        <f>VALUE(RTD("tt.rtd",,RTD("tt.rtd",,"Inst","ASX",R40),"askqty"))</f>
        <v>#N/A</v>
      </c>
      <c r="X40" t="e">
        <f t="shared" si="0"/>
        <v>#N/A</v>
      </c>
      <c r="Y40" t="e">
        <f t="shared" si="1"/>
        <v>#N/A</v>
      </c>
      <c r="Z40" t="e">
        <f t="shared" si="5"/>
        <v>#N/A</v>
      </c>
      <c r="AA40" t="e">
        <f>VALUE(RTD("tt.rtd",,RTD("tt.rtd",,"Inst","ASX",R40),"NetPos"))</f>
        <v>#N/A</v>
      </c>
    </row>
    <row r="41" spans="1:27" x14ac:dyDescent="0.2">
      <c r="R41" s="41" t="s">
        <v>189</v>
      </c>
      <c r="S41" t="e">
        <f>VALUE(RTD("tt.rtd",,RTD("tt.rtd",,"Inst","ASX",R41),"ttq"))</f>
        <v>#N/A</v>
      </c>
      <c r="T41" t="e">
        <f>VALUE(RTD("tt.rtd",,RTD("tt.rtd",,"Inst","ASX",R41),"bid"))</f>
        <v>#N/A</v>
      </c>
      <c r="U41" t="e">
        <f>VALUE(RTD("tt.rtd",,RTD("tt.rtd",,"Inst","ASX",R41),"ask"))</f>
        <v>#N/A</v>
      </c>
      <c r="V41" t="e">
        <f>VALUE(RTD("tt.rtd",,RTD("tt.rtd",,"Inst","ASX",R41),"bidqty"))</f>
        <v>#N/A</v>
      </c>
      <c r="W41" t="e">
        <f>VALUE(RTD("tt.rtd",,RTD("tt.rtd",,"Inst","ASX",R41),"askqty"))</f>
        <v>#N/A</v>
      </c>
      <c r="X41" t="e">
        <f t="shared" si="0"/>
        <v>#N/A</v>
      </c>
      <c r="Y41" t="e">
        <f t="shared" si="1"/>
        <v>#N/A</v>
      </c>
      <c r="Z41" t="e">
        <f t="shared" si="5"/>
        <v>#N/A</v>
      </c>
      <c r="AA41" t="e">
        <f>VALUE(RTD("tt.rtd",,RTD("tt.rtd",,"Inst","ASX",R41),"NetPos"))</f>
        <v>#N/A</v>
      </c>
    </row>
    <row r="42" spans="1:27" x14ac:dyDescent="0.2">
      <c r="R42" s="41" t="s">
        <v>190</v>
      </c>
      <c r="S42" t="e">
        <f>VALUE(RTD("tt.rtd",,RTD("tt.rtd",,"Inst","ASX",R42),"ttq"))</f>
        <v>#N/A</v>
      </c>
      <c r="T42" t="e">
        <f>VALUE(RTD("tt.rtd",,RTD("tt.rtd",,"Inst","ASX",R42),"bid"))</f>
        <v>#N/A</v>
      </c>
      <c r="U42" t="e">
        <f>VALUE(RTD("tt.rtd",,RTD("tt.rtd",,"Inst","ASX",R42),"ask"))</f>
        <v>#N/A</v>
      </c>
      <c r="V42" t="e">
        <f>VALUE(RTD("tt.rtd",,RTD("tt.rtd",,"Inst","ASX",R42),"bidqty"))</f>
        <v>#N/A</v>
      </c>
      <c r="W42" t="e">
        <f>VALUE(RTD("tt.rtd",,RTD("tt.rtd",,"Inst","ASX",R42),"askqty"))</f>
        <v>#N/A</v>
      </c>
      <c r="X42" t="e">
        <f t="shared" si="0"/>
        <v>#N/A</v>
      </c>
      <c r="Y42" t="e">
        <f t="shared" si="1"/>
        <v>#N/A</v>
      </c>
      <c r="Z42" t="e">
        <f t="shared" si="5"/>
        <v>#N/A</v>
      </c>
      <c r="AA42" t="e">
        <f>VALUE(RTD("tt.rtd",,RTD("tt.rtd",,"Inst","ASX",R42),"NetPos"))</f>
        <v>#N/A</v>
      </c>
    </row>
    <row r="43" spans="1:27" x14ac:dyDescent="0.2">
      <c r="R43" s="41" t="s">
        <v>191</v>
      </c>
      <c r="S43" t="e">
        <f>VALUE(RTD("tt.rtd",,RTD("tt.rtd",,"Inst","ASX",R43),"ttq"))</f>
        <v>#N/A</v>
      </c>
      <c r="T43" t="e">
        <f>VALUE(RTD("tt.rtd",,RTD("tt.rtd",,"Inst","ASX",R43),"bid"))</f>
        <v>#N/A</v>
      </c>
      <c r="U43" t="e">
        <f>VALUE(RTD("tt.rtd",,RTD("tt.rtd",,"Inst","ASX",R43),"ask"))</f>
        <v>#N/A</v>
      </c>
      <c r="V43" t="e">
        <f>VALUE(RTD("tt.rtd",,RTD("tt.rtd",,"Inst","ASX",R43),"bidqty"))</f>
        <v>#N/A</v>
      </c>
      <c r="W43" t="e">
        <f>VALUE(RTD("tt.rtd",,RTD("tt.rtd",,"Inst","ASX",R43),"askqty"))</f>
        <v>#N/A</v>
      </c>
      <c r="X43" t="e">
        <f t="shared" si="0"/>
        <v>#N/A</v>
      </c>
      <c r="Y43" t="e">
        <f t="shared" si="1"/>
        <v>#N/A</v>
      </c>
      <c r="Z43" t="e">
        <f t="shared" si="5"/>
        <v>#N/A</v>
      </c>
      <c r="AA43" t="e">
        <f>VALUE(RTD("tt.rtd",,RTD("tt.rtd",,"Inst","ASX",R43),"NetPos"))</f>
        <v>#N/A</v>
      </c>
    </row>
    <row r="44" spans="1:27" x14ac:dyDescent="0.2">
      <c r="R44" s="41" t="s">
        <v>192</v>
      </c>
      <c r="S44" t="e">
        <f>VALUE(RTD("tt.rtd",,RTD("tt.rtd",,"Inst","ASX",R44),"ttq"))</f>
        <v>#N/A</v>
      </c>
      <c r="T44" t="e">
        <f>VALUE(RTD("tt.rtd",,RTD("tt.rtd",,"Inst","ASX",R44),"bid"))</f>
        <v>#N/A</v>
      </c>
      <c r="U44" t="e">
        <f>VALUE(RTD("tt.rtd",,RTD("tt.rtd",,"Inst","ASX",R44),"ask"))</f>
        <v>#N/A</v>
      </c>
      <c r="V44" t="e">
        <f>VALUE(RTD("tt.rtd",,RTD("tt.rtd",,"Inst","ASX",R44),"bidqty"))</f>
        <v>#N/A</v>
      </c>
      <c r="W44" t="e">
        <f>VALUE(RTD("tt.rtd",,RTD("tt.rtd",,"Inst","ASX",R44),"askqty"))</f>
        <v>#N/A</v>
      </c>
      <c r="X44" t="e">
        <f t="shared" si="0"/>
        <v>#N/A</v>
      </c>
      <c r="Y44" t="e">
        <f t="shared" si="1"/>
        <v>#N/A</v>
      </c>
      <c r="Z44" t="e">
        <f t="shared" si="5"/>
        <v>#N/A</v>
      </c>
      <c r="AA44" t="e">
        <f>VALUE(RTD("tt.rtd",,RTD("tt.rtd",,"Inst","ASX",R44),"NetPos"))</f>
        <v>#N/A</v>
      </c>
    </row>
    <row r="45" spans="1:27" x14ac:dyDescent="0.2">
      <c r="R45" s="41" t="s">
        <v>193</v>
      </c>
      <c r="S45" t="e">
        <f>VALUE(RTD("tt.rtd",,RTD("tt.rtd",,"Inst","ASX",R45),"ttq"))</f>
        <v>#N/A</v>
      </c>
      <c r="T45" t="e">
        <f>VALUE(RTD("tt.rtd",,RTD("tt.rtd",,"Inst","ASX",R45),"bid"))</f>
        <v>#N/A</v>
      </c>
      <c r="U45" t="e">
        <f>VALUE(RTD("tt.rtd",,RTD("tt.rtd",,"Inst","ASX",R45),"ask"))</f>
        <v>#N/A</v>
      </c>
      <c r="V45" t="e">
        <f>VALUE(RTD("tt.rtd",,RTD("tt.rtd",,"Inst","ASX",R45),"bidqty"))</f>
        <v>#N/A</v>
      </c>
      <c r="W45" t="e">
        <f>VALUE(RTD("tt.rtd",,RTD("tt.rtd",,"Inst","ASX",R45),"askqty"))</f>
        <v>#N/A</v>
      </c>
      <c r="X45" t="e">
        <f t="shared" si="0"/>
        <v>#N/A</v>
      </c>
      <c r="Y45" t="e">
        <f t="shared" si="1"/>
        <v>#N/A</v>
      </c>
      <c r="Z45" t="e">
        <f t="shared" si="5"/>
        <v>#N/A</v>
      </c>
      <c r="AA45" t="e">
        <f>VALUE(RTD("tt.rtd",,RTD("tt.rtd",,"Inst","ASX",R45),"NetPos"))</f>
        <v>#N/A</v>
      </c>
    </row>
    <row r="46" spans="1:27" x14ac:dyDescent="0.2">
      <c r="R46" s="41" t="s">
        <v>194</v>
      </c>
      <c r="S46" t="e">
        <f>VALUE(RTD("tt.rtd",,RTD("tt.rtd",,"Inst","ASX",R46),"ttq"))</f>
        <v>#N/A</v>
      </c>
      <c r="T46" t="e">
        <f>VALUE(RTD("tt.rtd",,RTD("tt.rtd",,"Inst","ASX",R46),"bid"))</f>
        <v>#N/A</v>
      </c>
      <c r="U46" t="e">
        <f>VALUE(RTD("tt.rtd",,RTD("tt.rtd",,"Inst","ASX",R46),"ask"))</f>
        <v>#N/A</v>
      </c>
      <c r="V46" t="e">
        <f>VALUE(RTD("tt.rtd",,RTD("tt.rtd",,"Inst","ASX",R46),"bidqty"))</f>
        <v>#N/A</v>
      </c>
      <c r="W46" t="e">
        <f>VALUE(RTD("tt.rtd",,RTD("tt.rtd",,"Inst","ASX",R46),"askqty"))</f>
        <v>#N/A</v>
      </c>
      <c r="X46" t="e">
        <f t="shared" si="0"/>
        <v>#N/A</v>
      </c>
      <c r="Y46" t="e">
        <f t="shared" si="1"/>
        <v>#N/A</v>
      </c>
      <c r="Z46" t="e">
        <f t="shared" si="5"/>
        <v>#N/A</v>
      </c>
      <c r="AA46" t="e">
        <f>VALUE(RTD("tt.rtd",,RTD("tt.rtd",,"Inst","ASX",R46),"NetPos"))</f>
        <v>#N/A</v>
      </c>
    </row>
    <row r="47" spans="1:27" x14ac:dyDescent="0.2">
      <c r="R47" s="41" t="s">
        <v>195</v>
      </c>
      <c r="S47" t="e">
        <f>VALUE(RTD("tt.rtd",,RTD("tt.rtd",,"Inst","ASX",R47),"ttq"))</f>
        <v>#N/A</v>
      </c>
      <c r="T47" t="e">
        <f>VALUE(RTD("tt.rtd",,RTD("tt.rtd",,"Inst","ASX",R47),"bid"))</f>
        <v>#N/A</v>
      </c>
      <c r="U47" t="e">
        <f>VALUE(RTD("tt.rtd",,RTD("tt.rtd",,"Inst","ASX",R47),"ask"))</f>
        <v>#N/A</v>
      </c>
      <c r="V47" t="e">
        <f>VALUE(RTD("tt.rtd",,RTD("tt.rtd",,"Inst","ASX",R47),"bidqty"))</f>
        <v>#N/A</v>
      </c>
      <c r="W47" t="e">
        <f>VALUE(RTD("tt.rtd",,RTD("tt.rtd",,"Inst","ASX",R47),"askqty"))</f>
        <v>#N/A</v>
      </c>
      <c r="X47" t="e">
        <f t="shared" si="0"/>
        <v>#N/A</v>
      </c>
      <c r="Y47" t="e">
        <f t="shared" si="1"/>
        <v>#N/A</v>
      </c>
      <c r="Z47" t="e">
        <f t="shared" si="5"/>
        <v>#N/A</v>
      </c>
    </row>
  </sheetData>
  <phoneticPr fontId="4" type="noConversion"/>
  <conditionalFormatting sqref="S1:S1048576">
    <cfRule type="expression" dxfId="19" priority="1">
      <formula>$S1&gt;0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F552-BAFD-4A80-9C90-7F2824C437F8}">
  <dimension ref="A1:ACI76"/>
  <sheetViews>
    <sheetView topLeftCell="U15" zoomScale="70" zoomScaleNormal="70" workbookViewId="0">
      <selection activeCell="A60" sqref="A60:XFD60"/>
    </sheetView>
  </sheetViews>
  <sheetFormatPr baseColWidth="10" defaultColWidth="8.6640625" defaultRowHeight="15" x14ac:dyDescent="0.2"/>
  <cols>
    <col min="2" max="2" width="12.1640625" customWidth="1"/>
    <col min="3" max="3" width="12.5" customWidth="1"/>
    <col min="4" max="4" width="11.83203125" customWidth="1"/>
    <col min="7" max="8" width="13.83203125" customWidth="1"/>
    <col min="9" max="9" width="10.83203125" customWidth="1"/>
    <col min="14" max="14" width="12.1640625" customWidth="1"/>
    <col min="15" max="15" width="14" customWidth="1"/>
    <col min="16" max="16" width="14.5" customWidth="1"/>
    <col min="17" max="17" width="10.6640625" customWidth="1"/>
    <col min="19" max="19" width="10.1640625" customWidth="1"/>
    <col min="22" max="22" width="8.6640625" customWidth="1"/>
    <col min="23" max="23" width="10.5" customWidth="1"/>
    <col min="24" max="24" width="10.1640625" customWidth="1"/>
    <col min="25" max="25" width="11.5" customWidth="1"/>
    <col min="27" max="27" width="10.83203125" customWidth="1"/>
    <col min="31" max="31" width="14" customWidth="1"/>
    <col min="33" max="33" width="11.83203125" customWidth="1"/>
    <col min="35" max="35" width="11.1640625" customWidth="1"/>
    <col min="39" max="39" width="9.83203125" customWidth="1"/>
    <col min="57" max="57" width="16.83203125" customWidth="1"/>
    <col min="58" max="58" width="11.83203125" customWidth="1"/>
    <col min="59" max="59" width="16.33203125" customWidth="1"/>
    <col min="60" max="60" width="11.83203125" customWidth="1"/>
    <col min="61" max="61" width="13.33203125" customWidth="1"/>
    <col min="68" max="68" width="8.6640625" customWidth="1"/>
  </cols>
  <sheetData>
    <row r="1" spans="1:763" x14ac:dyDescent="0.2">
      <c r="G1" t="s">
        <v>304</v>
      </c>
    </row>
    <row r="2" spans="1:763" ht="16" thickBot="1" x14ac:dyDescent="0.25">
      <c r="F2" t="s">
        <v>83</v>
      </c>
      <c r="G2">
        <v>0</v>
      </c>
      <c r="O2" t="str">
        <f>IF(OR(G2="B", G2="BUY"),
    IF(VALUE(RTD("tt.rtd",,RTD("tt.rtd",,"Inst","ASX",I2),"BidQty")) /
       VALUE(RTD("tt.rtd",,RTD("tt.rtd",,"Inst","ASX",I2),"AskQty")) &gt; $G$2,
       IF(VALUE(RTD("tt.rtd",,RTD("tt.rtd",,"Inst","ASX",I2),"BidQty")) /
          VALUE(RTD("tt.rtd",,RTD("tt.rtd",,"Inst","ASX",I2),"AskQty")) &gt;=
          VALUE(RTD("tt.rtd",,RTD("tt.rtd",,"Inst","ASX",K2),"AskQty")) /
          VALUE(RTD("tt.rtd",,RTD("tt.rtd",,"Inst","ASX",K2),"BidQty")),
          "Hit Leg1", "Quote Leg1"),
       ""),
    IF(OR(G2="S", G2="SELL"),
        IF(VALUE(RTD("tt.rtd",,RTD("tt.rtd",,"Inst","ASX",K2),"BidQty")) /
           VALUE(RTD("tt.rtd",,RTD("tt.rtd",,"Inst","ASX",K2),"AskQty")) &gt;  $G$2,
           IF(VALUE(RTD("tt.rtd",,RTD("tt.rtd",,"Inst","ASX",I2),"BidQty")) /
              VALUE(RTD("tt.rtd",,RTD("tt.rtd",,"Inst","ASX",I2),"AskQty")) &gt;=
              VALUE(RTD("tt.rtd",,RTD("tt.rtd",,"Inst","ASX",K2),"AskQty")) /
              VALUE(RTD("tt.rtd",,RTD("tt.rtd",,"Inst","ASX",K2),"BidQty")),
              "Quote Leg1", "Hit Leg1"),
           ""),
        ""))</f>
        <v/>
      </c>
      <c r="P2" t="str">
        <f>IF(OR(O2="B", O2="BUY"),
    IF(VALUE(RTD("tt.rtd",,RTD("tt.rtd",,"Inst","ASX",J2),"BidQty")) /
       VALUE(RTD("tt.rtd",,RTD("tt.rtd",,"Inst","ASX",J2),"AskQty")) &gt; $G$2,
       IF(VALUE(RTD("tt.rtd",,RTD("tt.rtd",,"Inst","ASX",J2),"BidQty")) /
          VALUE(RTD("tt.rtd",,RTD("tt.rtd",,"Inst","ASX",J2),"AskQty")) &gt;=
          VALUE(RTD("tt.rtd",,RTD("tt.rtd",,"Inst","ASX",L2),"AskQty")) /
          VALUE(RTD("tt.rtd",,RTD("tt.rtd",,"Inst","ASX",L2),"BidQty")),
          "Hit Leg1", "Quote Leg1"),
       ""),
    IF(OR(O2="S", O2="SELL"),
        IF(VALUE(RTD("tt.rtd",,RTD("tt.rtd",,"Inst","ASX",L2),"BidQty")) /
           VALUE(RTD("tt.rtd",,RTD("tt.rtd",,"Inst","ASX",L2),"AskQty")) &gt;  $G$2,
           IF(VALUE(RTD("tt.rtd",,RTD("tt.rtd",,"Inst","ASX",J2),"BidQty")) /
              VALUE(RTD("tt.rtd",,RTD("tt.rtd",,"Inst","ASX",J2),"AskQty")) &gt;=
              VALUE(RTD("tt.rtd",,RTD("tt.rtd",,"Inst","ASX",L2),"AskQty")) /
              VALUE(RTD("tt.rtd",,RTD("tt.rtd",,"Inst","ASX",L2),"BidQty")),
              "Quote Leg1", "Hit Leg1"),
           ""),
        ""))</f>
        <v/>
      </c>
      <c r="Q2" t="str">
        <f>IF(OR(P2="B", P2="BUY"),
    IF(VALUE(RTD("tt.rtd",,RTD("tt.rtd",,"Inst","ASX",K2),"BidQty")) /
       VALUE(RTD("tt.rtd",,RTD("tt.rtd",,"Inst","ASX",K2),"AskQty")) &gt; $G$2,
       IF(VALUE(RTD("tt.rtd",,RTD("tt.rtd",,"Inst","ASX",K2),"BidQty")) /
          VALUE(RTD("tt.rtd",,RTD("tt.rtd",,"Inst","ASX",K2),"AskQty")) &gt;=
          VALUE(RTD("tt.rtd",,RTD("tt.rtd",,"Inst","ASX",#REF!),"AskQty")) /
          VALUE(RTD("tt.rtd",,RTD("tt.rtd",,"Inst","ASX",#REF!),"BidQty")),
          "Hit Leg1", "Quote Leg1"),
       ""),
    IF(OR(P2="S", P2="SELL"),
        IF(VALUE(RTD("tt.rtd",,RTD("tt.rtd",,"Inst","ASX",#REF!),"BidQty")) /
           VALUE(RTD("tt.rtd",,RTD("tt.rtd",,"Inst","ASX",#REF!),"AskQty")) &gt;  $G$2,
           IF(VALUE(RTD("tt.rtd",,RTD("tt.rtd",,"Inst","ASX",K2),"BidQty")) /
              VALUE(RTD("tt.rtd",,RTD("tt.rtd",,"Inst","ASX",K2),"AskQty")) &gt;=
              VALUE(RTD("tt.rtd",,RTD("tt.rtd",,"Inst","ASX",#REF!),"AskQty")) /
              VALUE(RTD("tt.rtd",,RTD("tt.rtd",,"Inst","ASX",#REF!),"BidQty")),
              "Quote Leg1", "Hit Leg1"),
           ""),
        ""))</f>
        <v/>
      </c>
      <c r="R2" t="str">
        <f>IF(OR(Q2="B", Q2="BUY"),
    IF(VALUE(RTD("tt.rtd",,RTD("tt.rtd",,"Inst","ASX",L2),"BidQty")) /
       VALUE(RTD("tt.rtd",,RTD("tt.rtd",,"Inst","ASX",L2),"AskQty")) &gt; $G$2,
       IF(VALUE(RTD("tt.rtd",,RTD("tt.rtd",,"Inst","ASX",L2),"BidQty")) /
          VALUE(RTD("tt.rtd",,RTD("tt.rtd",,"Inst","ASX",L2),"AskQty")) &gt;=
          VALUE(RTD("tt.rtd",,RTD("tt.rtd",,"Inst","ASX",G2),"AskQty")) /
          VALUE(RTD("tt.rtd",,RTD("tt.rtd",,"Inst","ASX",G2),"BidQty")),
          "Hit Leg1", "Quote Leg1"),
       ""),
    IF(OR(Q2="S", Q2="SELL"),
        IF(VALUE(RTD("tt.rtd",,RTD("tt.rtd",,"Inst","ASX",G2),"BidQty")) /
           VALUE(RTD("tt.rtd",,RTD("tt.rtd",,"Inst","ASX",G2),"AskQty")) &gt;  $G$2,
           IF(VALUE(RTD("tt.rtd",,RTD("tt.rtd",,"Inst","ASX",L2),"BidQty")) /
              VALUE(RTD("tt.rtd",,RTD("tt.rtd",,"Inst","ASX",L2),"AskQty")) &gt;=
              VALUE(RTD("tt.rtd",,RTD("tt.rtd",,"Inst","ASX",G2),"AskQty")) /
              VALUE(RTD("tt.rtd",,RTD("tt.rtd",,"Inst","ASX",G2),"BidQty")),
              "Quote Leg1", "Hit Leg1"),
           ""),
        ""))</f>
        <v/>
      </c>
      <c r="S2" t="str">
        <f>IF(OR(R2="B", R2="BUY"),
    IF(VALUE(RTD("tt.rtd",,RTD("tt.rtd",,"Inst","ASX",#REF!),"BidQty")) /
       VALUE(RTD("tt.rtd",,RTD("tt.rtd",,"Inst","ASX",#REF!),"AskQty")) &gt; $G$2,
       IF(VALUE(RTD("tt.rtd",,RTD("tt.rtd",,"Inst","ASX",#REF!),"BidQty")) /
          VALUE(RTD("tt.rtd",,RTD("tt.rtd",,"Inst","ASX",#REF!),"AskQty")) &gt;=
          VALUE(RTD("tt.rtd",,RTD("tt.rtd",,"Inst","ASX",O2),"AskQty")) /
          VALUE(RTD("tt.rtd",,RTD("tt.rtd",,"Inst","ASX",O2),"BidQty")),
          "Hit Leg1", "Quote Leg1"),
       ""),
    IF(OR(R2="S", R2="SELL"),
        IF(VALUE(RTD("tt.rtd",,RTD("tt.rtd",,"Inst","ASX",O2),"BidQty")) /
           VALUE(RTD("tt.rtd",,RTD("tt.rtd",,"Inst","ASX",O2),"AskQty")) &gt;  $G$2,
           IF(VALUE(RTD("tt.rtd",,RTD("tt.rtd",,"Inst","ASX",#REF!),"BidQty")) /
              VALUE(RTD("tt.rtd",,RTD("tt.rtd",,"Inst","ASX",#REF!),"AskQty")) &gt;=
              VALUE(RTD("tt.rtd",,RTD("tt.rtd",,"Inst","ASX",O2),"AskQty")) /
              VALUE(RTD("tt.rtd",,RTD("tt.rtd",,"Inst","ASX",O2),"BidQty")),
              "Quote Leg1", "Hit Leg1"),
           ""),
        ""))</f>
        <v/>
      </c>
      <c r="T2" t="str">
        <f>IF(OR(S2="B", S2="BUY"),
    IF(VALUE(RTD("tt.rtd",,RTD("tt.rtd",,"Inst","ASX",G2),"BidQty")) /
       VALUE(RTD("tt.rtd",,RTD("tt.rtd",,"Inst","ASX",G2),"AskQty")) &gt; $G$2,
       IF(VALUE(RTD("tt.rtd",,RTD("tt.rtd",,"Inst","ASX",G2),"BidQty")) /
          VALUE(RTD("tt.rtd",,RTD("tt.rtd",,"Inst","ASX",G2),"AskQty")) &gt;=
          VALUE(RTD("tt.rtd",,RTD("tt.rtd",,"Inst","ASX",P2),"AskQty")) /
          VALUE(RTD("tt.rtd",,RTD("tt.rtd",,"Inst","ASX",P2),"BidQty")),
          "Hit Leg1", "Quote Leg1"),
       ""),
    IF(OR(S2="S", S2="SELL"),
        IF(VALUE(RTD("tt.rtd",,RTD("tt.rtd",,"Inst","ASX",P2),"BidQty")) /
           VALUE(RTD("tt.rtd",,RTD("tt.rtd",,"Inst","ASX",P2),"AskQty")) &gt;  $G$2,
           IF(VALUE(RTD("tt.rtd",,RTD("tt.rtd",,"Inst","ASX",G2),"BidQty")) /
              VALUE(RTD("tt.rtd",,RTD("tt.rtd",,"Inst","ASX",G2),"AskQty")) &gt;=
              VALUE(RTD("tt.rtd",,RTD("tt.rtd",,"Inst","ASX",P2),"AskQty")) /
              VALUE(RTD("tt.rtd",,RTD("tt.rtd",,"Inst","ASX",P2),"BidQty")),
              "Quote Leg1", "Hit Leg1"),
           ""),
        ""))</f>
        <v/>
      </c>
      <c r="U2" t="str">
        <f>IF(OR(T2="B", T2="BUY"),
    IF(VALUE(RTD("tt.rtd",,RTD("tt.rtd",,"Inst","ASX",O2),"BidQty")) /
       VALUE(RTD("tt.rtd",,RTD("tt.rtd",,"Inst","ASX",O2),"AskQty")) &gt; $G$2,
       IF(VALUE(RTD("tt.rtd",,RTD("tt.rtd",,"Inst","ASX",O2),"BidQty")) /
          VALUE(RTD("tt.rtd",,RTD("tt.rtd",,"Inst","ASX",O2),"AskQty")) &gt;=
          VALUE(RTD("tt.rtd",,RTD("tt.rtd",,"Inst","ASX",Q2),"AskQty")) /
          VALUE(RTD("tt.rtd",,RTD("tt.rtd",,"Inst","ASX",Q2),"BidQty")),
          "Hit Leg1", "Quote Leg1"),
       ""),
    IF(OR(T2="S", T2="SELL"),
        IF(VALUE(RTD("tt.rtd",,RTD("tt.rtd",,"Inst","ASX",Q2),"BidQty")) /
           VALUE(RTD("tt.rtd",,RTD("tt.rtd",,"Inst","ASX",Q2),"AskQty")) &gt;  $G$2,
           IF(VALUE(RTD("tt.rtd",,RTD("tt.rtd",,"Inst","ASX",O2),"BidQty")) /
              VALUE(RTD("tt.rtd",,RTD("tt.rtd",,"Inst","ASX",O2),"AskQty")) &gt;=
              VALUE(RTD("tt.rtd",,RTD("tt.rtd",,"Inst","ASX",Q2),"AskQty")) /
              VALUE(RTD("tt.rtd",,RTD("tt.rtd",,"Inst","ASX",Q2),"BidQty")),
              "Quote Leg1", "Hit Leg1"),
           ""),
        ""))</f>
        <v/>
      </c>
      <c r="V2" t="str">
        <f>IF(OR(U2="B", U2="BUY"),
    IF(VALUE(RTD("tt.rtd",,RTD("tt.rtd",,"Inst","ASX",P2),"BidQty")) /
       VALUE(RTD("tt.rtd",,RTD("tt.rtd",,"Inst","ASX",P2),"AskQty")) &gt; $G$2,
       IF(VALUE(RTD("tt.rtd",,RTD("tt.rtd",,"Inst","ASX",P2),"BidQty")) /
          VALUE(RTD("tt.rtd",,RTD("tt.rtd",,"Inst","ASX",P2),"AskQty")) &gt;=
          VALUE(RTD("tt.rtd",,RTD("tt.rtd",,"Inst","ASX",R2),"AskQty")) /
          VALUE(RTD("tt.rtd",,RTD("tt.rtd",,"Inst","ASX",R2),"BidQty")),
          "Hit Leg1", "Quote Leg1"),
       ""),
    IF(OR(U2="S", U2="SELL"),
        IF(VALUE(RTD("tt.rtd",,RTD("tt.rtd",,"Inst","ASX",R2),"BidQty")) /
           VALUE(RTD("tt.rtd",,RTD("tt.rtd",,"Inst","ASX",R2),"AskQty")) &gt;  $G$2,
           IF(VALUE(RTD("tt.rtd",,RTD("tt.rtd",,"Inst","ASX",P2),"BidQty")) /
              VALUE(RTD("tt.rtd",,RTD("tt.rtd",,"Inst","ASX",P2),"AskQty")) &gt;=
              VALUE(RTD("tt.rtd",,RTD("tt.rtd",,"Inst","ASX",R2),"AskQty")) /
              VALUE(RTD("tt.rtd",,RTD("tt.rtd",,"Inst","ASX",R2),"BidQty")),
              "Quote Leg1", "Hit Leg1"),
           ""),
        ""))</f>
        <v/>
      </c>
      <c r="W2" t="str">
        <f>IF(OR(V2="B", V2="BUY"),
    IF(VALUE(RTD("tt.rtd",,RTD("tt.rtd",,"Inst","ASX",Q2),"BidQty")) /
       VALUE(RTD("tt.rtd",,RTD("tt.rtd",,"Inst","ASX",Q2),"AskQty")) &gt; $G$2,
       IF(VALUE(RTD("tt.rtd",,RTD("tt.rtd",,"Inst","ASX",Q2),"BidQty")) /
          VALUE(RTD("tt.rtd",,RTD("tt.rtd",,"Inst","ASX",Q2),"AskQty")) &gt;=
          VALUE(RTD("tt.rtd",,RTD("tt.rtd",,"Inst","ASX",S2),"AskQty")) /
          VALUE(RTD("tt.rtd",,RTD("tt.rtd",,"Inst","ASX",S2),"BidQty")),
          "Hit Leg1", "Quote Leg1"),
       ""),
    IF(OR(V2="S", V2="SELL"),
        IF(VALUE(RTD("tt.rtd",,RTD("tt.rtd",,"Inst","ASX",S2),"BidQty")) /
           VALUE(RTD("tt.rtd",,RTD("tt.rtd",,"Inst","ASX",S2),"AskQty")) &gt;  $G$2,
           IF(VALUE(RTD("tt.rtd",,RTD("tt.rtd",,"Inst","ASX",Q2),"BidQty")) /
              VALUE(RTD("tt.rtd",,RTD("tt.rtd",,"Inst","ASX",Q2),"AskQty")) &gt;=
              VALUE(RTD("tt.rtd",,RTD("tt.rtd",,"Inst","ASX",S2),"AskQty")) /
              VALUE(RTD("tt.rtd",,RTD("tt.rtd",,"Inst","ASX",S2),"BidQty")),
              "Quote Leg1", "Hit Leg1"),
           ""),
        ""))</f>
        <v/>
      </c>
    </row>
    <row r="3" spans="1:763" s="46" customFormat="1" ht="16" thickBot="1" x14ac:dyDescent="0.25">
      <c r="A3" s="45" t="s">
        <v>117</v>
      </c>
      <c r="B3" s="46" t="s">
        <v>258</v>
      </c>
      <c r="C3" s="46" t="s">
        <v>259</v>
      </c>
      <c r="D3" s="46" t="s">
        <v>118</v>
      </c>
      <c r="E3" s="46" t="s">
        <v>256</v>
      </c>
      <c r="F3" s="46" t="s">
        <v>257</v>
      </c>
      <c r="G3" s="52" t="s">
        <v>260</v>
      </c>
      <c r="H3" s="60"/>
      <c r="I3" s="45" t="s">
        <v>119</v>
      </c>
      <c r="K3" s="46" t="s">
        <v>120</v>
      </c>
      <c r="M3" s="47"/>
      <c r="N3" s="77" t="s">
        <v>305</v>
      </c>
      <c r="O3" s="77" t="s">
        <v>310</v>
      </c>
      <c r="P3" s="49" t="s">
        <v>311</v>
      </c>
      <c r="Q3" s="45" t="s">
        <v>121</v>
      </c>
      <c r="S3" s="46" t="s">
        <v>122</v>
      </c>
      <c r="U3" s="47"/>
      <c r="V3" s="77" t="s">
        <v>305</v>
      </c>
      <c r="W3" s="77" t="s">
        <v>310</v>
      </c>
      <c r="X3" s="49" t="s">
        <v>311</v>
      </c>
      <c r="Y3" s="48" t="s">
        <v>123</v>
      </c>
      <c r="AA3" s="46" t="s">
        <v>124</v>
      </c>
      <c r="AD3" s="77" t="s">
        <v>305</v>
      </c>
      <c r="AE3" s="77" t="s">
        <v>310</v>
      </c>
      <c r="AF3" s="49" t="s">
        <v>311</v>
      </c>
      <c r="AG3" s="46" t="s">
        <v>125</v>
      </c>
      <c r="AI3" s="46" t="s">
        <v>126</v>
      </c>
      <c r="AL3" s="77" t="s">
        <v>305</v>
      </c>
      <c r="AM3" s="77" t="s">
        <v>310</v>
      </c>
      <c r="AN3" s="49" t="s">
        <v>311</v>
      </c>
      <c r="AO3" s="46" t="s">
        <v>127</v>
      </c>
      <c r="AQ3" s="46" t="s">
        <v>128</v>
      </c>
      <c r="AT3" s="77" t="s">
        <v>305</v>
      </c>
      <c r="AU3" s="77" t="s">
        <v>310</v>
      </c>
      <c r="AV3" s="49" t="s">
        <v>311</v>
      </c>
      <c r="AW3" s="45" t="s">
        <v>185</v>
      </c>
      <c r="AX3" s="84"/>
      <c r="AY3" s="46" t="s">
        <v>186</v>
      </c>
      <c r="BA3" s="47"/>
      <c r="BB3" s="82" t="s">
        <v>305</v>
      </c>
      <c r="BC3" s="82" t="s">
        <v>310</v>
      </c>
      <c r="BD3" s="83" t="s">
        <v>311</v>
      </c>
      <c r="BE3" s="45" t="s">
        <v>309</v>
      </c>
      <c r="BF3" s="84"/>
      <c r="BG3" s="46" t="s">
        <v>309</v>
      </c>
      <c r="BH3" s="84"/>
      <c r="BI3" s="52"/>
      <c r="BJ3" s="82" t="s">
        <v>305</v>
      </c>
      <c r="BK3" s="82" t="s">
        <v>310</v>
      </c>
      <c r="BL3" s="83" t="s">
        <v>311</v>
      </c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79"/>
      <c r="DA3" s="79"/>
      <c r="DB3" s="79"/>
      <c r="DC3" s="79"/>
      <c r="DD3" s="79"/>
      <c r="DE3" s="79"/>
      <c r="DF3" s="79"/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79"/>
      <c r="DR3" s="79"/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79"/>
      <c r="ED3" s="79"/>
      <c r="EE3" s="79"/>
      <c r="EF3" s="79"/>
      <c r="EG3" s="79"/>
      <c r="EH3" s="79"/>
      <c r="EI3" s="79"/>
      <c r="EJ3" s="79"/>
      <c r="EK3" s="79"/>
      <c r="EL3" s="79"/>
      <c r="EM3" s="79"/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79"/>
      <c r="FK3" s="79"/>
      <c r="FL3" s="79"/>
      <c r="FM3" s="79"/>
      <c r="FN3" s="79"/>
      <c r="FO3" s="79"/>
      <c r="FP3" s="79"/>
      <c r="FQ3" s="79"/>
      <c r="FR3" s="79"/>
      <c r="FS3" s="79"/>
      <c r="FT3" s="79"/>
      <c r="FU3" s="79"/>
      <c r="FV3" s="79"/>
      <c r="FW3" s="79"/>
      <c r="FX3" s="79"/>
      <c r="FY3" s="79"/>
      <c r="FZ3" s="79"/>
      <c r="GA3" s="79"/>
      <c r="GB3" s="79"/>
      <c r="GC3" s="79"/>
      <c r="GD3" s="79"/>
      <c r="GE3" s="79"/>
      <c r="GF3" s="79"/>
      <c r="GG3" s="79"/>
      <c r="GH3" s="79"/>
      <c r="GI3" s="79"/>
      <c r="GJ3" s="79"/>
      <c r="GK3" s="79"/>
      <c r="GL3" s="79"/>
      <c r="GM3" s="79"/>
      <c r="GN3" s="79"/>
      <c r="GO3" s="79"/>
      <c r="GP3" s="79"/>
      <c r="GQ3" s="79"/>
      <c r="GR3" s="79"/>
      <c r="GS3" s="79"/>
      <c r="GT3" s="79"/>
      <c r="GU3" s="79"/>
      <c r="GV3" s="79"/>
      <c r="GW3" s="79"/>
      <c r="GX3" s="79"/>
      <c r="GY3" s="79"/>
      <c r="GZ3" s="79"/>
      <c r="HA3" s="79"/>
      <c r="HB3" s="79"/>
      <c r="HC3" s="79"/>
      <c r="HD3" s="79"/>
      <c r="HE3" s="79"/>
      <c r="HF3" s="79"/>
      <c r="HG3" s="79"/>
      <c r="HH3" s="79"/>
      <c r="HI3" s="79"/>
      <c r="HJ3" s="79"/>
      <c r="HK3" s="79"/>
      <c r="HL3" s="79"/>
      <c r="HM3" s="79"/>
      <c r="HN3" s="79"/>
      <c r="HO3" s="79"/>
      <c r="HP3" s="79"/>
      <c r="HQ3" s="79"/>
      <c r="HR3" s="79"/>
      <c r="HS3" s="79"/>
      <c r="HT3" s="79"/>
      <c r="HU3" s="79"/>
      <c r="HV3" s="79"/>
      <c r="HW3" s="79"/>
      <c r="HX3" s="79"/>
      <c r="HY3" s="79"/>
      <c r="HZ3" s="79"/>
      <c r="IA3" s="79"/>
      <c r="IB3" s="79"/>
      <c r="IC3" s="79"/>
      <c r="ID3" s="79"/>
      <c r="IE3" s="79"/>
      <c r="IF3" s="79"/>
      <c r="IG3" s="79"/>
      <c r="IH3" s="79"/>
      <c r="II3" s="79"/>
      <c r="IJ3" s="79"/>
      <c r="IK3" s="79"/>
      <c r="IL3" s="79"/>
      <c r="IM3" s="79"/>
      <c r="IN3" s="79"/>
      <c r="IO3" s="79"/>
      <c r="IP3" s="79"/>
      <c r="IQ3" s="79"/>
      <c r="IR3" s="79"/>
      <c r="IS3" s="79"/>
      <c r="IT3" s="79"/>
      <c r="IU3" s="79"/>
      <c r="IV3" s="79"/>
      <c r="IW3" s="79"/>
      <c r="IX3" s="79"/>
      <c r="IY3" s="79"/>
      <c r="IZ3" s="79"/>
      <c r="JA3" s="79"/>
      <c r="JB3" s="79"/>
      <c r="JC3" s="79"/>
      <c r="JD3" s="79"/>
      <c r="JE3" s="79"/>
      <c r="JF3" s="79"/>
      <c r="JG3" s="79"/>
      <c r="JH3" s="79"/>
      <c r="JI3" s="79"/>
      <c r="JJ3" s="79"/>
      <c r="JK3" s="79"/>
      <c r="JL3" s="79"/>
      <c r="JM3" s="79"/>
      <c r="JN3" s="79"/>
      <c r="JO3" s="79"/>
      <c r="JP3" s="79"/>
      <c r="JQ3" s="79"/>
      <c r="JR3" s="79"/>
      <c r="JS3" s="79"/>
      <c r="JT3" s="79"/>
      <c r="JU3" s="79"/>
      <c r="JV3" s="79"/>
      <c r="JW3" s="79"/>
      <c r="JX3" s="79"/>
      <c r="JY3" s="79"/>
      <c r="JZ3" s="79"/>
      <c r="KA3" s="79"/>
      <c r="KB3" s="79"/>
      <c r="KC3" s="79"/>
      <c r="KD3" s="79"/>
      <c r="KE3" s="79"/>
      <c r="KF3" s="79"/>
      <c r="KG3" s="79"/>
      <c r="KH3" s="79"/>
      <c r="KI3" s="79"/>
      <c r="KJ3" s="79"/>
      <c r="KK3" s="79"/>
      <c r="KL3" s="79"/>
      <c r="KM3" s="79"/>
      <c r="KN3" s="79"/>
      <c r="KO3" s="79"/>
      <c r="KP3" s="79"/>
      <c r="KQ3" s="79"/>
      <c r="KR3" s="79"/>
      <c r="KS3" s="79"/>
      <c r="KT3" s="79"/>
      <c r="KU3" s="79"/>
      <c r="KV3" s="79"/>
      <c r="KW3" s="79"/>
      <c r="KX3" s="79"/>
      <c r="KY3" s="79"/>
      <c r="KZ3" s="79"/>
      <c r="LA3" s="79"/>
      <c r="LB3" s="79"/>
      <c r="LC3" s="79"/>
      <c r="LD3" s="79"/>
      <c r="LE3" s="79"/>
      <c r="LF3" s="79"/>
      <c r="LG3" s="79"/>
      <c r="LH3" s="79"/>
      <c r="LI3" s="79"/>
      <c r="LJ3" s="79"/>
      <c r="LK3" s="79"/>
      <c r="LL3" s="79"/>
      <c r="LM3" s="79"/>
      <c r="LN3" s="79"/>
      <c r="LO3" s="79"/>
      <c r="LP3" s="79"/>
      <c r="LQ3" s="79"/>
      <c r="LR3" s="79"/>
      <c r="LS3" s="79"/>
      <c r="LT3" s="79"/>
      <c r="LU3" s="79"/>
      <c r="LV3" s="79"/>
      <c r="LW3" s="79"/>
      <c r="LX3" s="79"/>
      <c r="LY3" s="79"/>
      <c r="LZ3" s="79"/>
      <c r="MA3" s="79"/>
      <c r="MB3" s="79"/>
      <c r="MC3" s="79"/>
      <c r="MD3" s="79"/>
      <c r="ME3" s="79"/>
      <c r="MF3" s="79"/>
      <c r="MG3" s="79"/>
      <c r="MH3" s="79"/>
      <c r="MI3" s="79"/>
      <c r="MJ3" s="79"/>
      <c r="MK3" s="79"/>
      <c r="ML3" s="79"/>
      <c r="MM3" s="79"/>
      <c r="MN3" s="79"/>
      <c r="MO3" s="79"/>
      <c r="MP3" s="79"/>
      <c r="MQ3" s="79"/>
      <c r="MR3" s="79"/>
      <c r="MS3" s="79"/>
      <c r="MT3" s="79"/>
      <c r="MU3" s="79"/>
      <c r="MV3" s="79"/>
      <c r="MW3" s="79"/>
      <c r="MX3" s="79"/>
      <c r="MY3" s="79"/>
      <c r="MZ3" s="79"/>
      <c r="NA3" s="79"/>
      <c r="NB3" s="79"/>
      <c r="NC3" s="79"/>
      <c r="ND3" s="79"/>
      <c r="NE3" s="79"/>
      <c r="NF3" s="79"/>
      <c r="NG3" s="79"/>
      <c r="NH3" s="79"/>
      <c r="NI3" s="79"/>
      <c r="NJ3" s="79"/>
      <c r="NK3" s="79"/>
      <c r="NL3" s="79"/>
      <c r="NM3" s="79"/>
      <c r="NN3" s="79"/>
      <c r="NO3" s="79"/>
      <c r="NP3" s="81"/>
      <c r="NQ3" s="80"/>
      <c r="NR3" s="80"/>
      <c r="NS3" s="80"/>
      <c r="NT3" s="80"/>
      <c r="NU3" s="80"/>
      <c r="NV3" s="80"/>
      <c r="NW3" s="80"/>
      <c r="NX3" s="80"/>
      <c r="NY3" s="80"/>
      <c r="NZ3" s="80"/>
      <c r="OA3" s="80"/>
      <c r="OB3" s="80"/>
      <c r="OC3" s="80"/>
      <c r="OD3" s="80"/>
      <c r="OE3" s="80"/>
      <c r="OF3" s="80"/>
      <c r="OG3" s="80"/>
      <c r="OH3" s="80"/>
      <c r="OI3" s="80"/>
      <c r="OJ3" s="80"/>
      <c r="OK3" s="80"/>
      <c r="OL3" s="80"/>
      <c r="OM3" s="80"/>
      <c r="ON3" s="80"/>
      <c r="OO3" s="80"/>
      <c r="OP3" s="80"/>
      <c r="OQ3" s="80"/>
      <c r="OR3" s="80"/>
      <c r="OS3" s="80"/>
      <c r="OT3" s="80"/>
      <c r="OU3" s="80"/>
      <c r="OV3" s="80"/>
      <c r="OW3" s="80"/>
      <c r="OX3" s="80"/>
      <c r="OY3" s="80"/>
      <c r="OZ3" s="80"/>
      <c r="PA3" s="80"/>
      <c r="PB3" s="80"/>
      <c r="PC3" s="80"/>
      <c r="PD3" s="80"/>
      <c r="PE3" s="80"/>
      <c r="PF3" s="80"/>
      <c r="PG3" s="80"/>
      <c r="PH3" s="80"/>
      <c r="PI3" s="80"/>
      <c r="PJ3" s="80"/>
      <c r="PK3" s="80"/>
      <c r="PL3" s="80"/>
      <c r="PM3" s="80"/>
      <c r="PN3" s="80"/>
      <c r="PO3" s="80"/>
      <c r="PP3" s="80"/>
      <c r="PQ3" s="80"/>
      <c r="PR3" s="80"/>
      <c r="PS3" s="80"/>
      <c r="PT3" s="80"/>
      <c r="PU3" s="80"/>
      <c r="PV3" s="80"/>
      <c r="PW3" s="80"/>
      <c r="PX3" s="80"/>
      <c r="PY3" s="80"/>
      <c r="PZ3" s="80"/>
      <c r="QA3" s="80"/>
      <c r="QB3" s="80"/>
      <c r="QC3" s="80"/>
      <c r="QD3" s="80"/>
      <c r="QE3" s="80"/>
      <c r="QF3" s="80"/>
      <c r="QG3" s="80"/>
      <c r="QH3" s="80"/>
      <c r="QI3" s="80"/>
      <c r="QJ3" s="80"/>
      <c r="QK3" s="80"/>
      <c r="QL3" s="80"/>
      <c r="QM3" s="80"/>
      <c r="QN3" s="80"/>
      <c r="QO3" s="80"/>
      <c r="QP3" s="80"/>
      <c r="QQ3" s="80"/>
      <c r="QR3" s="80"/>
      <c r="QS3" s="80"/>
      <c r="QT3" s="80"/>
      <c r="QU3" s="80"/>
      <c r="QV3" s="80"/>
      <c r="QW3" s="80"/>
      <c r="QX3" s="80"/>
      <c r="QY3" s="80"/>
      <c r="QZ3" s="80"/>
      <c r="RA3" s="80"/>
      <c r="RB3" s="80"/>
      <c r="RC3" s="80"/>
      <c r="RD3" s="80"/>
      <c r="RE3" s="80"/>
      <c r="RF3" s="80"/>
      <c r="RG3" s="80"/>
      <c r="RH3" s="80"/>
      <c r="RI3" s="80"/>
      <c r="RJ3" s="80"/>
      <c r="RK3" s="80"/>
      <c r="RL3" s="80"/>
      <c r="RM3" s="80"/>
      <c r="RN3" s="80"/>
      <c r="RO3" s="80"/>
      <c r="RP3" s="80"/>
      <c r="RQ3" s="80"/>
      <c r="RR3" s="80"/>
      <c r="RS3" s="80"/>
      <c r="RT3" s="80"/>
      <c r="RU3" s="80"/>
      <c r="RV3" s="80"/>
      <c r="RW3" s="80"/>
      <c r="RX3" s="80"/>
      <c r="RY3" s="80"/>
      <c r="RZ3" s="80"/>
      <c r="SA3" s="80"/>
      <c r="SB3" s="80"/>
      <c r="SC3" s="80"/>
      <c r="SD3" s="80"/>
      <c r="SE3" s="80"/>
      <c r="SF3" s="80"/>
      <c r="SG3" s="80"/>
      <c r="SH3" s="80"/>
      <c r="SI3" s="80"/>
      <c r="SJ3" s="80"/>
      <c r="SK3" s="80"/>
      <c r="SL3" s="80"/>
      <c r="SM3" s="80"/>
      <c r="SN3" s="80"/>
      <c r="SO3" s="80"/>
      <c r="SP3" s="80"/>
      <c r="SQ3" s="80"/>
      <c r="SR3" s="80"/>
      <c r="SS3" s="80"/>
      <c r="ST3" s="80"/>
      <c r="SU3" s="80"/>
      <c r="SV3" s="80"/>
      <c r="SW3" s="80"/>
      <c r="SX3" s="80"/>
      <c r="SY3" s="80"/>
      <c r="SZ3" s="80"/>
      <c r="TA3" s="80"/>
      <c r="TB3" s="80"/>
      <c r="TC3" s="80"/>
      <c r="TD3" s="80"/>
      <c r="TE3" s="80"/>
      <c r="TF3" s="80"/>
      <c r="TG3" s="80"/>
      <c r="TH3" s="80"/>
      <c r="TI3" s="80"/>
      <c r="TJ3" s="80"/>
      <c r="TK3" s="80"/>
      <c r="TL3" s="80"/>
      <c r="TM3" s="80"/>
      <c r="TN3" s="80"/>
      <c r="TO3" s="80"/>
      <c r="TP3" s="80"/>
      <c r="TQ3" s="80"/>
      <c r="TR3" s="80"/>
      <c r="TS3" s="80"/>
      <c r="TT3" s="80"/>
      <c r="TU3" s="80"/>
      <c r="TV3" s="80"/>
      <c r="TW3" s="80"/>
      <c r="TX3" s="80"/>
      <c r="TY3" s="80"/>
      <c r="TZ3" s="80"/>
      <c r="UA3" s="80"/>
      <c r="UB3" s="80"/>
      <c r="UC3" s="80"/>
      <c r="UD3" s="80"/>
      <c r="UE3" s="80"/>
      <c r="UF3" s="80"/>
      <c r="UG3" s="80"/>
      <c r="UH3" s="80"/>
      <c r="UI3" s="80"/>
      <c r="UJ3" s="80"/>
      <c r="UK3" s="80"/>
      <c r="UL3" s="80"/>
      <c r="UM3" s="80"/>
      <c r="UN3" s="80"/>
      <c r="UO3" s="80"/>
      <c r="UP3" s="80"/>
      <c r="UQ3" s="80"/>
      <c r="UR3" s="80"/>
      <c r="US3" s="80"/>
      <c r="UT3" s="80"/>
      <c r="UU3" s="80"/>
      <c r="UV3" s="80"/>
      <c r="UW3" s="80"/>
      <c r="UX3" s="80"/>
      <c r="UY3" s="80"/>
      <c r="UZ3" s="80"/>
      <c r="VA3" s="80"/>
      <c r="VB3" s="80"/>
      <c r="VC3" s="80"/>
      <c r="VD3" s="80"/>
      <c r="VE3" s="80"/>
      <c r="VF3" s="80"/>
      <c r="VG3" s="80"/>
      <c r="VH3" s="80"/>
      <c r="VI3" s="80"/>
      <c r="VJ3" s="80"/>
      <c r="VK3" s="80"/>
      <c r="VL3" s="80"/>
      <c r="VM3" s="80"/>
      <c r="VN3" s="80"/>
      <c r="VO3" s="80"/>
      <c r="VP3" s="80"/>
      <c r="VQ3" s="80"/>
      <c r="VR3" s="80"/>
      <c r="VS3" s="80"/>
      <c r="VT3" s="80"/>
      <c r="VU3" s="80"/>
      <c r="VV3" s="80"/>
      <c r="VW3" s="80"/>
      <c r="VX3" s="80"/>
      <c r="VY3" s="80"/>
      <c r="VZ3" s="80"/>
      <c r="WA3" s="80"/>
      <c r="WB3" s="80"/>
      <c r="WC3" s="80"/>
      <c r="WD3" s="80"/>
      <c r="WE3" s="80"/>
      <c r="WF3" s="80"/>
      <c r="WG3" s="80"/>
      <c r="WH3" s="80"/>
      <c r="WI3" s="80"/>
      <c r="WJ3" s="80"/>
      <c r="WK3" s="80"/>
      <c r="WL3" s="80"/>
      <c r="WM3" s="80"/>
      <c r="WN3" s="80"/>
      <c r="WO3" s="80"/>
      <c r="WP3" s="80"/>
      <c r="WQ3" s="80"/>
      <c r="WR3" s="80"/>
      <c r="WS3" s="80"/>
      <c r="WT3" s="80"/>
      <c r="WU3" s="80"/>
      <c r="WV3" s="80"/>
      <c r="WW3" s="80"/>
      <c r="WX3" s="80"/>
      <c r="WY3" s="80"/>
      <c r="WZ3" s="80"/>
      <c r="XA3" s="80"/>
      <c r="XB3" s="80"/>
      <c r="XC3" s="80"/>
      <c r="XD3" s="80"/>
      <c r="XE3" s="80"/>
      <c r="XF3" s="80"/>
      <c r="XG3" s="80"/>
      <c r="XH3" s="80"/>
      <c r="XI3" s="80"/>
      <c r="XJ3" s="80"/>
      <c r="XK3" s="80"/>
      <c r="XL3" s="80"/>
      <c r="XM3" s="80"/>
      <c r="XN3" s="80"/>
      <c r="XO3" s="80"/>
      <c r="XP3" s="80"/>
      <c r="XQ3" s="80"/>
      <c r="XR3" s="80"/>
      <c r="XS3" s="80"/>
      <c r="XT3" s="80"/>
      <c r="XU3" s="80"/>
      <c r="XV3" s="80"/>
      <c r="XW3" s="80"/>
      <c r="XX3" s="80"/>
      <c r="XY3" s="80"/>
      <c r="XZ3" s="80"/>
      <c r="YA3" s="80"/>
      <c r="YB3" s="80"/>
      <c r="YC3" s="80"/>
      <c r="YD3" s="80"/>
      <c r="YE3" s="80"/>
      <c r="YF3" s="80"/>
      <c r="YG3" s="80"/>
      <c r="YH3" s="80"/>
      <c r="YI3" s="80"/>
      <c r="YJ3" s="80"/>
      <c r="YK3" s="80"/>
      <c r="YL3" s="80"/>
      <c r="YM3" s="80"/>
      <c r="YN3" s="80"/>
      <c r="YO3" s="80"/>
      <c r="YP3" s="80"/>
      <c r="YQ3" s="80"/>
      <c r="YR3" s="80"/>
      <c r="YS3" s="80"/>
      <c r="YT3" s="80"/>
      <c r="YU3" s="80"/>
      <c r="YV3" s="80"/>
      <c r="YW3" s="80"/>
      <c r="YX3" s="80"/>
      <c r="YY3" s="80"/>
      <c r="YZ3" s="80"/>
      <c r="ZA3" s="80"/>
      <c r="ZB3" s="80"/>
      <c r="ZC3" s="80"/>
      <c r="ZD3" s="80"/>
      <c r="ZE3" s="80"/>
      <c r="ZF3" s="80"/>
      <c r="ZG3" s="80"/>
      <c r="ZH3" s="80"/>
      <c r="ZI3" s="80"/>
      <c r="ZJ3" s="80"/>
      <c r="ZK3" s="80"/>
      <c r="ZL3" s="80"/>
      <c r="ZM3" s="80"/>
      <c r="ZN3" s="80"/>
      <c r="ZO3" s="80"/>
      <c r="ZP3" s="80"/>
      <c r="ZQ3" s="80"/>
      <c r="ZR3" s="80"/>
      <c r="ZS3" s="80"/>
      <c r="ZT3" s="80"/>
      <c r="ZU3" s="80"/>
      <c r="ZV3" s="80"/>
      <c r="ZW3" s="80"/>
      <c r="ZX3" s="80"/>
      <c r="ZY3" s="80"/>
      <c r="ZZ3" s="80"/>
      <c r="AAA3" s="80"/>
      <c r="AAB3" s="80"/>
      <c r="AAC3" s="80"/>
      <c r="AAD3" s="80"/>
      <c r="AAE3" s="80"/>
      <c r="AAF3" s="80"/>
      <c r="AAG3" s="80"/>
      <c r="AAH3" s="80"/>
      <c r="AAI3" s="80"/>
      <c r="AAJ3" s="80"/>
      <c r="AAK3" s="80"/>
      <c r="AAL3" s="80"/>
      <c r="AAM3" s="80"/>
      <c r="AAN3" s="80"/>
      <c r="AAO3" s="80"/>
      <c r="AAP3" s="80"/>
      <c r="AAQ3" s="80"/>
      <c r="AAR3" s="80"/>
      <c r="AAS3" s="80"/>
      <c r="AAT3" s="80"/>
      <c r="AAU3" s="80"/>
      <c r="AAV3" s="80"/>
      <c r="AAW3" s="80"/>
      <c r="AAX3" s="80"/>
      <c r="AAY3" s="80"/>
      <c r="AAZ3" s="80"/>
      <c r="ABA3" s="80"/>
      <c r="ABB3" s="80"/>
      <c r="ABC3" s="80"/>
      <c r="ABD3" s="80"/>
      <c r="ABE3" s="80"/>
      <c r="ABF3" s="80"/>
      <c r="ABG3" s="80"/>
      <c r="ABH3" s="80"/>
      <c r="ABI3" s="80"/>
      <c r="ABJ3" s="80"/>
      <c r="ABK3" s="80"/>
      <c r="ABL3" s="80"/>
      <c r="ABM3" s="80"/>
      <c r="ABN3" s="80"/>
      <c r="ABO3" s="80"/>
      <c r="ABP3" s="80"/>
      <c r="ABQ3" s="80"/>
      <c r="ABR3" s="80"/>
      <c r="ABS3" s="80"/>
      <c r="ABT3" s="80"/>
      <c r="ABU3" s="80"/>
      <c r="ABV3" s="80"/>
      <c r="ABW3" s="80"/>
      <c r="ABX3" s="80"/>
      <c r="ABY3" s="80"/>
      <c r="ABZ3" s="80"/>
      <c r="ACA3" s="80"/>
      <c r="ACB3" s="80"/>
      <c r="ACC3" s="80"/>
      <c r="ACD3" s="80"/>
      <c r="ACE3" s="80"/>
      <c r="ACF3" s="80"/>
      <c r="ACG3" s="80"/>
      <c r="ACH3" s="80"/>
      <c r="ACI3" s="80"/>
    </row>
    <row r="4" spans="1:763" x14ac:dyDescent="0.2">
      <c r="A4" s="40" t="s">
        <v>45</v>
      </c>
      <c r="B4" cm="1">
        <f t="array" ref="B4">IFERROR(
  _xlfn.SWITCH(
    $F$2,
    "vwap", ROUND(
      (RTD("tt.rtd",,RTD("tt.rtd",,"Inst","ASX",A4),"BidQty") * RTD("tt.rtd",,RTD("tt.rtd",,"Inst","ASX",A4),"Ask") +
       RTD("tt.rtd",,RTD("tt.rtd",,"Inst","ASX",A4),"AskQty") * RTD("tt.rtd",,RTD("tt.rtd",,"Inst","ASX",A4),"Bid")) /
      (RTD("tt.rtd",,RTD("tt.rtd",,"Inst","ASX",A4),"BidQty") + RTD("tt.rtd",,RTD("tt.rtd",,"Inst","ASX",A4),"AskQty")),
      3
    ),
    "settle", RTD("tt.rtd",,RTD("tt.rtd",,"Inst","ASX",A4),"Settle"),
    "mid", ROUND(
      (RTD("tt.rtd",,RTD("tt.rtd",,"Inst","ASX",A4),"Bid") + RTD("tt.rtd",,RTD("tt.rtd",,"Inst","ASX",A4),"Ask")) / 2,
      3
    ),
    0
  ),
  0
)</f>
        <v>0</v>
      </c>
      <c r="C4" s="35">
        <f>B4-B5</f>
        <v>0</v>
      </c>
      <c r="D4" s="41" t="s">
        <v>63</v>
      </c>
      <c r="E4" t="e">
        <f>VALUE(RTD("tt.rtd",,RTD("tt.rtd",,"Inst","ASX",D4),"Bid"))</f>
        <v>#N/A</v>
      </c>
      <c r="F4" t="e">
        <f>VALUE(RTD("tt.rtd",,RTD("tt.rtd",,"Inst","ASX",D4),"Ask"))</f>
        <v>#N/A</v>
      </c>
      <c r="G4" s="37" cm="1">
        <f t="array" ref="G4">IFERROR(
  _xlfn.SWITCH(
    $F$2,
    "vwap", ROUND(
      (RTD("tt.rtd",,RTD("tt.rtd",,"Inst","ASX",D4),"BidQty") * RTD("tt.rtd",,RTD("tt.rtd",,"Inst","ASX",D4),"Ask") +
       RTD("tt.rtd",,RTD("tt.rtd",,"Inst","ASX",D4),"AskQty") * RTD("tt.rtd",,RTD("tt.rtd",,"Inst","ASX",D4),"Bid")) /
      (RTD("tt.rtd",,RTD("tt.rtd",,"Inst","ASX",D4),"BidQty") + RTD("tt.rtd",,RTD("tt.rtd",,"Inst","ASX",D4),"AskQty")),
      3
    ),
    "settle", RTD("tt.rtd",,RTD("tt.rtd",,"Inst","ASX",D4),"Settle"),
    "mid", ROUND(
      (RTD("tt.rtd",,RTD("tt.rtd",,"Inst","ASX",D4),"Bid") + RTD("tt.rtd",,RTD("tt.rtd",,"Inst","ASX",D4),"Ask")) / 2,
      3
    ),
    0
  ),
  0
)</f>
        <v>0</v>
      </c>
      <c r="I4" s="40" t="s">
        <v>61</v>
      </c>
      <c r="J4" cm="1">
        <f t="array" ref="J4">IFERROR(
  _xlfn.SWITCH(
    $F$2,
    "vwap", ROUND(
      (RTD("tt.rtd",,RTD("tt.rtd",,"Inst","ASX",I4),"BidQty") * RTD("tt.rtd",,RTD("tt.rtd",,"Inst","ASX",I4),"Ask") +
       RTD("tt.rtd",,RTD("tt.rtd",,"Inst","ASX",I4),"AskQty") * RTD("tt.rtd",,RTD("tt.rtd",,"Inst","ASX",I4),"Bid")) /
      (RTD("tt.rtd",,RTD("tt.rtd",,"Inst","ASX",I4),"BidQty") + RTD("tt.rtd",,RTD("tt.rtd",,"Inst","ASX",I4),"AskQty")),
      3
    ),
    "settle", RTD("tt.rtd",,RTD("tt.rtd",,"Inst","ASX",I4),"Settle"),
    "mid", ROUND(
      (RTD("tt.rtd",,RTD("tt.rtd",,"Inst","ASX",I4),"Bid") + RTD("tt.rtd",,RTD("tt.rtd",,"Inst","ASX",I4),"Ask")) / 2,
      3
    ),
    0
  ),
  0
)</f>
        <v>0</v>
      </c>
      <c r="K4" s="41" t="s">
        <v>62</v>
      </c>
      <c r="L4" cm="1">
        <f t="array" ref="L4">IFERROR(
  _xlfn.SWITCH(
    $F$2,
    "vwap", ROUND(
      (RTD("tt.rtd",,RTD("tt.rtd",,"Inst","ASX",K4),"BidQty") * RTD("tt.rtd",,RTD("tt.rtd",,"Inst","ASX",K4),"Ask") +
       RTD("tt.rtd",,RTD("tt.rtd",,"Inst","ASX",K4),"AskQty") * RTD("tt.rtd",,RTD("tt.rtd",,"Inst","ASX",K4),"Bid")) /
      (RTD("tt.rtd",,RTD("tt.rtd",,"Inst","ASX",K4),"BidQty") + RTD("tt.rtd",,RTD("tt.rtd",,"Inst","ASX",K4),"AskQty")),
      3
    ),
    "settle", RTD("tt.rtd",,RTD("tt.rtd",,"Inst","ASX",K4),"Settle"),
    "mid", ROUND(
      (RTD("tt.rtd",,RTD("tt.rtd",,"Inst","ASX",K4),"Bid") + RTD("tt.rtd",,RTD("tt.rtd",,"Inst","ASX",K4),"Ask")) / 2,
      3
    ),
    0
  ),
  0
)</f>
        <v>0</v>
      </c>
      <c r="M4" s="39">
        <f>J4-L4</f>
        <v>0</v>
      </c>
      <c r="Q4" s="40" t="s">
        <v>129</v>
      </c>
      <c r="R4" cm="1">
        <f t="array" ref="R4">IFERROR(
  _xlfn.SWITCH(
    $F$2,
    "vwap", ROUND(
      (RTD("tt.rtd",,RTD("tt.rtd",,"Inst","ASX",Q4),"BidQty") * RTD("tt.rtd",,RTD("tt.rtd",,"Inst","ASX",Q4),"Ask") +
       RTD("tt.rtd",,RTD("tt.rtd",,"Inst","ASX",Q4),"AskQty") * RTD("tt.rtd",,RTD("tt.rtd",,"Inst","ASX",Q4),"Bid")) /
      (RTD("tt.rtd",,RTD("tt.rtd",,"Inst","ASX",Q4),"BidQty") + RTD("tt.rtd",,RTD("tt.rtd",,"Inst","ASX",Q4),"AskQty")),
      3
    ),
    "settle", RTD("tt.rtd",,RTD("tt.rtd",,"Inst","ASX",Q4),"Settle"),
    "mid", ROUND(
      (RTD("tt.rtd",,RTD("tt.rtd",,"Inst","ASX",Q4),"Bid") + RTD("tt.rtd",,RTD("tt.rtd",,"Inst","ASX",Q4),"Ask")) / 2,
      3
    ),
    0
  ),
  0
)</f>
        <v>0</v>
      </c>
      <c r="S4" s="41" t="s">
        <v>130</v>
      </c>
      <c r="T4" cm="1">
        <f t="array" ref="T4">IFERROR(
  _xlfn.SWITCH(
    $F$2,
    "vwap", ROUND(
      (RTD("tt.rtd",,RTD("tt.rtd",,"Inst","ASX",S4),"BidQty") * RTD("tt.rtd",,RTD("tt.rtd",,"Inst","ASX",S4),"Ask") +
       RTD("tt.rtd",,RTD("tt.rtd",,"Inst","ASX",S4),"AskQty") * RTD("tt.rtd",,RTD("tt.rtd",,"Inst","ASX",S4),"Bid")) /
      (RTD("tt.rtd",,RTD("tt.rtd",,"Inst","ASX",S4),"BidQty") + RTD("tt.rtd",,RTD("tt.rtd",,"Inst","ASX",S4),"AskQty")),
      3
    ),
    "settle", RTD("tt.rtd",,RTD("tt.rtd",,"Inst","ASX",S4),"Settle"),
    "mid", ROUND(
      (RTD("tt.rtd",,RTD("tt.rtd",,"Inst","ASX",S4),"Bid") + RTD("tt.rtd",,RTD("tt.rtd",,"Inst","ASX",S4),"Ask")) / 2,
      3
    ),
    0
  ),
  0
)</f>
        <v>0</v>
      </c>
      <c r="U4" s="39">
        <f>R4-T4</f>
        <v>0</v>
      </c>
      <c r="Y4" s="41" t="s">
        <v>131</v>
      </c>
      <c r="Z4" cm="1">
        <f t="array" ref="Z4">IFERROR(
  _xlfn.SWITCH(
    $F$2,
    "vwap", ROUND(
      (RTD("tt.rtd",,RTD("tt.rtd",,"Inst","ASX",Y4),"BidQty") * RTD("tt.rtd",,RTD("tt.rtd",,"Inst","ASX",Y4),"Ask") +
       RTD("tt.rtd",,RTD("tt.rtd",,"Inst","ASX",Y4),"AskQty") * RTD("tt.rtd",,RTD("tt.rtd",,"Inst","ASX",Y4),"Bid")) /
      (RTD("tt.rtd",,RTD("tt.rtd",,"Inst","ASX",Y4),"BidQty") + RTD("tt.rtd",,RTD("tt.rtd",,"Inst","ASX",Y4),"AskQty")),
      3
    ),
    "settle", RTD("tt.rtd",,RTD("tt.rtd",,"Inst","ASX",Y4),"Settle"),
    "mid", ROUND(
      (RTD("tt.rtd",,RTD("tt.rtd",,"Inst","ASX",Y4),"Bid") + RTD("tt.rtd",,RTD("tt.rtd",,"Inst","ASX",Y4),"Ask")) / 2,
      3
    ),
    0
  ),
  0
)</f>
        <v>0</v>
      </c>
      <c r="AA4" s="41" t="s">
        <v>132</v>
      </c>
      <c r="AB4" cm="1">
        <f t="array" ref="AB4">IFERROR(
  _xlfn.SWITCH(
    $F$2,
    "vwap", ROUND(
      (RTD("tt.rtd",,RTD("tt.rtd",,"Inst","ASX",AA4),"BidQty") * RTD("tt.rtd",,RTD("tt.rtd",,"Inst","ASX",AA4),"Ask") +
       RTD("tt.rtd",,RTD("tt.rtd",,"Inst","ASX",AA4),"AskQty") * RTD("tt.rtd",,RTD("tt.rtd",,"Inst","ASX",AA4),"Bid")) /
      (RTD("tt.rtd",,RTD("tt.rtd",,"Inst","ASX",AA4),"BidQty") + RTD("tt.rtd",,RTD("tt.rtd",,"Inst","ASX",AA4),"AskQty")),
      3
    ),
    "settle", RTD("tt.rtd",,RTD("tt.rtd",,"Inst","ASX",AA4),"Settle"),
    "mid", ROUND(
      (RTD("tt.rtd",,RTD("tt.rtd",,"Inst","ASX",AA4),"Bid") + RTD("tt.rtd",,RTD("tt.rtd",,"Inst","ASX",AA4),"Ask")) / 2,
      3
    ),
    0
  ),
  0
)</f>
        <v>0</v>
      </c>
      <c r="AC4" s="35">
        <f>Z4-AB4</f>
        <v>0</v>
      </c>
      <c r="AG4" s="41" t="s">
        <v>133</v>
      </c>
      <c r="AH4" cm="1">
        <f t="array" ref="AH4">IFERROR(
  _xlfn.SWITCH(
    $F$2,
    "vwap", ROUND(
      (RTD("tt.rtd",,RTD("tt.rtd",,"Inst","ASX",AG4),"BidQty") * RTD("tt.rtd",,RTD("tt.rtd",,"Inst","ASX",AG4),"Ask") +
       RTD("tt.rtd",,RTD("tt.rtd",,"Inst","ASX",AG4),"AskQty") * RTD("tt.rtd",,RTD("tt.rtd",,"Inst","ASX",AG4),"Bid")) /
      (RTD("tt.rtd",,RTD("tt.rtd",,"Inst","ASX",AG4),"BidQty") + RTD("tt.rtd",,RTD("tt.rtd",,"Inst","ASX",AG4),"AskQty")),
      3
    ),
    "settle", RTD("tt.rtd",,RTD("tt.rtd",,"Inst","ASX",AG4),"Settle"),
    "mid", ROUND(
      (RTD("tt.rtd",,RTD("tt.rtd",,"Inst","ASX",AG4),"Bid") + RTD("tt.rtd",,RTD("tt.rtd",,"Inst","ASX",AG4),"Ask")) / 2,
      3
    ),
    0
  ),
  0
)</f>
        <v>0</v>
      </c>
      <c r="AI4" s="41" t="s">
        <v>134</v>
      </c>
      <c r="AJ4" cm="1">
        <f t="array" ref="AJ4">IFERROR(
  _xlfn.SWITCH(
    $F$2,
    "vwap", ROUND(
      (RTD("tt.rtd",,RTD("tt.rtd",,"Inst","ASX",AI4),"BidQty") * RTD("tt.rtd",,RTD("tt.rtd",,"Inst","ASX",AI4),"Ask") +
       RTD("tt.rtd",,RTD("tt.rtd",,"Inst","ASX",AI4),"AskQty") * RTD("tt.rtd",,RTD("tt.rtd",,"Inst","ASX",AI4),"Bid")) /
      (RTD("tt.rtd",,RTD("tt.rtd",,"Inst","ASX",AI4),"BidQty") + RTD("tt.rtd",,RTD("tt.rtd",,"Inst","ASX",AI4),"AskQty")),
      3
    ),
    "settle", RTD("tt.rtd",,RTD("tt.rtd",,"Inst","ASX",AI4),"Settle"),
    "mid", ROUND(
      (RTD("tt.rtd",,RTD("tt.rtd",,"Inst","ASX",AI4),"Bid") + RTD("tt.rtd",,RTD("tt.rtd",,"Inst","ASX",AI4),"Ask")) / 2,
      3
    ),
    0
  ),
  0
)</f>
        <v>0</v>
      </c>
      <c r="AK4" s="35">
        <f>AH4-AJ4</f>
        <v>0</v>
      </c>
      <c r="AO4" s="41" t="s">
        <v>135</v>
      </c>
      <c r="AP4" cm="1">
        <f t="array" ref="AP4">IFERROR(
  _xlfn.SWITCH(
    $F$2,
    "vwap", ROUND(
      (RTD("tt.rtd",,RTD("tt.rtd",,"Inst","ASX",AO4),"BidQty") * RTD("tt.rtd",,RTD("tt.rtd",,"Inst","ASX",AO4),"Ask") +
       RTD("tt.rtd",,RTD("tt.rtd",,"Inst","ASX",AO4),"AskQty") * RTD("tt.rtd",,RTD("tt.rtd",,"Inst","ASX",AO4),"Bid")) /
      (RTD("tt.rtd",,RTD("tt.rtd",,"Inst","ASX",AO4),"BidQty") + RTD("tt.rtd",,RTD("tt.rtd",,"Inst","ASX",AO4),"AskQty")),
      3
    ),
    "settle", RTD("tt.rtd",,RTD("tt.rtd",,"Inst","ASX",AO4),"Settle"),
    "mid", ROUND(
      (RTD("tt.rtd",,RTD("tt.rtd",,"Inst","ASX",AO4),"Bid") + RTD("tt.rtd",,RTD("tt.rtd",,"Inst","ASX",AO4),"Ask")) / 2,
      3
    ),
    0
  ),
  0
)</f>
        <v>0</v>
      </c>
      <c r="AQ4" s="41" t="s">
        <v>136</v>
      </c>
      <c r="AR4" cm="1">
        <f t="array" ref="AR4">IFERROR(
  _xlfn.SWITCH(
    $F$2,
    "vwap", ROUND(
      (RTD("tt.rtd",,RTD("tt.rtd",,"Inst","ASX",AQ4),"BidQty") * RTD("tt.rtd",,RTD("tt.rtd",,"Inst","ASX",AQ4),"Ask") +
       RTD("tt.rtd",,RTD("tt.rtd",,"Inst","ASX",AQ4),"AskQty") * RTD("tt.rtd",,RTD("tt.rtd",,"Inst","ASX",AQ4),"Bid")) /
      (RTD("tt.rtd",,RTD("tt.rtd",,"Inst","ASX",AQ4),"BidQty") + RTD("tt.rtd",,RTD("tt.rtd",,"Inst","ASX",AQ4),"AskQty")),
      3
    ),
    "settle", RTD("tt.rtd",,RTD("tt.rtd",,"Inst","ASX",AQ4),"Settle"),
    "mid", ROUND(
      (RTD("tt.rtd",,RTD("tt.rtd",,"Inst","ASX",AQ4),"Bid") + RTD("tt.rtd",,RTD("tt.rtd",,"Inst","ASX",AQ4),"Ask")) / 2,
      3
    ),
    0
  ),
  0
)</f>
        <v>0</v>
      </c>
      <c r="AS4" s="35">
        <f>AP4-AR4</f>
        <v>0</v>
      </c>
      <c r="AT4" t="str">
        <f>IF(AND(AP4=0, AR4=0), "",
   IF(AND(VALUE(RTD("tt.rtd",,RTD("tt.rtd",,"Inst","ASX",AO4),"ttq"))&gt;0,
       VALUE(RTD("tt.rtd",,RTD("tt.rtd",,"Inst","ASX",AQ4),"ttq"))&gt;0,
         $E4&lt;$F4, AS4&gt;$F4),
       IF(ABS(AS4-$F4)&gt;0.01, "Sell", "S"),
   IF(AND(VALUE(RTD("tt.rtd",,RTD("tt.rtd",,"Inst","ASX",AO4),"ttq"))&gt;0,
       VALUE(RTD("tt.rtd",,RTD("tt.rtd",,"Inst","ASX",AQ4),"ttq"))&gt;0,
       $E4&lt;$F4, AS4&lt;$E4),
       IF(ABS(AS4-$E4)&gt;0.01, "Buy", "B"), "")))</f>
        <v/>
      </c>
      <c r="AU4" t="str">
        <f>IF(OR(AT4="B", AT4="BUY"),
    IF(VALUE(RTD("tt.rtd",,RTD("tt.rtd",,"Inst","ASX",AO4),"BidQty")) /
       VALUE(RTD("tt.rtd",,RTD("tt.rtd",,"Inst","ASX",AO4),"AskQty")) &gt; $G$2,
       IF(VALUE(RTD("tt.rtd",,RTD("tt.rtd",,"Inst","ASX",AO4),"BidQty")) /
          VALUE(RTD("tt.rtd",,RTD("tt.rtd",,"Inst","ASX",AO4),"AskQty")) &gt;=
          VALUE(RTD("tt.rtd",,RTD("tt.rtd",,"Inst","ASX",AQ4),"AskQty")) /
          VALUE(RTD("tt.rtd",,RTD("tt.rtd",,"Inst","ASX",AQ4),"BidQty")),
          AQ4,AO4),
       ""),
    IF(OR(AT4="S", AT4="SELL"),
        IF(VALUE(RTD("tt.rtd",,RTD("tt.rtd",,"Inst","ASX",AQ4),"BidQty")) /
           VALUE(RTD("tt.rtd",,RTD("tt.rtd",,"Inst","ASX",AQ4),"AskQty")) &gt;  $G$2,
           IF(VALUE(RTD("tt.rtd",,RTD("tt.rtd",,"Inst","ASX",AO4),"BidQty")) /
              VALUE(RTD("tt.rtd",,RTD("tt.rtd",,"Inst","ASX",AO4),"AskQty")) &gt;=
              VALUE(RTD("tt.rtd",,RTD("tt.rtd",,"Inst","ASX",AQ4),"AskQty")) /
              VALUE(RTD("tt.rtd",,RTD("tt.rtd",,"Inst","ASX",AQ4),"BidQty")),
              AO4,AQ4),
           ""),
        ""))</f>
        <v/>
      </c>
      <c r="AV4" t="str">
        <f>IF(AU4=AO4, IF(OR(AT4="B", AT4="Buy"), "Bid", "Ask"), IF(AU4=AQ4, IF(OR(AT4="B", AT4="Buy"), "Ask", "Bid"), ""))</f>
        <v/>
      </c>
      <c r="AW4" s="40" t="s">
        <v>187</v>
      </c>
      <c r="AX4" cm="1">
        <f t="array" ref="AX4">IFERROR(
  _xlfn.SWITCH(
    $F$2,
    "vwap", ROUND(
      (RTD("tt.rtd",,RTD("tt.rtd",,"Inst","ASX",AW4),"BidQty") * RTD("tt.rtd",,RTD("tt.rtd",,"Inst","ASX",AW4),"Ask") +
       RTD("tt.rtd",,RTD("tt.rtd",,"Inst","ASX",AW4),"AskQty") * RTD("tt.rtd",,RTD("tt.rtd",,"Inst","ASX",AW4),"Bid")) /
      (RTD("tt.rtd",,RTD("tt.rtd",,"Inst","ASX",AW4),"BidQty") + RTD("tt.rtd",,RTD("tt.rtd",,"Inst","ASX",AW4),"AskQty")),
      3
    ),
    "settle", RTD("tt.rtd",,RTD("tt.rtd",,"Inst","ASX",AW4),"Settle"),
    "mid", ROUND(
      (RTD("tt.rtd",,RTD("tt.rtd",,"Inst","ASX",AW4),"Bid") + RTD("tt.rtd",,RTD("tt.rtd",,"Inst","ASX",AW4),"Ask")) / 2,
      3
    ),
    0
  ),
  0
)</f>
        <v>0</v>
      </c>
      <c r="AY4" s="41" t="s">
        <v>140</v>
      </c>
      <c r="AZ4" cm="1">
        <f t="array" ref="AZ4">IFERROR(
  _xlfn.SWITCH(
    $F$2,
    "vwap", ROUND(
      (RTD("tt.rtd",,RTD("tt.rtd",,"Inst","ASX",AY4),"BidQty") * RTD("tt.rtd",,RTD("tt.rtd",,"Inst","ASX",AY4),"Ask") +
       RTD("tt.rtd",,RTD("tt.rtd",,"Inst","ASX",AY4),"AskQty") * RTD("tt.rtd",,RTD("tt.rtd",,"Inst","ASX",AY4),"Bid")) /
      (RTD("tt.rtd",,RTD("tt.rtd",,"Inst","ASX",AY4),"BidQty") + RTD("tt.rtd",,RTD("tt.rtd",,"Inst","ASX",AY4),"AskQty")),
      3
    ),
    "settle", RTD("tt.rtd",,RTD("tt.rtd",,"Inst","ASX",AY4),"Settle"),
    "mid", ROUND(
      (RTD("tt.rtd",,RTD("tt.rtd",,"Inst","ASX",AY4),"Bid") + RTD("tt.rtd",,RTD("tt.rtd",,"Inst","ASX",AY4),"Ask")) / 2,
      3
    ),
    0
  ),
  0
)</f>
        <v>0</v>
      </c>
      <c r="BA4" s="39">
        <f>AX4-AZ4</f>
        <v>0</v>
      </c>
      <c r="BB4" t="str">
        <f>IF(AND(AX4=0, AZ4=0), "",
   IF(AND(VALUE(RTD("tt.rtd",,RTD("tt.rtd",,"Inst","ASX",AW4),"ttq"))&gt;0,
       VALUE(RTD("tt.rtd",,RTD("tt.rtd",,"Inst","ASX",AY4),"ttq"))&gt;0,
         $E4&lt;$F4, BA4&gt;$F4),
       IF(ABS(BA4-$F4)&gt;0.01, "Sell", "S"),
   IF(AND(VALUE(RTD("tt.rtd",,RTD("tt.rtd",,"Inst","ASX",AW4),"ttq"))&gt;0,
       VALUE(RTD("tt.rtd",,RTD("tt.rtd",,"Inst","ASX",AY4),"ttq"))&gt;0,
       $E4&lt;$F4, BA4&lt;$E4),
       IF(ABS(BA4-$E4)&gt;0.01, "Buy", "B"), "")))</f>
        <v/>
      </c>
      <c r="BC4" t="str">
        <f>IF(OR(BB4="B", BB4="BUY"),
    IF(VALUE(RTD("tt.rtd",,RTD("tt.rtd",,"Inst","ASX",AW4),"BidQty")) /
       VALUE(RTD("tt.rtd",,RTD("tt.rtd",,"Inst","ASX",AW4),"AskQty")) &gt; $G$2,
       IF(VALUE(RTD("tt.rtd",,RTD("tt.rtd",,"Inst","ASX",AW4),"BidQty")) /
          VALUE(RTD("tt.rtd",,RTD("tt.rtd",,"Inst","ASX",AW4),"AskQty")) &gt;=
          VALUE(RTD("tt.rtd",,RTD("tt.rtd",,"Inst","ASX",AY4),"AskQty")) /
          VALUE(RTD("tt.rtd",,RTD("tt.rtd",,"Inst","ASX",AY4),"BidQty")),
          AY4,AW4),
       ""),
    IF(OR(BB4="S", BB4="SELL"),
        IF(VALUE(RTD("tt.rtd",,RTD("tt.rtd",,"Inst","ASX",AY4),"BidQty")) /
           VALUE(RTD("tt.rtd",,RTD("tt.rtd",,"Inst","ASX",AY4),"AskQty")) &gt;  $G$2,
           IF(VALUE(RTD("tt.rtd",,RTD("tt.rtd",,"Inst","ASX",AW4),"BidQty")) /
              VALUE(RTD("tt.rtd",,RTD("tt.rtd",,"Inst","ASX",AW4),"AskQty")) &gt;=
              VALUE(RTD("tt.rtd",,RTD("tt.rtd",,"Inst","ASX",AY4),"AskQty")) /
              VALUE(RTD("tt.rtd",,RTD("tt.rtd",,"Inst","ASX",AY4),"BidQty")),
              AW4,AY4),
           ""),
        ""))</f>
        <v/>
      </c>
      <c r="BD4" t="str">
        <f>IF(BC4=AW4, IF(OR(BB4="B", BB4="Buy"), "Bid", "Ask"), IF(BC4=AY4, IF(OR(BB4="B", BB4="Buy"), "Ask", "Bid"), ""))</f>
        <v/>
      </c>
      <c r="BE4" s="40" t="s">
        <v>281</v>
      </c>
      <c r="BF4" cm="1">
        <f t="array" ref="BF4">IFERROR(
  _xlfn.SWITCH(
    $F$2,
    "vwap", ROUND(
      (RTD("tt.rtd",,RTD("tt.rtd",,"Inst","ASX",BE4),"BidQty") * RTD("tt.rtd",,RTD("tt.rtd",,"Inst","ASX",BE4),"Ask") +
       RTD("tt.rtd",,RTD("tt.rtd",,"Inst","ASX",BE4),"AskQty") * RTD("tt.rtd",,RTD("tt.rtd",,"Inst","ASX",BE4),"Bid")) /
      (RTD("tt.rtd",,RTD("tt.rtd",,"Inst","ASX",BE4),"BidQty") + RTD("tt.rtd",,RTD("tt.rtd",,"Inst","ASX",BE4),"AskQty")),
      3
    ),
    "settle", RTD("tt.rtd",,RTD("tt.rtd",,"Inst","ASX",BE4),"Settle"),
    "mid", ROUND(
      (RTD("tt.rtd",,RTD("tt.rtd",,"Inst","ASX",BE4),"Bid") + RTD("tt.rtd",,RTD("tt.rtd",,"Inst","ASX",BE4),"Ask")) / 2,
      3
    ),
    0
  ),
  0
)</f>
        <v>0</v>
      </c>
      <c r="BG4" s="41" t="s">
        <v>282</v>
      </c>
      <c r="BH4" cm="1">
        <f t="array" ref="BH4">IFERROR(
  _xlfn.SWITCH(
    $F$2,
    "vwap", ROUND(
      (RTD("tt.rtd",,RTD("tt.rtd",,"Inst","ASX",BG4),"BidQty") * RTD("tt.rtd",,RTD("tt.rtd",,"Inst","ASX",BG4),"Ask") +
       RTD("tt.rtd",,RTD("tt.rtd",,"Inst","ASX",BG4),"AskQty") * RTD("tt.rtd",,RTD("tt.rtd",,"Inst","ASX",BG4),"Bid")) /
      (RTD("tt.rtd",,RTD("tt.rtd",,"Inst","ASX",BG4),"BidQty") + RTD("tt.rtd",,RTD("tt.rtd",,"Inst","ASX",BG4),"AskQty")),
      3
    ),
    "settle", RTD("tt.rtd",,RTD("tt.rtd",,"Inst","ASX",BG4),"Settle"),
    "mid", ROUND(
      (RTD("tt.rtd",,RTD("tt.rtd",,"Inst","ASX",BG4),"Bid") + RTD("tt.rtd",,RTD("tt.rtd",,"Inst","ASX",BG4),"Ask")) / 2,
      3
    ),
    0
  ),
  0
)</f>
        <v>0</v>
      </c>
      <c r="BI4" s="35">
        <f>BF4-BH4</f>
        <v>0</v>
      </c>
      <c r="BJ4" t="str">
        <f>IF(AND(BF4=0, BH4=0), "",
   IF(AND(VALUE(RTD("tt.rtd",,RTD("tt.rtd",,"Inst","ASX",BE4),"ttq"))&gt;0,
       VALUE(RTD("tt.rtd",,RTD("tt.rtd",,"Inst","ASX",BG4),"ttq"))&gt;0,
         $E4&lt;$F4, BI4&gt;$F4),
       IF(ABS(BI4-$F4)&gt;0.01, "Sell", "S"),
   IF(AND(VALUE(RTD("tt.rtd",,RTD("tt.rtd",,"Inst","ASX",BE4),"ttq"))&gt;0,
       VALUE(RTD("tt.rtd",,RTD("tt.rtd",,"Inst","ASX",BG4),"ttq"))&gt;0,
       $E4&lt;$F4, BI4&lt;$E4),
       IF(ABS(BI4-$E4)&gt;0.01, "Buy", "B"), "")))</f>
        <v/>
      </c>
      <c r="BK4" t="str">
        <f>IF(OR(BJ4="B", BJ4="BUY"),
    IF(VALUE(RTD("tt.rtd",,RTD("tt.rtd",,"Inst","ASX",BE4),"BidQty")) /
       VALUE(RTD("tt.rtd",,RTD("tt.rtd",,"Inst","ASX",BE4),"AskQty")) &gt; $G$2,
       IF(VALUE(RTD("tt.rtd",,RTD("tt.rtd",,"Inst","ASX",BE4),"BidQty")) /
          VALUE(RTD("tt.rtd",,RTD("tt.rtd",,"Inst","ASX",BE4),"AskQty")) &gt;=
          VALUE(RTD("tt.rtd",,RTD("tt.rtd",,"Inst","ASX",BG4),"AskQty")) /
          VALUE(RTD("tt.rtd",,RTD("tt.rtd",,"Inst","ASX",BG4),"BidQty")),
          BG4,BE4),
       ""),
    IF(OR(BJ4="S", BJ4="SELL"),
        IF(VALUE(RTD("tt.rtd",,RTD("tt.rtd",,"Inst","ASX",BG4),"BidQty")) /
           VALUE(RTD("tt.rtd",,RTD("tt.rtd",,"Inst","ASX",BG4),"AskQty")) &gt;  $G$2,
           IF(VALUE(RTD("tt.rtd",,RTD("tt.rtd",,"Inst","ASX",BE4),"BidQty")) /
              VALUE(RTD("tt.rtd",,RTD("tt.rtd",,"Inst","ASX",BE4),"AskQty")) &gt;=
              VALUE(RTD("tt.rtd",,RTD("tt.rtd",,"Inst","ASX",BG4),"AskQty")) /
              VALUE(RTD("tt.rtd",,RTD("tt.rtd",,"Inst","ASX",BG4),"BidQty")),
              BE4,BG4),
           ""),
        ""))</f>
        <v/>
      </c>
      <c r="BL4" t="str">
        <f>IF(BK4=BE4, IF(OR(BJ4="B", BJ4="Buy"), "Bid", "Ask"), IF(BK4=BG4, IF(OR(BJ4="B", BJ4="Buy"), "Ask", "Bid"), ""))</f>
        <v/>
      </c>
    </row>
    <row r="5" spans="1:763" x14ac:dyDescent="0.2">
      <c r="A5" s="40" t="s">
        <v>46</v>
      </c>
      <c r="B5" cm="1">
        <f t="array" ref="B5">IFERROR(
  _xlfn.SWITCH(
    $F$2,
    "vwap", ROUND(
      (RTD("tt.rtd",,RTD("tt.rtd",,"Inst","ASX",A5),"BidQty") * RTD("tt.rtd",,RTD("tt.rtd",,"Inst","ASX",A5),"Ask") +
       RTD("tt.rtd",,RTD("tt.rtd",,"Inst","ASX",A5),"AskQty") * RTD("tt.rtd",,RTD("tt.rtd",,"Inst","ASX",A5),"Bid")) /
      (RTD("tt.rtd",,RTD("tt.rtd",,"Inst","ASX",A5),"BidQty") + RTD("tt.rtd",,RTD("tt.rtd",,"Inst","ASX",A5),"AskQty")),
      3
    ),
    "settle", RTD("tt.rtd",,RTD("tt.rtd",,"Inst","ASX",A5),"Settle"),
    "mid", ROUND(
      (RTD("tt.rtd",,RTD("tt.rtd",,"Inst","ASX",A5),"Bid") + RTD("tt.rtd",,RTD("tt.rtd",,"Inst","ASX",A5),"Ask")) / 2,
      3
    ),
    0
  ),
  0
)</f>
        <v>0</v>
      </c>
      <c r="C5" s="35">
        <f t="shared" ref="C5:C19" si="0">B5-B6</f>
        <v>0</v>
      </c>
      <c r="D5" s="41" t="s">
        <v>62</v>
      </c>
      <c r="E5" t="e">
        <f>VALUE(RTD("tt.rtd",,RTD("tt.rtd",,"Inst","ASX",D5),"Bid"))</f>
        <v>#N/A</v>
      </c>
      <c r="F5" t="e">
        <f>VALUE(RTD("tt.rtd",,RTD("tt.rtd",,"Inst","ASX",D5),"Ask"))</f>
        <v>#N/A</v>
      </c>
      <c r="G5" s="37" cm="1">
        <f t="array" ref="G5">IFERROR(
  _xlfn.SWITCH(
    $F$2,
    "vwap", ROUND(
      (RTD("tt.rtd",,RTD("tt.rtd",,"Inst","ASX",D5),"BidQty") * RTD("tt.rtd",,RTD("tt.rtd",,"Inst","ASX",D5),"Ask") +
       RTD("tt.rtd",,RTD("tt.rtd",,"Inst","ASX",D5),"AskQty") * RTD("tt.rtd",,RTD("tt.rtd",,"Inst","ASX",D5),"Bid")) /
      (RTD("tt.rtd",,RTD("tt.rtd",,"Inst","ASX",D5),"BidQty") + RTD("tt.rtd",,RTD("tt.rtd",,"Inst","ASX",D5),"AskQty")),
      3
    ),
    "settle", RTD("tt.rtd",,RTD("tt.rtd",,"Inst","ASX",D5),"Settle"),
    "mid", ROUND(
      (RTD("tt.rtd",,RTD("tt.rtd",,"Inst","ASX",D5),"Bid") + RTD("tt.rtd",,RTD("tt.rtd",,"Inst","ASX",D5),"Ask")) / 2,
      3
    ),
    0
  ),
  0
)</f>
        <v>0</v>
      </c>
      <c r="I5" s="40" t="s">
        <v>130</v>
      </c>
      <c r="J5" cm="1">
        <f t="array" ref="J5">IFERROR(
  _xlfn.SWITCH(
    $F$2,
    "vwap", ROUND(
      (RTD("tt.rtd",,RTD("tt.rtd",,"Inst","ASX",I5),"BidQty") * RTD("tt.rtd",,RTD("tt.rtd",,"Inst","ASX",I5),"Ask") +
       RTD("tt.rtd",,RTD("tt.rtd",,"Inst","ASX",I5),"AskQty") * RTD("tt.rtd",,RTD("tt.rtd",,"Inst","ASX",I5),"Bid")) /
      (RTD("tt.rtd",,RTD("tt.rtd",,"Inst","ASX",I5),"BidQty") + RTD("tt.rtd",,RTD("tt.rtd",,"Inst","ASX",I5),"AskQty")),
      3
    ),
    "settle", RTD("tt.rtd",,RTD("tt.rtd",,"Inst","ASX",I5),"Settle"),
    "mid", ROUND(
      (RTD("tt.rtd",,RTD("tt.rtd",,"Inst","ASX",I5),"Bid") + RTD("tt.rtd",,RTD("tt.rtd",,"Inst","ASX",I5),"Ask")) / 2,
      3
    ),
    0
  ),
  0
)</f>
        <v>0</v>
      </c>
      <c r="K5" s="41" t="s">
        <v>64</v>
      </c>
      <c r="L5" cm="1">
        <f t="array" ref="L5">IFERROR(
  _xlfn.SWITCH(
    $F$2,
    "vwap", ROUND(
      (RTD("tt.rtd",,RTD("tt.rtd",,"Inst","ASX",K5),"BidQty") * RTD("tt.rtd",,RTD("tt.rtd",,"Inst","ASX",K5),"Ask") +
       RTD("tt.rtd",,RTD("tt.rtd",,"Inst","ASX",K5),"AskQty") * RTD("tt.rtd",,RTD("tt.rtd",,"Inst","ASX",K5),"Bid")) /
      (RTD("tt.rtd",,RTD("tt.rtd",,"Inst","ASX",K5),"BidQty") + RTD("tt.rtd",,RTD("tt.rtd",,"Inst","ASX",K5),"AskQty")),
      3
    ),
    "settle", RTD("tt.rtd",,RTD("tt.rtd",,"Inst","ASX",K5),"Settle"),
    "mid", ROUND(
      (RTD("tt.rtd",,RTD("tt.rtd",,"Inst","ASX",K5),"Bid") + RTD("tt.rtd",,RTD("tt.rtd",,"Inst","ASX",K5),"Ask")) / 2,
      3
    ),
    0
  ),
  0
)</f>
        <v>0</v>
      </c>
      <c r="M5" s="39">
        <f t="shared" ref="M5:M19" si="1">J5-L5</f>
        <v>0</v>
      </c>
      <c r="N5" t="str">
        <f>IF(AND(J5=0, L5=0), "",
   IF(AND(VALUE(RTD("tt.rtd",,RTD("tt.rtd",,"Inst","ASX",I5),"ttq"))&gt;0,
       VALUE(RTD("tt.rtd",,RTD("tt.rtd",,"Inst","ASX",K5),"ttq"))&gt;0,
         $E5&lt;$F5, M5&gt;$F5),
       IF(ABS(M5-$F5)&gt;0.01, "Sell", "S"),
   IF(AND(VALUE(RTD("tt.rtd",,RTD("tt.rtd",,"Inst","ASX",I5),"ttq"))&gt;0,
       VALUE(RTD("tt.rtd",,RTD("tt.rtd",,"Inst","ASX",K5),"ttq"))&gt;0,
       $E5&lt;$F5, M5&lt;$E5),
       IF(ABS(M5-$E5)&gt;0.01, "Buy", "B"), "")))</f>
        <v/>
      </c>
      <c r="O5" t="str">
        <f>IF(OR(N5="B", N5="BUY"),
    IF(VALUE(RTD("tt.rtd",,RTD("tt.rtd",,"Inst","ASX",I5),"BidQty")) /
       VALUE(RTD("tt.rtd",,RTD("tt.rtd",,"Inst","ASX",I5),"AskQty")) &gt; $G$2,
       IF(VALUE(RTD("tt.rtd",,RTD("tt.rtd",,"Inst","ASX",I5),"BidQty")) /
          VALUE(RTD("tt.rtd",,RTD("tt.rtd",,"Inst","ASX",I5),"AskQty")) &gt;=
          VALUE(RTD("tt.rtd",,RTD("tt.rtd",,"Inst","ASX",K5),"AskQty")) /
          VALUE(RTD("tt.rtd",,RTD("tt.rtd",,"Inst","ASX",K5),"BidQty")),
          K5, I5),
       ""),
    IF(OR(N5="S", N5="SELL"),
        IF(VALUE(RTD("tt.rtd",,RTD("tt.rtd",,"Inst","ASX",K5),"BidQty")) /
           VALUE(RTD("tt.rtd",,RTD("tt.rtd",,"Inst","ASX",K5),"AskQty")) &gt;  $G$2,
           IF(VALUE(RTD("tt.rtd",,RTD("tt.rtd",,"Inst","ASX",I5),"BidQty")) /
              VALUE(RTD("tt.rtd",,RTD("tt.rtd",,"Inst","ASX",I5),"AskQty")) &gt;=
              VALUE(RTD("tt.rtd",,RTD("tt.rtd",,"Inst","ASX",K5),"AskQty")) /
              VALUE(RTD("tt.rtd",,RTD("tt.rtd",,"Inst","ASX",K5),"BidQty")),
              I5,K5),
           ""),
        ""))</f>
        <v/>
      </c>
      <c r="P5" t="str">
        <f t="shared" ref="P5:P68" si="2">IF(O5=I5, IF(OR(N5="B", N5="Buy"), "Bid", "Ask"), IF(O5=K5, IF(OR(N5="B", N5="Buy"), "Ask", "Bid"), ""))</f>
        <v/>
      </c>
      <c r="Q5" s="40" t="s">
        <v>132</v>
      </c>
      <c r="R5" cm="1">
        <f t="array" ref="R5">IFERROR(
  _xlfn.SWITCH(
    $F$2,
    "vwap", ROUND(
      (RTD("tt.rtd",,RTD("tt.rtd",,"Inst","ASX",Q5),"BidQty") * RTD("tt.rtd",,RTD("tt.rtd",,"Inst","ASX",Q5),"Ask") +
       RTD("tt.rtd",,RTD("tt.rtd",,"Inst","ASX",Q5),"AskQty") * RTD("tt.rtd",,RTD("tt.rtd",,"Inst","ASX",Q5),"Bid")) /
      (RTD("tt.rtd",,RTD("tt.rtd",,"Inst","ASX",Q5),"BidQty") + RTD("tt.rtd",,RTD("tt.rtd",,"Inst","ASX",Q5),"AskQty")),
      3
    ),
    "settle", RTD("tt.rtd",,RTD("tt.rtd",,"Inst","ASX",Q5),"Settle"),
    "mid", ROUND(
      (RTD("tt.rtd",,RTD("tt.rtd",,"Inst","ASX",Q5),"Bid") + RTD("tt.rtd",,RTD("tt.rtd",,"Inst","ASX",Q5),"Ask")) / 2,
      3
    ),
    0
  ),
  0
)</f>
        <v>0</v>
      </c>
      <c r="S5" s="41" t="s">
        <v>137</v>
      </c>
      <c r="T5" cm="1">
        <f t="array" ref="T5">IFERROR(
  _xlfn.SWITCH(
    $F$2,
    "vwap", ROUND(
      (RTD("tt.rtd",,RTD("tt.rtd",,"Inst","ASX",S5),"BidQty") * RTD("tt.rtd",,RTD("tt.rtd",,"Inst","ASX",S5),"Ask") +
       RTD("tt.rtd",,RTD("tt.rtd",,"Inst","ASX",S5),"AskQty") * RTD("tt.rtd",,RTD("tt.rtd",,"Inst","ASX",S5),"Bid")) /
      (RTD("tt.rtd",,RTD("tt.rtd",,"Inst","ASX",S5),"BidQty") + RTD("tt.rtd",,RTD("tt.rtd",,"Inst","ASX",S5),"AskQty")),
      3
    ),
    "settle", RTD("tt.rtd",,RTD("tt.rtd",,"Inst","ASX",S5),"Settle"),
    "mid", ROUND(
      (RTD("tt.rtd",,RTD("tt.rtd",,"Inst","ASX",S5),"Bid") + RTD("tt.rtd",,RTD("tt.rtd",,"Inst","ASX",S5),"Ask")) / 2,
      3
    ),
    0
  ),
  0
)</f>
        <v>0</v>
      </c>
      <c r="U5" s="39">
        <f t="shared" ref="U5:U68" si="3">R5-T5</f>
        <v>0</v>
      </c>
      <c r="V5" t="str">
        <f>IF(AND(R5=0, T5=0), "",
   IF(AND(VALUE(RTD("tt.rtd",,RTD("tt.rtd",,"Inst","ASX",Q5),"ttq"))&gt;0,
       VALUE(RTD("tt.rtd",,RTD("tt.rtd",,"Inst","ASX",S5),"ttq"))&gt;0,
         $E5&lt;$F5, U5&gt;$F5),
       IF(ABS(U5-$F5)&gt;0.01, "Sell", "S"),
   IF(AND(VALUE(RTD("tt.rtd",,RTD("tt.rtd",,"Inst","ASX",Q5),"ttq"))&gt;0,
       VALUE(RTD("tt.rtd",,RTD("tt.rtd",,"Inst","ASX",S5),"ttq"))&gt;0,
       $E5&lt;$F5, U5&lt;$E5),
       IF(ABS(U5-$E5)&gt;0.01, "Buy", "B"), "")))</f>
        <v/>
      </c>
      <c r="W5" t="str">
        <f>IF(OR(V5="B", V5="BUY"),
    IF(VALUE(RTD("tt.rtd",,RTD("tt.rtd",,"Inst","ASX",Q5),"BidQty")) /
       VALUE(RTD("tt.rtd",,RTD("tt.rtd",,"Inst","ASX",Q5),"AskQty")) &gt; $G$2,
       IF(VALUE(RTD("tt.rtd",,RTD("tt.rtd",,"Inst","ASX",Q5),"BidQty")) /
          VALUE(RTD("tt.rtd",,RTD("tt.rtd",,"Inst","ASX",Q5),"AskQty")) &gt;=
          VALUE(RTD("tt.rtd",,RTD("tt.rtd",,"Inst","ASX",S5),"AskQty")) /
          VALUE(RTD("tt.rtd",,RTD("tt.rtd",,"Inst","ASX",S5),"BidQty")),
          S5,Q5),
       ""),
    IF(OR(V5="S", V5="SELL"),
        IF(VALUE(RTD("tt.rtd",,RTD("tt.rtd",,"Inst","ASX",S5),"BidQty")) /
           VALUE(RTD("tt.rtd",,RTD("tt.rtd",,"Inst","ASX",S5),"AskQty")) &gt;  $G$2,
           IF(VALUE(RTD("tt.rtd",,RTD("tt.rtd",,"Inst","ASX",Q5),"BidQty")) /
              VALUE(RTD("tt.rtd",,RTD("tt.rtd",,"Inst","ASX",Q5),"AskQty")) &gt;=
              VALUE(RTD("tt.rtd",,RTD("tt.rtd",,"Inst","ASX",S5),"AskQty")) /
              VALUE(RTD("tt.rtd",,RTD("tt.rtd",,"Inst","ASX",S5),"BidQty")),
              Q5,S5),
           ""),
        ""))</f>
        <v/>
      </c>
      <c r="X5" t="str">
        <f t="shared" ref="X5:X68" si="4">IF(W5=Q5, IF(OR(V5="B", V5="Buy"), "Bid", "Ask"), IF(W5=S5, IF(OR(V5="B", V5="Buy"), "Ask", "Bid"), ""))</f>
        <v/>
      </c>
      <c r="Y5" s="41" t="s">
        <v>134</v>
      </c>
      <c r="Z5" cm="1">
        <f t="array" ref="Z5">IFERROR(
  _xlfn.SWITCH(
    $F$2,
    "vwap", ROUND(
      (RTD("tt.rtd",,RTD("tt.rtd",,"Inst","ASX",Y5),"BidQty") * RTD("tt.rtd",,RTD("tt.rtd",,"Inst","ASX",Y5),"Ask") +
       RTD("tt.rtd",,RTD("tt.rtd",,"Inst","ASX",Y5),"AskQty") * RTD("tt.rtd",,RTD("tt.rtd",,"Inst","ASX",Y5),"Bid")) /
      (RTD("tt.rtd",,RTD("tt.rtd",,"Inst","ASX",Y5),"BidQty") + RTD("tt.rtd",,RTD("tt.rtd",,"Inst","ASX",Y5),"AskQty")),
      3
    ),
    "settle", RTD("tt.rtd",,RTD("tt.rtd",,"Inst","ASX",Y5),"Settle"),
    "mid", ROUND(
      (RTD("tt.rtd",,RTD("tt.rtd",,"Inst","ASX",Y5),"Bid") + RTD("tt.rtd",,RTD("tt.rtd",,"Inst","ASX",Y5),"Ask")) / 2,
      3
    ),
    0
  ),
  0
)</f>
        <v>0</v>
      </c>
      <c r="AA5" s="41" t="s">
        <v>138</v>
      </c>
      <c r="AB5" cm="1">
        <f t="array" ref="AB5">IFERROR(
  _xlfn.SWITCH(
    $F$2,
    "vwap", ROUND(
      (RTD("tt.rtd",,RTD("tt.rtd",,"Inst","ASX",AA5),"BidQty") * RTD("tt.rtd",,RTD("tt.rtd",,"Inst","ASX",AA5),"Ask") +
       RTD("tt.rtd",,RTD("tt.rtd",,"Inst","ASX",AA5),"AskQty") * RTD("tt.rtd",,RTD("tt.rtd",,"Inst","ASX",AA5),"Bid")) /
      (RTD("tt.rtd",,RTD("tt.rtd",,"Inst","ASX",AA5),"BidQty") + RTD("tt.rtd",,RTD("tt.rtd",,"Inst","ASX",AA5),"AskQty")),
      3
    ),
    "settle", RTD("tt.rtd",,RTD("tt.rtd",,"Inst","ASX",AA5),"Settle"),
    "mid", ROUND(
      (RTD("tt.rtd",,RTD("tt.rtd",,"Inst","ASX",AA5),"Bid") + RTD("tt.rtd",,RTD("tt.rtd",,"Inst","ASX",AA5),"Ask")) / 2,
      3
    ),
    0
  ),
  0
)</f>
        <v>0</v>
      </c>
      <c r="AC5" s="35">
        <f t="shared" ref="AC5:AC68" si="5">Z5-AB5</f>
        <v>0</v>
      </c>
      <c r="AD5" t="str">
        <f>IF(AND(Z5=0, AB5=0), "",
   IF(AND(VALUE(RTD("tt.rtd",,RTD("tt.rtd",,"Inst","ASX",Y5),"ttq"))&gt;0,
       VALUE(RTD("tt.rtd",,RTD("tt.rtd",,"Inst","ASX",AA5),"ttq"))&gt;0,
         $E5&lt;$F5, AC5&gt;$F5),
       IF(ABS(AC5-$F5)&gt;0.01, "Sell", "S"),
   IF(AND(VALUE(RTD("tt.rtd",,RTD("tt.rtd",,"Inst","ASX",Y5),"ttq"))&gt;0,
       VALUE(RTD("tt.rtd",,RTD("tt.rtd",,"Inst","ASX",AA5),"ttq"))&gt;0,
       $E5&lt;$F5, AC5&lt;$E5),
       IF(ABS(AC5-$E5)&gt;0.01, "Buy", "B"), "")))</f>
        <v/>
      </c>
      <c r="AE5" t="str">
        <f>IF(OR(AD5="B", AD5="BUY"),
    IF(VALUE(RTD("tt.rtd",,RTD("tt.rtd",,"Inst","ASX",Y5),"BidQty")) /
       VALUE(RTD("tt.rtd",,RTD("tt.rtd",,"Inst","ASX",Y5),"AskQty")) &gt; $G$2,
       IF(VALUE(RTD("tt.rtd",,RTD("tt.rtd",,"Inst","ASX",Y5),"BidQty")) /
          VALUE(RTD("tt.rtd",,RTD("tt.rtd",,"Inst","ASX",Y5),"AskQty")) &gt;=
          VALUE(RTD("tt.rtd",,RTD("tt.rtd",,"Inst","ASX",AA5),"AskQty")) /
          VALUE(RTD("tt.rtd",,RTD("tt.rtd",,"Inst","ASX",AA5),"BidQty")),
          AA5,Y5),
       ""),
    IF(OR(AD5="S", AD5="SELL"),
        IF(VALUE(RTD("tt.rtd",,RTD("tt.rtd",,"Inst","ASX",AA5),"BidQty")) /
           VALUE(RTD("tt.rtd",,RTD("tt.rtd",,"Inst","ASX",AA5),"AskQty")) &gt;  $G$2,
           IF(VALUE(RTD("tt.rtd",,RTD("tt.rtd",,"Inst","ASX",Y5),"BidQty")) /
              VALUE(RTD("tt.rtd",,RTD("tt.rtd",,"Inst","ASX",Y5),"AskQty")) &gt;=
              VALUE(RTD("tt.rtd",,RTD("tt.rtd",,"Inst","ASX",AA5),"AskQty")) /
              VALUE(RTD("tt.rtd",,RTD("tt.rtd",,"Inst","ASX",AA5),"BidQty")),
              Y5,AA5),
           ""),
        ""))</f>
        <v/>
      </c>
      <c r="AF5" t="str">
        <f t="shared" ref="AF5:AF67" si="6">IF(AE5=Y5, IF(OR(AD5="B", AD5="Buy"), "Bid", "Ask"), IF(AE5=AA5, IF(OR(AD5="B", AD5="Buy"), "Ask", "Bid"), ""))</f>
        <v/>
      </c>
      <c r="AG5" s="41" t="s">
        <v>136</v>
      </c>
      <c r="AH5" cm="1">
        <f t="array" ref="AH5">IFERROR(
  _xlfn.SWITCH(
    $F$2,
    "vwap", ROUND(
      (RTD("tt.rtd",,RTD("tt.rtd",,"Inst","ASX",AG5),"BidQty") * RTD("tt.rtd",,RTD("tt.rtd",,"Inst","ASX",AG5),"Ask") +
       RTD("tt.rtd",,RTD("tt.rtd",,"Inst","ASX",AG5),"AskQty") * RTD("tt.rtd",,RTD("tt.rtd",,"Inst","ASX",AG5),"Bid")) /
      (RTD("tt.rtd",,RTD("tt.rtd",,"Inst","ASX",AG5),"BidQty") + RTD("tt.rtd",,RTD("tt.rtd",,"Inst","ASX",AG5),"AskQty")),
      3
    ),
    "settle", RTD("tt.rtd",,RTD("tt.rtd",,"Inst","ASX",AG5),"Settle"),
    "mid", ROUND(
      (RTD("tt.rtd",,RTD("tt.rtd",,"Inst","ASX",AG5),"Bid") + RTD("tt.rtd",,RTD("tt.rtd",,"Inst","ASX",AG5),"Ask")) / 2,
      3
    ),
    0
  ),
  0
)</f>
        <v>0</v>
      </c>
      <c r="AI5" s="41" t="s">
        <v>139</v>
      </c>
      <c r="AJ5" cm="1">
        <f t="array" ref="AJ5">IFERROR(
  _xlfn.SWITCH(
    $F$2,
    "vwap", ROUND(
      (RTD("tt.rtd",,RTD("tt.rtd",,"Inst","ASX",AI5),"BidQty") * RTD("tt.rtd",,RTD("tt.rtd",,"Inst","ASX",AI5),"Ask") +
       RTD("tt.rtd",,RTD("tt.rtd",,"Inst","ASX",AI5),"AskQty") * RTD("tt.rtd",,RTD("tt.rtd",,"Inst","ASX",AI5),"Bid")) /
      (RTD("tt.rtd",,RTD("tt.rtd",,"Inst","ASX",AI5),"BidQty") + RTD("tt.rtd",,RTD("tt.rtd",,"Inst","ASX",AI5),"AskQty")),
      3
    ),
    "settle", RTD("tt.rtd",,RTD("tt.rtd",,"Inst","ASX",AI5),"Settle"),
    "mid", ROUND(
      (RTD("tt.rtd",,RTD("tt.rtd",,"Inst","ASX",AI5),"Bid") + RTD("tt.rtd",,RTD("tt.rtd",,"Inst","ASX",AI5),"Ask")) / 2,
      3
    ),
    0
  ),
  0
)</f>
        <v>0</v>
      </c>
      <c r="AK5" s="35">
        <f t="shared" ref="AK5:AK56" si="7">AH5-AJ5</f>
        <v>0</v>
      </c>
      <c r="AL5" t="str">
        <f>IF(AND(AH5=0, AJ5=0), "",
   IF(AND(VALUE(RTD("tt.rtd",,RTD("tt.rtd",,"Inst","ASX",AG5),"ttq"))&gt;0,
       VALUE(RTD("tt.rtd",,RTD("tt.rtd",,"Inst","ASX",AI5),"ttq"))&gt;0,
         $E5&lt;$F5, AK5&gt;$F5),
       IF(ABS(AK5-$F5)&gt;0.01, "Sell", "S"),
   IF(AND(VALUE(RTD("tt.rtd",,RTD("tt.rtd",,"Inst","ASX",AG5),"ttq"))&gt;0,
       VALUE(RTD("tt.rtd",,RTD("tt.rtd",,"Inst","ASX",AI5),"ttq"))&gt;0,
       $E5&lt;$F5, AK5&lt;$E5),
       IF(ABS(AK5-$E5)&gt;0.01, "Buy", "B"), "")))</f>
        <v/>
      </c>
      <c r="AM5" t="str">
        <f>IF(OR(AL5="B", AL5="BUY"),
    IF(VALUE(RTD("tt.rtd",,RTD("tt.rtd",,"Inst","ASX",AG5),"BidQty")) /
       VALUE(RTD("tt.rtd",,RTD("tt.rtd",,"Inst","ASX",AG5),"AskQty")) &gt; $G$2,
       IF(VALUE(RTD("tt.rtd",,RTD("tt.rtd",,"Inst","ASX",AG5),"BidQty")) /
          VALUE(RTD("tt.rtd",,RTD("tt.rtd",,"Inst","ASX",AG5),"AskQty")) &gt;=
          VALUE(RTD("tt.rtd",,RTD("tt.rtd",,"Inst","ASX",AI5),"AskQty")) /
          VALUE(RTD("tt.rtd",,RTD("tt.rtd",,"Inst","ASX",AI5),"BidQty")),
          AI5,AG5),
       ""),
    IF(OR(AL5="S", AL5="SELL"),
        IF(VALUE(RTD("tt.rtd",,RTD("tt.rtd",,"Inst","ASX",AI5),"BidQty")) /
           VALUE(RTD("tt.rtd",,RTD("tt.rtd",,"Inst","ASX",AI5),"AskQty")) &gt;  $G$2,
           IF(VALUE(RTD("tt.rtd",,RTD("tt.rtd",,"Inst","ASX",AG5),"BidQty")) /
              VALUE(RTD("tt.rtd",,RTD("tt.rtd",,"Inst","ASX",AG5),"AskQty")) &gt;=
              VALUE(RTD("tt.rtd",,RTD("tt.rtd",,"Inst","ASX",AI5),"AskQty")) /
              VALUE(RTD("tt.rtd",,RTD("tt.rtd",,"Inst","ASX",AI5),"BidQty")),
              AG5,AI5),
           ""),
        ""))</f>
        <v/>
      </c>
      <c r="AN5" t="str">
        <f t="shared" ref="AN5:AN68" si="8">IF(AM5=AG5, IF(OR(AL5="B", AL5="Buy"), "Bid", "Ask"), IF(AM5=AI5, IF(OR(AL5="B", AL5="Buy"), "Ask", "Bid"), ""))</f>
        <v/>
      </c>
      <c r="AO5" s="41" t="s">
        <v>140</v>
      </c>
      <c r="AP5" cm="1">
        <f t="array" ref="AP5">IFERROR(
  _xlfn.SWITCH(
    $F$2,
    "vwap", ROUND(
      (RTD("tt.rtd",,RTD("tt.rtd",,"Inst","ASX",AO5),"BidQty") * RTD("tt.rtd",,RTD("tt.rtd",,"Inst","ASX",AO5),"Ask") +
       RTD("tt.rtd",,RTD("tt.rtd",,"Inst","ASX",AO5),"AskQty") * RTD("tt.rtd",,RTD("tt.rtd",,"Inst","ASX",AO5),"Bid")) /
      (RTD("tt.rtd",,RTD("tt.rtd",,"Inst","ASX",AO5),"BidQty") + RTD("tt.rtd",,RTD("tt.rtd",,"Inst","ASX",AO5),"AskQty")),
      3
    ),
    "settle", RTD("tt.rtd",,RTD("tt.rtd",,"Inst","ASX",AO5),"Settle"),
    "mid", ROUND(
      (RTD("tt.rtd",,RTD("tt.rtd",,"Inst","ASX",AO5),"Bid") + RTD("tt.rtd",,RTD("tt.rtd",,"Inst","ASX",AO5),"Ask")) / 2,
      3
    ),
    0
  ),
  0
)</f>
        <v>0</v>
      </c>
      <c r="AQ5" s="41" t="s">
        <v>141</v>
      </c>
      <c r="AR5" cm="1">
        <f t="array" ref="AR5">IFERROR(
  _xlfn.SWITCH(
    $F$2,
    "vwap", ROUND(
      (RTD("tt.rtd",,RTD("tt.rtd",,"Inst","ASX",AQ5),"BidQty") * RTD("tt.rtd",,RTD("tt.rtd",,"Inst","ASX",AQ5),"Ask") +
       RTD("tt.rtd",,RTD("tt.rtd",,"Inst","ASX",AQ5),"AskQty") * RTD("tt.rtd",,RTD("tt.rtd",,"Inst","ASX",AQ5),"Bid")) /
      (RTD("tt.rtd",,RTD("tt.rtd",,"Inst","ASX",AQ5),"BidQty") + RTD("tt.rtd",,RTD("tt.rtd",,"Inst","ASX",AQ5),"AskQty")),
      3
    ),
    "settle", RTD("tt.rtd",,RTD("tt.rtd",,"Inst","ASX",AQ5),"Settle"),
    "mid", ROUND(
      (RTD("tt.rtd",,RTD("tt.rtd",,"Inst","ASX",AQ5),"Bid") + RTD("tt.rtd",,RTD("tt.rtd",,"Inst","ASX",AQ5),"Ask")) / 2,
      3
    ),
    0
  ),
  0
)</f>
        <v>0</v>
      </c>
      <c r="AS5" s="35">
        <f t="shared" ref="AS5:AS38" si="9">AP5-AR5</f>
        <v>0</v>
      </c>
      <c r="AT5" t="str">
        <f>IF(AND(AP5=0, AR5=0), "",
   IF(AND(VALUE(RTD("tt.rtd",,RTD("tt.rtd",,"Inst","ASX",AO5),"ttq"))&gt;0,
       VALUE(RTD("tt.rtd",,RTD("tt.rtd",,"Inst","ASX",AQ5),"ttq"))&gt;0,
         $E5&lt;$F5, AS5&gt;$F5),
       IF(ABS(AS5-$F5)&gt;0.01, "Sell", "S"),
   IF(AND(VALUE(RTD("tt.rtd",,RTD("tt.rtd",,"Inst","ASX",AO5),"ttq"))&gt;0,
       VALUE(RTD("tt.rtd",,RTD("tt.rtd",,"Inst","ASX",AQ5),"ttq"))&gt;0,
       $E5&lt;$F5, AS5&lt;$E5),
       IF(ABS(AS5-$E5)&gt;0.01, "Buy", "B"), "")))</f>
        <v/>
      </c>
      <c r="AU5" t="str">
        <f>IF(OR(AT5="B", AT5="BUY"),
    IF(VALUE(RTD("tt.rtd",,RTD("tt.rtd",,"Inst","ASX",AO5),"BidQty")) /
       VALUE(RTD("tt.rtd",,RTD("tt.rtd",,"Inst","ASX",AO5),"AskQty")) &gt; $G$2,
       IF(VALUE(RTD("tt.rtd",,RTD("tt.rtd",,"Inst","ASX",AO5),"BidQty")) /
          VALUE(RTD("tt.rtd",,RTD("tt.rtd",,"Inst","ASX",AO5),"AskQty")) &gt;=
          VALUE(RTD("tt.rtd",,RTD("tt.rtd",,"Inst","ASX",AQ5),"AskQty")) /
          VALUE(RTD("tt.rtd",,RTD("tt.rtd",,"Inst","ASX",AQ5),"BidQty")),
          AQ5,AO5),
       ""),
    IF(OR(AT5="S", AT5="SELL"),
        IF(VALUE(RTD("tt.rtd",,RTD("tt.rtd",,"Inst","ASX",AQ5),"BidQty")) /
           VALUE(RTD("tt.rtd",,RTD("tt.rtd",,"Inst","ASX",AQ5),"AskQty")) &gt;  $G$2,
           IF(VALUE(RTD("tt.rtd",,RTD("tt.rtd",,"Inst","ASX",AO5),"BidQty")) /
              VALUE(RTD("tt.rtd",,RTD("tt.rtd",,"Inst","ASX",AO5),"AskQty")) &gt;=
              VALUE(RTD("tt.rtd",,RTD("tt.rtd",,"Inst","ASX",AQ5),"AskQty")) /
              VALUE(RTD("tt.rtd",,RTD("tt.rtd",,"Inst","ASX",AQ5),"BidQty")),
              AO5,AQ5),
           ""),
        ""))</f>
        <v/>
      </c>
      <c r="AV5" t="str">
        <f t="shared" ref="AV5:AV68" si="10">IF(AU5=AO5, IF(OR(AT5="B", AT5="Buy"), "Bid", "Ask"), IF(AU5=AQ5, IF(OR(AT5="B", AT5="Buy"), "Ask", "Bid"), ""))</f>
        <v/>
      </c>
      <c r="AW5" s="40" t="s">
        <v>188</v>
      </c>
      <c r="AX5" cm="1">
        <f t="array" ref="AX5">IFERROR(
  _xlfn.SWITCH(
    $F$2,
    "vwap", ROUND(
      (RTD("tt.rtd",,RTD("tt.rtd",,"Inst","ASX",AW5),"BidQty") * RTD("tt.rtd",,RTD("tt.rtd",,"Inst","ASX",AW5),"Ask") +
       RTD("tt.rtd",,RTD("tt.rtd",,"Inst","ASX",AW5),"AskQty") * RTD("tt.rtd",,RTD("tt.rtd",,"Inst","ASX",AW5),"Bid")) /
      (RTD("tt.rtd",,RTD("tt.rtd",,"Inst","ASX",AW5),"BidQty") + RTD("tt.rtd",,RTD("tt.rtd",,"Inst","ASX",AW5),"AskQty")),
      3
    ),
    "settle", RTD("tt.rtd",,RTD("tt.rtd",,"Inst","ASX",AW5),"Settle"),
    "mid", ROUND(
      (RTD("tt.rtd",,RTD("tt.rtd",,"Inst","ASX",AW5),"Bid") + RTD("tt.rtd",,RTD("tt.rtd",,"Inst","ASX",AW5),"Ask")) / 2,
      3
    ),
    0
  ),
  0
)</f>
        <v>0</v>
      </c>
      <c r="AY5" s="41" t="s">
        <v>145</v>
      </c>
      <c r="AZ5" cm="1">
        <f t="array" ref="AZ5">IFERROR(
  _xlfn.SWITCH(
    $F$2,
    "vwap", ROUND(
      (RTD("tt.rtd",,RTD("tt.rtd",,"Inst","ASX",AY5),"BidQty") * RTD("tt.rtd",,RTD("tt.rtd",,"Inst","ASX",AY5),"Ask") +
       RTD("tt.rtd",,RTD("tt.rtd",,"Inst","ASX",AY5),"AskQty") * RTD("tt.rtd",,RTD("tt.rtd",,"Inst","ASX",AY5),"Bid")) /
      (RTD("tt.rtd",,RTD("tt.rtd",,"Inst","ASX",AY5),"BidQty") + RTD("tt.rtd",,RTD("tt.rtd",,"Inst","ASX",AY5),"AskQty")),
      3
    ),
    "settle", RTD("tt.rtd",,RTD("tt.rtd",,"Inst","ASX",AY5),"Settle"),
    "mid", ROUND(
      (RTD("tt.rtd",,RTD("tt.rtd",,"Inst","ASX",AY5),"Bid") + RTD("tt.rtd",,RTD("tt.rtd",,"Inst","ASX",AY5),"Ask")) / 2,
      3
    ),
    0
  ),
  0
)</f>
        <v>0</v>
      </c>
      <c r="BA5" s="39">
        <f t="shared" ref="BA5:BA38" si="11">AX5-AZ5</f>
        <v>0</v>
      </c>
      <c r="BB5" t="str">
        <f>IF(AND(AX5=0, AZ5=0), "",
   IF(AND(VALUE(RTD("tt.rtd",,RTD("tt.rtd",,"Inst","ASX",AW5),"ttq"))&gt;0,
       VALUE(RTD("tt.rtd",,RTD("tt.rtd",,"Inst","ASX",AY5),"ttq"))&gt;0,
         $E5&lt;$F5, BA5&gt;$F5),
       IF(ABS(BA5-$F5)&gt;0.01, "Sell", "S"),
   IF(AND(VALUE(RTD("tt.rtd",,RTD("tt.rtd",,"Inst","ASX",AW5),"ttq"))&gt;0,
       VALUE(RTD("tt.rtd",,RTD("tt.rtd",,"Inst","ASX",AY5),"ttq"))&gt;0,
       $E5&lt;$F5, BA5&lt;$E5),
       IF(ABS(BA5-$E5)&gt;0.01, "Buy", "B"), "")))</f>
        <v/>
      </c>
      <c r="BC5" t="str">
        <f>IF(OR(BB5="B", BB5="BUY"),
    IF(VALUE(RTD("tt.rtd",,RTD("tt.rtd",,"Inst","ASX",AW5),"BidQty")) /
       VALUE(RTD("tt.rtd",,RTD("tt.rtd",,"Inst","ASX",AW5),"AskQty")) &gt; $G$2,
       IF(VALUE(RTD("tt.rtd",,RTD("tt.rtd",,"Inst","ASX",AW5),"BidQty")) /
          VALUE(RTD("tt.rtd",,RTD("tt.rtd",,"Inst","ASX",AW5),"AskQty")) &gt;=
          VALUE(RTD("tt.rtd",,RTD("tt.rtd",,"Inst","ASX",AY5),"AskQty")) /
          VALUE(RTD("tt.rtd",,RTD("tt.rtd",,"Inst","ASX",AY5),"BidQty")),
          AY5,AW5),
       ""),
    IF(OR(BB5="S", BB5="SELL"),
        IF(VALUE(RTD("tt.rtd",,RTD("tt.rtd",,"Inst","ASX",AY5),"BidQty")) /
           VALUE(RTD("tt.rtd",,RTD("tt.rtd",,"Inst","ASX",AY5),"AskQty")) &gt;  $G$2,
           IF(VALUE(RTD("tt.rtd",,RTD("tt.rtd",,"Inst","ASX",AW5),"BidQty")) /
              VALUE(RTD("tt.rtd",,RTD("tt.rtd",,"Inst","ASX",AW5),"AskQty")) &gt;=
              VALUE(RTD("tt.rtd",,RTD("tt.rtd",,"Inst","ASX",AY5),"AskQty")) /
              VALUE(RTD("tt.rtd",,RTD("tt.rtd",,"Inst","ASX",AY5),"BidQty")),
              AW5,AY5),
           ""),
        ""))</f>
        <v/>
      </c>
      <c r="BD5" t="str">
        <f t="shared" ref="BD5:BD68" si="12">IF(BC5=AW5, IF(OR(BB5="B", BB5="Buy"), "Bid", "Ask"), IF(BC5=AY5, IF(OR(BB5="B", BB5="Buy"), "Ask", "Bid"), ""))</f>
        <v/>
      </c>
      <c r="BE5" s="40" t="s">
        <v>282</v>
      </c>
      <c r="BF5" cm="1">
        <f t="array" ref="BF5">IFERROR(
  _xlfn.SWITCH(
    $F$2,
    "vwap", ROUND(
      (RTD("tt.rtd",,RTD("tt.rtd",,"Inst","ASX",BE5),"BidQty") * RTD("tt.rtd",,RTD("tt.rtd",,"Inst","ASX",BE5),"Ask") +
       RTD("tt.rtd",,RTD("tt.rtd",,"Inst","ASX",BE5),"AskQty") * RTD("tt.rtd",,RTD("tt.rtd",,"Inst","ASX",BE5),"Bid")) /
      (RTD("tt.rtd",,RTD("tt.rtd",,"Inst","ASX",BE5),"BidQty") + RTD("tt.rtd",,RTD("tt.rtd",,"Inst","ASX",BE5),"AskQty")),
      3
    ),
    "settle", RTD("tt.rtd",,RTD("tt.rtd",,"Inst","ASX",BE5),"Settle"),
    "mid", ROUND(
      (RTD("tt.rtd",,RTD("tt.rtd",,"Inst","ASX",BE5),"Bid") + RTD("tt.rtd",,RTD("tt.rtd",,"Inst","ASX",BE5),"Ask")) / 2,
      3
    ),
    0
  ),
  0
)</f>
        <v>0</v>
      </c>
      <c r="BG5" s="41" t="s">
        <v>283</v>
      </c>
      <c r="BH5" cm="1">
        <f t="array" ref="BH5">IFERROR(
  _xlfn.SWITCH(
    $F$2,
    "vwap", ROUND(
      (RTD("tt.rtd",,RTD("tt.rtd",,"Inst","ASX",BG5),"BidQty") * RTD("tt.rtd",,RTD("tt.rtd",,"Inst","ASX",BG5),"Ask") +
       RTD("tt.rtd",,RTD("tt.rtd",,"Inst","ASX",BG5),"AskQty") * RTD("tt.rtd",,RTD("tt.rtd",,"Inst","ASX",BG5),"Bid")) /
      (RTD("tt.rtd",,RTD("tt.rtd",,"Inst","ASX",BG5),"BidQty") + RTD("tt.rtd",,RTD("tt.rtd",,"Inst","ASX",BG5),"AskQty")),
      3
    ),
    "settle", RTD("tt.rtd",,RTD("tt.rtd",,"Inst","ASX",BG5),"Settle"),
    "mid", ROUND(
      (RTD("tt.rtd",,RTD("tt.rtd",,"Inst","ASX",BG5),"Bid") + RTD("tt.rtd",,RTD("tt.rtd",,"Inst","ASX",BG5),"Ask")) / 2,
      3
    ),
    0
  ),
  0
)</f>
        <v>0</v>
      </c>
      <c r="BI5" s="35">
        <f t="shared" ref="BI5:BI66" si="13">BF5-BH5</f>
        <v>0</v>
      </c>
      <c r="BJ5" t="str">
        <f>IF(AND(BF5=0, BH5=0), "",
   IF(AND(VALUE(RTD("tt.rtd",,RTD("tt.rtd",,"Inst","ASX",BE5),"ttq"))&gt;0,
       VALUE(RTD("tt.rtd",,RTD("tt.rtd",,"Inst","ASX",BG5),"ttq"))&gt;0,
         $E5&lt;$F5, BI5&gt;$F5),
       IF(ABS(BI5-$F5)&gt;0.01, "Sell", "S"),
   IF(AND(VALUE(RTD("tt.rtd",,RTD("tt.rtd",,"Inst","ASX",BE5),"ttq"))&gt;0,
       VALUE(RTD("tt.rtd",,RTD("tt.rtd",,"Inst","ASX",BG5),"ttq"))&gt;0,
       $E5&lt;$F5, BI5&lt;$E5),
       IF(ABS(BI5-$E5)&gt;0.01, "Buy", "B"), "")))</f>
        <v/>
      </c>
      <c r="BK5" t="str">
        <f>IF(OR(BJ5="B", BJ5="BUY"),
    IF(VALUE(RTD("tt.rtd",,RTD("tt.rtd",,"Inst","ASX",BE5),"BidQty")) /
       VALUE(RTD("tt.rtd",,RTD("tt.rtd",,"Inst","ASX",BE5),"AskQty")) &gt; $G$2,
       IF(VALUE(RTD("tt.rtd",,RTD("tt.rtd",,"Inst","ASX",BE5),"BidQty")) /
          VALUE(RTD("tt.rtd",,RTD("tt.rtd",,"Inst","ASX",BE5),"AskQty")) &gt;=
          VALUE(RTD("tt.rtd",,RTD("tt.rtd",,"Inst","ASX",BG5),"AskQty")) /
          VALUE(RTD("tt.rtd",,RTD("tt.rtd",,"Inst","ASX",BG5),"BidQty")),
          BG5,BE5),
       ""),
    IF(OR(BJ5="S", BJ5="SELL"),
        IF(VALUE(RTD("tt.rtd",,RTD("tt.rtd",,"Inst","ASX",BG5),"BidQty")) /
           VALUE(RTD("tt.rtd",,RTD("tt.rtd",,"Inst","ASX",BG5),"AskQty")) &gt;  $G$2,
           IF(VALUE(RTD("tt.rtd",,RTD("tt.rtd",,"Inst","ASX",BE5),"BidQty")) /
              VALUE(RTD("tt.rtd",,RTD("tt.rtd",,"Inst","ASX",BE5),"AskQty")) &gt;=
              VALUE(RTD("tt.rtd",,RTD("tt.rtd",,"Inst","ASX",BG5),"AskQty")) /
              VALUE(RTD("tt.rtd",,RTD("tt.rtd",,"Inst","ASX",BG5),"BidQty")),
              BE5,BG5),
           ""),
        ""))</f>
        <v/>
      </c>
      <c r="BL5" t="str">
        <f t="shared" ref="BL5:BL66" si="14">IF(BK5=BE5, IF(OR(BJ5="B", BJ5="Buy"), "Bid", "Ask"), IF(BK5=BG5, IF(OR(BJ5="B", BJ5="Buy"), "Ask", "Bid"), ""))</f>
        <v/>
      </c>
    </row>
    <row r="6" spans="1:763" x14ac:dyDescent="0.2">
      <c r="A6" s="40" t="s">
        <v>47</v>
      </c>
      <c r="B6" cm="1">
        <f t="array" ref="B6">IFERROR(
  _xlfn.SWITCH(
    $F$2,
    "vwap", ROUND(
      (RTD("tt.rtd",,RTD("tt.rtd",,"Inst","ASX",A6),"BidQty") * RTD("tt.rtd",,RTD("tt.rtd",,"Inst","ASX",A6),"Ask") +
       RTD("tt.rtd",,RTD("tt.rtd",,"Inst","ASX",A6),"AskQty") * RTD("tt.rtd",,RTD("tt.rtd",,"Inst","ASX",A6),"Bid")) /
      (RTD("tt.rtd",,RTD("tt.rtd",,"Inst","ASX",A6),"BidQty") + RTD("tt.rtd",,RTD("tt.rtd",,"Inst","ASX",A6),"AskQty")),
      3
    ),
    "settle", RTD("tt.rtd",,RTD("tt.rtd",,"Inst","ASX",A6),"Settle"),
    "mid", ROUND(
      (RTD("tt.rtd",,RTD("tt.rtd",,"Inst","ASX",A6),"Bid") + RTD("tt.rtd",,RTD("tt.rtd",,"Inst","ASX",A6),"Ask")) / 2,
      3
    ),
    0
  ),
  0
)</f>
        <v>0</v>
      </c>
      <c r="C6" s="35">
        <f t="shared" si="0"/>
        <v>0</v>
      </c>
      <c r="D6" s="41" t="s">
        <v>64</v>
      </c>
      <c r="E6" t="e">
        <f>VALUE(RTD("tt.rtd",,RTD("tt.rtd",,"Inst","ASX",D6),"Bid"))</f>
        <v>#N/A</v>
      </c>
      <c r="F6" t="e">
        <f>VALUE(RTD("tt.rtd",,RTD("tt.rtd",,"Inst","ASX",D6),"Ask"))</f>
        <v>#N/A</v>
      </c>
      <c r="G6" s="37" cm="1">
        <f t="array" ref="G6">IFERROR(
  _xlfn.SWITCH(
    $F$2,
    "vwap", ROUND(
      (RTD("tt.rtd",,RTD("tt.rtd",,"Inst","ASX",D6),"BidQty") * RTD("tt.rtd",,RTD("tt.rtd",,"Inst","ASX",D6),"Ask") +
       RTD("tt.rtd",,RTD("tt.rtd",,"Inst","ASX",D6),"AskQty") * RTD("tt.rtd",,RTD("tt.rtd",,"Inst","ASX",D6),"Bid")) /
      (RTD("tt.rtd",,RTD("tt.rtd",,"Inst","ASX",D6),"BidQty") + RTD("tt.rtd",,RTD("tt.rtd",,"Inst","ASX",D6),"AskQty")),
      3
    ),
    "settle", RTD("tt.rtd",,RTD("tt.rtd",,"Inst","ASX",D6),"Settle"),
    "mid", ROUND(
      (RTD("tt.rtd",,RTD("tt.rtd",,"Inst","ASX",D6),"Bid") + RTD("tt.rtd",,RTD("tt.rtd",,"Inst","ASX",D6),"Ask")) / 2,
      3
    ),
    0
  ),
  0
)</f>
        <v>0</v>
      </c>
      <c r="I6" s="40" t="s">
        <v>137</v>
      </c>
      <c r="J6" cm="1">
        <f t="array" ref="J6">IFERROR(
  _xlfn.SWITCH(
    $F$2,
    "vwap", ROUND(
      (RTD("tt.rtd",,RTD("tt.rtd",,"Inst","ASX",I6),"BidQty") * RTD("tt.rtd",,RTD("tt.rtd",,"Inst","ASX",I6),"Ask") +
       RTD("tt.rtd",,RTD("tt.rtd",,"Inst","ASX",I6),"AskQty") * RTD("tt.rtd",,RTD("tt.rtd",,"Inst","ASX",I6),"Bid")) /
      (RTD("tt.rtd",,RTD("tt.rtd",,"Inst","ASX",I6),"BidQty") + RTD("tt.rtd",,RTD("tt.rtd",,"Inst","ASX",I6),"AskQty")),
      3
    ),
    "settle", RTD("tt.rtd",,RTD("tt.rtd",,"Inst","ASX",I6),"Settle"),
    "mid", ROUND(
      (RTD("tt.rtd",,RTD("tt.rtd",,"Inst","ASX",I6),"Bid") + RTD("tt.rtd",,RTD("tt.rtd",,"Inst","ASX",I6),"Ask")) / 2,
      3
    ),
    0
  ),
  0
)</f>
        <v>0</v>
      </c>
      <c r="K6" s="41" t="s">
        <v>65</v>
      </c>
      <c r="L6" cm="1">
        <f t="array" ref="L6">IFERROR(
  _xlfn.SWITCH(
    $F$2,
    "vwap", ROUND(
      (RTD("tt.rtd",,RTD("tt.rtd",,"Inst","ASX",K6),"BidQty") * RTD("tt.rtd",,RTD("tt.rtd",,"Inst","ASX",K6),"Ask") +
       RTD("tt.rtd",,RTD("tt.rtd",,"Inst","ASX",K6),"AskQty") * RTD("tt.rtd",,RTD("tt.rtd",,"Inst","ASX",K6),"Bid")) /
      (RTD("tt.rtd",,RTD("tt.rtd",,"Inst","ASX",K6),"BidQty") + RTD("tt.rtd",,RTD("tt.rtd",,"Inst","ASX",K6),"AskQty")),
      3
    ),
    "settle", RTD("tt.rtd",,RTD("tt.rtd",,"Inst","ASX",K6),"Settle"),
    "mid", ROUND(
      (RTD("tt.rtd",,RTD("tt.rtd",,"Inst","ASX",K6),"Bid") + RTD("tt.rtd",,RTD("tt.rtd",,"Inst","ASX",K6),"Ask")) / 2,
      3
    ),
    0
  ),
  0
)</f>
        <v>0</v>
      </c>
      <c r="M6" s="39">
        <f t="shared" si="1"/>
        <v>0</v>
      </c>
      <c r="N6" t="str">
        <f>IF(AND(J6=0, L6=0), "",
   IF(AND(VALUE(RTD("tt.rtd",,RTD("tt.rtd",,"Inst","ASX",I6),"ttq"))&gt;0,
       VALUE(RTD("tt.rtd",,RTD("tt.rtd",,"Inst","ASX",K6),"ttq"))&gt;0,
         $E6&lt;$F6, M6&gt;$F6),
       IF(ABS(M6-$F6)&gt;0.01, "Sell", "S"),
   IF(AND(VALUE(RTD("tt.rtd",,RTD("tt.rtd",,"Inst","ASX",I6),"ttq"))&gt;0,
       VALUE(RTD("tt.rtd",,RTD("tt.rtd",,"Inst","ASX",K6),"ttq"))&gt;0,
       $E6&lt;$F6, M6&lt;$E6),
       IF(ABS(M6-$E6)&gt;0.01, "Buy", "B"), "")))</f>
        <v/>
      </c>
      <c r="O6" t="str">
        <f>IF(OR(N6="B", N6="BUY"),
    IF(VALUE(RTD("tt.rtd",,RTD("tt.rtd",,"Inst","ASX",I6),"BidQty")) /
       VALUE(RTD("tt.rtd",,RTD("tt.rtd",,"Inst","ASX",I6),"AskQty")) &gt; $G$2,
       IF(VALUE(RTD("tt.rtd",,RTD("tt.rtd",,"Inst","ASX",I6),"BidQty")) /
          VALUE(RTD("tt.rtd",,RTD("tt.rtd",,"Inst","ASX",I6),"AskQty")) &gt;=
          VALUE(RTD("tt.rtd",,RTD("tt.rtd",,"Inst","ASX",K6),"AskQty")) /
          VALUE(RTD("tt.rtd",,RTD("tt.rtd",,"Inst","ASX",K6),"BidQty")),
          K6, I6),
       ""),
    IF(OR(N6="S", N6="SELL"),
        IF(VALUE(RTD("tt.rtd",,RTD("tt.rtd",,"Inst","ASX",K6),"BidQty")) /
           VALUE(RTD("tt.rtd",,RTD("tt.rtd",,"Inst","ASX",K6),"AskQty")) &gt;  $G$2,
           IF(VALUE(RTD("tt.rtd",,RTD("tt.rtd",,"Inst","ASX",I6),"BidQty")) /
              VALUE(RTD("tt.rtd",,RTD("tt.rtd",,"Inst","ASX",I6),"AskQty")) &gt;=
              VALUE(RTD("tt.rtd",,RTD("tt.rtd",,"Inst","ASX",K6),"AskQty")) /
              VALUE(RTD("tt.rtd",,RTD("tt.rtd",,"Inst","ASX",K6),"BidQty")),
              I6,K6),
           ""),
        ""))</f>
        <v/>
      </c>
      <c r="P6" t="str">
        <f t="shared" si="2"/>
        <v/>
      </c>
      <c r="Q6" s="40" t="s">
        <v>138</v>
      </c>
      <c r="R6" cm="1">
        <f t="array" ref="R6">IFERROR(
  _xlfn.SWITCH(
    $F$2,
    "vwap", ROUND(
      (RTD("tt.rtd",,RTD("tt.rtd",,"Inst","ASX",Q6),"BidQty") * RTD("tt.rtd",,RTD("tt.rtd",,"Inst","ASX",Q6),"Ask") +
       RTD("tt.rtd",,RTD("tt.rtd",,"Inst","ASX",Q6),"AskQty") * RTD("tt.rtd",,RTD("tt.rtd",,"Inst","ASX",Q6),"Bid")) /
      (RTD("tt.rtd",,RTD("tt.rtd",,"Inst","ASX",Q6),"BidQty") + RTD("tt.rtd",,RTD("tt.rtd",,"Inst","ASX",Q6),"AskQty")),
      3
    ),
    "settle", RTD("tt.rtd",,RTD("tt.rtd",,"Inst","ASX",Q6),"Settle"),
    "mid", ROUND(
      (RTD("tt.rtd",,RTD("tt.rtd",,"Inst","ASX",Q6),"Bid") + RTD("tt.rtd",,RTD("tt.rtd",,"Inst","ASX",Q6),"Ask")) / 2,
      3
    ),
    0
  ),
  0
)</f>
        <v>0</v>
      </c>
      <c r="S6" s="41" t="s">
        <v>142</v>
      </c>
      <c r="T6" cm="1">
        <f t="array" ref="T6">IFERROR(
  _xlfn.SWITCH(
    $F$2,
    "vwap", ROUND(
      (RTD("tt.rtd",,RTD("tt.rtd",,"Inst","ASX",S6),"BidQty") * RTD("tt.rtd",,RTD("tt.rtd",,"Inst","ASX",S6),"Ask") +
       RTD("tt.rtd",,RTD("tt.rtd",,"Inst","ASX",S6),"AskQty") * RTD("tt.rtd",,RTD("tt.rtd",,"Inst","ASX",S6),"Bid")) /
      (RTD("tt.rtd",,RTD("tt.rtd",,"Inst","ASX",S6),"BidQty") + RTD("tt.rtd",,RTD("tt.rtd",,"Inst","ASX",S6),"AskQty")),
      3
    ),
    "settle", RTD("tt.rtd",,RTD("tt.rtd",,"Inst","ASX",S6),"Settle"),
    "mid", ROUND(
      (RTD("tt.rtd",,RTD("tt.rtd",,"Inst","ASX",S6),"Bid") + RTD("tt.rtd",,RTD("tt.rtd",,"Inst","ASX",S6),"Ask")) / 2,
      3
    ),
    0
  ),
  0
)</f>
        <v>0</v>
      </c>
      <c r="U6" s="39">
        <f t="shared" si="3"/>
        <v>0</v>
      </c>
      <c r="V6" t="str">
        <f>IF(AND(R6=0, T6=0), "",
   IF(AND(VALUE(RTD("tt.rtd",,RTD("tt.rtd",,"Inst","ASX",Q6),"ttq"))&gt;0,
       VALUE(RTD("tt.rtd",,RTD("tt.rtd",,"Inst","ASX",S6),"ttq"))&gt;0,
         $E6&lt;$F6, U6&gt;$F6),
       IF(ABS(U6-$F6)&gt;0.01, "Sell", "S"),
   IF(AND(VALUE(RTD("tt.rtd",,RTD("tt.rtd",,"Inst","ASX",Q6),"ttq"))&gt;0,
       VALUE(RTD("tt.rtd",,RTD("tt.rtd",,"Inst","ASX",S6),"ttq"))&gt;0,
       $E6&lt;$F6, U6&lt;$E6),
       IF(ABS(U6-$E6)&gt;0.01, "Buy", "B"), "")))</f>
        <v/>
      </c>
      <c r="W6" t="str">
        <f>IF(OR(V6="B", V6="BUY"),
    IF(VALUE(RTD("tt.rtd",,RTD("tt.rtd",,"Inst","ASX",Q6),"BidQty")) /
       VALUE(RTD("tt.rtd",,RTD("tt.rtd",,"Inst","ASX",Q6),"AskQty")) &gt; $G$2,
       IF(VALUE(RTD("tt.rtd",,RTD("tt.rtd",,"Inst","ASX",Q6),"BidQty")) /
          VALUE(RTD("tt.rtd",,RTD("tt.rtd",,"Inst","ASX",Q6),"AskQty")) &gt;=
          VALUE(RTD("tt.rtd",,RTD("tt.rtd",,"Inst","ASX",S6),"AskQty")) /
          VALUE(RTD("tt.rtd",,RTD("tt.rtd",,"Inst","ASX",S6),"BidQty")),
          S6,Q6),
       ""),
    IF(OR(V6="S", V6="SELL"),
        IF(VALUE(RTD("tt.rtd",,RTD("tt.rtd",,"Inst","ASX",S6),"BidQty")) /
           VALUE(RTD("tt.rtd",,RTD("tt.rtd",,"Inst","ASX",S6),"AskQty")) &gt;  $G$2,
           IF(VALUE(RTD("tt.rtd",,RTD("tt.rtd",,"Inst","ASX",Q6),"BidQty")) /
              VALUE(RTD("tt.rtd",,RTD("tt.rtd",,"Inst","ASX",Q6),"AskQty")) &gt;=
              VALUE(RTD("tt.rtd",,RTD("tt.rtd",,"Inst","ASX",S6),"AskQty")) /
              VALUE(RTD("tt.rtd",,RTD("tt.rtd",,"Inst","ASX",S6),"BidQty")),
              Q6,S6),
           ""),
        ""))</f>
        <v/>
      </c>
      <c r="X6" t="str">
        <f t="shared" si="4"/>
        <v/>
      </c>
      <c r="Y6" s="41" t="s">
        <v>139</v>
      </c>
      <c r="Z6" cm="1">
        <f t="array" ref="Z6">IFERROR(
  _xlfn.SWITCH(
    $F$2,
    "vwap", ROUND(
      (RTD("tt.rtd",,RTD("tt.rtd",,"Inst","ASX",Y6),"BidQty") * RTD("tt.rtd",,RTD("tt.rtd",,"Inst","ASX",Y6),"Ask") +
       RTD("tt.rtd",,RTD("tt.rtd",,"Inst","ASX",Y6),"AskQty") * RTD("tt.rtd",,RTD("tt.rtd",,"Inst","ASX",Y6),"Bid")) /
      (RTD("tt.rtd",,RTD("tt.rtd",,"Inst","ASX",Y6),"BidQty") + RTD("tt.rtd",,RTD("tt.rtd",,"Inst","ASX",Y6),"AskQty")),
      3
    ),
    "settle", RTD("tt.rtd",,RTD("tt.rtd",,"Inst","ASX",Y6),"Settle"),
    "mid", ROUND(
      (RTD("tt.rtd",,RTD("tt.rtd",,"Inst","ASX",Y6),"Bid") + RTD("tt.rtd",,RTD("tt.rtd",,"Inst","ASX",Y6),"Ask")) / 2,
      3
    ),
    0
  ),
  0
)</f>
        <v>0</v>
      </c>
      <c r="AA6" s="41" t="s">
        <v>143</v>
      </c>
      <c r="AB6" cm="1">
        <f t="array" ref="AB6">IFERROR(
  _xlfn.SWITCH(
    $F$2,
    "vwap", ROUND(
      (RTD("tt.rtd",,RTD("tt.rtd",,"Inst","ASX",AA6),"BidQty") * RTD("tt.rtd",,RTD("tt.rtd",,"Inst","ASX",AA6),"Ask") +
       RTD("tt.rtd",,RTD("tt.rtd",,"Inst","ASX",AA6),"AskQty") * RTD("tt.rtd",,RTD("tt.rtd",,"Inst","ASX",AA6),"Bid")) /
      (RTD("tt.rtd",,RTD("tt.rtd",,"Inst","ASX",AA6),"BidQty") + RTD("tt.rtd",,RTD("tt.rtd",,"Inst","ASX",AA6),"AskQty")),
      3
    ),
    "settle", RTD("tt.rtd",,RTD("tt.rtd",,"Inst","ASX",AA6),"Settle"),
    "mid", ROUND(
      (RTD("tt.rtd",,RTD("tt.rtd",,"Inst","ASX",AA6),"Bid") + RTD("tt.rtd",,RTD("tt.rtd",,"Inst","ASX",AA6),"Ask")) / 2,
      3
    ),
    0
  ),
  0
)</f>
        <v>0</v>
      </c>
      <c r="AC6" s="35">
        <f t="shared" si="5"/>
        <v>0</v>
      </c>
      <c r="AD6" t="str">
        <f>IF(AND(Z6=0, AB6=0), "",
   IF(AND(VALUE(RTD("tt.rtd",,RTD("tt.rtd",,"Inst","ASX",Y6),"ttq"))&gt;0,
       VALUE(RTD("tt.rtd",,RTD("tt.rtd",,"Inst","ASX",AA6),"ttq"))&gt;0,
         $E6&lt;$F6, AC6&gt;$F6),
       IF(ABS(AC6-$F6)&gt;0.01, "Sell", "S"),
   IF(AND(VALUE(RTD("tt.rtd",,RTD("tt.rtd",,"Inst","ASX",Y6),"ttq"))&gt;0,
       VALUE(RTD("tt.rtd",,RTD("tt.rtd",,"Inst","ASX",AA6),"ttq"))&gt;0,
       $E6&lt;$F6, AC6&lt;$E6),
       IF(ABS(AC6-$E6)&gt;0.01, "Buy", "B"), "")))</f>
        <v/>
      </c>
      <c r="AE6" t="str">
        <f>IF(OR(AD6="B", AD6="BUY"),
    IF(VALUE(RTD("tt.rtd",,RTD("tt.rtd",,"Inst","ASX",Y6),"BidQty")) /
       VALUE(RTD("tt.rtd",,RTD("tt.rtd",,"Inst","ASX",Y6),"AskQty")) &gt; $G$2,
       IF(VALUE(RTD("tt.rtd",,RTD("tt.rtd",,"Inst","ASX",Y6),"BidQty")) /
          VALUE(RTD("tt.rtd",,RTD("tt.rtd",,"Inst","ASX",Y6),"AskQty")) &gt;=
          VALUE(RTD("tt.rtd",,RTD("tt.rtd",,"Inst","ASX",AA6),"AskQty")) /
          VALUE(RTD("tt.rtd",,RTD("tt.rtd",,"Inst","ASX",AA6),"BidQty")),
          AA6,Y6),
       ""),
    IF(OR(AD6="S", AD6="SELL"),
        IF(VALUE(RTD("tt.rtd",,RTD("tt.rtd",,"Inst","ASX",AA6),"BidQty")) /
           VALUE(RTD("tt.rtd",,RTD("tt.rtd",,"Inst","ASX",AA6),"AskQty")) &gt;  $G$2,
           IF(VALUE(RTD("tt.rtd",,RTD("tt.rtd",,"Inst","ASX",Y6),"BidQty")) /
              VALUE(RTD("tt.rtd",,RTD("tt.rtd",,"Inst","ASX",Y6),"AskQty")) &gt;=
              VALUE(RTD("tt.rtd",,RTD("tt.rtd",,"Inst","ASX",AA6),"AskQty")) /
              VALUE(RTD("tt.rtd",,RTD("tt.rtd",,"Inst","ASX",AA6),"BidQty")),
              Y6,AA6),
           ""),
        ""))</f>
        <v/>
      </c>
      <c r="AF6" t="str">
        <f t="shared" si="6"/>
        <v/>
      </c>
      <c r="AG6" s="41" t="s">
        <v>141</v>
      </c>
      <c r="AH6" cm="1">
        <f t="array" ref="AH6">IFERROR(
  _xlfn.SWITCH(
    $F$2,
    "vwap", ROUND(
      (RTD("tt.rtd",,RTD("tt.rtd",,"Inst","ASX",AG6),"BidQty") * RTD("tt.rtd",,RTD("tt.rtd",,"Inst","ASX",AG6),"Ask") +
       RTD("tt.rtd",,RTD("tt.rtd",,"Inst","ASX",AG6),"AskQty") * RTD("tt.rtd",,RTD("tt.rtd",,"Inst","ASX",AG6),"Bid")) /
      (RTD("tt.rtd",,RTD("tt.rtd",,"Inst","ASX",AG6),"BidQty") + RTD("tt.rtd",,RTD("tt.rtd",,"Inst","ASX",AG6),"AskQty")),
      3
    ),
    "settle", RTD("tt.rtd",,RTD("tt.rtd",,"Inst","ASX",AG6),"Settle"),
    "mid", ROUND(
      (RTD("tt.rtd",,RTD("tt.rtd",,"Inst","ASX",AG6),"Bid") + RTD("tt.rtd",,RTD("tt.rtd",,"Inst","ASX",AG6),"Ask")) / 2,
      3
    ),
    0
  ),
  0
)</f>
        <v>0</v>
      </c>
      <c r="AI6" s="41" t="s">
        <v>144</v>
      </c>
      <c r="AJ6" cm="1">
        <f t="array" ref="AJ6">IFERROR(
  _xlfn.SWITCH(
    $F$2,
    "vwap", ROUND(
      (RTD("tt.rtd",,RTD("tt.rtd",,"Inst","ASX",AI6),"BidQty") * RTD("tt.rtd",,RTD("tt.rtd",,"Inst","ASX",AI6),"Ask") +
       RTD("tt.rtd",,RTD("tt.rtd",,"Inst","ASX",AI6),"AskQty") * RTD("tt.rtd",,RTD("tt.rtd",,"Inst","ASX",AI6),"Bid")) /
      (RTD("tt.rtd",,RTD("tt.rtd",,"Inst","ASX",AI6),"BidQty") + RTD("tt.rtd",,RTD("tt.rtd",,"Inst","ASX",AI6),"AskQty")),
      3
    ),
    "settle", RTD("tt.rtd",,RTD("tt.rtd",,"Inst","ASX",AI6),"Settle"),
    "mid", ROUND(
      (RTD("tt.rtd",,RTD("tt.rtd",,"Inst","ASX",AI6),"Bid") + RTD("tt.rtd",,RTD("tt.rtd",,"Inst","ASX",AI6),"Ask")) / 2,
      3
    ),
    0
  ),
  0
)</f>
        <v>0</v>
      </c>
      <c r="AK6" s="35">
        <f t="shared" si="7"/>
        <v>0</v>
      </c>
      <c r="AL6" t="str">
        <f>IF(AND(AH6=0, AJ6=0), "",
   IF(AND(VALUE(RTD("tt.rtd",,RTD("tt.rtd",,"Inst","ASX",AG6),"ttq"))&gt;0,
       VALUE(RTD("tt.rtd",,RTD("tt.rtd",,"Inst","ASX",AI6),"ttq"))&gt;0,
         $E6&lt;$F6, AK6&gt;$F6),
       IF(ABS(AK6-$F6)&gt;0.01, "Sell", "S"),
   IF(AND(VALUE(RTD("tt.rtd",,RTD("tt.rtd",,"Inst","ASX",AG6),"ttq"))&gt;0,
       VALUE(RTD("tt.rtd",,RTD("tt.rtd",,"Inst","ASX",AI6),"ttq"))&gt;0,
       $E6&lt;$F6, AK6&lt;$E6),
       IF(ABS(AK6-$E6)&gt;0.01, "Buy", "B"), "")))</f>
        <v/>
      </c>
      <c r="AM6" t="str">
        <f>IF(OR(AL6="B", AL6="BUY"),
    IF(VALUE(RTD("tt.rtd",,RTD("tt.rtd",,"Inst","ASX",AG6),"BidQty")) /
       VALUE(RTD("tt.rtd",,RTD("tt.rtd",,"Inst","ASX",AG6),"AskQty")) &gt; $G$2,
       IF(VALUE(RTD("tt.rtd",,RTD("tt.rtd",,"Inst","ASX",AG6),"BidQty")) /
          VALUE(RTD("tt.rtd",,RTD("tt.rtd",,"Inst","ASX",AG6),"AskQty")) &gt;=
          VALUE(RTD("tt.rtd",,RTD("tt.rtd",,"Inst","ASX",AI6),"AskQty")) /
          VALUE(RTD("tt.rtd",,RTD("tt.rtd",,"Inst","ASX",AI6),"BidQty")),
          AI6,AG6),
       ""),
    IF(OR(AL6="S", AL6="SELL"),
        IF(VALUE(RTD("tt.rtd",,RTD("tt.rtd",,"Inst","ASX",AI6),"BidQty")) /
           VALUE(RTD("tt.rtd",,RTD("tt.rtd",,"Inst","ASX",AI6),"AskQty")) &gt;  $G$2,
           IF(VALUE(RTD("tt.rtd",,RTD("tt.rtd",,"Inst","ASX",AG6),"BidQty")) /
              VALUE(RTD("tt.rtd",,RTD("tt.rtd",,"Inst","ASX",AG6),"AskQty")) &gt;=
              VALUE(RTD("tt.rtd",,RTD("tt.rtd",,"Inst","ASX",AI6),"AskQty")) /
              VALUE(RTD("tt.rtd",,RTD("tt.rtd",,"Inst","ASX",AI6),"BidQty")),
              AG6,AI6),
           ""),
        ""))</f>
        <v/>
      </c>
      <c r="AN6" t="str">
        <f t="shared" si="8"/>
        <v/>
      </c>
      <c r="AO6" s="41" t="s">
        <v>145</v>
      </c>
      <c r="AP6" cm="1">
        <f t="array" ref="AP6">IFERROR(
  _xlfn.SWITCH(
    $F$2,
    "vwap", ROUND(
      (RTD("tt.rtd",,RTD("tt.rtd",,"Inst","ASX",AO6),"BidQty") * RTD("tt.rtd",,RTD("tt.rtd",,"Inst","ASX",AO6),"Ask") +
       RTD("tt.rtd",,RTD("tt.rtd",,"Inst","ASX",AO6),"AskQty") * RTD("tt.rtd",,RTD("tt.rtd",,"Inst","ASX",AO6),"Bid")) /
      (RTD("tt.rtd",,RTD("tt.rtd",,"Inst","ASX",AO6),"BidQty") + RTD("tt.rtd",,RTD("tt.rtd",,"Inst","ASX",AO6),"AskQty")),
      3
    ),
    "settle", RTD("tt.rtd",,RTD("tt.rtd",,"Inst","ASX",AO6),"Settle"),
    "mid", ROUND(
      (RTD("tt.rtd",,RTD("tt.rtd",,"Inst","ASX",AO6),"Bid") + RTD("tt.rtd",,RTD("tt.rtd",,"Inst","ASX",AO6),"Ask")) / 2,
      3
    ),
    0
  ),
  0
)</f>
        <v>0</v>
      </c>
      <c r="AQ6" s="41" t="s">
        <v>146</v>
      </c>
      <c r="AR6" cm="1">
        <f t="array" ref="AR6">IFERROR(
  _xlfn.SWITCH(
    $F$2,
    "vwap", ROUND(
      (RTD("tt.rtd",,RTD("tt.rtd",,"Inst","ASX",AQ6),"BidQty") * RTD("tt.rtd",,RTD("tt.rtd",,"Inst","ASX",AQ6),"Ask") +
       RTD("tt.rtd",,RTD("tt.rtd",,"Inst","ASX",AQ6),"AskQty") * RTD("tt.rtd",,RTD("tt.rtd",,"Inst","ASX",AQ6),"Bid")) /
      (RTD("tt.rtd",,RTD("tt.rtd",,"Inst","ASX",AQ6),"BidQty") + RTD("tt.rtd",,RTD("tt.rtd",,"Inst","ASX",AQ6),"AskQty")),
      3
    ),
    "settle", RTD("tt.rtd",,RTD("tt.rtd",,"Inst","ASX",AQ6),"Settle"),
    "mid", ROUND(
      (RTD("tt.rtd",,RTD("tt.rtd",,"Inst","ASX",AQ6),"Bid") + RTD("tt.rtd",,RTD("tt.rtd",,"Inst","ASX",AQ6),"Ask")) / 2,
      3
    ),
    0
  ),
  0
)</f>
        <v>0</v>
      </c>
      <c r="AS6" s="35">
        <f t="shared" si="9"/>
        <v>0</v>
      </c>
      <c r="AT6" t="str">
        <f>IF(AND(AP6=0, AR6=0), "",
   IF(AND(VALUE(RTD("tt.rtd",,RTD("tt.rtd",,"Inst","ASX",AO6),"ttq"))&gt;0,
       VALUE(RTD("tt.rtd",,RTD("tt.rtd",,"Inst","ASX",AQ6),"ttq"))&gt;0,
         $E6&lt;$F6, AS6&gt;$F6),
       IF(ABS(AS6-$F6)&gt;0.01, "Sell", "S"),
   IF(AND(VALUE(RTD("tt.rtd",,RTD("tt.rtd",,"Inst","ASX",AO6),"ttq"))&gt;0,
       VALUE(RTD("tt.rtd",,RTD("tt.rtd",,"Inst","ASX",AQ6),"ttq"))&gt;0,
       $E6&lt;$F6, AS6&lt;$E6),
       IF(ABS(AS6-$E6)&gt;0.01, "Buy", "B"), "")))</f>
        <v/>
      </c>
      <c r="AU6" t="str">
        <f>IF(OR(AT6="B", AT6="BUY"),
    IF(VALUE(RTD("tt.rtd",,RTD("tt.rtd",,"Inst","ASX",AO6),"BidQty")) /
       VALUE(RTD("tt.rtd",,RTD("tt.rtd",,"Inst","ASX",AO6),"AskQty")) &gt; $G$2,
       IF(VALUE(RTD("tt.rtd",,RTD("tt.rtd",,"Inst","ASX",AO6),"BidQty")) /
          VALUE(RTD("tt.rtd",,RTD("tt.rtd",,"Inst","ASX",AO6),"AskQty")) &gt;=
          VALUE(RTD("tt.rtd",,RTD("tt.rtd",,"Inst","ASX",AQ6),"AskQty")) /
          VALUE(RTD("tt.rtd",,RTD("tt.rtd",,"Inst","ASX",AQ6),"BidQty")),
          AQ6,AO6),
       ""),
    IF(OR(AT6="S", AT6="SELL"),
        IF(VALUE(RTD("tt.rtd",,RTD("tt.rtd",,"Inst","ASX",AQ6),"BidQty")) /
           VALUE(RTD("tt.rtd",,RTD("tt.rtd",,"Inst","ASX",AQ6),"AskQty")) &gt;  $G$2,
           IF(VALUE(RTD("tt.rtd",,RTD("tt.rtd",,"Inst","ASX",AO6),"BidQty")) /
              VALUE(RTD("tt.rtd",,RTD("tt.rtd",,"Inst","ASX",AO6),"AskQty")) &gt;=
              VALUE(RTD("tt.rtd",,RTD("tt.rtd",,"Inst","ASX",AQ6),"AskQty")) /
              VALUE(RTD("tt.rtd",,RTD("tt.rtd",,"Inst","ASX",AQ6),"BidQty")),
              AO6,AQ6),
           ""),
        ""))</f>
        <v/>
      </c>
      <c r="AV6" t="str">
        <f t="shared" si="10"/>
        <v/>
      </c>
      <c r="AW6" s="40" t="s">
        <v>189</v>
      </c>
      <c r="AX6" cm="1">
        <f t="array" ref="AX6">IFERROR(
  _xlfn.SWITCH(
    $F$2,
    "vwap", ROUND(
      (RTD("tt.rtd",,RTD("tt.rtd",,"Inst","ASX",AW6),"BidQty") * RTD("tt.rtd",,RTD("tt.rtd",,"Inst","ASX",AW6),"Ask") +
       RTD("tt.rtd",,RTD("tt.rtd",,"Inst","ASX",AW6),"AskQty") * RTD("tt.rtd",,RTD("tt.rtd",,"Inst","ASX",AW6),"Bid")) /
      (RTD("tt.rtd",,RTD("tt.rtd",,"Inst","ASX",AW6),"BidQty") + RTD("tt.rtd",,RTD("tt.rtd",,"Inst","ASX",AW6),"AskQty")),
      3
    ),
    "settle", RTD("tt.rtd",,RTD("tt.rtd",,"Inst","ASX",AW6),"Settle"),
    "mid", ROUND(
      (RTD("tt.rtd",,RTD("tt.rtd",,"Inst","ASX",AW6),"Bid") + RTD("tt.rtd",,RTD("tt.rtd",,"Inst","ASX",AW6),"Ask")) / 2,
      3
    ),
    0
  ),
  0
)</f>
        <v>0</v>
      </c>
      <c r="AY6" s="41" t="s">
        <v>150</v>
      </c>
      <c r="AZ6" cm="1">
        <f t="array" ref="AZ6">IFERROR(
  _xlfn.SWITCH(
    $F$2,
    "vwap", ROUND(
      (RTD("tt.rtd",,RTD("tt.rtd",,"Inst","ASX",AY6),"BidQty") * RTD("tt.rtd",,RTD("tt.rtd",,"Inst","ASX",AY6),"Ask") +
       RTD("tt.rtd",,RTD("tt.rtd",,"Inst","ASX",AY6),"AskQty") * RTD("tt.rtd",,RTD("tt.rtd",,"Inst","ASX",AY6),"Bid")) /
      (RTD("tt.rtd",,RTD("tt.rtd",,"Inst","ASX",AY6),"BidQty") + RTD("tt.rtd",,RTD("tt.rtd",,"Inst","ASX",AY6),"AskQty")),
      3
    ),
    "settle", RTD("tt.rtd",,RTD("tt.rtd",,"Inst","ASX",AY6),"Settle"),
    "mid", ROUND(
      (RTD("tt.rtd",,RTD("tt.rtd",,"Inst","ASX",AY6),"Bid") + RTD("tt.rtd",,RTD("tt.rtd",,"Inst","ASX",AY6),"Ask")) / 2,
      3
    ),
    0
  ),
  0
)</f>
        <v>0</v>
      </c>
      <c r="BA6" s="39">
        <f t="shared" si="11"/>
        <v>0</v>
      </c>
      <c r="BB6" t="str">
        <f>IF(AND(AX6=0, AZ6=0), "",
   IF(AND(VALUE(RTD("tt.rtd",,RTD("tt.rtd",,"Inst","ASX",AW6),"ttq"))&gt;0,
       VALUE(RTD("tt.rtd",,RTD("tt.rtd",,"Inst","ASX",AY6),"ttq"))&gt;0,
         $E6&lt;$F6, BA6&gt;$F6),
       IF(ABS(BA6-$F6)&gt;0.01, "Sell", "S"),
   IF(AND(VALUE(RTD("tt.rtd",,RTD("tt.rtd",,"Inst","ASX",AW6),"ttq"))&gt;0,
       VALUE(RTD("tt.rtd",,RTD("tt.rtd",,"Inst","ASX",AY6),"ttq"))&gt;0,
       $E6&lt;$F6, BA6&lt;$E6),
       IF(ABS(BA6-$E6)&gt;0.01, "Buy", "B"), "")))</f>
        <v/>
      </c>
      <c r="BC6" t="str">
        <f>IF(OR(BB6="B", BB6="BUY"),
    IF(VALUE(RTD("tt.rtd",,RTD("tt.rtd",,"Inst","ASX",AW6),"BidQty")) /
       VALUE(RTD("tt.rtd",,RTD("tt.rtd",,"Inst","ASX",AW6),"AskQty")) &gt; $G$2,
       IF(VALUE(RTD("tt.rtd",,RTD("tt.rtd",,"Inst","ASX",AW6),"BidQty")) /
          VALUE(RTD("tt.rtd",,RTD("tt.rtd",,"Inst","ASX",AW6),"AskQty")) &gt;=
          VALUE(RTD("tt.rtd",,RTD("tt.rtd",,"Inst","ASX",AY6),"AskQty")) /
          VALUE(RTD("tt.rtd",,RTD("tt.rtd",,"Inst","ASX",AY6),"BidQty")),
          AY6,AW6),
       ""),
    IF(OR(BB6="S", BB6="SELL"),
        IF(VALUE(RTD("tt.rtd",,RTD("tt.rtd",,"Inst","ASX",AY6),"BidQty")) /
           VALUE(RTD("tt.rtd",,RTD("tt.rtd",,"Inst","ASX",AY6),"AskQty")) &gt;  $G$2,
           IF(VALUE(RTD("tt.rtd",,RTD("tt.rtd",,"Inst","ASX",AW6),"BidQty")) /
              VALUE(RTD("tt.rtd",,RTD("tt.rtd",,"Inst","ASX",AW6),"AskQty")) &gt;=
              VALUE(RTD("tt.rtd",,RTD("tt.rtd",,"Inst","ASX",AY6),"AskQty")) /
              VALUE(RTD("tt.rtd",,RTD("tt.rtd",,"Inst","ASX",AY6),"BidQty")),
              AW6,AY6),
           ""),
        ""))</f>
        <v/>
      </c>
      <c r="BD6" t="str">
        <f t="shared" si="12"/>
        <v/>
      </c>
      <c r="BE6" s="40" t="s">
        <v>283</v>
      </c>
      <c r="BF6" cm="1">
        <f t="array" ref="BF6">IFERROR(
  _xlfn.SWITCH(
    $F$2,
    "vwap", ROUND(
      (RTD("tt.rtd",,RTD("tt.rtd",,"Inst","ASX",BE6),"BidQty") * RTD("tt.rtd",,RTD("tt.rtd",,"Inst","ASX",BE6),"Ask") +
       RTD("tt.rtd",,RTD("tt.rtd",,"Inst","ASX",BE6),"AskQty") * RTD("tt.rtd",,RTD("tt.rtd",,"Inst","ASX",BE6),"Bid")) /
      (RTD("tt.rtd",,RTD("tt.rtd",,"Inst","ASX",BE6),"BidQty") + RTD("tt.rtd",,RTD("tt.rtd",,"Inst","ASX",BE6),"AskQty")),
      3
    ),
    "settle", RTD("tt.rtd",,RTD("tt.rtd",,"Inst","ASX",BE6),"Settle"),
    "mid", ROUND(
      (RTD("tt.rtd",,RTD("tt.rtd",,"Inst","ASX",BE6),"Bid") + RTD("tt.rtd",,RTD("tt.rtd",,"Inst","ASX",BE6),"Ask")) / 2,
      3
    ),
    0
  ),
  0
)</f>
        <v>0</v>
      </c>
      <c r="BG6" s="41" t="s">
        <v>284</v>
      </c>
      <c r="BH6" cm="1">
        <f t="array" ref="BH6">IFERROR(
  _xlfn.SWITCH(
    $F$2,
    "vwap", ROUND(
      (RTD("tt.rtd",,RTD("tt.rtd",,"Inst","ASX",BG6),"BidQty") * RTD("tt.rtd",,RTD("tt.rtd",,"Inst","ASX",BG6),"Ask") +
       RTD("tt.rtd",,RTD("tt.rtd",,"Inst","ASX",BG6),"AskQty") * RTD("tt.rtd",,RTD("tt.rtd",,"Inst","ASX",BG6),"Bid")) /
      (RTD("tt.rtd",,RTD("tt.rtd",,"Inst","ASX",BG6),"BidQty") + RTD("tt.rtd",,RTD("tt.rtd",,"Inst","ASX",BG6),"AskQty")),
      3
    ),
    "settle", RTD("tt.rtd",,RTD("tt.rtd",,"Inst","ASX",BG6),"Settle"),
    "mid", ROUND(
      (RTD("tt.rtd",,RTD("tt.rtd",,"Inst","ASX",BG6),"Bid") + RTD("tt.rtd",,RTD("tt.rtd",,"Inst","ASX",BG6),"Ask")) / 2,
      3
    ),
    0
  ),
  0
)</f>
        <v>0</v>
      </c>
      <c r="BI6" s="35">
        <f t="shared" si="13"/>
        <v>0</v>
      </c>
      <c r="BJ6" t="str">
        <f>IF(AND(BF6=0, BH6=0), "",
   IF(AND(VALUE(RTD("tt.rtd",,RTD("tt.rtd",,"Inst","ASX",BE6),"ttq"))&gt;0,
       VALUE(RTD("tt.rtd",,RTD("tt.rtd",,"Inst","ASX",BG6),"ttq"))&gt;0,
         $E6&lt;$F6, BI6&gt;$F6),
       IF(ABS(BI6-$F6)&gt;0.01, "Sell", "S"),
   IF(AND(VALUE(RTD("tt.rtd",,RTD("tt.rtd",,"Inst","ASX",BE6),"ttq"))&gt;0,
       VALUE(RTD("tt.rtd",,RTD("tt.rtd",,"Inst","ASX",BG6),"ttq"))&gt;0,
       $E6&lt;$F6, BI6&lt;$E6),
       IF(ABS(BI6-$E6)&gt;0.01, "Buy", "B"), "")))</f>
        <v/>
      </c>
      <c r="BK6" t="str">
        <f>IF(OR(BJ6="B", BJ6="BUY"),
    IF(VALUE(RTD("tt.rtd",,RTD("tt.rtd",,"Inst","ASX",BE6),"BidQty")) /
       VALUE(RTD("tt.rtd",,RTD("tt.rtd",,"Inst","ASX",BE6),"AskQty")) &gt; $G$2,
       IF(VALUE(RTD("tt.rtd",,RTD("tt.rtd",,"Inst","ASX",BE6),"BidQty")) /
          VALUE(RTD("tt.rtd",,RTD("tt.rtd",,"Inst","ASX",BE6),"AskQty")) &gt;=
          VALUE(RTD("tt.rtd",,RTD("tt.rtd",,"Inst","ASX",BG6),"AskQty")) /
          VALUE(RTD("tt.rtd",,RTD("tt.rtd",,"Inst","ASX",BG6),"BidQty")),
          BG6,BE6),
       ""),
    IF(OR(BJ6="S", BJ6="SELL"),
        IF(VALUE(RTD("tt.rtd",,RTD("tt.rtd",,"Inst","ASX",BG6),"BidQty")) /
           VALUE(RTD("tt.rtd",,RTD("tt.rtd",,"Inst","ASX",BG6),"AskQty")) &gt;  $G$2,
           IF(VALUE(RTD("tt.rtd",,RTD("tt.rtd",,"Inst","ASX",BE6),"BidQty")) /
              VALUE(RTD("tt.rtd",,RTD("tt.rtd",,"Inst","ASX",BE6),"AskQty")) &gt;=
              VALUE(RTD("tt.rtd",,RTD("tt.rtd",,"Inst","ASX",BG6),"AskQty")) /
              VALUE(RTD("tt.rtd",,RTD("tt.rtd",,"Inst","ASX",BG6),"BidQty")),
              BE6,BG6),
           ""),
        ""))</f>
        <v/>
      </c>
      <c r="BL6" t="str">
        <f t="shared" si="14"/>
        <v/>
      </c>
    </row>
    <row r="7" spans="1:763" x14ac:dyDescent="0.2">
      <c r="A7" s="40" t="s">
        <v>48</v>
      </c>
      <c r="B7" cm="1">
        <f t="array" ref="B7">IFERROR(
  _xlfn.SWITCH(
    $F$2,
    "vwap", ROUND(
      (RTD("tt.rtd",,RTD("tt.rtd",,"Inst","ASX",A7),"BidQty") * RTD("tt.rtd",,RTD("tt.rtd",,"Inst","ASX",A7),"Ask") +
       RTD("tt.rtd",,RTD("tt.rtd",,"Inst","ASX",A7),"AskQty") * RTD("tt.rtd",,RTD("tt.rtd",,"Inst","ASX",A7),"Bid")) /
      (RTD("tt.rtd",,RTD("tt.rtd",,"Inst","ASX",A7),"BidQty") + RTD("tt.rtd",,RTD("tt.rtd",,"Inst","ASX",A7),"AskQty")),
      3
    ),
    "settle", RTD("tt.rtd",,RTD("tt.rtd",,"Inst","ASX",A7),"Settle"),
    "mid", ROUND(
      (RTD("tt.rtd",,RTD("tt.rtd",,"Inst","ASX",A7),"Bid") + RTD("tt.rtd",,RTD("tt.rtd",,"Inst","ASX",A7),"Ask")) / 2,
      3
    ),
    0
  ),
  0
)</f>
        <v>0</v>
      </c>
      <c r="C7" s="35">
        <f t="shared" si="0"/>
        <v>0</v>
      </c>
      <c r="D7" s="41" t="s">
        <v>65</v>
      </c>
      <c r="E7" t="e">
        <f>VALUE(RTD("tt.rtd",,RTD("tt.rtd",,"Inst","ASX",D7),"Bid"))</f>
        <v>#N/A</v>
      </c>
      <c r="F7" t="e">
        <f>VALUE(RTD("tt.rtd",,RTD("tt.rtd",,"Inst","ASX",D7),"Ask"))</f>
        <v>#N/A</v>
      </c>
      <c r="G7" s="37" cm="1">
        <f t="array" ref="G7">IFERROR(
  _xlfn.SWITCH(
    $F$2,
    "vwap", ROUND(
      (RTD("tt.rtd",,RTD("tt.rtd",,"Inst","ASX",D7),"BidQty") * RTD("tt.rtd",,RTD("tt.rtd",,"Inst","ASX",D7),"Ask") +
       RTD("tt.rtd",,RTD("tt.rtd",,"Inst","ASX",D7),"AskQty") * RTD("tt.rtd",,RTD("tt.rtd",,"Inst","ASX",D7),"Bid")) /
      (RTD("tt.rtd",,RTD("tt.rtd",,"Inst","ASX",D7),"BidQty") + RTD("tt.rtd",,RTD("tt.rtd",,"Inst","ASX",D7),"AskQty")),
      3
    ),
    "settle", RTD("tt.rtd",,RTD("tt.rtd",,"Inst","ASX",D7),"Settle"),
    "mid", ROUND(
      (RTD("tt.rtd",,RTD("tt.rtd",,"Inst","ASX",D7),"Bid") + RTD("tt.rtd",,RTD("tt.rtd",,"Inst","ASX",D7),"Ask")) / 2,
      3
    ),
    0
  ),
  0
)</f>
        <v>0</v>
      </c>
      <c r="I7" s="40" t="s">
        <v>142</v>
      </c>
      <c r="J7" cm="1">
        <f t="array" ref="J7">IFERROR(
  _xlfn.SWITCH(
    $F$2,
    "vwap", ROUND(
      (RTD("tt.rtd",,RTD("tt.rtd",,"Inst","ASX",I7),"BidQty") * RTD("tt.rtd",,RTD("tt.rtd",,"Inst","ASX",I7),"Ask") +
       RTD("tt.rtd",,RTD("tt.rtd",,"Inst","ASX",I7),"AskQty") * RTD("tt.rtd",,RTD("tt.rtd",,"Inst","ASX",I7),"Bid")) /
      (RTD("tt.rtd",,RTD("tt.rtd",,"Inst","ASX",I7),"BidQty") + RTD("tt.rtd",,RTD("tt.rtd",,"Inst","ASX",I7),"AskQty")),
      3
    ),
    "settle", RTD("tt.rtd",,RTD("tt.rtd",,"Inst","ASX",I7),"Settle"),
    "mid", ROUND(
      (RTD("tt.rtd",,RTD("tt.rtd",,"Inst","ASX",I7),"Bid") + RTD("tt.rtd",,RTD("tt.rtd",,"Inst","ASX",I7),"Ask")) / 2,
      3
    ),
    0
  ),
  0
)</f>
        <v>0</v>
      </c>
      <c r="K7" s="41" t="s">
        <v>72</v>
      </c>
      <c r="L7" cm="1">
        <f t="array" ref="L7">IFERROR(
  _xlfn.SWITCH(
    $F$2,
    "vwap", ROUND(
      (RTD("tt.rtd",,RTD("tt.rtd",,"Inst","ASX",K7),"BidQty") * RTD("tt.rtd",,RTD("tt.rtd",,"Inst","ASX",K7),"Ask") +
       RTD("tt.rtd",,RTD("tt.rtd",,"Inst","ASX",K7),"AskQty") * RTD("tt.rtd",,RTD("tt.rtd",,"Inst","ASX",K7),"Bid")) /
      (RTD("tt.rtd",,RTD("tt.rtd",,"Inst","ASX",K7),"BidQty") + RTD("tt.rtd",,RTD("tt.rtd",,"Inst","ASX",K7),"AskQty")),
      3
    ),
    "settle", RTD("tt.rtd",,RTD("tt.rtd",,"Inst","ASX",K7),"Settle"),
    "mid", ROUND(
      (RTD("tt.rtd",,RTD("tt.rtd",,"Inst","ASX",K7),"Bid") + RTD("tt.rtd",,RTD("tt.rtd",,"Inst","ASX",K7),"Ask")) / 2,
      3
    ),
    0
  ),
  0
)</f>
        <v>0</v>
      </c>
      <c r="M7" s="39">
        <f t="shared" si="1"/>
        <v>0</v>
      </c>
      <c r="N7" t="str">
        <f>IF(AND(J7=0, L7=0), "",
   IF(AND(VALUE(RTD("tt.rtd",,RTD("tt.rtd",,"Inst","ASX",I7),"ttq"))&gt;0,
       VALUE(RTD("tt.rtd",,RTD("tt.rtd",,"Inst","ASX",K7),"ttq"))&gt;0,
         $E7&lt;$F7, M7&gt;$F7),
       IF(ABS(M7-$F7)&gt;0.01, "Sell", "S"),
   IF(AND(VALUE(RTD("tt.rtd",,RTD("tt.rtd",,"Inst","ASX",I7),"ttq"))&gt;0,
       VALUE(RTD("tt.rtd",,RTD("tt.rtd",,"Inst","ASX",K7),"ttq"))&gt;0,
       $E7&lt;$F7, M7&lt;$E7),
       IF(ABS(M7-$E7)&gt;0.01, "Buy", "B"), "")))</f>
        <v/>
      </c>
      <c r="O7" t="str">
        <f>IF(OR(N7="B", N7="BUY"),
    IF(VALUE(RTD("tt.rtd",,RTD("tt.rtd",,"Inst","ASX",I7),"BidQty")) /
       VALUE(RTD("tt.rtd",,RTD("tt.rtd",,"Inst","ASX",I7),"AskQty")) &gt; $G$2,
       IF(VALUE(RTD("tt.rtd",,RTD("tt.rtd",,"Inst","ASX",I7),"BidQty")) /
          VALUE(RTD("tt.rtd",,RTD("tt.rtd",,"Inst","ASX",I7),"AskQty")) &gt;=
          VALUE(RTD("tt.rtd",,RTD("tt.rtd",,"Inst","ASX",K7),"AskQty")) /
          VALUE(RTD("tt.rtd",,RTD("tt.rtd",,"Inst","ASX",K7),"BidQty")),
          K7, I7),
       ""),
    IF(OR(N7="S", N7="SELL"),
        IF(VALUE(RTD("tt.rtd",,RTD("tt.rtd",,"Inst","ASX",K7),"BidQty")) /
           VALUE(RTD("tt.rtd",,RTD("tt.rtd",,"Inst","ASX",K7),"AskQty")) &gt;  $G$2,
           IF(VALUE(RTD("tt.rtd",,RTD("tt.rtd",,"Inst","ASX",I7),"BidQty")) /
              VALUE(RTD("tt.rtd",,RTD("tt.rtd",,"Inst","ASX",I7),"AskQty")) &gt;=
              VALUE(RTD("tt.rtd",,RTD("tt.rtd",,"Inst","ASX",K7),"AskQty")) /
              VALUE(RTD("tt.rtd",,RTD("tt.rtd",,"Inst","ASX",K7),"BidQty")),
              I7,K7),
           ""),
        ""))</f>
        <v/>
      </c>
      <c r="P7" t="str">
        <f t="shared" si="2"/>
        <v/>
      </c>
      <c r="Q7" s="40" t="s">
        <v>143</v>
      </c>
      <c r="R7" cm="1">
        <f t="array" ref="R7">IFERROR(
  _xlfn.SWITCH(
    $F$2,
    "vwap", ROUND(
      (RTD("tt.rtd",,RTD("tt.rtd",,"Inst","ASX",Q7),"BidQty") * RTD("tt.rtd",,RTD("tt.rtd",,"Inst","ASX",Q7),"Ask") +
       RTD("tt.rtd",,RTD("tt.rtd",,"Inst","ASX",Q7),"AskQty") * RTD("tt.rtd",,RTD("tt.rtd",,"Inst","ASX",Q7),"Bid")) /
      (RTD("tt.rtd",,RTD("tt.rtd",,"Inst","ASX",Q7),"BidQty") + RTD("tt.rtd",,RTD("tt.rtd",,"Inst","ASX",Q7),"AskQty")),
      3
    ),
    "settle", RTD("tt.rtd",,RTD("tt.rtd",,"Inst","ASX",Q7),"Settle"),
    "mid", ROUND(
      (RTD("tt.rtd",,RTD("tt.rtd",,"Inst","ASX",Q7),"Bid") + RTD("tt.rtd",,RTD("tt.rtd",,"Inst","ASX",Q7),"Ask")) / 2,
      3
    ),
    0
  ),
  0
)</f>
        <v>0</v>
      </c>
      <c r="S7" s="41" t="s">
        <v>147</v>
      </c>
      <c r="T7" cm="1">
        <f t="array" ref="T7">IFERROR(
  _xlfn.SWITCH(
    $F$2,
    "vwap", ROUND(
      (RTD("tt.rtd",,RTD("tt.rtd",,"Inst","ASX",S7),"BidQty") * RTD("tt.rtd",,RTD("tt.rtd",,"Inst","ASX",S7),"Ask") +
       RTD("tt.rtd",,RTD("tt.rtd",,"Inst","ASX",S7),"AskQty") * RTD("tt.rtd",,RTD("tt.rtd",,"Inst","ASX",S7),"Bid")) /
      (RTD("tt.rtd",,RTD("tt.rtd",,"Inst","ASX",S7),"BidQty") + RTD("tt.rtd",,RTD("tt.rtd",,"Inst","ASX",S7),"AskQty")),
      3
    ),
    "settle", RTD("tt.rtd",,RTD("tt.rtd",,"Inst","ASX",S7),"Settle"),
    "mid", ROUND(
      (RTD("tt.rtd",,RTD("tt.rtd",,"Inst","ASX",S7),"Bid") + RTD("tt.rtd",,RTD("tt.rtd",,"Inst","ASX",S7),"Ask")) / 2,
      3
    ),
    0
  ),
  0
)</f>
        <v>0</v>
      </c>
      <c r="U7" s="39">
        <f t="shared" si="3"/>
        <v>0</v>
      </c>
      <c r="V7" t="str">
        <f>IF(AND(R7=0, T7=0), "",
   IF(AND(VALUE(RTD("tt.rtd",,RTD("tt.rtd",,"Inst","ASX",Q7),"ttq"))&gt;0,
       VALUE(RTD("tt.rtd",,RTD("tt.rtd",,"Inst","ASX",S7),"ttq"))&gt;0,
         $E7&lt;$F7, U7&gt;$F7),
       IF(ABS(U7-$F7)&gt;0.01, "Sell", "S"),
   IF(AND(VALUE(RTD("tt.rtd",,RTD("tt.rtd",,"Inst","ASX",Q7),"ttq"))&gt;0,
       VALUE(RTD("tt.rtd",,RTD("tt.rtd",,"Inst","ASX",S7),"ttq"))&gt;0,
       $E7&lt;$F7, U7&lt;$E7),
       IF(ABS(U7-$E7)&gt;0.01, "Buy", "B"), "")))</f>
        <v/>
      </c>
      <c r="W7" t="str">
        <f>IF(OR(V7="B", V7="BUY"),
    IF(VALUE(RTD("tt.rtd",,RTD("tt.rtd",,"Inst","ASX",Q7),"BidQty")) /
       VALUE(RTD("tt.rtd",,RTD("tt.rtd",,"Inst","ASX",Q7),"AskQty")) &gt; $G$2,
       IF(VALUE(RTD("tt.rtd",,RTD("tt.rtd",,"Inst","ASX",Q7),"BidQty")) /
          VALUE(RTD("tt.rtd",,RTD("tt.rtd",,"Inst","ASX",Q7),"AskQty")) &gt;=
          VALUE(RTD("tt.rtd",,RTD("tt.rtd",,"Inst","ASX",S7),"AskQty")) /
          VALUE(RTD("tt.rtd",,RTD("tt.rtd",,"Inst","ASX",S7),"BidQty")),
          S7,Q7),
       ""),
    IF(OR(V7="S", V7="SELL"),
        IF(VALUE(RTD("tt.rtd",,RTD("tt.rtd",,"Inst","ASX",S7),"BidQty")) /
           VALUE(RTD("tt.rtd",,RTD("tt.rtd",,"Inst","ASX",S7),"AskQty")) &gt;  $G$2,
           IF(VALUE(RTD("tt.rtd",,RTD("tt.rtd",,"Inst","ASX",Q7),"BidQty")) /
              VALUE(RTD("tt.rtd",,RTD("tt.rtd",,"Inst","ASX",Q7),"AskQty")) &gt;=
              VALUE(RTD("tt.rtd",,RTD("tt.rtd",,"Inst","ASX",S7),"AskQty")) /
              VALUE(RTD("tt.rtd",,RTD("tt.rtd",,"Inst","ASX",S7),"BidQty")),
              Q7,S7),
           ""),
        ""))</f>
        <v/>
      </c>
      <c r="X7" t="str">
        <f t="shared" si="4"/>
        <v/>
      </c>
      <c r="Y7" s="41" t="s">
        <v>144</v>
      </c>
      <c r="Z7" cm="1">
        <f t="array" ref="Z7">IFERROR(
  _xlfn.SWITCH(
    $F$2,
    "vwap", ROUND(
      (RTD("tt.rtd",,RTD("tt.rtd",,"Inst","ASX",Y7),"BidQty") * RTD("tt.rtd",,RTD("tt.rtd",,"Inst","ASX",Y7),"Ask") +
       RTD("tt.rtd",,RTD("tt.rtd",,"Inst","ASX",Y7),"AskQty") * RTD("tt.rtd",,RTD("tt.rtd",,"Inst","ASX",Y7),"Bid")) /
      (RTD("tt.rtd",,RTD("tt.rtd",,"Inst","ASX",Y7),"BidQty") + RTD("tt.rtd",,RTD("tt.rtd",,"Inst","ASX",Y7),"AskQty")),
      3
    ),
    "settle", RTD("tt.rtd",,RTD("tt.rtd",,"Inst","ASX",Y7),"Settle"),
    "mid", ROUND(
      (RTD("tt.rtd",,RTD("tt.rtd",,"Inst","ASX",Y7),"Bid") + RTD("tt.rtd",,RTD("tt.rtd",,"Inst","ASX",Y7),"Ask")) / 2,
      3
    ),
    0
  ),
  0
)</f>
        <v>0</v>
      </c>
      <c r="AA7" s="41" t="s">
        <v>148</v>
      </c>
      <c r="AB7" cm="1">
        <f t="array" ref="AB7">IFERROR(
  _xlfn.SWITCH(
    $F$2,
    "vwap", ROUND(
      (RTD("tt.rtd",,RTD("tt.rtd",,"Inst","ASX",AA7),"BidQty") * RTD("tt.rtd",,RTD("tt.rtd",,"Inst","ASX",AA7),"Ask") +
       RTD("tt.rtd",,RTD("tt.rtd",,"Inst","ASX",AA7),"AskQty") * RTD("tt.rtd",,RTD("tt.rtd",,"Inst","ASX",AA7),"Bid")) /
      (RTD("tt.rtd",,RTD("tt.rtd",,"Inst","ASX",AA7),"BidQty") + RTD("tt.rtd",,RTD("tt.rtd",,"Inst","ASX",AA7),"AskQty")),
      3
    ),
    "settle", RTD("tt.rtd",,RTD("tt.rtd",,"Inst","ASX",AA7),"Settle"),
    "mid", ROUND(
      (RTD("tt.rtd",,RTD("tt.rtd",,"Inst","ASX",AA7),"Bid") + RTD("tt.rtd",,RTD("tt.rtd",,"Inst","ASX",AA7),"Ask")) / 2,
      3
    ),
    0
  ),
  0
)</f>
        <v>0</v>
      </c>
      <c r="AC7" s="35">
        <f t="shared" si="5"/>
        <v>0</v>
      </c>
      <c r="AD7" t="str">
        <f>IF(AND(Z7=0, AB7=0), "",
   IF(AND(VALUE(RTD("tt.rtd",,RTD("tt.rtd",,"Inst","ASX",Y7),"ttq"))&gt;0,
       VALUE(RTD("tt.rtd",,RTD("tt.rtd",,"Inst","ASX",AA7),"ttq"))&gt;0,
         $E7&lt;$F7, AC7&gt;$F7),
       IF(ABS(AC7-$F7)&gt;0.01, "Sell", "S"),
   IF(AND(VALUE(RTD("tt.rtd",,RTD("tt.rtd",,"Inst","ASX",Y7),"ttq"))&gt;0,
       VALUE(RTD("tt.rtd",,RTD("tt.rtd",,"Inst","ASX",AA7),"ttq"))&gt;0,
       $E7&lt;$F7, AC7&lt;$E7),
       IF(ABS(AC7-$E7)&gt;0.01, "Buy", "B"), "")))</f>
        <v/>
      </c>
      <c r="AE7" t="str">
        <f>IF(OR(AD7="B", AD7="BUY"),
    IF(VALUE(RTD("tt.rtd",,RTD("tt.rtd",,"Inst","ASX",Y7),"BidQty")) /
       VALUE(RTD("tt.rtd",,RTD("tt.rtd",,"Inst","ASX",Y7),"AskQty")) &gt; $G$2,
       IF(VALUE(RTD("tt.rtd",,RTD("tt.rtd",,"Inst","ASX",Y7),"BidQty")) /
          VALUE(RTD("tt.rtd",,RTD("tt.rtd",,"Inst","ASX",Y7),"AskQty")) &gt;=
          VALUE(RTD("tt.rtd",,RTD("tt.rtd",,"Inst","ASX",AA7),"AskQty")) /
          VALUE(RTD("tt.rtd",,RTD("tt.rtd",,"Inst","ASX",AA7),"BidQty")),
          AA7,Y7),
       ""),
    IF(OR(AD7="S", AD7="SELL"),
        IF(VALUE(RTD("tt.rtd",,RTD("tt.rtd",,"Inst","ASX",AA7),"BidQty")) /
           VALUE(RTD("tt.rtd",,RTD("tt.rtd",,"Inst","ASX",AA7),"AskQty")) &gt;  $G$2,
           IF(VALUE(RTD("tt.rtd",,RTD("tt.rtd",,"Inst","ASX",Y7),"BidQty")) /
              VALUE(RTD("tt.rtd",,RTD("tt.rtd",,"Inst","ASX",Y7),"AskQty")) &gt;=
              VALUE(RTD("tt.rtd",,RTD("tt.rtd",,"Inst","ASX",AA7),"AskQty")) /
              VALUE(RTD("tt.rtd",,RTD("tt.rtd",,"Inst","ASX",AA7),"BidQty")),
              Y7,AA7),
           ""),
        ""))</f>
        <v/>
      </c>
      <c r="AF7" t="str">
        <f t="shared" si="6"/>
        <v/>
      </c>
      <c r="AG7" s="41" t="s">
        <v>146</v>
      </c>
      <c r="AH7" cm="1">
        <f t="array" ref="AH7">IFERROR(
  _xlfn.SWITCH(
    $F$2,
    "vwap", ROUND(
      (RTD("tt.rtd",,RTD("tt.rtd",,"Inst","ASX",AG7),"BidQty") * RTD("tt.rtd",,RTD("tt.rtd",,"Inst","ASX",AG7),"Ask") +
       RTD("tt.rtd",,RTD("tt.rtd",,"Inst","ASX",AG7),"AskQty") * RTD("tt.rtd",,RTD("tt.rtd",,"Inst","ASX",AG7),"Bid")) /
      (RTD("tt.rtd",,RTD("tt.rtd",,"Inst","ASX",AG7),"BidQty") + RTD("tt.rtd",,RTD("tt.rtd",,"Inst","ASX",AG7),"AskQty")),
      3
    ),
    "settle", RTD("tt.rtd",,RTD("tt.rtd",,"Inst","ASX",AG7),"Settle"),
    "mid", ROUND(
      (RTD("tt.rtd",,RTD("tt.rtd",,"Inst","ASX",AG7),"Bid") + RTD("tt.rtd",,RTD("tt.rtd",,"Inst","ASX",AG7),"Ask")) / 2,
      3
    ),
    0
  ),
  0
)</f>
        <v>0</v>
      </c>
      <c r="AI7" s="41" t="s">
        <v>149</v>
      </c>
      <c r="AJ7" cm="1">
        <f t="array" ref="AJ7">IFERROR(
  _xlfn.SWITCH(
    $F$2,
    "vwap", ROUND(
      (RTD("tt.rtd",,RTD("tt.rtd",,"Inst","ASX",AI7),"BidQty") * RTD("tt.rtd",,RTD("tt.rtd",,"Inst","ASX",AI7),"Ask") +
       RTD("tt.rtd",,RTD("tt.rtd",,"Inst","ASX",AI7),"AskQty") * RTD("tt.rtd",,RTD("tt.rtd",,"Inst","ASX",AI7),"Bid")) /
      (RTD("tt.rtd",,RTD("tt.rtd",,"Inst","ASX",AI7),"BidQty") + RTD("tt.rtd",,RTD("tt.rtd",,"Inst","ASX",AI7),"AskQty")),
      3
    ),
    "settle", RTD("tt.rtd",,RTD("tt.rtd",,"Inst","ASX",AI7),"Settle"),
    "mid", ROUND(
      (RTD("tt.rtd",,RTD("tt.rtd",,"Inst","ASX",AI7),"Bid") + RTD("tt.rtd",,RTD("tt.rtd",,"Inst","ASX",AI7),"Ask")) / 2,
      3
    ),
    0
  ),
  0
)</f>
        <v>0</v>
      </c>
      <c r="AK7" s="35">
        <f t="shared" si="7"/>
        <v>0</v>
      </c>
      <c r="AL7" t="str">
        <f>IF(AND(AH7=0, AJ7=0), "",
   IF(AND(VALUE(RTD("tt.rtd",,RTD("tt.rtd",,"Inst","ASX",AG7),"ttq"))&gt;0,
       VALUE(RTD("tt.rtd",,RTD("tt.rtd",,"Inst","ASX",AI7),"ttq"))&gt;0,
         $E7&lt;$F7, AK7&gt;$F7),
       IF(ABS(AK7-$F7)&gt;0.01, "Sell", "S"),
   IF(AND(VALUE(RTD("tt.rtd",,RTD("tt.rtd",,"Inst","ASX",AG7),"ttq"))&gt;0,
       VALUE(RTD("tt.rtd",,RTD("tt.rtd",,"Inst","ASX",AI7),"ttq"))&gt;0,
       $E7&lt;$F7, AK7&lt;$E7),
       IF(ABS(AK7-$E7)&gt;0.01, "Buy", "B"), "")))</f>
        <v/>
      </c>
      <c r="AM7" t="str">
        <f>IF(OR(AL7="B", AL7="BUY"),
    IF(VALUE(RTD("tt.rtd",,RTD("tt.rtd",,"Inst","ASX",AG7),"BidQty")) /
       VALUE(RTD("tt.rtd",,RTD("tt.rtd",,"Inst","ASX",AG7),"AskQty")) &gt; $G$2,
       IF(VALUE(RTD("tt.rtd",,RTD("tt.rtd",,"Inst","ASX",AG7),"BidQty")) /
          VALUE(RTD("tt.rtd",,RTD("tt.rtd",,"Inst","ASX",AG7),"AskQty")) &gt;=
          VALUE(RTD("tt.rtd",,RTD("tt.rtd",,"Inst","ASX",AI7),"AskQty")) /
          VALUE(RTD("tt.rtd",,RTD("tt.rtd",,"Inst","ASX",AI7),"BidQty")),
          AI7,AG7),
       ""),
    IF(OR(AL7="S", AL7="SELL"),
        IF(VALUE(RTD("tt.rtd",,RTD("tt.rtd",,"Inst","ASX",AI7),"BidQty")) /
           VALUE(RTD("tt.rtd",,RTD("tt.rtd",,"Inst","ASX",AI7),"AskQty")) &gt;  $G$2,
           IF(VALUE(RTD("tt.rtd",,RTD("tt.rtd",,"Inst","ASX",AG7),"BidQty")) /
              VALUE(RTD("tt.rtd",,RTD("tt.rtd",,"Inst","ASX",AG7),"AskQty")) &gt;=
              VALUE(RTD("tt.rtd",,RTD("tt.rtd",,"Inst","ASX",AI7),"AskQty")) /
              VALUE(RTD("tt.rtd",,RTD("tt.rtd",,"Inst","ASX",AI7),"BidQty")),
              AG7,AI7),
           ""),
        ""))</f>
        <v/>
      </c>
      <c r="AN7" t="str">
        <f t="shared" si="8"/>
        <v/>
      </c>
      <c r="AO7" s="41" t="s">
        <v>150</v>
      </c>
      <c r="AP7" cm="1">
        <f t="array" ref="AP7">IFERROR(
  _xlfn.SWITCH(
    $F$2,
    "vwap", ROUND(
      (RTD("tt.rtd",,RTD("tt.rtd",,"Inst","ASX",AO7),"BidQty") * RTD("tt.rtd",,RTD("tt.rtd",,"Inst","ASX",AO7),"Ask") +
       RTD("tt.rtd",,RTD("tt.rtd",,"Inst","ASX",AO7),"AskQty") * RTD("tt.rtd",,RTD("tt.rtd",,"Inst","ASX",AO7),"Bid")) /
      (RTD("tt.rtd",,RTD("tt.rtd",,"Inst","ASX",AO7),"BidQty") + RTD("tt.rtd",,RTD("tt.rtd",,"Inst","ASX",AO7),"AskQty")),
      3
    ),
    "settle", RTD("tt.rtd",,RTD("tt.rtd",,"Inst","ASX",AO7),"Settle"),
    "mid", ROUND(
      (RTD("tt.rtd",,RTD("tt.rtd",,"Inst","ASX",AO7),"Bid") + RTD("tt.rtd",,RTD("tt.rtd",,"Inst","ASX",AO7),"Ask")) / 2,
      3
    ),
    0
  ),
  0
)</f>
        <v>0</v>
      </c>
      <c r="AQ7" s="41" t="s">
        <v>151</v>
      </c>
      <c r="AR7" cm="1">
        <f t="array" ref="AR7">IFERROR(
  _xlfn.SWITCH(
    $F$2,
    "vwap", ROUND(
      (RTD("tt.rtd",,RTD("tt.rtd",,"Inst","ASX",AQ7),"BidQty") * RTD("tt.rtd",,RTD("tt.rtd",,"Inst","ASX",AQ7),"Ask") +
       RTD("tt.rtd",,RTD("tt.rtd",,"Inst","ASX",AQ7),"AskQty") * RTD("tt.rtd",,RTD("tt.rtd",,"Inst","ASX",AQ7),"Bid")) /
      (RTD("tt.rtd",,RTD("tt.rtd",,"Inst","ASX",AQ7),"BidQty") + RTD("tt.rtd",,RTD("tt.rtd",,"Inst","ASX",AQ7),"AskQty")),
      3
    ),
    "settle", RTD("tt.rtd",,RTD("tt.rtd",,"Inst","ASX",AQ7),"Settle"),
    "mid", ROUND(
      (RTD("tt.rtd",,RTD("tt.rtd",,"Inst","ASX",AQ7),"Bid") + RTD("tt.rtd",,RTD("tt.rtd",,"Inst","ASX",AQ7),"Ask")) / 2,
      3
    ),
    0
  ),
  0
)</f>
        <v>0</v>
      </c>
      <c r="AS7" s="35">
        <f t="shared" si="9"/>
        <v>0</v>
      </c>
      <c r="AT7" t="str">
        <f>IF(AND(AP7=0, AR7=0), "",
   IF(AND(VALUE(RTD("tt.rtd",,RTD("tt.rtd",,"Inst","ASX",AO7),"ttq"))&gt;0,
       VALUE(RTD("tt.rtd",,RTD("tt.rtd",,"Inst","ASX",AQ7),"ttq"))&gt;0,
         $E7&lt;$F7, AS7&gt;$F7),
       IF(ABS(AS7-$F7)&gt;0.01, "Sell", "S"),
   IF(AND(VALUE(RTD("tt.rtd",,RTD("tt.rtd",,"Inst","ASX",AO7),"ttq"))&gt;0,
       VALUE(RTD("tt.rtd",,RTD("tt.rtd",,"Inst","ASX",AQ7),"ttq"))&gt;0,
       $E7&lt;$F7, AS7&lt;$E7),
       IF(ABS(AS7-$E7)&gt;0.01, "Buy", "B"), "")))</f>
        <v/>
      </c>
      <c r="AU7" t="str">
        <f>IF(OR(AT7="B", AT7="BUY"),
    IF(VALUE(RTD("tt.rtd",,RTD("tt.rtd",,"Inst","ASX",AO7),"BidQty")) /
       VALUE(RTD("tt.rtd",,RTD("tt.rtd",,"Inst","ASX",AO7),"AskQty")) &gt; $G$2,
       IF(VALUE(RTD("tt.rtd",,RTD("tt.rtd",,"Inst","ASX",AO7),"BidQty")) /
          VALUE(RTD("tt.rtd",,RTD("tt.rtd",,"Inst","ASX",AO7),"AskQty")) &gt;=
          VALUE(RTD("tt.rtd",,RTD("tt.rtd",,"Inst","ASX",AQ7),"AskQty")) /
          VALUE(RTD("tt.rtd",,RTD("tt.rtd",,"Inst","ASX",AQ7),"BidQty")),
          AQ7,AO7),
       ""),
    IF(OR(AT7="S", AT7="SELL"),
        IF(VALUE(RTD("tt.rtd",,RTD("tt.rtd",,"Inst","ASX",AQ7),"BidQty")) /
           VALUE(RTD("tt.rtd",,RTD("tt.rtd",,"Inst","ASX",AQ7),"AskQty")) &gt;  $G$2,
           IF(VALUE(RTD("tt.rtd",,RTD("tt.rtd",,"Inst","ASX",AO7),"BidQty")) /
              VALUE(RTD("tt.rtd",,RTD("tt.rtd",,"Inst","ASX",AO7),"AskQty")) &gt;=
              VALUE(RTD("tt.rtd",,RTD("tt.rtd",,"Inst","ASX",AQ7),"AskQty")) /
              VALUE(RTD("tt.rtd",,RTD("tt.rtd",,"Inst","ASX",AQ7),"BidQty")),
              AO7,AQ7),
           ""),
        ""))</f>
        <v/>
      </c>
      <c r="AV7" t="str">
        <f t="shared" si="10"/>
        <v/>
      </c>
      <c r="AW7" s="40" t="s">
        <v>190</v>
      </c>
      <c r="AX7" cm="1">
        <f t="array" ref="AX7">IFERROR(
  _xlfn.SWITCH(
    $F$2,
    "vwap", ROUND(
      (RTD("tt.rtd",,RTD("tt.rtd",,"Inst","ASX",AW7),"BidQty") * RTD("tt.rtd",,RTD("tt.rtd",,"Inst","ASX",AW7),"Ask") +
       RTD("tt.rtd",,RTD("tt.rtd",,"Inst","ASX",AW7),"AskQty") * RTD("tt.rtd",,RTD("tt.rtd",,"Inst","ASX",AW7),"Bid")) /
      (RTD("tt.rtd",,RTD("tt.rtd",,"Inst","ASX",AW7),"BidQty") + RTD("tt.rtd",,RTD("tt.rtd",,"Inst","ASX",AW7),"AskQty")),
      3
    ),
    "settle", RTD("tt.rtd",,RTD("tt.rtd",,"Inst","ASX",AW7),"Settle"),
    "mid", ROUND(
      (RTD("tt.rtd",,RTD("tt.rtd",,"Inst","ASX",AW7),"Bid") + RTD("tt.rtd",,RTD("tt.rtd",,"Inst","ASX",AW7),"Ask")) / 2,
      3
    ),
    0
  ),
  0
)</f>
        <v>0</v>
      </c>
      <c r="AY7" s="41" t="s">
        <v>155</v>
      </c>
      <c r="AZ7" cm="1">
        <f t="array" ref="AZ7">IFERROR(
  _xlfn.SWITCH(
    $F$2,
    "vwap", ROUND(
      (RTD("tt.rtd",,RTD("tt.rtd",,"Inst","ASX",AY7),"BidQty") * RTD("tt.rtd",,RTD("tt.rtd",,"Inst","ASX",AY7),"Ask") +
       RTD("tt.rtd",,RTD("tt.rtd",,"Inst","ASX",AY7),"AskQty") * RTD("tt.rtd",,RTD("tt.rtd",,"Inst","ASX",AY7),"Bid")) /
      (RTD("tt.rtd",,RTD("tt.rtd",,"Inst","ASX",AY7),"BidQty") + RTD("tt.rtd",,RTD("tt.rtd",,"Inst","ASX",AY7),"AskQty")),
      3
    ),
    "settle", RTD("tt.rtd",,RTD("tt.rtd",,"Inst","ASX",AY7),"Settle"),
    "mid", ROUND(
      (RTD("tt.rtd",,RTD("tt.rtd",,"Inst","ASX",AY7),"Bid") + RTD("tt.rtd",,RTD("tt.rtd",,"Inst","ASX",AY7),"Ask")) / 2,
      3
    ),
    0
  ),
  0
)</f>
        <v>0</v>
      </c>
      <c r="BA7" s="39">
        <f t="shared" si="11"/>
        <v>0</v>
      </c>
      <c r="BB7" t="str">
        <f>IF(AND(AX7=0, AZ7=0), "",
   IF(AND(VALUE(RTD("tt.rtd",,RTD("tt.rtd",,"Inst","ASX",AW7),"ttq"))&gt;0,
       VALUE(RTD("tt.rtd",,RTD("tt.rtd",,"Inst","ASX",AY7),"ttq"))&gt;0,
         $E7&lt;$F7, BA7&gt;$F7),
       IF(ABS(BA7-$F7)&gt;0.01, "Sell", "S"),
   IF(AND(VALUE(RTD("tt.rtd",,RTD("tt.rtd",,"Inst","ASX",AW7),"ttq"))&gt;0,
       VALUE(RTD("tt.rtd",,RTD("tt.rtd",,"Inst","ASX",AY7),"ttq"))&gt;0,
       $E7&lt;$F7, BA7&lt;$E7),
       IF(ABS(BA7-$E7)&gt;0.01, "Buy", "B"), "")))</f>
        <v/>
      </c>
      <c r="BC7" t="str">
        <f>IF(OR(BB7="B", BB7="BUY"),
    IF(VALUE(RTD("tt.rtd",,RTD("tt.rtd",,"Inst","ASX",AW7),"BidQty")) /
       VALUE(RTD("tt.rtd",,RTD("tt.rtd",,"Inst","ASX",AW7),"AskQty")) &gt; $G$2,
       IF(VALUE(RTD("tt.rtd",,RTD("tt.rtd",,"Inst","ASX",AW7),"BidQty")) /
          VALUE(RTD("tt.rtd",,RTD("tt.rtd",,"Inst","ASX",AW7),"AskQty")) &gt;=
          VALUE(RTD("tt.rtd",,RTD("tt.rtd",,"Inst","ASX",AY7),"AskQty")) /
          VALUE(RTD("tt.rtd",,RTD("tt.rtd",,"Inst","ASX",AY7),"BidQty")),
          AY7,AW7),
       ""),
    IF(OR(BB7="S", BB7="SELL"),
        IF(VALUE(RTD("tt.rtd",,RTD("tt.rtd",,"Inst","ASX",AY7),"BidQty")) /
           VALUE(RTD("tt.rtd",,RTD("tt.rtd",,"Inst","ASX",AY7),"AskQty")) &gt;  $G$2,
           IF(VALUE(RTD("tt.rtd",,RTD("tt.rtd",,"Inst","ASX",AW7),"BidQty")) /
              VALUE(RTD("tt.rtd",,RTD("tt.rtd",,"Inst","ASX",AW7),"AskQty")) &gt;=
              VALUE(RTD("tt.rtd",,RTD("tt.rtd",,"Inst","ASX",AY7),"AskQty")) /
              VALUE(RTD("tt.rtd",,RTD("tt.rtd",,"Inst","ASX",AY7),"BidQty")),
              AW7,AY7),
           ""),
        ""))</f>
        <v/>
      </c>
      <c r="BD7" t="str">
        <f t="shared" si="12"/>
        <v/>
      </c>
      <c r="BE7" s="40" t="s">
        <v>284</v>
      </c>
      <c r="BF7" cm="1">
        <f t="array" ref="BF7">IFERROR(
  _xlfn.SWITCH(
    $F$2,
    "vwap", ROUND(
      (RTD("tt.rtd",,RTD("tt.rtd",,"Inst","ASX",BE7),"BidQty") * RTD("tt.rtd",,RTD("tt.rtd",,"Inst","ASX",BE7),"Ask") +
       RTD("tt.rtd",,RTD("tt.rtd",,"Inst","ASX",BE7),"AskQty") * RTD("tt.rtd",,RTD("tt.rtd",,"Inst","ASX",BE7),"Bid")) /
      (RTD("tt.rtd",,RTD("tt.rtd",,"Inst","ASX",BE7),"BidQty") + RTD("tt.rtd",,RTD("tt.rtd",,"Inst","ASX",BE7),"AskQty")),
      3
    ),
    "settle", RTD("tt.rtd",,RTD("tt.rtd",,"Inst","ASX",BE7),"Settle"),
    "mid", ROUND(
      (RTD("tt.rtd",,RTD("tt.rtd",,"Inst","ASX",BE7),"Bid") + RTD("tt.rtd",,RTD("tt.rtd",,"Inst","ASX",BE7),"Ask")) / 2,
      3
    ),
    0
  ),
  0
)</f>
        <v>0</v>
      </c>
      <c r="BG7" s="41" t="s">
        <v>285</v>
      </c>
      <c r="BH7" cm="1">
        <f t="array" ref="BH7">IFERROR(
  _xlfn.SWITCH(
    $F$2,
    "vwap", ROUND(
      (RTD("tt.rtd",,RTD("tt.rtd",,"Inst","ASX",BG7),"BidQty") * RTD("tt.rtd",,RTD("tt.rtd",,"Inst","ASX",BG7),"Ask") +
       RTD("tt.rtd",,RTD("tt.rtd",,"Inst","ASX",BG7),"AskQty") * RTD("tt.rtd",,RTD("tt.rtd",,"Inst","ASX",BG7),"Bid")) /
      (RTD("tt.rtd",,RTD("tt.rtd",,"Inst","ASX",BG7),"BidQty") + RTD("tt.rtd",,RTD("tt.rtd",,"Inst","ASX",BG7),"AskQty")),
      3
    ),
    "settle", RTD("tt.rtd",,RTD("tt.rtd",,"Inst","ASX",BG7),"Settle"),
    "mid", ROUND(
      (RTD("tt.rtd",,RTD("tt.rtd",,"Inst","ASX",BG7),"Bid") + RTD("tt.rtd",,RTD("tt.rtd",,"Inst","ASX",BG7),"Ask")) / 2,
      3
    ),
    0
  ),
  0
)</f>
        <v>0</v>
      </c>
      <c r="BI7" s="35">
        <f t="shared" si="13"/>
        <v>0</v>
      </c>
      <c r="BJ7" t="str">
        <f>IF(AND(BF7=0, BH7=0), "",
   IF(AND(VALUE(RTD("tt.rtd",,RTD("tt.rtd",,"Inst","ASX",BE7),"ttq"))&gt;0,
       VALUE(RTD("tt.rtd",,RTD("tt.rtd",,"Inst","ASX",BG7),"ttq"))&gt;0,
         $E7&lt;$F7, BI7&gt;$F7),
       IF(ABS(BI7-$F7)&gt;0.01, "Sell", "S"),
   IF(AND(VALUE(RTD("tt.rtd",,RTD("tt.rtd",,"Inst","ASX",BE7),"ttq"))&gt;0,
       VALUE(RTD("tt.rtd",,RTD("tt.rtd",,"Inst","ASX",BG7),"ttq"))&gt;0,
       $E7&lt;$F7, BI7&lt;$E7),
       IF(ABS(BI7-$E7)&gt;0.01, "Buy", "B"), "")))</f>
        <v/>
      </c>
      <c r="BK7" t="str">
        <f>IF(OR(BJ7="B", BJ7="BUY"),
    IF(VALUE(RTD("tt.rtd",,RTD("tt.rtd",,"Inst","ASX",BE7),"BidQty")) /
       VALUE(RTD("tt.rtd",,RTD("tt.rtd",,"Inst","ASX",BE7),"AskQty")) &gt; $G$2,
       IF(VALUE(RTD("tt.rtd",,RTD("tt.rtd",,"Inst","ASX",BE7),"BidQty")) /
          VALUE(RTD("tt.rtd",,RTD("tt.rtd",,"Inst","ASX",BE7),"AskQty")) &gt;=
          VALUE(RTD("tt.rtd",,RTD("tt.rtd",,"Inst","ASX",BG7),"AskQty")) /
          VALUE(RTD("tt.rtd",,RTD("tt.rtd",,"Inst","ASX",BG7),"BidQty")),
          BG7,BE7),
       ""),
    IF(OR(BJ7="S", BJ7="SELL"),
        IF(VALUE(RTD("tt.rtd",,RTD("tt.rtd",,"Inst","ASX",BG7),"BidQty")) /
           VALUE(RTD("tt.rtd",,RTD("tt.rtd",,"Inst","ASX",BG7),"AskQty")) &gt;  $G$2,
           IF(VALUE(RTD("tt.rtd",,RTD("tt.rtd",,"Inst","ASX",BE7),"BidQty")) /
              VALUE(RTD("tt.rtd",,RTD("tt.rtd",,"Inst","ASX",BE7),"AskQty")) &gt;=
              VALUE(RTD("tt.rtd",,RTD("tt.rtd",,"Inst","ASX",BG7),"AskQty")) /
              VALUE(RTD("tt.rtd",,RTD("tt.rtd",,"Inst","ASX",BG7),"BidQty")),
              BE7,BG7),
           ""),
        ""))</f>
        <v/>
      </c>
      <c r="BL7" t="str">
        <f t="shared" si="14"/>
        <v/>
      </c>
    </row>
    <row r="8" spans="1:763" x14ac:dyDescent="0.2">
      <c r="A8" s="40" t="s">
        <v>49</v>
      </c>
      <c r="B8" cm="1">
        <f t="array" ref="B8">IFERROR(
  _xlfn.SWITCH(
    $F$2,
    "vwap", ROUND(
      (RTD("tt.rtd",,RTD("tt.rtd",,"Inst","ASX",A8),"BidQty") * RTD("tt.rtd",,RTD("tt.rtd",,"Inst","ASX",A8),"Ask") +
       RTD("tt.rtd",,RTD("tt.rtd",,"Inst","ASX",A8),"AskQty") * RTD("tt.rtd",,RTD("tt.rtd",,"Inst","ASX",A8),"Bid")) /
      (RTD("tt.rtd",,RTD("tt.rtd",,"Inst","ASX",A8),"BidQty") + RTD("tt.rtd",,RTD("tt.rtd",,"Inst","ASX",A8),"AskQty")),
      3
    ),
    "settle", RTD("tt.rtd",,RTD("tt.rtd",,"Inst","ASX",A8),"Settle"),
    "mid", ROUND(
      (RTD("tt.rtd",,RTD("tt.rtd",,"Inst","ASX",A8),"Bid") + RTD("tt.rtd",,RTD("tt.rtd",,"Inst","ASX",A8),"Ask")) / 2,
      3
    ),
    0
  ),
  0
)</f>
        <v>0</v>
      </c>
      <c r="C8" s="35">
        <f t="shared" si="0"/>
        <v>0</v>
      </c>
      <c r="D8" s="41" t="s">
        <v>72</v>
      </c>
      <c r="E8" t="e">
        <f>VALUE(RTD("tt.rtd",,RTD("tt.rtd",,"Inst","ASX",D8),"Bid"))</f>
        <v>#N/A</v>
      </c>
      <c r="F8" t="e">
        <f>VALUE(RTD("tt.rtd",,RTD("tt.rtd",,"Inst","ASX",D8),"Ask"))</f>
        <v>#N/A</v>
      </c>
      <c r="G8" s="37" cm="1">
        <f t="array" ref="G8">IFERROR(
  _xlfn.SWITCH(
    $F$2,
    "vwap", ROUND(
      (RTD("tt.rtd",,RTD("tt.rtd",,"Inst","ASX",D8),"BidQty") * RTD("tt.rtd",,RTD("tt.rtd",,"Inst","ASX",D8),"Ask") +
       RTD("tt.rtd",,RTD("tt.rtd",,"Inst","ASX",D8),"AskQty") * RTD("tt.rtd",,RTD("tt.rtd",,"Inst","ASX",D8),"Bid")) /
      (RTD("tt.rtd",,RTD("tt.rtd",,"Inst","ASX",D8),"BidQty") + RTD("tt.rtd",,RTD("tt.rtd",,"Inst","ASX",D8),"AskQty")),
      3
    ),
    "settle", RTD("tt.rtd",,RTD("tt.rtd",,"Inst","ASX",D8),"Settle"),
    "mid", ROUND(
      (RTD("tt.rtd",,RTD("tt.rtd",,"Inst","ASX",D8),"Bid") + RTD("tt.rtd",,RTD("tt.rtd",,"Inst","ASX",D8),"Ask")) / 2,
      3
    ),
    0
  ),
  0
)</f>
        <v>0</v>
      </c>
      <c r="I8" s="40" t="s">
        <v>147</v>
      </c>
      <c r="J8" cm="1">
        <f t="array" ref="J8">IFERROR(
  _xlfn.SWITCH(
    $F$2,
    "vwap", ROUND(
      (RTD("tt.rtd",,RTD("tt.rtd",,"Inst","ASX",I8),"BidQty") * RTD("tt.rtd",,RTD("tt.rtd",,"Inst","ASX",I8),"Ask") +
       RTD("tt.rtd",,RTD("tt.rtd",,"Inst","ASX",I8),"AskQty") * RTD("tt.rtd",,RTD("tt.rtd",,"Inst","ASX",I8),"Bid")) /
      (RTD("tt.rtd",,RTD("tt.rtd",,"Inst","ASX",I8),"BidQty") + RTD("tt.rtd",,RTD("tt.rtd",,"Inst","ASX",I8),"AskQty")),
      3
    ),
    "settle", RTD("tt.rtd",,RTD("tt.rtd",,"Inst","ASX",I8),"Settle"),
    "mid", ROUND(
      (RTD("tt.rtd",,RTD("tt.rtd",,"Inst","ASX",I8),"Bid") + RTD("tt.rtd",,RTD("tt.rtd",,"Inst","ASX",I8),"Ask")) / 2,
      3
    ),
    0
  ),
  0
)</f>
        <v>0</v>
      </c>
      <c r="K8" s="41" t="s">
        <v>73</v>
      </c>
      <c r="L8" cm="1">
        <f t="array" ref="L8">IFERROR(
  _xlfn.SWITCH(
    $F$2,
    "vwap", ROUND(
      (RTD("tt.rtd",,RTD("tt.rtd",,"Inst","ASX",K8),"BidQty") * RTD("tt.rtd",,RTD("tt.rtd",,"Inst","ASX",K8),"Ask") +
       RTD("tt.rtd",,RTD("tt.rtd",,"Inst","ASX",K8),"AskQty") * RTD("tt.rtd",,RTD("tt.rtd",,"Inst","ASX",K8),"Bid")) /
      (RTD("tt.rtd",,RTD("tt.rtd",,"Inst","ASX",K8),"BidQty") + RTD("tt.rtd",,RTD("tt.rtd",,"Inst","ASX",K8),"AskQty")),
      3
    ),
    "settle", RTD("tt.rtd",,RTD("tt.rtd",,"Inst","ASX",K8),"Settle"),
    "mid", ROUND(
      (RTD("tt.rtd",,RTD("tt.rtd",,"Inst","ASX",K8),"Bid") + RTD("tt.rtd",,RTD("tt.rtd",,"Inst","ASX",K8),"Ask")) / 2,
      3
    ),
    0
  ),
  0
)</f>
        <v>0</v>
      </c>
      <c r="M8" s="39">
        <f t="shared" si="1"/>
        <v>0</v>
      </c>
      <c r="N8" t="str">
        <f>IF(AND(J8=0, L8=0), "",
   IF(AND(VALUE(RTD("tt.rtd",,RTD("tt.rtd",,"Inst","ASX",I8),"ttq"))&gt;0,
       VALUE(RTD("tt.rtd",,RTD("tt.rtd",,"Inst","ASX",K8),"ttq"))&gt;0,
         $E8&lt;$F8, M8&gt;$F8),
       IF(ABS(M8-$F8)&gt;0.01, "Sell", "S"),
   IF(AND(VALUE(RTD("tt.rtd",,RTD("tt.rtd",,"Inst","ASX",I8),"ttq"))&gt;0,
       VALUE(RTD("tt.rtd",,RTD("tt.rtd",,"Inst","ASX",K8),"ttq"))&gt;0,
       $E8&lt;$F8, M8&lt;$E8),
       IF(ABS(M8-$E8)&gt;0.01, "Buy", "B"), "")))</f>
        <v/>
      </c>
      <c r="O8" t="str">
        <f>IF(OR(N8="B", N8="BUY"),
    IF(VALUE(RTD("tt.rtd",,RTD("tt.rtd",,"Inst","ASX",I8),"BidQty")) /
       VALUE(RTD("tt.rtd",,RTD("tt.rtd",,"Inst","ASX",I8),"AskQty")) &gt; $G$2,
       IF(VALUE(RTD("tt.rtd",,RTD("tt.rtd",,"Inst","ASX",I8),"BidQty")) /
          VALUE(RTD("tt.rtd",,RTD("tt.rtd",,"Inst","ASX",I8),"AskQty")) &gt;=
          VALUE(RTD("tt.rtd",,RTD("tt.rtd",,"Inst","ASX",K8),"AskQty")) /
          VALUE(RTD("tt.rtd",,RTD("tt.rtd",,"Inst","ASX",K8),"BidQty")),
          K8, I8),
       ""),
    IF(OR(N8="S", N8="SELL"),
        IF(VALUE(RTD("tt.rtd",,RTD("tt.rtd",,"Inst","ASX",K8),"BidQty")) /
           VALUE(RTD("tt.rtd",,RTD("tt.rtd",,"Inst","ASX",K8),"AskQty")) &gt;  $G$2,
           IF(VALUE(RTD("tt.rtd",,RTD("tt.rtd",,"Inst","ASX",I8),"BidQty")) /
              VALUE(RTD("tt.rtd",,RTD("tt.rtd",,"Inst","ASX",I8),"AskQty")) &gt;=
              VALUE(RTD("tt.rtd",,RTD("tt.rtd",,"Inst","ASX",K8),"AskQty")) /
              VALUE(RTD("tt.rtd",,RTD("tt.rtd",,"Inst","ASX",K8),"BidQty")),
              I8,K8),
           ""),
        ""))</f>
        <v/>
      </c>
      <c r="P8" t="str">
        <f t="shared" si="2"/>
        <v/>
      </c>
      <c r="Q8" s="40" t="s">
        <v>148</v>
      </c>
      <c r="R8" cm="1">
        <f t="array" ref="R8">IFERROR(
  _xlfn.SWITCH(
    $F$2,
    "vwap", ROUND(
      (RTD("tt.rtd",,RTD("tt.rtd",,"Inst","ASX",Q8),"BidQty") * RTD("tt.rtd",,RTD("tt.rtd",,"Inst","ASX",Q8),"Ask") +
       RTD("tt.rtd",,RTD("tt.rtd",,"Inst","ASX",Q8),"AskQty") * RTD("tt.rtd",,RTD("tt.rtd",,"Inst","ASX",Q8),"Bid")) /
      (RTD("tt.rtd",,RTD("tt.rtd",,"Inst","ASX",Q8),"BidQty") + RTD("tt.rtd",,RTD("tt.rtd",,"Inst","ASX",Q8),"AskQty")),
      3
    ),
    "settle", RTD("tt.rtd",,RTD("tt.rtd",,"Inst","ASX",Q8),"Settle"),
    "mid", ROUND(
      (RTD("tt.rtd",,RTD("tt.rtd",,"Inst","ASX",Q8),"Bid") + RTD("tt.rtd",,RTD("tt.rtd",,"Inst","ASX",Q8),"Ask")) / 2,
      3
    ),
    0
  ),
  0
)</f>
        <v>0</v>
      </c>
      <c r="S8" s="41" t="s">
        <v>152</v>
      </c>
      <c r="T8" cm="1">
        <f t="array" ref="T8">IFERROR(
  _xlfn.SWITCH(
    $F$2,
    "vwap", ROUND(
      (RTD("tt.rtd",,RTD("tt.rtd",,"Inst","ASX",S8),"BidQty") * RTD("tt.rtd",,RTD("tt.rtd",,"Inst","ASX",S8),"Ask") +
       RTD("tt.rtd",,RTD("tt.rtd",,"Inst","ASX",S8),"AskQty") * RTD("tt.rtd",,RTD("tt.rtd",,"Inst","ASX",S8),"Bid")) /
      (RTD("tt.rtd",,RTD("tt.rtd",,"Inst","ASX",S8),"BidQty") + RTD("tt.rtd",,RTD("tt.rtd",,"Inst","ASX",S8),"AskQty")),
      3
    ),
    "settle", RTD("tt.rtd",,RTD("tt.rtd",,"Inst","ASX",S8),"Settle"),
    "mid", ROUND(
      (RTD("tt.rtd",,RTD("tt.rtd",,"Inst","ASX",S8),"Bid") + RTD("tt.rtd",,RTD("tt.rtd",,"Inst","ASX",S8),"Ask")) / 2,
      3
    ),
    0
  ),
  0
)</f>
        <v>0</v>
      </c>
      <c r="U8" s="39">
        <f t="shared" si="3"/>
        <v>0</v>
      </c>
      <c r="V8" t="str">
        <f>IF(AND(R8=0, T8=0), "",
   IF(AND(VALUE(RTD("tt.rtd",,RTD("tt.rtd",,"Inst","ASX",Q8),"ttq"))&gt;0,
       VALUE(RTD("tt.rtd",,RTD("tt.rtd",,"Inst","ASX",S8),"ttq"))&gt;0,
         $E8&lt;$F8, U8&gt;$F8),
       IF(ABS(U8-$F8)&gt;0.01, "Sell", "S"),
   IF(AND(VALUE(RTD("tt.rtd",,RTD("tt.rtd",,"Inst","ASX",Q8),"ttq"))&gt;0,
       VALUE(RTD("tt.rtd",,RTD("tt.rtd",,"Inst","ASX",S8),"ttq"))&gt;0,
       $E8&lt;$F8, U8&lt;$E8),
       IF(ABS(U8-$E8)&gt;0.01, "Buy", "B"), "")))</f>
        <v/>
      </c>
      <c r="W8" t="str">
        <f>IF(OR(V8="B", V8="BUY"),
    IF(VALUE(RTD("tt.rtd",,RTD("tt.rtd",,"Inst","ASX",Q8),"BidQty")) /
       VALUE(RTD("tt.rtd",,RTD("tt.rtd",,"Inst","ASX",Q8),"AskQty")) &gt; $G$2,
       IF(VALUE(RTD("tt.rtd",,RTD("tt.rtd",,"Inst","ASX",Q8),"BidQty")) /
          VALUE(RTD("tt.rtd",,RTD("tt.rtd",,"Inst","ASX",Q8),"AskQty")) &gt;=
          VALUE(RTD("tt.rtd",,RTD("tt.rtd",,"Inst","ASX",S8),"AskQty")) /
          VALUE(RTD("tt.rtd",,RTD("tt.rtd",,"Inst","ASX",S8),"BidQty")),
          S8,Q8),
       ""),
    IF(OR(V8="S", V8="SELL"),
        IF(VALUE(RTD("tt.rtd",,RTD("tt.rtd",,"Inst","ASX",S8),"BidQty")) /
           VALUE(RTD("tt.rtd",,RTD("tt.rtd",,"Inst","ASX",S8),"AskQty")) &gt;  $G$2,
           IF(VALUE(RTD("tt.rtd",,RTD("tt.rtd",,"Inst","ASX",Q8),"BidQty")) /
              VALUE(RTD("tt.rtd",,RTD("tt.rtd",,"Inst","ASX",Q8),"AskQty")) &gt;=
              VALUE(RTD("tt.rtd",,RTD("tt.rtd",,"Inst","ASX",S8),"AskQty")) /
              VALUE(RTD("tt.rtd",,RTD("tt.rtd",,"Inst","ASX",S8),"BidQty")),
              Q8,S8),
           ""),
        ""))</f>
        <v/>
      </c>
      <c r="X8" t="str">
        <f t="shared" si="4"/>
        <v/>
      </c>
      <c r="Y8" s="41" t="s">
        <v>149</v>
      </c>
      <c r="Z8" cm="1">
        <f t="array" ref="Z8">IFERROR(
  _xlfn.SWITCH(
    $F$2,
    "vwap", ROUND(
      (RTD("tt.rtd",,RTD("tt.rtd",,"Inst","ASX",Y8),"BidQty") * RTD("tt.rtd",,RTD("tt.rtd",,"Inst","ASX",Y8),"Ask") +
       RTD("tt.rtd",,RTD("tt.rtd",,"Inst","ASX",Y8),"AskQty") * RTD("tt.rtd",,RTD("tt.rtd",,"Inst","ASX",Y8),"Bid")) /
      (RTD("tt.rtd",,RTD("tt.rtd",,"Inst","ASX",Y8),"BidQty") + RTD("tt.rtd",,RTD("tt.rtd",,"Inst","ASX",Y8),"AskQty")),
      3
    ),
    "settle", RTD("tt.rtd",,RTD("tt.rtd",,"Inst","ASX",Y8),"Settle"),
    "mid", ROUND(
      (RTD("tt.rtd",,RTD("tt.rtd",,"Inst","ASX",Y8),"Bid") + RTD("tt.rtd",,RTD("tt.rtd",,"Inst","ASX",Y8),"Ask")) / 2,
      3
    ),
    0
  ),
  0
)</f>
        <v>0</v>
      </c>
      <c r="AA8" s="41" t="s">
        <v>153</v>
      </c>
      <c r="AB8" cm="1">
        <f t="array" ref="AB8">IFERROR(
  _xlfn.SWITCH(
    $F$2,
    "vwap", ROUND(
      (RTD("tt.rtd",,RTD("tt.rtd",,"Inst","ASX",AA8),"BidQty") * RTD("tt.rtd",,RTD("tt.rtd",,"Inst","ASX",AA8),"Ask") +
       RTD("tt.rtd",,RTD("tt.rtd",,"Inst","ASX",AA8),"AskQty") * RTD("tt.rtd",,RTD("tt.rtd",,"Inst","ASX",AA8),"Bid")) /
      (RTD("tt.rtd",,RTD("tt.rtd",,"Inst","ASX",AA8),"BidQty") + RTD("tt.rtd",,RTD("tt.rtd",,"Inst","ASX",AA8),"AskQty")),
      3
    ),
    "settle", RTD("tt.rtd",,RTD("tt.rtd",,"Inst","ASX",AA8),"Settle"),
    "mid", ROUND(
      (RTD("tt.rtd",,RTD("tt.rtd",,"Inst","ASX",AA8),"Bid") + RTD("tt.rtd",,RTD("tt.rtd",,"Inst","ASX",AA8),"Ask")) / 2,
      3
    ),
    0
  ),
  0
)</f>
        <v>0</v>
      </c>
      <c r="AC8" s="35">
        <f t="shared" si="5"/>
        <v>0</v>
      </c>
      <c r="AD8" t="str">
        <f>IF(AND(Z8=0, AB8=0), "",
   IF(AND(VALUE(RTD("tt.rtd",,RTD("tt.rtd",,"Inst","ASX",Y8),"ttq"))&gt;0,
       VALUE(RTD("tt.rtd",,RTD("tt.rtd",,"Inst","ASX",AA8),"ttq"))&gt;0,
         $E8&lt;$F8, AC8&gt;$F8),
       IF(ABS(AC8-$F8)&gt;0.01, "Sell", "S"),
   IF(AND(VALUE(RTD("tt.rtd",,RTD("tt.rtd",,"Inst","ASX",Y8),"ttq"))&gt;0,
       VALUE(RTD("tt.rtd",,RTD("tt.rtd",,"Inst","ASX",AA8),"ttq"))&gt;0,
       $E8&lt;$F8, AC8&lt;$E8),
       IF(ABS(AC8-$E8)&gt;0.01, "Buy", "B"), "")))</f>
        <v/>
      </c>
      <c r="AE8" t="str">
        <f>IF(OR(AD8="B", AD8="BUY"),
    IF(VALUE(RTD("tt.rtd",,RTD("tt.rtd",,"Inst","ASX",Y8),"BidQty")) /
       VALUE(RTD("tt.rtd",,RTD("tt.rtd",,"Inst","ASX",Y8),"AskQty")) &gt; $G$2,
       IF(VALUE(RTD("tt.rtd",,RTD("tt.rtd",,"Inst","ASX",Y8),"BidQty")) /
          VALUE(RTD("tt.rtd",,RTD("tt.rtd",,"Inst","ASX",Y8),"AskQty")) &gt;=
          VALUE(RTD("tt.rtd",,RTD("tt.rtd",,"Inst","ASX",AA8),"AskQty")) /
          VALUE(RTD("tt.rtd",,RTD("tt.rtd",,"Inst","ASX",AA8),"BidQty")),
          AA8,Y8),
       ""),
    IF(OR(AD8="S", AD8="SELL"),
        IF(VALUE(RTD("tt.rtd",,RTD("tt.rtd",,"Inst","ASX",AA8),"BidQty")) /
           VALUE(RTD("tt.rtd",,RTD("tt.rtd",,"Inst","ASX",AA8),"AskQty")) &gt;  $G$2,
           IF(VALUE(RTD("tt.rtd",,RTD("tt.rtd",,"Inst","ASX",Y8),"BidQty")) /
              VALUE(RTD("tt.rtd",,RTD("tt.rtd",,"Inst","ASX",Y8),"AskQty")) &gt;=
              VALUE(RTD("tt.rtd",,RTD("tt.rtd",,"Inst","ASX",AA8),"AskQty")) /
              VALUE(RTD("tt.rtd",,RTD("tt.rtd",,"Inst","ASX",AA8),"BidQty")),
              Y8,AA8),
           ""),
        ""))</f>
        <v/>
      </c>
      <c r="AF8" t="str">
        <f t="shared" si="6"/>
        <v/>
      </c>
      <c r="AG8" s="41" t="s">
        <v>151</v>
      </c>
      <c r="AH8" cm="1">
        <f t="array" ref="AH8">IFERROR(
  _xlfn.SWITCH(
    $F$2,
    "vwap", ROUND(
      (RTD("tt.rtd",,RTD("tt.rtd",,"Inst","ASX",AG8),"BidQty") * RTD("tt.rtd",,RTD("tt.rtd",,"Inst","ASX",AG8),"Ask") +
       RTD("tt.rtd",,RTD("tt.rtd",,"Inst","ASX",AG8),"AskQty") * RTD("tt.rtd",,RTD("tt.rtd",,"Inst","ASX",AG8),"Bid")) /
      (RTD("tt.rtd",,RTD("tt.rtd",,"Inst","ASX",AG8),"BidQty") + RTD("tt.rtd",,RTD("tt.rtd",,"Inst","ASX",AG8),"AskQty")),
      3
    ),
    "settle", RTD("tt.rtd",,RTD("tt.rtd",,"Inst","ASX",AG8),"Settle"),
    "mid", ROUND(
      (RTD("tt.rtd",,RTD("tt.rtd",,"Inst","ASX",AG8),"Bid") + RTD("tt.rtd",,RTD("tt.rtd",,"Inst","ASX",AG8),"Ask")) / 2,
      3
    ),
    0
  ),
  0
)</f>
        <v>0</v>
      </c>
      <c r="AI8" s="41" t="s">
        <v>154</v>
      </c>
      <c r="AJ8" cm="1">
        <f t="array" ref="AJ8">IFERROR(
  _xlfn.SWITCH(
    $F$2,
    "vwap", ROUND(
      (RTD("tt.rtd",,RTD("tt.rtd",,"Inst","ASX",AI8),"BidQty") * RTD("tt.rtd",,RTD("tt.rtd",,"Inst","ASX",AI8),"Ask") +
       RTD("tt.rtd",,RTD("tt.rtd",,"Inst","ASX",AI8),"AskQty") * RTD("tt.rtd",,RTD("tt.rtd",,"Inst","ASX",AI8),"Bid")) /
      (RTD("tt.rtd",,RTD("tt.rtd",,"Inst","ASX",AI8),"BidQty") + RTD("tt.rtd",,RTD("tt.rtd",,"Inst","ASX",AI8),"AskQty")),
      3
    ),
    "settle", RTD("tt.rtd",,RTD("tt.rtd",,"Inst","ASX",AI8),"Settle"),
    "mid", ROUND(
      (RTD("tt.rtd",,RTD("tt.rtd",,"Inst","ASX",AI8),"Bid") + RTD("tt.rtd",,RTD("tt.rtd",,"Inst","ASX",AI8),"Ask")) / 2,
      3
    ),
    0
  ),
  0
)</f>
        <v>0</v>
      </c>
      <c r="AK8" s="35">
        <f t="shared" si="7"/>
        <v>0</v>
      </c>
      <c r="AL8" t="str">
        <f>IF(AND(AH8=0, AJ8=0), "",
   IF(AND(VALUE(RTD("tt.rtd",,RTD("tt.rtd",,"Inst","ASX",AG8),"ttq"))&gt;0,
       VALUE(RTD("tt.rtd",,RTD("tt.rtd",,"Inst","ASX",AI8),"ttq"))&gt;0,
         $E8&lt;$F8, AK8&gt;$F8),
       IF(ABS(AK8-$F8)&gt;0.01, "Sell", "S"),
   IF(AND(VALUE(RTD("tt.rtd",,RTD("tt.rtd",,"Inst","ASX",AG8),"ttq"))&gt;0,
       VALUE(RTD("tt.rtd",,RTD("tt.rtd",,"Inst","ASX",AI8),"ttq"))&gt;0,
       $E8&lt;$F8, AK8&lt;$E8),
       IF(ABS(AK8-$E8)&gt;0.01, "Buy", "B"), "")))</f>
        <v/>
      </c>
      <c r="AM8" t="str">
        <f>IF(OR(AL8="B", AL8="BUY"),
    IF(VALUE(RTD("tt.rtd",,RTD("tt.rtd",,"Inst","ASX",AG8),"BidQty")) /
       VALUE(RTD("tt.rtd",,RTD("tt.rtd",,"Inst","ASX",AG8),"AskQty")) &gt; $G$2,
       IF(VALUE(RTD("tt.rtd",,RTD("tt.rtd",,"Inst","ASX",AG8),"BidQty")) /
          VALUE(RTD("tt.rtd",,RTD("tt.rtd",,"Inst","ASX",AG8),"AskQty")) &gt;=
          VALUE(RTD("tt.rtd",,RTD("tt.rtd",,"Inst","ASX",AI8),"AskQty")) /
          VALUE(RTD("tt.rtd",,RTD("tt.rtd",,"Inst","ASX",AI8),"BidQty")),
          AI8,AG8),
       ""),
    IF(OR(AL8="S", AL8="SELL"),
        IF(VALUE(RTD("tt.rtd",,RTD("tt.rtd",,"Inst","ASX",AI8),"BidQty")) /
           VALUE(RTD("tt.rtd",,RTD("tt.rtd",,"Inst","ASX",AI8),"AskQty")) &gt;  $G$2,
           IF(VALUE(RTD("tt.rtd",,RTD("tt.rtd",,"Inst","ASX",AG8),"BidQty")) /
              VALUE(RTD("tt.rtd",,RTD("tt.rtd",,"Inst","ASX",AG8),"AskQty")) &gt;=
              VALUE(RTD("tt.rtd",,RTD("tt.rtd",,"Inst","ASX",AI8),"AskQty")) /
              VALUE(RTD("tt.rtd",,RTD("tt.rtd",,"Inst","ASX",AI8),"BidQty")),
              AG8,AI8),
           ""),
        ""))</f>
        <v/>
      </c>
      <c r="AN8" t="str">
        <f t="shared" si="8"/>
        <v/>
      </c>
      <c r="AO8" s="41" t="s">
        <v>155</v>
      </c>
      <c r="AP8" cm="1">
        <f t="array" ref="AP8">IFERROR(
  _xlfn.SWITCH(
    $F$2,
    "vwap", ROUND(
      (RTD("tt.rtd",,RTD("tt.rtd",,"Inst","ASX",AO8),"BidQty") * RTD("tt.rtd",,RTD("tt.rtd",,"Inst","ASX",AO8),"Ask") +
       RTD("tt.rtd",,RTD("tt.rtd",,"Inst","ASX",AO8),"AskQty") * RTD("tt.rtd",,RTD("tt.rtd",,"Inst","ASX",AO8),"Bid")) /
      (RTD("tt.rtd",,RTD("tt.rtd",,"Inst","ASX",AO8),"BidQty") + RTD("tt.rtd",,RTD("tt.rtd",,"Inst","ASX",AO8),"AskQty")),
      3
    ),
    "settle", RTD("tt.rtd",,RTD("tt.rtd",,"Inst","ASX",AO8),"Settle"),
    "mid", ROUND(
      (RTD("tt.rtd",,RTD("tt.rtd",,"Inst","ASX",AO8),"Bid") + RTD("tt.rtd",,RTD("tt.rtd",,"Inst","ASX",AO8),"Ask")) / 2,
      3
    ),
    0
  ),
  0
)</f>
        <v>0</v>
      </c>
      <c r="AQ8" s="41" t="s">
        <v>156</v>
      </c>
      <c r="AR8" cm="1">
        <f t="array" ref="AR8">IFERROR(
  _xlfn.SWITCH(
    $F$2,
    "vwap", ROUND(
      (RTD("tt.rtd",,RTD("tt.rtd",,"Inst","ASX",AQ8),"BidQty") * RTD("tt.rtd",,RTD("tt.rtd",,"Inst","ASX",AQ8),"Ask") +
       RTD("tt.rtd",,RTD("tt.rtd",,"Inst","ASX",AQ8),"AskQty") * RTD("tt.rtd",,RTD("tt.rtd",,"Inst","ASX",AQ8),"Bid")) /
      (RTD("tt.rtd",,RTD("tt.rtd",,"Inst","ASX",AQ8),"BidQty") + RTD("tt.rtd",,RTD("tt.rtd",,"Inst","ASX",AQ8),"AskQty")),
      3
    ),
    "settle", RTD("tt.rtd",,RTD("tt.rtd",,"Inst","ASX",AQ8),"Settle"),
    "mid", ROUND(
      (RTD("tt.rtd",,RTD("tt.rtd",,"Inst","ASX",AQ8),"Bid") + RTD("tt.rtd",,RTD("tt.rtd",,"Inst","ASX",AQ8),"Ask")) / 2,
      3
    ),
    0
  ),
  0
)</f>
        <v>0</v>
      </c>
      <c r="AS8" s="35">
        <f t="shared" si="9"/>
        <v>0</v>
      </c>
      <c r="AT8" t="str">
        <f>IF(AND(AP8=0, AR8=0), "",
   IF(AND(VALUE(RTD("tt.rtd",,RTD("tt.rtd",,"Inst","ASX",AO8),"ttq"))&gt;0,
       VALUE(RTD("tt.rtd",,RTD("tt.rtd",,"Inst","ASX",AQ8),"ttq"))&gt;0,
         $E8&lt;$F8, AS8&gt;$F8),
       IF(ABS(AS8-$F8)&gt;0.01, "Sell", "S"),
   IF(AND(VALUE(RTD("tt.rtd",,RTD("tt.rtd",,"Inst","ASX",AO8),"ttq"))&gt;0,
       VALUE(RTD("tt.rtd",,RTD("tt.rtd",,"Inst","ASX",AQ8),"ttq"))&gt;0,
       $E8&lt;$F8, AS8&lt;$E8),
       IF(ABS(AS8-$E8)&gt;0.01, "Buy", "B"), "")))</f>
        <v/>
      </c>
      <c r="AU8" t="str">
        <f>IF(OR(AT8="B", AT8="BUY"),
    IF(VALUE(RTD("tt.rtd",,RTD("tt.rtd",,"Inst","ASX",AO8),"BidQty")) /
       VALUE(RTD("tt.rtd",,RTD("tt.rtd",,"Inst","ASX",AO8),"AskQty")) &gt; $G$2,
       IF(VALUE(RTD("tt.rtd",,RTD("tt.rtd",,"Inst","ASX",AO8),"BidQty")) /
          VALUE(RTD("tt.rtd",,RTD("tt.rtd",,"Inst","ASX",AO8),"AskQty")) &gt;=
          VALUE(RTD("tt.rtd",,RTD("tt.rtd",,"Inst","ASX",AQ8),"AskQty")) /
          VALUE(RTD("tt.rtd",,RTD("tt.rtd",,"Inst","ASX",AQ8),"BidQty")),
          AQ8,AO8),
       ""),
    IF(OR(AT8="S", AT8="SELL"),
        IF(VALUE(RTD("tt.rtd",,RTD("tt.rtd",,"Inst","ASX",AQ8),"BidQty")) /
           VALUE(RTD("tt.rtd",,RTD("tt.rtd",,"Inst","ASX",AQ8),"AskQty")) &gt;  $G$2,
           IF(VALUE(RTD("tt.rtd",,RTD("tt.rtd",,"Inst","ASX",AO8),"BidQty")) /
              VALUE(RTD("tt.rtd",,RTD("tt.rtd",,"Inst","ASX",AO8),"AskQty")) &gt;=
              VALUE(RTD("tt.rtd",,RTD("tt.rtd",,"Inst","ASX",AQ8),"AskQty")) /
              VALUE(RTD("tt.rtd",,RTD("tt.rtd",,"Inst","ASX",AQ8),"BidQty")),
              AO8,AQ8),
           ""),
        ""))</f>
        <v/>
      </c>
      <c r="AV8" t="str">
        <f t="shared" si="10"/>
        <v/>
      </c>
      <c r="AW8" s="40" t="s">
        <v>191</v>
      </c>
      <c r="AX8" cm="1">
        <f t="array" ref="AX8">IFERROR(
  _xlfn.SWITCH(
    $F$2,
    "vwap", ROUND(
      (RTD("tt.rtd",,RTD("tt.rtd",,"Inst","ASX",AW8),"BidQty") * RTD("tt.rtd",,RTD("tt.rtd",,"Inst","ASX",AW8),"Ask") +
       RTD("tt.rtd",,RTD("tt.rtd",,"Inst","ASX",AW8),"AskQty") * RTD("tt.rtd",,RTD("tt.rtd",,"Inst","ASX",AW8),"Bid")) /
      (RTD("tt.rtd",,RTD("tt.rtd",,"Inst","ASX",AW8),"BidQty") + RTD("tt.rtd",,RTD("tt.rtd",,"Inst","ASX",AW8),"AskQty")),
      3
    ),
    "settle", RTD("tt.rtd",,RTD("tt.rtd",,"Inst","ASX",AW8),"Settle"),
    "mid", ROUND(
      (RTD("tt.rtd",,RTD("tt.rtd",,"Inst","ASX",AW8),"Bid") + RTD("tt.rtd",,RTD("tt.rtd",,"Inst","ASX",AW8),"Ask")) / 2,
      3
    ),
    0
  ),
  0
)</f>
        <v>0</v>
      </c>
      <c r="AY8" s="41" t="s">
        <v>160</v>
      </c>
      <c r="AZ8" cm="1">
        <f t="array" ref="AZ8">IFERROR(
  _xlfn.SWITCH(
    $F$2,
    "vwap", ROUND(
      (RTD("tt.rtd",,RTD("tt.rtd",,"Inst","ASX",AY8),"BidQty") * RTD("tt.rtd",,RTD("tt.rtd",,"Inst","ASX",AY8),"Ask") +
       RTD("tt.rtd",,RTD("tt.rtd",,"Inst","ASX",AY8),"AskQty") * RTD("tt.rtd",,RTD("tt.rtd",,"Inst","ASX",AY8),"Bid")) /
      (RTD("tt.rtd",,RTD("tt.rtd",,"Inst","ASX",AY8),"BidQty") + RTD("tt.rtd",,RTD("tt.rtd",,"Inst","ASX",AY8),"AskQty")),
      3
    ),
    "settle", RTD("tt.rtd",,RTD("tt.rtd",,"Inst","ASX",AY8),"Settle"),
    "mid", ROUND(
      (RTD("tt.rtd",,RTD("tt.rtd",,"Inst","ASX",AY8),"Bid") + RTD("tt.rtd",,RTD("tt.rtd",,"Inst","ASX",AY8),"Ask")) / 2,
      3
    ),
    0
  ),
  0
)</f>
        <v>0</v>
      </c>
      <c r="BA8" s="39">
        <f t="shared" si="11"/>
        <v>0</v>
      </c>
      <c r="BB8" t="str">
        <f>IF(AND(AX8=0, AZ8=0), "",
   IF(AND(VALUE(RTD("tt.rtd",,RTD("tt.rtd",,"Inst","ASX",AW8),"ttq"))&gt;0,
       VALUE(RTD("tt.rtd",,RTD("tt.rtd",,"Inst","ASX",AY8),"ttq"))&gt;0,
         $E8&lt;$F8, BA8&gt;$F8),
       IF(ABS(BA8-$F8)&gt;0.01, "Sell", "S"),
   IF(AND(VALUE(RTD("tt.rtd",,RTD("tt.rtd",,"Inst","ASX",AW8),"ttq"))&gt;0,
       VALUE(RTD("tt.rtd",,RTD("tt.rtd",,"Inst","ASX",AY8),"ttq"))&gt;0,
       $E8&lt;$F8, BA8&lt;$E8),
       IF(ABS(BA8-$E8)&gt;0.01, "Buy", "B"), "")))</f>
        <v/>
      </c>
      <c r="BC8" t="str">
        <f>IF(OR(BB8="B", BB8="BUY"),
    IF(VALUE(RTD("tt.rtd",,RTD("tt.rtd",,"Inst","ASX",AW8),"BidQty")) /
       VALUE(RTD("tt.rtd",,RTD("tt.rtd",,"Inst","ASX",AW8),"AskQty")) &gt; $G$2,
       IF(VALUE(RTD("tt.rtd",,RTD("tt.rtd",,"Inst","ASX",AW8),"BidQty")) /
          VALUE(RTD("tt.rtd",,RTD("tt.rtd",,"Inst","ASX",AW8),"AskQty")) &gt;=
          VALUE(RTD("tt.rtd",,RTD("tt.rtd",,"Inst","ASX",AY8),"AskQty")) /
          VALUE(RTD("tt.rtd",,RTD("tt.rtd",,"Inst","ASX",AY8),"BidQty")),
          AY8,AW8),
       ""),
    IF(OR(BB8="S", BB8="SELL"),
        IF(VALUE(RTD("tt.rtd",,RTD("tt.rtd",,"Inst","ASX",AY8),"BidQty")) /
           VALUE(RTD("tt.rtd",,RTD("tt.rtd",,"Inst","ASX",AY8),"AskQty")) &gt;  $G$2,
           IF(VALUE(RTD("tt.rtd",,RTD("tt.rtd",,"Inst","ASX",AW8),"BidQty")) /
              VALUE(RTD("tt.rtd",,RTD("tt.rtd",,"Inst","ASX",AW8),"AskQty")) &gt;=
              VALUE(RTD("tt.rtd",,RTD("tt.rtd",,"Inst","ASX",AY8),"AskQty")) /
              VALUE(RTD("tt.rtd",,RTD("tt.rtd",,"Inst","ASX",AY8),"BidQty")),
              AW8,AY8),
           ""),
        ""))</f>
        <v/>
      </c>
      <c r="BD8" t="str">
        <f t="shared" si="12"/>
        <v/>
      </c>
      <c r="BE8" s="40" t="s">
        <v>285</v>
      </c>
      <c r="BF8" cm="1">
        <f t="array" ref="BF8">IFERROR(
  _xlfn.SWITCH(
    $F$2,
    "vwap", ROUND(
      (RTD("tt.rtd",,RTD("tt.rtd",,"Inst","ASX",BE8),"BidQty") * RTD("tt.rtd",,RTD("tt.rtd",,"Inst","ASX",BE8),"Ask") +
       RTD("tt.rtd",,RTD("tt.rtd",,"Inst","ASX",BE8),"AskQty") * RTD("tt.rtd",,RTD("tt.rtd",,"Inst","ASX",BE8),"Bid")) /
      (RTD("tt.rtd",,RTD("tt.rtd",,"Inst","ASX",BE8),"BidQty") + RTD("tt.rtd",,RTD("tt.rtd",,"Inst","ASX",BE8),"AskQty")),
      3
    ),
    "settle", RTD("tt.rtd",,RTD("tt.rtd",,"Inst","ASX",BE8),"Settle"),
    "mid", ROUND(
      (RTD("tt.rtd",,RTD("tt.rtd",,"Inst","ASX",BE8),"Bid") + RTD("tt.rtd",,RTD("tt.rtd",,"Inst","ASX",BE8),"Ask")) / 2,
      3
    ),
    0
  ),
  0
)</f>
        <v>0</v>
      </c>
      <c r="BG8" s="41" t="s">
        <v>286</v>
      </c>
      <c r="BH8" cm="1">
        <f t="array" ref="BH8">IFERROR(
  _xlfn.SWITCH(
    $F$2,
    "vwap", ROUND(
      (RTD("tt.rtd",,RTD("tt.rtd",,"Inst","ASX",BG8),"BidQty") * RTD("tt.rtd",,RTD("tt.rtd",,"Inst","ASX",BG8),"Ask") +
       RTD("tt.rtd",,RTD("tt.rtd",,"Inst","ASX",BG8),"AskQty") * RTD("tt.rtd",,RTD("tt.rtd",,"Inst","ASX",BG8),"Bid")) /
      (RTD("tt.rtd",,RTD("tt.rtd",,"Inst","ASX",BG8),"BidQty") + RTD("tt.rtd",,RTD("tt.rtd",,"Inst","ASX",BG8),"AskQty")),
      3
    ),
    "settle", RTD("tt.rtd",,RTD("tt.rtd",,"Inst","ASX",BG8),"Settle"),
    "mid", ROUND(
      (RTD("tt.rtd",,RTD("tt.rtd",,"Inst","ASX",BG8),"Bid") + RTD("tt.rtd",,RTD("tt.rtd",,"Inst","ASX",BG8),"Ask")) / 2,
      3
    ),
    0
  ),
  0
)</f>
        <v>0</v>
      </c>
      <c r="BI8" s="35">
        <f t="shared" si="13"/>
        <v>0</v>
      </c>
      <c r="BJ8" t="str">
        <f>IF(AND(BF8=0, BH8=0), "",
   IF(AND(VALUE(RTD("tt.rtd",,RTD("tt.rtd",,"Inst","ASX",BE8),"ttq"))&gt;0,
       VALUE(RTD("tt.rtd",,RTD("tt.rtd",,"Inst","ASX",BG8),"ttq"))&gt;0,
         $E8&lt;$F8, BI8&gt;$F8),
       IF(ABS(BI8-$F8)&gt;0.01, "Sell", "S"),
   IF(AND(VALUE(RTD("tt.rtd",,RTD("tt.rtd",,"Inst","ASX",BE8),"ttq"))&gt;0,
       VALUE(RTD("tt.rtd",,RTD("tt.rtd",,"Inst","ASX",BG8),"ttq"))&gt;0,
       $E8&lt;$F8, BI8&lt;$E8),
       IF(ABS(BI8-$E8)&gt;0.01, "Buy", "B"), "")))</f>
        <v/>
      </c>
      <c r="BK8" t="str">
        <f>IF(OR(BJ8="B", BJ8="BUY"),
    IF(VALUE(RTD("tt.rtd",,RTD("tt.rtd",,"Inst","ASX",BE8),"BidQty")) /
       VALUE(RTD("tt.rtd",,RTD("tt.rtd",,"Inst","ASX",BE8),"AskQty")) &gt; $G$2,
       IF(VALUE(RTD("tt.rtd",,RTD("tt.rtd",,"Inst","ASX",BE8),"BidQty")) /
          VALUE(RTD("tt.rtd",,RTD("tt.rtd",,"Inst","ASX",BE8),"AskQty")) &gt;=
          VALUE(RTD("tt.rtd",,RTD("tt.rtd",,"Inst","ASX",BG8),"AskQty")) /
          VALUE(RTD("tt.rtd",,RTD("tt.rtd",,"Inst","ASX",BG8),"BidQty")),
          BG8,BE8),
       ""),
    IF(OR(BJ8="S", BJ8="SELL"),
        IF(VALUE(RTD("tt.rtd",,RTD("tt.rtd",,"Inst","ASX",BG8),"BidQty")) /
           VALUE(RTD("tt.rtd",,RTD("tt.rtd",,"Inst","ASX",BG8),"AskQty")) &gt;  $G$2,
           IF(VALUE(RTD("tt.rtd",,RTD("tt.rtd",,"Inst","ASX",BE8),"BidQty")) /
              VALUE(RTD("tt.rtd",,RTD("tt.rtd",,"Inst","ASX",BE8),"AskQty")) &gt;=
              VALUE(RTD("tt.rtd",,RTD("tt.rtd",,"Inst","ASX",BG8),"AskQty")) /
              VALUE(RTD("tt.rtd",,RTD("tt.rtd",,"Inst","ASX",BG8),"BidQty")),
              BE8,BG8),
           ""),
        ""))</f>
        <v/>
      </c>
      <c r="BL8" t="str">
        <f t="shared" si="14"/>
        <v/>
      </c>
    </row>
    <row r="9" spans="1:763" x14ac:dyDescent="0.2">
      <c r="A9" s="40" t="s">
        <v>50</v>
      </c>
      <c r="B9" cm="1">
        <f t="array" ref="B9">IFERROR(
  _xlfn.SWITCH(
    $F$2,
    "vwap", ROUND(
      (RTD("tt.rtd",,RTD("tt.rtd",,"Inst","ASX",A9),"BidQty") * RTD("tt.rtd",,RTD("tt.rtd",,"Inst","ASX",A9),"Ask") +
       RTD("tt.rtd",,RTD("tt.rtd",,"Inst","ASX",A9),"AskQty") * RTD("tt.rtd",,RTD("tt.rtd",,"Inst","ASX",A9),"Bid")) /
      (RTD("tt.rtd",,RTD("tt.rtd",,"Inst","ASX",A9),"BidQty") + RTD("tt.rtd",,RTD("tt.rtd",,"Inst","ASX",A9),"AskQty")),
      3
    ),
    "settle", RTD("tt.rtd",,RTD("tt.rtd",,"Inst","ASX",A9),"Settle"),
    "mid", ROUND(
      (RTD("tt.rtd",,RTD("tt.rtd",,"Inst","ASX",A9),"Bid") + RTD("tt.rtd",,RTD("tt.rtd",,"Inst","ASX",A9),"Ask")) / 2,
      3
    ),
    0
  ),
  0
)</f>
        <v>0</v>
      </c>
      <c r="C9" s="35">
        <f t="shared" si="0"/>
        <v>0</v>
      </c>
      <c r="D9" s="41" t="s">
        <v>73</v>
      </c>
      <c r="E9" t="e">
        <f>VALUE(RTD("tt.rtd",,RTD("tt.rtd",,"Inst","ASX",D9),"Bid"))</f>
        <v>#N/A</v>
      </c>
      <c r="F9" t="e">
        <f>VALUE(RTD("tt.rtd",,RTD("tt.rtd",,"Inst","ASX",D9),"Ask"))</f>
        <v>#N/A</v>
      </c>
      <c r="G9" s="37" cm="1">
        <f t="array" ref="G9">IFERROR(
  _xlfn.SWITCH(
    $F$2,
    "vwap", ROUND(
      (RTD("tt.rtd",,RTD("tt.rtd",,"Inst","ASX",D9),"BidQty") * RTD("tt.rtd",,RTD("tt.rtd",,"Inst","ASX",D9),"Ask") +
       RTD("tt.rtd",,RTD("tt.rtd",,"Inst","ASX",D9),"AskQty") * RTD("tt.rtd",,RTD("tt.rtd",,"Inst","ASX",D9),"Bid")) /
      (RTD("tt.rtd",,RTD("tt.rtd",,"Inst","ASX",D9),"BidQty") + RTD("tt.rtd",,RTD("tt.rtd",,"Inst","ASX",D9),"AskQty")),
      3
    ),
    "settle", RTD("tt.rtd",,RTD("tt.rtd",,"Inst","ASX",D9),"Settle"),
    "mid", ROUND(
      (RTD("tt.rtd",,RTD("tt.rtd",,"Inst","ASX",D9),"Bid") + RTD("tt.rtd",,RTD("tt.rtd",,"Inst","ASX",D9),"Ask")) / 2,
      3
    ),
    0
  ),
  0
)</f>
        <v>0</v>
      </c>
      <c r="I9" s="40" t="s">
        <v>152</v>
      </c>
      <c r="J9" cm="1">
        <f t="array" ref="J9">IFERROR(
  _xlfn.SWITCH(
    $F$2,
    "vwap", ROUND(
      (RTD("tt.rtd",,RTD("tt.rtd",,"Inst","ASX",I9),"BidQty") * RTD("tt.rtd",,RTD("tt.rtd",,"Inst","ASX",I9),"Ask") +
       RTD("tt.rtd",,RTD("tt.rtd",,"Inst","ASX",I9),"AskQty") * RTD("tt.rtd",,RTD("tt.rtd",,"Inst","ASX",I9),"Bid")) /
      (RTD("tt.rtd",,RTD("tt.rtd",,"Inst","ASX",I9),"BidQty") + RTD("tt.rtd",,RTD("tt.rtd",,"Inst","ASX",I9),"AskQty")),
      3
    ),
    "settle", RTD("tt.rtd",,RTD("tt.rtd",,"Inst","ASX",I9),"Settle"),
    "mid", ROUND(
      (RTD("tt.rtd",,RTD("tt.rtd",,"Inst","ASX",I9),"Bid") + RTD("tt.rtd",,RTD("tt.rtd",,"Inst","ASX",I9),"Ask")) / 2,
      3
    ),
    0
  ),
  0
)</f>
        <v>0</v>
      </c>
      <c r="K9" s="41" t="s">
        <v>74</v>
      </c>
      <c r="L9" cm="1">
        <f t="array" ref="L9">IFERROR(
  _xlfn.SWITCH(
    $F$2,
    "vwap", ROUND(
      (RTD("tt.rtd",,RTD("tt.rtd",,"Inst","ASX",K9),"BidQty") * RTD("tt.rtd",,RTD("tt.rtd",,"Inst","ASX",K9),"Ask") +
       RTD("tt.rtd",,RTD("tt.rtd",,"Inst","ASX",K9),"AskQty") * RTD("tt.rtd",,RTD("tt.rtd",,"Inst","ASX",K9),"Bid")) /
      (RTD("tt.rtd",,RTD("tt.rtd",,"Inst","ASX",K9),"BidQty") + RTD("tt.rtd",,RTD("tt.rtd",,"Inst","ASX",K9),"AskQty")),
      3
    ),
    "settle", RTD("tt.rtd",,RTD("tt.rtd",,"Inst","ASX",K9),"Settle"),
    "mid", ROUND(
      (RTD("tt.rtd",,RTD("tt.rtd",,"Inst","ASX",K9),"Bid") + RTD("tt.rtd",,RTD("tt.rtd",,"Inst","ASX",K9),"Ask")) / 2,
      3
    ),
    0
  ),
  0
)</f>
        <v>0</v>
      </c>
      <c r="M9" s="39">
        <f t="shared" si="1"/>
        <v>0</v>
      </c>
      <c r="N9" t="str">
        <f>IF(AND(J9=0, L9=0), "",
   IF(AND(VALUE(RTD("tt.rtd",,RTD("tt.rtd",,"Inst","ASX",I9),"ttq"))&gt;0,
       VALUE(RTD("tt.rtd",,RTD("tt.rtd",,"Inst","ASX",K9),"ttq"))&gt;0,
         $E9&lt;$F9, M9&gt;$F9),
       IF(ABS(M9-$F9)&gt;0.01, "Sell", "S"),
   IF(AND(VALUE(RTD("tt.rtd",,RTD("tt.rtd",,"Inst","ASX",I9),"ttq"))&gt;0,
       VALUE(RTD("tt.rtd",,RTD("tt.rtd",,"Inst","ASX",K9),"ttq"))&gt;0,
       $E9&lt;$F9, M9&lt;$E9),
       IF(ABS(M9-$E9)&gt;0.01, "Buy", "B"), "")))</f>
        <v/>
      </c>
      <c r="O9" t="str">
        <f>IF(OR(N9="B", N9="BUY"),
    IF(VALUE(RTD("tt.rtd",,RTD("tt.rtd",,"Inst","ASX",I9),"BidQty")) /
       VALUE(RTD("tt.rtd",,RTD("tt.rtd",,"Inst","ASX",I9),"AskQty")) &gt; $G$2,
       IF(VALUE(RTD("tt.rtd",,RTD("tt.rtd",,"Inst","ASX",I9),"BidQty")) /
          VALUE(RTD("tt.rtd",,RTD("tt.rtd",,"Inst","ASX",I9),"AskQty")) &gt;=
          VALUE(RTD("tt.rtd",,RTD("tt.rtd",,"Inst","ASX",K9),"AskQty")) /
          VALUE(RTD("tt.rtd",,RTD("tt.rtd",,"Inst","ASX",K9),"BidQty")),
          K9, I9),
       ""),
    IF(OR(N9="S", N9="SELL"),
        IF(VALUE(RTD("tt.rtd",,RTD("tt.rtd",,"Inst","ASX",K9),"BidQty")) /
           VALUE(RTD("tt.rtd",,RTD("tt.rtd",,"Inst","ASX",K9),"AskQty")) &gt;  $G$2,
           IF(VALUE(RTD("tt.rtd",,RTD("tt.rtd",,"Inst","ASX",I9),"BidQty")) /
              VALUE(RTD("tt.rtd",,RTD("tt.rtd",,"Inst","ASX",I9),"AskQty")) &gt;=
              VALUE(RTD("tt.rtd",,RTD("tt.rtd",,"Inst","ASX",K9),"AskQty")) /
              VALUE(RTD("tt.rtd",,RTD("tt.rtd",,"Inst","ASX",K9),"BidQty")),
              I9,K9),
           ""),
        ""))</f>
        <v/>
      </c>
      <c r="P9" t="str">
        <f t="shared" si="2"/>
        <v/>
      </c>
      <c r="Q9" s="40" t="s">
        <v>153</v>
      </c>
      <c r="R9" cm="1">
        <f t="array" ref="R9">IFERROR(
  _xlfn.SWITCH(
    $F$2,
    "vwap", ROUND(
      (RTD("tt.rtd",,RTD("tt.rtd",,"Inst","ASX",Q9),"BidQty") * RTD("tt.rtd",,RTD("tt.rtd",,"Inst","ASX",Q9),"Ask") +
       RTD("tt.rtd",,RTD("tt.rtd",,"Inst","ASX",Q9),"AskQty") * RTD("tt.rtd",,RTD("tt.rtd",,"Inst","ASX",Q9),"Bid")) /
      (RTD("tt.rtd",,RTD("tt.rtd",,"Inst","ASX",Q9),"BidQty") + RTD("tt.rtd",,RTD("tt.rtd",,"Inst","ASX",Q9),"AskQty")),
      3
    ),
    "settle", RTD("tt.rtd",,RTD("tt.rtd",,"Inst","ASX",Q9),"Settle"),
    "mid", ROUND(
      (RTD("tt.rtd",,RTD("tt.rtd",,"Inst","ASX",Q9),"Bid") + RTD("tt.rtd",,RTD("tt.rtd",,"Inst","ASX",Q9),"Ask")) / 2,
      3
    ),
    0
  ),
  0
)</f>
        <v>0</v>
      </c>
      <c r="S9" s="41" t="s">
        <v>157</v>
      </c>
      <c r="T9" cm="1">
        <f t="array" ref="T9">IFERROR(
  _xlfn.SWITCH(
    $F$2,
    "vwap", ROUND(
      (RTD("tt.rtd",,RTD("tt.rtd",,"Inst","ASX",S9),"BidQty") * RTD("tt.rtd",,RTD("tt.rtd",,"Inst","ASX",S9),"Ask") +
       RTD("tt.rtd",,RTD("tt.rtd",,"Inst","ASX",S9),"AskQty") * RTD("tt.rtd",,RTD("tt.rtd",,"Inst","ASX",S9),"Bid")) /
      (RTD("tt.rtd",,RTD("tt.rtd",,"Inst","ASX",S9),"BidQty") + RTD("tt.rtd",,RTD("tt.rtd",,"Inst","ASX",S9),"AskQty")),
      3
    ),
    "settle", RTD("tt.rtd",,RTD("tt.rtd",,"Inst","ASX",S9),"Settle"),
    "mid", ROUND(
      (RTD("tt.rtd",,RTD("tt.rtd",,"Inst","ASX",S9),"Bid") + RTD("tt.rtd",,RTD("tt.rtd",,"Inst","ASX",S9),"Ask")) / 2,
      3
    ),
    0
  ),
  0
)</f>
        <v>0</v>
      </c>
      <c r="U9" s="39">
        <f t="shared" si="3"/>
        <v>0</v>
      </c>
      <c r="V9" t="str">
        <f>IF(AND(R9=0, T9=0), "",
   IF(AND(VALUE(RTD("tt.rtd",,RTD("tt.rtd",,"Inst","ASX",Q9),"ttq"))&gt;0,
       VALUE(RTD("tt.rtd",,RTD("tt.rtd",,"Inst","ASX",S9),"ttq"))&gt;0,
         $E9&lt;$F9, U9&gt;$F9),
       IF(ABS(U9-$F9)&gt;0.01, "Sell", "S"),
   IF(AND(VALUE(RTD("tt.rtd",,RTD("tt.rtd",,"Inst","ASX",Q9),"ttq"))&gt;0,
       VALUE(RTD("tt.rtd",,RTD("tt.rtd",,"Inst","ASX",S9),"ttq"))&gt;0,
       $E9&lt;$F9, U9&lt;$E9),
       IF(ABS(U9-$E9)&gt;0.01, "Buy", "B"), "")))</f>
        <v/>
      </c>
      <c r="W9" t="str">
        <f>IF(OR(V9="B", V9="BUY"),
    IF(VALUE(RTD("tt.rtd",,RTD("tt.rtd",,"Inst","ASX",Q9),"BidQty")) /
       VALUE(RTD("tt.rtd",,RTD("tt.rtd",,"Inst","ASX",Q9),"AskQty")) &gt; $G$2,
       IF(VALUE(RTD("tt.rtd",,RTD("tt.rtd",,"Inst","ASX",Q9),"BidQty")) /
          VALUE(RTD("tt.rtd",,RTD("tt.rtd",,"Inst","ASX",Q9),"AskQty")) &gt;=
          VALUE(RTD("tt.rtd",,RTD("tt.rtd",,"Inst","ASX",S9),"AskQty")) /
          VALUE(RTD("tt.rtd",,RTD("tt.rtd",,"Inst","ASX",S9),"BidQty")),
          S9,Q9),
       ""),
    IF(OR(V9="S", V9="SELL"),
        IF(VALUE(RTD("tt.rtd",,RTD("tt.rtd",,"Inst","ASX",S9),"BidQty")) /
           VALUE(RTD("tt.rtd",,RTD("tt.rtd",,"Inst","ASX",S9),"AskQty")) &gt;  $G$2,
           IF(VALUE(RTD("tt.rtd",,RTD("tt.rtd",,"Inst","ASX",Q9),"BidQty")) /
              VALUE(RTD("tt.rtd",,RTD("tt.rtd",,"Inst","ASX",Q9),"AskQty")) &gt;=
              VALUE(RTD("tt.rtd",,RTD("tt.rtd",,"Inst","ASX",S9),"AskQty")) /
              VALUE(RTD("tt.rtd",,RTD("tt.rtd",,"Inst","ASX",S9),"BidQty")),
              Q9,S9),
           ""),
        ""))</f>
        <v/>
      </c>
      <c r="X9" t="str">
        <f t="shared" si="4"/>
        <v/>
      </c>
      <c r="Y9" s="41" t="s">
        <v>154</v>
      </c>
      <c r="Z9" cm="1">
        <f t="array" ref="Z9">IFERROR(
  _xlfn.SWITCH(
    $F$2,
    "vwap", ROUND(
      (RTD("tt.rtd",,RTD("tt.rtd",,"Inst","ASX",Y9),"BidQty") * RTD("tt.rtd",,RTD("tt.rtd",,"Inst","ASX",Y9),"Ask") +
       RTD("tt.rtd",,RTD("tt.rtd",,"Inst","ASX",Y9),"AskQty") * RTD("tt.rtd",,RTD("tt.rtd",,"Inst","ASX",Y9),"Bid")) /
      (RTD("tt.rtd",,RTD("tt.rtd",,"Inst","ASX",Y9),"BidQty") + RTD("tt.rtd",,RTD("tt.rtd",,"Inst","ASX",Y9),"AskQty")),
      3
    ),
    "settle", RTD("tt.rtd",,RTD("tt.rtd",,"Inst","ASX",Y9),"Settle"),
    "mid", ROUND(
      (RTD("tt.rtd",,RTD("tt.rtd",,"Inst","ASX",Y9),"Bid") + RTD("tt.rtd",,RTD("tt.rtd",,"Inst","ASX",Y9),"Ask")) / 2,
      3
    ),
    0
  ),
  0
)</f>
        <v>0</v>
      </c>
      <c r="AA9" s="41" t="s">
        <v>158</v>
      </c>
      <c r="AB9" cm="1">
        <f t="array" ref="AB9">IFERROR(
  _xlfn.SWITCH(
    $F$2,
    "vwap", ROUND(
      (RTD("tt.rtd",,RTD("tt.rtd",,"Inst","ASX",AA9),"BidQty") * RTD("tt.rtd",,RTD("tt.rtd",,"Inst","ASX",AA9),"Ask") +
       RTD("tt.rtd",,RTD("tt.rtd",,"Inst","ASX",AA9),"AskQty") * RTD("tt.rtd",,RTD("tt.rtd",,"Inst","ASX",AA9),"Bid")) /
      (RTD("tt.rtd",,RTD("tt.rtd",,"Inst","ASX",AA9),"BidQty") + RTD("tt.rtd",,RTD("tt.rtd",,"Inst","ASX",AA9),"AskQty")),
      3
    ),
    "settle", RTD("tt.rtd",,RTD("tt.rtd",,"Inst","ASX",AA9),"Settle"),
    "mid", ROUND(
      (RTD("tt.rtd",,RTD("tt.rtd",,"Inst","ASX",AA9),"Bid") + RTD("tt.rtd",,RTD("tt.rtd",,"Inst","ASX",AA9),"Ask")) / 2,
      3
    ),
    0
  ),
  0
)</f>
        <v>0</v>
      </c>
      <c r="AC9" s="35">
        <f t="shared" si="5"/>
        <v>0</v>
      </c>
      <c r="AD9" t="str">
        <f>IF(AND(Z9=0, AB9=0), "",
   IF(AND(VALUE(RTD("tt.rtd",,RTD("tt.rtd",,"Inst","ASX",Y9),"ttq"))&gt;0,
       VALUE(RTD("tt.rtd",,RTD("tt.rtd",,"Inst","ASX",AA9),"ttq"))&gt;0,
         $E9&lt;$F9, AC9&gt;$F9),
       IF(ABS(AC9-$F9)&gt;0.01, "Sell", "S"),
   IF(AND(VALUE(RTD("tt.rtd",,RTD("tt.rtd",,"Inst","ASX",Y9),"ttq"))&gt;0,
       VALUE(RTD("tt.rtd",,RTD("tt.rtd",,"Inst","ASX",AA9),"ttq"))&gt;0,
       $E9&lt;$F9, AC9&lt;$E9),
       IF(ABS(AC9-$E9)&gt;0.01, "Buy", "B"), "")))</f>
        <v/>
      </c>
      <c r="AE9" t="str">
        <f>IF(OR(AD9="B", AD9="BUY"),
    IF(VALUE(RTD("tt.rtd",,RTD("tt.rtd",,"Inst","ASX",Y9),"BidQty")) /
       VALUE(RTD("tt.rtd",,RTD("tt.rtd",,"Inst","ASX",Y9),"AskQty")) &gt; $G$2,
       IF(VALUE(RTD("tt.rtd",,RTD("tt.rtd",,"Inst","ASX",Y9),"BidQty")) /
          VALUE(RTD("tt.rtd",,RTD("tt.rtd",,"Inst","ASX",Y9),"AskQty")) &gt;=
          VALUE(RTD("tt.rtd",,RTD("tt.rtd",,"Inst","ASX",AA9),"AskQty")) /
          VALUE(RTD("tt.rtd",,RTD("tt.rtd",,"Inst","ASX",AA9),"BidQty")),
          AA9,Y9),
       ""),
    IF(OR(AD9="S", AD9="SELL"),
        IF(VALUE(RTD("tt.rtd",,RTD("tt.rtd",,"Inst","ASX",AA9),"BidQty")) /
           VALUE(RTD("tt.rtd",,RTD("tt.rtd",,"Inst","ASX",AA9),"AskQty")) &gt;  $G$2,
           IF(VALUE(RTD("tt.rtd",,RTD("tt.rtd",,"Inst","ASX",Y9),"BidQty")) /
              VALUE(RTD("tt.rtd",,RTD("tt.rtd",,"Inst","ASX",Y9),"AskQty")) &gt;=
              VALUE(RTD("tt.rtd",,RTD("tt.rtd",,"Inst","ASX",AA9),"AskQty")) /
              VALUE(RTD("tt.rtd",,RTD("tt.rtd",,"Inst","ASX",AA9),"BidQty")),
              Y9,AA9),
           ""),
        ""))</f>
        <v/>
      </c>
      <c r="AF9" t="str">
        <f t="shared" si="6"/>
        <v/>
      </c>
      <c r="AG9" s="41" t="s">
        <v>156</v>
      </c>
      <c r="AH9" cm="1">
        <f t="array" ref="AH9">IFERROR(
  _xlfn.SWITCH(
    $F$2,
    "vwap", ROUND(
      (RTD("tt.rtd",,RTD("tt.rtd",,"Inst","ASX",AG9),"BidQty") * RTD("tt.rtd",,RTD("tt.rtd",,"Inst","ASX",AG9),"Ask") +
       RTD("tt.rtd",,RTD("tt.rtd",,"Inst","ASX",AG9),"AskQty") * RTD("tt.rtd",,RTD("tt.rtd",,"Inst","ASX",AG9),"Bid")) /
      (RTD("tt.rtd",,RTD("tt.rtd",,"Inst","ASX",AG9),"BidQty") + RTD("tt.rtd",,RTD("tt.rtd",,"Inst","ASX",AG9),"AskQty")),
      3
    ),
    "settle", RTD("tt.rtd",,RTD("tt.rtd",,"Inst","ASX",AG9),"Settle"),
    "mid", ROUND(
      (RTD("tt.rtd",,RTD("tt.rtd",,"Inst","ASX",AG9),"Bid") + RTD("tt.rtd",,RTD("tt.rtd",,"Inst","ASX",AG9),"Ask")) / 2,
      3
    ),
    0
  ),
  0
)</f>
        <v>0</v>
      </c>
      <c r="AI9" s="41" t="s">
        <v>159</v>
      </c>
      <c r="AJ9" cm="1">
        <f t="array" ref="AJ9">IFERROR(
  _xlfn.SWITCH(
    $F$2,
    "vwap", ROUND(
      (RTD("tt.rtd",,RTD("tt.rtd",,"Inst","ASX",AI9),"BidQty") * RTD("tt.rtd",,RTD("tt.rtd",,"Inst","ASX",AI9),"Ask") +
       RTD("tt.rtd",,RTD("tt.rtd",,"Inst","ASX",AI9),"AskQty") * RTD("tt.rtd",,RTD("tt.rtd",,"Inst","ASX",AI9),"Bid")) /
      (RTD("tt.rtd",,RTD("tt.rtd",,"Inst","ASX",AI9),"BidQty") + RTD("tt.rtd",,RTD("tt.rtd",,"Inst","ASX",AI9),"AskQty")),
      3
    ),
    "settle", RTD("tt.rtd",,RTD("tt.rtd",,"Inst","ASX",AI9),"Settle"),
    "mid", ROUND(
      (RTD("tt.rtd",,RTD("tt.rtd",,"Inst","ASX",AI9),"Bid") + RTD("tt.rtd",,RTD("tt.rtd",,"Inst","ASX",AI9),"Ask")) / 2,
      3
    ),
    0
  ),
  0
)</f>
        <v>0</v>
      </c>
      <c r="AK9" s="35">
        <f t="shared" si="7"/>
        <v>0</v>
      </c>
      <c r="AL9" t="str">
        <f>IF(AND(AH9=0, AJ9=0), "",
   IF(AND(VALUE(RTD("tt.rtd",,RTD("tt.rtd",,"Inst","ASX",AG9),"ttq"))&gt;0,
       VALUE(RTD("tt.rtd",,RTD("tt.rtd",,"Inst","ASX",AI9),"ttq"))&gt;0,
         $E9&lt;$F9, AK9&gt;$F9),
       IF(ABS(AK9-$F9)&gt;0.01, "Sell", "S"),
   IF(AND(VALUE(RTD("tt.rtd",,RTD("tt.rtd",,"Inst","ASX",AG9),"ttq"))&gt;0,
       VALUE(RTD("tt.rtd",,RTD("tt.rtd",,"Inst","ASX",AI9),"ttq"))&gt;0,
       $E9&lt;$F9, AK9&lt;$E9),
       IF(ABS(AK9-$E9)&gt;0.01, "Buy", "B"), "")))</f>
        <v/>
      </c>
      <c r="AM9" t="str">
        <f>IF(OR(AL9="B", AL9="BUY"),
    IF(VALUE(RTD("tt.rtd",,RTD("tt.rtd",,"Inst","ASX",AG9),"BidQty")) /
       VALUE(RTD("tt.rtd",,RTD("tt.rtd",,"Inst","ASX",AG9),"AskQty")) &gt; $G$2,
       IF(VALUE(RTD("tt.rtd",,RTD("tt.rtd",,"Inst","ASX",AG9),"BidQty")) /
          VALUE(RTD("tt.rtd",,RTD("tt.rtd",,"Inst","ASX",AG9),"AskQty")) &gt;=
          VALUE(RTD("tt.rtd",,RTD("tt.rtd",,"Inst","ASX",AI9),"AskQty")) /
          VALUE(RTD("tt.rtd",,RTD("tt.rtd",,"Inst","ASX",AI9),"BidQty")),
          AI9,AG9),
       ""),
    IF(OR(AL9="S", AL9="SELL"),
        IF(VALUE(RTD("tt.rtd",,RTD("tt.rtd",,"Inst","ASX",AI9),"BidQty")) /
           VALUE(RTD("tt.rtd",,RTD("tt.rtd",,"Inst","ASX",AI9),"AskQty")) &gt;  $G$2,
           IF(VALUE(RTD("tt.rtd",,RTD("tt.rtd",,"Inst","ASX",AG9),"BidQty")) /
              VALUE(RTD("tt.rtd",,RTD("tt.rtd",,"Inst","ASX",AG9),"AskQty")) &gt;=
              VALUE(RTD("tt.rtd",,RTD("tt.rtd",,"Inst","ASX",AI9),"AskQty")) /
              VALUE(RTD("tt.rtd",,RTD("tt.rtd",,"Inst","ASX",AI9),"BidQty")),
              AG9,AI9),
           ""),
        ""))</f>
        <v/>
      </c>
      <c r="AN9" t="str">
        <f t="shared" si="8"/>
        <v/>
      </c>
      <c r="AO9" s="41" t="s">
        <v>160</v>
      </c>
      <c r="AP9" cm="1">
        <f t="array" ref="AP9">IFERROR(
  _xlfn.SWITCH(
    $F$2,
    "vwap", ROUND(
      (RTD("tt.rtd",,RTD("tt.rtd",,"Inst","ASX",AO9),"BidQty") * RTD("tt.rtd",,RTD("tt.rtd",,"Inst","ASX",AO9),"Ask") +
       RTD("tt.rtd",,RTD("tt.rtd",,"Inst","ASX",AO9),"AskQty") * RTD("tt.rtd",,RTD("tt.rtd",,"Inst","ASX",AO9),"Bid")) /
      (RTD("tt.rtd",,RTD("tt.rtd",,"Inst","ASX",AO9),"BidQty") + RTD("tt.rtd",,RTD("tt.rtd",,"Inst","ASX",AO9),"AskQty")),
      3
    ),
    "settle", RTD("tt.rtd",,RTD("tt.rtd",,"Inst","ASX",AO9),"Settle"),
    "mid", ROUND(
      (RTD("tt.rtd",,RTD("tt.rtd",,"Inst","ASX",AO9),"Bid") + RTD("tt.rtd",,RTD("tt.rtd",,"Inst","ASX",AO9),"Ask")) / 2,
      3
    ),
    0
  ),
  0
)</f>
        <v>0</v>
      </c>
      <c r="AQ9" s="41" t="s">
        <v>161</v>
      </c>
      <c r="AR9" cm="1">
        <f t="array" ref="AR9">IFERROR(
  _xlfn.SWITCH(
    $F$2,
    "vwap", ROUND(
      (RTD("tt.rtd",,RTD("tt.rtd",,"Inst","ASX",AQ9),"BidQty") * RTD("tt.rtd",,RTD("tt.rtd",,"Inst","ASX",AQ9),"Ask") +
       RTD("tt.rtd",,RTD("tt.rtd",,"Inst","ASX",AQ9),"AskQty") * RTD("tt.rtd",,RTD("tt.rtd",,"Inst","ASX",AQ9),"Bid")) /
      (RTD("tt.rtd",,RTD("tt.rtd",,"Inst","ASX",AQ9),"BidQty") + RTD("tt.rtd",,RTD("tt.rtd",,"Inst","ASX",AQ9),"AskQty")),
      3
    ),
    "settle", RTD("tt.rtd",,RTD("tt.rtd",,"Inst","ASX",AQ9),"Settle"),
    "mid", ROUND(
      (RTD("tt.rtd",,RTD("tt.rtd",,"Inst","ASX",AQ9),"Bid") + RTD("tt.rtd",,RTD("tt.rtd",,"Inst","ASX",AQ9),"Ask")) / 2,
      3
    ),
    0
  ),
  0
)</f>
        <v>0</v>
      </c>
      <c r="AS9" s="35">
        <f t="shared" si="9"/>
        <v>0</v>
      </c>
      <c r="AT9" t="str">
        <f>IF(AND(AP9=0, AR9=0), "",
   IF(AND(VALUE(RTD("tt.rtd",,RTD("tt.rtd",,"Inst","ASX",AO9),"ttq"))&gt;0,
       VALUE(RTD("tt.rtd",,RTD("tt.rtd",,"Inst","ASX",AQ9),"ttq"))&gt;0,
         $E9&lt;$F9, AS9&gt;$F9),
       IF(ABS(AS9-$F9)&gt;0.01, "Sell", "S"),
   IF(AND(VALUE(RTD("tt.rtd",,RTD("tt.rtd",,"Inst","ASX",AO9),"ttq"))&gt;0,
       VALUE(RTD("tt.rtd",,RTD("tt.rtd",,"Inst","ASX",AQ9),"ttq"))&gt;0,
       $E9&lt;$F9, AS9&lt;$E9),
       IF(ABS(AS9-$E9)&gt;0.01, "Buy", "B"), "")))</f>
        <v/>
      </c>
      <c r="AU9" t="str">
        <f>IF(OR(AT9="B", AT9="BUY"),
    IF(VALUE(RTD("tt.rtd",,RTD("tt.rtd",,"Inst","ASX",AO9),"BidQty")) /
       VALUE(RTD("tt.rtd",,RTD("tt.rtd",,"Inst","ASX",AO9),"AskQty")) &gt; $G$2,
       IF(VALUE(RTD("tt.rtd",,RTD("tt.rtd",,"Inst","ASX",AO9),"BidQty")) /
          VALUE(RTD("tt.rtd",,RTD("tt.rtd",,"Inst","ASX",AO9),"AskQty")) &gt;=
          VALUE(RTD("tt.rtd",,RTD("tt.rtd",,"Inst","ASX",AQ9),"AskQty")) /
          VALUE(RTD("tt.rtd",,RTD("tt.rtd",,"Inst","ASX",AQ9),"BidQty")),
          AQ9,AO9),
       ""),
    IF(OR(AT9="S", AT9="SELL"),
        IF(VALUE(RTD("tt.rtd",,RTD("tt.rtd",,"Inst","ASX",AQ9),"BidQty")) /
           VALUE(RTD("tt.rtd",,RTD("tt.rtd",,"Inst","ASX",AQ9),"AskQty")) &gt;  $G$2,
           IF(VALUE(RTD("tt.rtd",,RTD("tt.rtd",,"Inst","ASX",AO9),"BidQty")) /
              VALUE(RTD("tt.rtd",,RTD("tt.rtd",,"Inst","ASX",AO9),"AskQty")) &gt;=
              VALUE(RTD("tt.rtd",,RTD("tt.rtd",,"Inst","ASX",AQ9),"AskQty")) /
              VALUE(RTD("tt.rtd",,RTD("tt.rtd",,"Inst","ASX",AQ9),"BidQty")),
              AO9,AQ9),
           ""),
        ""))</f>
        <v/>
      </c>
      <c r="AV9" t="str">
        <f t="shared" si="10"/>
        <v/>
      </c>
      <c r="AW9" s="40" t="s">
        <v>192</v>
      </c>
      <c r="AX9" cm="1">
        <f t="array" ref="AX9">IFERROR(
  _xlfn.SWITCH(
    $F$2,
    "vwap", ROUND(
      (RTD("tt.rtd",,RTD("tt.rtd",,"Inst","ASX",AW9),"BidQty") * RTD("tt.rtd",,RTD("tt.rtd",,"Inst","ASX",AW9),"Ask") +
       RTD("tt.rtd",,RTD("tt.rtd",,"Inst","ASX",AW9),"AskQty") * RTD("tt.rtd",,RTD("tt.rtd",,"Inst","ASX",AW9),"Bid")) /
      (RTD("tt.rtd",,RTD("tt.rtd",,"Inst","ASX",AW9),"BidQty") + RTD("tt.rtd",,RTD("tt.rtd",,"Inst","ASX",AW9),"AskQty")),
      3
    ),
    "settle", RTD("tt.rtd",,RTD("tt.rtd",,"Inst","ASX",AW9),"Settle"),
    "mid", ROUND(
      (RTD("tt.rtd",,RTD("tt.rtd",,"Inst","ASX",AW9),"Bid") + RTD("tt.rtd",,RTD("tt.rtd",,"Inst","ASX",AW9),"Ask")) / 2,
      3
    ),
    0
  ),
  0
)</f>
        <v>0</v>
      </c>
      <c r="AY9" s="41" t="s">
        <v>165</v>
      </c>
      <c r="AZ9" cm="1">
        <f t="array" ref="AZ9">IFERROR(
  _xlfn.SWITCH(
    $F$2,
    "vwap", ROUND(
      (RTD("tt.rtd",,RTD("tt.rtd",,"Inst","ASX",AY9),"BidQty") * RTD("tt.rtd",,RTD("tt.rtd",,"Inst","ASX",AY9),"Ask") +
       RTD("tt.rtd",,RTD("tt.rtd",,"Inst","ASX",AY9),"AskQty") * RTD("tt.rtd",,RTD("tt.rtd",,"Inst","ASX",AY9),"Bid")) /
      (RTD("tt.rtd",,RTD("tt.rtd",,"Inst","ASX",AY9),"BidQty") + RTD("tt.rtd",,RTD("tt.rtd",,"Inst","ASX",AY9),"AskQty")),
      3
    ),
    "settle", RTD("tt.rtd",,RTD("tt.rtd",,"Inst","ASX",AY9),"Settle"),
    "mid", ROUND(
      (RTD("tt.rtd",,RTD("tt.rtd",,"Inst","ASX",AY9),"Bid") + RTD("tt.rtd",,RTD("tt.rtd",,"Inst","ASX",AY9),"Ask")) / 2,
      3
    ),
    0
  ),
  0
)</f>
        <v>0</v>
      </c>
      <c r="BA9" s="39">
        <f t="shared" si="11"/>
        <v>0</v>
      </c>
      <c r="BB9" t="str">
        <f>IF(AND(AX9=0, AZ9=0), "",
   IF(AND(VALUE(RTD("tt.rtd",,RTD("tt.rtd",,"Inst","ASX",AW9),"ttq"))&gt;0,
       VALUE(RTD("tt.rtd",,RTD("tt.rtd",,"Inst","ASX",AY9),"ttq"))&gt;0,
         $E9&lt;$F9, BA9&gt;$F9),
       IF(ABS(BA9-$F9)&gt;0.01, "Sell", "S"),
   IF(AND(VALUE(RTD("tt.rtd",,RTD("tt.rtd",,"Inst","ASX",AW9),"ttq"))&gt;0,
       VALUE(RTD("tt.rtd",,RTD("tt.rtd",,"Inst","ASX",AY9),"ttq"))&gt;0,
       $E9&lt;$F9, BA9&lt;$E9),
       IF(ABS(BA9-$E9)&gt;0.01, "Buy", "B"), "")))</f>
        <v/>
      </c>
      <c r="BC9" t="str">
        <f>IF(OR(BB9="B", BB9="BUY"),
    IF(VALUE(RTD("tt.rtd",,RTD("tt.rtd",,"Inst","ASX",AW9),"BidQty")) /
       VALUE(RTD("tt.rtd",,RTD("tt.rtd",,"Inst","ASX",AW9),"AskQty")) &gt; $G$2,
       IF(VALUE(RTD("tt.rtd",,RTD("tt.rtd",,"Inst","ASX",AW9),"BidQty")) /
          VALUE(RTD("tt.rtd",,RTD("tt.rtd",,"Inst","ASX",AW9),"AskQty")) &gt;=
          VALUE(RTD("tt.rtd",,RTD("tt.rtd",,"Inst","ASX",AY9),"AskQty")) /
          VALUE(RTD("tt.rtd",,RTD("tt.rtd",,"Inst","ASX",AY9),"BidQty")),
          AY9,AW9),
       ""),
    IF(OR(BB9="S", BB9="SELL"),
        IF(VALUE(RTD("tt.rtd",,RTD("tt.rtd",,"Inst","ASX",AY9),"BidQty")) /
           VALUE(RTD("tt.rtd",,RTD("tt.rtd",,"Inst","ASX",AY9),"AskQty")) &gt;  $G$2,
           IF(VALUE(RTD("tt.rtd",,RTD("tt.rtd",,"Inst","ASX",AW9),"BidQty")) /
              VALUE(RTD("tt.rtd",,RTD("tt.rtd",,"Inst","ASX",AW9),"AskQty")) &gt;=
              VALUE(RTD("tt.rtd",,RTD("tt.rtd",,"Inst","ASX",AY9),"AskQty")) /
              VALUE(RTD("tt.rtd",,RTD("tt.rtd",,"Inst","ASX",AY9),"BidQty")),
              AW9,AY9),
           ""),
        ""))</f>
        <v/>
      </c>
      <c r="BD9" t="str">
        <f t="shared" si="12"/>
        <v/>
      </c>
      <c r="BE9" s="40" t="s">
        <v>286</v>
      </c>
      <c r="BF9" cm="1">
        <f t="array" ref="BF9">IFERROR(
  _xlfn.SWITCH(
    $F$2,
    "vwap", ROUND(
      (RTD("tt.rtd",,RTD("tt.rtd",,"Inst","ASX",BE9),"BidQty") * RTD("tt.rtd",,RTD("tt.rtd",,"Inst","ASX",BE9),"Ask") +
       RTD("tt.rtd",,RTD("tt.rtd",,"Inst","ASX",BE9),"AskQty") * RTD("tt.rtd",,RTD("tt.rtd",,"Inst","ASX",BE9),"Bid")) /
      (RTD("tt.rtd",,RTD("tt.rtd",,"Inst","ASX",BE9),"BidQty") + RTD("tt.rtd",,RTD("tt.rtd",,"Inst","ASX",BE9),"AskQty")),
      3
    ),
    "settle", RTD("tt.rtd",,RTD("tt.rtd",,"Inst","ASX",BE9),"Settle"),
    "mid", ROUND(
      (RTD("tt.rtd",,RTD("tt.rtd",,"Inst","ASX",BE9),"Bid") + RTD("tt.rtd",,RTD("tt.rtd",,"Inst","ASX",BE9),"Ask")) / 2,
      3
    ),
    0
  ),
  0
)</f>
        <v>0</v>
      </c>
      <c r="BG9" s="41" t="s">
        <v>287</v>
      </c>
      <c r="BH9" cm="1">
        <f t="array" ref="BH9">IFERROR(
  _xlfn.SWITCH(
    $F$2,
    "vwap", ROUND(
      (RTD("tt.rtd",,RTD("tt.rtd",,"Inst","ASX",BG9),"BidQty") * RTD("tt.rtd",,RTD("tt.rtd",,"Inst","ASX",BG9),"Ask") +
       RTD("tt.rtd",,RTD("tt.rtd",,"Inst","ASX",BG9),"AskQty") * RTD("tt.rtd",,RTD("tt.rtd",,"Inst","ASX",BG9),"Bid")) /
      (RTD("tt.rtd",,RTD("tt.rtd",,"Inst","ASX",BG9),"BidQty") + RTD("tt.rtd",,RTD("tt.rtd",,"Inst","ASX",BG9),"AskQty")),
      3
    ),
    "settle", RTD("tt.rtd",,RTD("tt.rtd",,"Inst","ASX",BG9),"Settle"),
    "mid", ROUND(
      (RTD("tt.rtd",,RTD("tt.rtd",,"Inst","ASX",BG9),"Bid") + RTD("tt.rtd",,RTD("tt.rtd",,"Inst","ASX",BG9),"Ask")) / 2,
      3
    ),
    0
  ),
  0
)</f>
        <v>0</v>
      </c>
      <c r="BI9" s="35">
        <f t="shared" si="13"/>
        <v>0</v>
      </c>
      <c r="BJ9" t="str">
        <f>IF(AND(BF9=0, BH9=0), "",
   IF(AND(VALUE(RTD("tt.rtd",,RTD("tt.rtd",,"Inst","ASX",BE9),"ttq"))&gt;0,
       VALUE(RTD("tt.rtd",,RTD("tt.rtd",,"Inst","ASX",BG9),"ttq"))&gt;0,
         $E9&lt;$F9, BI9&gt;$F9),
       IF(ABS(BI9-$F9)&gt;0.01, "Sell", "S"),
   IF(AND(VALUE(RTD("tt.rtd",,RTD("tt.rtd",,"Inst","ASX",BE9),"ttq"))&gt;0,
       VALUE(RTD("tt.rtd",,RTD("tt.rtd",,"Inst","ASX",BG9),"ttq"))&gt;0,
       $E9&lt;$F9, BI9&lt;$E9),
       IF(ABS(BI9-$E9)&gt;0.01, "Buy", "B"), "")))</f>
        <v/>
      </c>
      <c r="BK9" t="str">
        <f>IF(OR(BJ9="B", BJ9="BUY"),
    IF(VALUE(RTD("tt.rtd",,RTD("tt.rtd",,"Inst","ASX",BE9),"BidQty")) /
       VALUE(RTD("tt.rtd",,RTD("tt.rtd",,"Inst","ASX",BE9),"AskQty")) &gt; $G$2,
       IF(VALUE(RTD("tt.rtd",,RTD("tt.rtd",,"Inst","ASX",BE9),"BidQty")) /
          VALUE(RTD("tt.rtd",,RTD("tt.rtd",,"Inst","ASX",BE9),"AskQty")) &gt;=
          VALUE(RTD("tt.rtd",,RTD("tt.rtd",,"Inst","ASX",BG9),"AskQty")) /
          VALUE(RTD("tt.rtd",,RTD("tt.rtd",,"Inst","ASX",BG9),"BidQty")),
          BG9,BE9),
       ""),
    IF(OR(BJ9="S", BJ9="SELL"),
        IF(VALUE(RTD("tt.rtd",,RTD("tt.rtd",,"Inst","ASX",BG9),"BidQty")) /
           VALUE(RTD("tt.rtd",,RTD("tt.rtd",,"Inst","ASX",BG9),"AskQty")) &gt;  $G$2,
           IF(VALUE(RTD("tt.rtd",,RTD("tt.rtd",,"Inst","ASX",BE9),"BidQty")) /
              VALUE(RTD("tt.rtd",,RTD("tt.rtd",,"Inst","ASX",BE9),"AskQty")) &gt;=
              VALUE(RTD("tt.rtd",,RTD("tt.rtd",,"Inst","ASX",BG9),"AskQty")) /
              VALUE(RTD("tt.rtd",,RTD("tt.rtd",,"Inst","ASX",BG9),"BidQty")),
              BE9,BG9),
           ""),
        ""))</f>
        <v/>
      </c>
      <c r="BL9" t="str">
        <f t="shared" si="14"/>
        <v/>
      </c>
    </row>
    <row r="10" spans="1:763" x14ac:dyDescent="0.2">
      <c r="A10" s="40" t="s">
        <v>51</v>
      </c>
      <c r="B10" cm="1">
        <f t="array" ref="B10">IFERROR(
  _xlfn.SWITCH(
    $F$2,
    "vwap", ROUND(
      (RTD("tt.rtd",,RTD("tt.rtd",,"Inst","ASX",A10),"BidQty") * RTD("tt.rtd",,RTD("tt.rtd",,"Inst","ASX",A10),"Ask") +
       RTD("tt.rtd",,RTD("tt.rtd",,"Inst","ASX",A10),"AskQty") * RTD("tt.rtd",,RTD("tt.rtd",,"Inst","ASX",A10),"Bid")) /
      (RTD("tt.rtd",,RTD("tt.rtd",,"Inst","ASX",A10),"BidQty") + RTD("tt.rtd",,RTD("tt.rtd",,"Inst","ASX",A10),"AskQty")),
      3
    ),
    "settle", RTD("tt.rtd",,RTD("tt.rtd",,"Inst","ASX",A10),"Settle"),
    "mid", ROUND(
      (RTD("tt.rtd",,RTD("tt.rtd",,"Inst","ASX",A10),"Bid") + RTD("tt.rtd",,RTD("tt.rtd",,"Inst","ASX",A10),"Ask")) / 2,
      3
    ),
    0
  ),
  0
)</f>
        <v>0</v>
      </c>
      <c r="C10" s="35">
        <f t="shared" si="0"/>
        <v>0</v>
      </c>
      <c r="D10" s="41" t="s">
        <v>74</v>
      </c>
      <c r="E10" t="e">
        <f>VALUE(RTD("tt.rtd",,RTD("tt.rtd",,"Inst","ASX",D10),"Bid"))</f>
        <v>#N/A</v>
      </c>
      <c r="F10" t="e">
        <f>VALUE(RTD("tt.rtd",,RTD("tt.rtd",,"Inst","ASX",D10),"Ask"))</f>
        <v>#N/A</v>
      </c>
      <c r="G10" s="37" cm="1">
        <f t="array" ref="G10">IFERROR(
  _xlfn.SWITCH(
    $F$2,
    "vwap", ROUND(
      (RTD("tt.rtd",,RTD("tt.rtd",,"Inst","ASX",D10),"BidQty") * RTD("tt.rtd",,RTD("tt.rtd",,"Inst","ASX",D10),"Ask") +
       RTD("tt.rtd",,RTD("tt.rtd",,"Inst","ASX",D10),"AskQty") * RTD("tt.rtd",,RTD("tt.rtd",,"Inst","ASX",D10),"Bid")) /
      (RTD("tt.rtd",,RTD("tt.rtd",,"Inst","ASX",D10),"BidQty") + RTD("tt.rtd",,RTD("tt.rtd",,"Inst","ASX",D10),"AskQty")),
      3
    ),
    "settle", RTD("tt.rtd",,RTD("tt.rtd",,"Inst","ASX",D10),"Settle"),
    "mid", ROUND(
      (RTD("tt.rtd",,RTD("tt.rtd",,"Inst","ASX",D10),"Bid") + RTD("tt.rtd",,RTD("tt.rtd",,"Inst","ASX",D10),"Ask")) / 2,
      3
    ),
    0
  ),
  0
)</f>
        <v>0</v>
      </c>
      <c r="I10" s="40" t="s">
        <v>157</v>
      </c>
      <c r="J10" cm="1">
        <f t="array" ref="J10">IFERROR(
  _xlfn.SWITCH(
    $F$2,
    "vwap", ROUND(
      (RTD("tt.rtd",,RTD("tt.rtd",,"Inst","ASX",I10),"BidQty") * RTD("tt.rtd",,RTD("tt.rtd",,"Inst","ASX",I10),"Ask") +
       RTD("tt.rtd",,RTD("tt.rtd",,"Inst","ASX",I10),"AskQty") * RTD("tt.rtd",,RTD("tt.rtd",,"Inst","ASX",I10),"Bid")) /
      (RTD("tt.rtd",,RTD("tt.rtd",,"Inst","ASX",I10),"BidQty") + RTD("tt.rtd",,RTD("tt.rtd",,"Inst","ASX",I10),"AskQty")),
      3
    ),
    "settle", RTD("tt.rtd",,RTD("tt.rtd",,"Inst","ASX",I10),"Settle"),
    "mid", ROUND(
      (RTD("tt.rtd",,RTD("tt.rtd",,"Inst","ASX",I10),"Bid") + RTD("tt.rtd",,RTD("tt.rtd",,"Inst","ASX",I10),"Ask")) / 2,
      3
    ),
    0
  ),
  0
)</f>
        <v>0</v>
      </c>
      <c r="K10" s="41" t="s">
        <v>75</v>
      </c>
      <c r="L10" cm="1">
        <f t="array" ref="L10">IFERROR(
  _xlfn.SWITCH(
    $F$2,
    "vwap", ROUND(
      (RTD("tt.rtd",,RTD("tt.rtd",,"Inst","ASX",K10),"BidQty") * RTD("tt.rtd",,RTD("tt.rtd",,"Inst","ASX",K10),"Ask") +
       RTD("tt.rtd",,RTD("tt.rtd",,"Inst","ASX",K10),"AskQty") * RTD("tt.rtd",,RTD("tt.rtd",,"Inst","ASX",K10),"Bid")) /
      (RTD("tt.rtd",,RTD("tt.rtd",,"Inst","ASX",K10),"BidQty") + RTD("tt.rtd",,RTD("tt.rtd",,"Inst","ASX",K10),"AskQty")),
      3
    ),
    "settle", RTD("tt.rtd",,RTD("tt.rtd",,"Inst","ASX",K10),"Settle"),
    "mid", ROUND(
      (RTD("tt.rtd",,RTD("tt.rtd",,"Inst","ASX",K10),"Bid") + RTD("tt.rtd",,RTD("tt.rtd",,"Inst","ASX",K10),"Ask")) / 2,
      3
    ),
    0
  ),
  0
)</f>
        <v>0</v>
      </c>
      <c r="M10" s="39">
        <f t="shared" si="1"/>
        <v>0</v>
      </c>
      <c r="N10" t="str">
        <f>IF(AND(J10=0, L10=0), "",
   IF(AND(VALUE(RTD("tt.rtd",,RTD("tt.rtd",,"Inst","ASX",I10),"ttq"))&gt;0,
       VALUE(RTD("tt.rtd",,RTD("tt.rtd",,"Inst","ASX",K10),"ttq"))&gt;0,
         $E10&lt;$F10, M10&gt;$F10),
       IF(ABS(M10-$F10)&gt;0.01, "Sell", "S"),
   IF(AND(VALUE(RTD("tt.rtd",,RTD("tt.rtd",,"Inst","ASX",I10),"ttq"))&gt;0,
       VALUE(RTD("tt.rtd",,RTD("tt.rtd",,"Inst","ASX",K10),"ttq"))&gt;0,
       $E10&lt;$F10, M10&lt;$E10),
       IF(ABS(M10-$E10)&gt;0.01, "Buy", "B"), "")))</f>
        <v/>
      </c>
      <c r="O10" t="str">
        <f>IF(OR(N10="B", N10="BUY"),
    IF(VALUE(RTD("tt.rtd",,RTD("tt.rtd",,"Inst","ASX",I10),"BidQty")) /
       VALUE(RTD("tt.rtd",,RTD("tt.rtd",,"Inst","ASX",I10),"AskQty")) &gt; $G$2,
       IF(VALUE(RTD("tt.rtd",,RTD("tt.rtd",,"Inst","ASX",I10),"BidQty")) /
          VALUE(RTD("tt.rtd",,RTD("tt.rtd",,"Inst","ASX",I10),"AskQty")) &gt;=
          VALUE(RTD("tt.rtd",,RTD("tt.rtd",,"Inst","ASX",K10),"AskQty")) /
          VALUE(RTD("tt.rtd",,RTD("tt.rtd",,"Inst","ASX",K10),"BidQty")),
          K10, I10),
       ""),
    IF(OR(N10="S", N10="SELL"),
        IF(VALUE(RTD("tt.rtd",,RTD("tt.rtd",,"Inst","ASX",K10),"BidQty")) /
           VALUE(RTD("tt.rtd",,RTD("tt.rtd",,"Inst","ASX",K10),"AskQty")) &gt;  $G$2,
           IF(VALUE(RTD("tt.rtd",,RTD("tt.rtd",,"Inst","ASX",I10),"BidQty")) /
              VALUE(RTD("tt.rtd",,RTD("tt.rtd",,"Inst","ASX",I10),"AskQty")) &gt;=
              VALUE(RTD("tt.rtd",,RTD("tt.rtd",,"Inst","ASX",K10),"AskQty")) /
              VALUE(RTD("tt.rtd",,RTD("tt.rtd",,"Inst","ASX",K10),"BidQty")),
              I10,K10),
           ""),
        ""))</f>
        <v/>
      </c>
      <c r="P10" t="str">
        <f t="shared" si="2"/>
        <v/>
      </c>
      <c r="Q10" s="40" t="s">
        <v>158</v>
      </c>
      <c r="R10" cm="1">
        <f t="array" ref="R10">IFERROR(
  _xlfn.SWITCH(
    $F$2,
    "vwap", ROUND(
      (RTD("tt.rtd",,RTD("tt.rtd",,"Inst","ASX",Q10),"BidQty") * RTD("tt.rtd",,RTD("tt.rtd",,"Inst","ASX",Q10),"Ask") +
       RTD("tt.rtd",,RTD("tt.rtd",,"Inst","ASX",Q10),"AskQty") * RTD("tt.rtd",,RTD("tt.rtd",,"Inst","ASX",Q10),"Bid")) /
      (RTD("tt.rtd",,RTD("tt.rtd",,"Inst","ASX",Q10),"BidQty") + RTD("tt.rtd",,RTD("tt.rtd",,"Inst","ASX",Q10),"AskQty")),
      3
    ),
    "settle", RTD("tt.rtd",,RTD("tt.rtd",,"Inst","ASX",Q10),"Settle"),
    "mid", ROUND(
      (RTD("tt.rtd",,RTD("tt.rtd",,"Inst","ASX",Q10),"Bid") + RTD("tt.rtd",,RTD("tt.rtd",,"Inst","ASX",Q10),"Ask")) / 2,
      3
    ),
    0
  ),
  0
)</f>
        <v>0</v>
      </c>
      <c r="S10" s="41" t="s">
        <v>162</v>
      </c>
      <c r="T10" cm="1">
        <f t="array" ref="T10">IFERROR(
  _xlfn.SWITCH(
    $F$2,
    "vwap", ROUND(
      (RTD("tt.rtd",,RTD("tt.rtd",,"Inst","ASX",S10),"BidQty") * RTD("tt.rtd",,RTD("tt.rtd",,"Inst","ASX",S10),"Ask") +
       RTD("tt.rtd",,RTD("tt.rtd",,"Inst","ASX",S10),"AskQty") * RTD("tt.rtd",,RTD("tt.rtd",,"Inst","ASX",S10),"Bid")) /
      (RTD("tt.rtd",,RTD("tt.rtd",,"Inst","ASX",S10),"BidQty") + RTD("tt.rtd",,RTD("tt.rtd",,"Inst","ASX",S10),"AskQty")),
      3
    ),
    "settle", RTD("tt.rtd",,RTD("tt.rtd",,"Inst","ASX",S10),"Settle"),
    "mid", ROUND(
      (RTD("tt.rtd",,RTD("tt.rtd",,"Inst","ASX",S10),"Bid") + RTD("tt.rtd",,RTD("tt.rtd",,"Inst","ASX",S10),"Ask")) / 2,
      3
    ),
    0
  ),
  0
)</f>
        <v>0</v>
      </c>
      <c r="U10" s="39">
        <f t="shared" si="3"/>
        <v>0</v>
      </c>
      <c r="V10" t="str">
        <f>IF(AND(R10=0, T10=0), "",
   IF(AND(VALUE(RTD("tt.rtd",,RTD("tt.rtd",,"Inst","ASX",Q10),"ttq"))&gt;0,
       VALUE(RTD("tt.rtd",,RTD("tt.rtd",,"Inst","ASX",S10),"ttq"))&gt;0,
         $E10&lt;$F10, U10&gt;$F10),
       IF(ABS(U10-$F10)&gt;0.01, "Sell", "S"),
   IF(AND(VALUE(RTD("tt.rtd",,RTD("tt.rtd",,"Inst","ASX",Q10),"ttq"))&gt;0,
       VALUE(RTD("tt.rtd",,RTD("tt.rtd",,"Inst","ASX",S10),"ttq"))&gt;0,
       $E10&lt;$F10, U10&lt;$E10),
       IF(ABS(U10-$E10)&gt;0.01, "Buy", "B"), "")))</f>
        <v/>
      </c>
      <c r="W10" t="str">
        <f>IF(OR(V10="B", V10="BUY"),
    IF(VALUE(RTD("tt.rtd",,RTD("tt.rtd",,"Inst","ASX",Q10),"BidQty")) /
       VALUE(RTD("tt.rtd",,RTD("tt.rtd",,"Inst","ASX",Q10),"AskQty")) &gt; $G$2,
       IF(VALUE(RTD("tt.rtd",,RTD("tt.rtd",,"Inst","ASX",Q10),"BidQty")) /
          VALUE(RTD("tt.rtd",,RTD("tt.rtd",,"Inst","ASX",Q10),"AskQty")) &gt;=
          VALUE(RTD("tt.rtd",,RTD("tt.rtd",,"Inst","ASX",S10),"AskQty")) /
          VALUE(RTD("tt.rtd",,RTD("tt.rtd",,"Inst","ASX",S10),"BidQty")),
          S10,Q10),
       ""),
    IF(OR(V10="S", V10="SELL"),
        IF(VALUE(RTD("tt.rtd",,RTD("tt.rtd",,"Inst","ASX",S10),"BidQty")) /
           VALUE(RTD("tt.rtd",,RTD("tt.rtd",,"Inst","ASX",S10),"AskQty")) &gt;  $G$2,
           IF(VALUE(RTD("tt.rtd",,RTD("tt.rtd",,"Inst","ASX",Q10),"BidQty")) /
              VALUE(RTD("tt.rtd",,RTD("tt.rtd",,"Inst","ASX",Q10),"AskQty")) &gt;=
              VALUE(RTD("tt.rtd",,RTD("tt.rtd",,"Inst","ASX",S10),"AskQty")) /
              VALUE(RTD("tt.rtd",,RTD("tt.rtd",,"Inst","ASX",S10),"BidQty")),
              Q10,S10),
           ""),
        ""))</f>
        <v/>
      </c>
      <c r="X10" t="str">
        <f t="shared" si="4"/>
        <v/>
      </c>
      <c r="Y10" s="41" t="s">
        <v>159</v>
      </c>
      <c r="Z10" cm="1">
        <f t="array" ref="Z10">IFERROR(
  _xlfn.SWITCH(
    $F$2,
    "vwap", ROUND(
      (RTD("tt.rtd",,RTD("tt.rtd",,"Inst","ASX",Y10),"BidQty") * RTD("tt.rtd",,RTD("tt.rtd",,"Inst","ASX",Y10),"Ask") +
       RTD("tt.rtd",,RTD("tt.rtd",,"Inst","ASX",Y10),"AskQty") * RTD("tt.rtd",,RTD("tt.rtd",,"Inst","ASX",Y10),"Bid")) /
      (RTD("tt.rtd",,RTD("tt.rtd",,"Inst","ASX",Y10),"BidQty") + RTD("tt.rtd",,RTD("tt.rtd",,"Inst","ASX",Y10),"AskQty")),
      3
    ),
    "settle", RTD("tt.rtd",,RTD("tt.rtd",,"Inst","ASX",Y10),"Settle"),
    "mid", ROUND(
      (RTD("tt.rtd",,RTD("tt.rtd",,"Inst","ASX",Y10),"Bid") + RTD("tt.rtd",,RTD("tt.rtd",,"Inst","ASX",Y10),"Ask")) / 2,
      3
    ),
    0
  ),
  0
)</f>
        <v>0</v>
      </c>
      <c r="AA10" s="41" t="s">
        <v>163</v>
      </c>
      <c r="AB10" cm="1">
        <f t="array" ref="AB10">IFERROR(
  _xlfn.SWITCH(
    $F$2,
    "vwap", ROUND(
      (RTD("tt.rtd",,RTD("tt.rtd",,"Inst","ASX",AA10),"BidQty") * RTD("tt.rtd",,RTD("tt.rtd",,"Inst","ASX",AA10),"Ask") +
       RTD("tt.rtd",,RTD("tt.rtd",,"Inst","ASX",AA10),"AskQty") * RTD("tt.rtd",,RTD("tt.rtd",,"Inst","ASX",AA10),"Bid")) /
      (RTD("tt.rtd",,RTD("tt.rtd",,"Inst","ASX",AA10),"BidQty") + RTD("tt.rtd",,RTD("tt.rtd",,"Inst","ASX",AA10),"AskQty")),
      3
    ),
    "settle", RTD("tt.rtd",,RTD("tt.rtd",,"Inst","ASX",AA10),"Settle"),
    "mid", ROUND(
      (RTD("tt.rtd",,RTD("tt.rtd",,"Inst","ASX",AA10),"Bid") + RTD("tt.rtd",,RTD("tt.rtd",,"Inst","ASX",AA10),"Ask")) / 2,
      3
    ),
    0
  ),
  0
)</f>
        <v>0</v>
      </c>
      <c r="AC10" s="35">
        <f t="shared" si="5"/>
        <v>0</v>
      </c>
      <c r="AD10" t="str">
        <f>IF(AND(Z10=0, AB10=0), "",
   IF(AND(VALUE(RTD("tt.rtd",,RTD("tt.rtd",,"Inst","ASX",Y10),"ttq"))&gt;0,
       VALUE(RTD("tt.rtd",,RTD("tt.rtd",,"Inst","ASX",AA10),"ttq"))&gt;0,
         $E10&lt;$F10, AC10&gt;$F10),
       IF(ABS(AC10-$F10)&gt;0.01, "Sell", "S"),
   IF(AND(VALUE(RTD("tt.rtd",,RTD("tt.rtd",,"Inst","ASX",Y10),"ttq"))&gt;0,
       VALUE(RTD("tt.rtd",,RTD("tt.rtd",,"Inst","ASX",AA10),"ttq"))&gt;0,
       $E10&lt;$F10, AC10&lt;$E10),
       IF(ABS(AC10-$E10)&gt;0.01, "Buy", "B"), "")))</f>
        <v/>
      </c>
      <c r="AE10" t="str">
        <f>IF(OR(AD10="B", AD10="BUY"),
    IF(VALUE(RTD("tt.rtd",,RTD("tt.rtd",,"Inst","ASX",Y10),"BidQty")) /
       VALUE(RTD("tt.rtd",,RTD("tt.rtd",,"Inst","ASX",Y10),"AskQty")) &gt; $G$2,
       IF(VALUE(RTD("tt.rtd",,RTD("tt.rtd",,"Inst","ASX",Y10),"BidQty")) /
          VALUE(RTD("tt.rtd",,RTD("tt.rtd",,"Inst","ASX",Y10),"AskQty")) &gt;=
          VALUE(RTD("tt.rtd",,RTD("tt.rtd",,"Inst","ASX",AA10),"AskQty")) /
          VALUE(RTD("tt.rtd",,RTD("tt.rtd",,"Inst","ASX",AA10),"BidQty")),
          AA10,Y10),
       ""),
    IF(OR(AD10="S", AD10="SELL"),
        IF(VALUE(RTD("tt.rtd",,RTD("tt.rtd",,"Inst","ASX",AA10),"BidQty")) /
           VALUE(RTD("tt.rtd",,RTD("tt.rtd",,"Inst","ASX",AA10),"AskQty")) &gt;  $G$2,
           IF(VALUE(RTD("tt.rtd",,RTD("tt.rtd",,"Inst","ASX",Y10),"BidQty")) /
              VALUE(RTD("tt.rtd",,RTD("tt.rtd",,"Inst","ASX",Y10),"AskQty")) &gt;=
              VALUE(RTD("tt.rtd",,RTD("tt.rtd",,"Inst","ASX",AA10),"AskQty")) /
              VALUE(RTD("tt.rtd",,RTD("tt.rtd",,"Inst","ASX",AA10),"BidQty")),
              Y10,AA10),
           ""),
        ""))</f>
        <v/>
      </c>
      <c r="AF10" t="str">
        <f t="shared" si="6"/>
        <v/>
      </c>
      <c r="AG10" s="41" t="s">
        <v>161</v>
      </c>
      <c r="AH10" cm="1">
        <f t="array" ref="AH10">IFERROR(
  _xlfn.SWITCH(
    $F$2,
    "vwap", ROUND(
      (RTD("tt.rtd",,RTD("tt.rtd",,"Inst","ASX",AG10),"BidQty") * RTD("tt.rtd",,RTD("tt.rtd",,"Inst","ASX",AG10),"Ask") +
       RTD("tt.rtd",,RTD("tt.rtd",,"Inst","ASX",AG10),"AskQty") * RTD("tt.rtd",,RTD("tt.rtd",,"Inst","ASX",AG10),"Bid")) /
      (RTD("tt.rtd",,RTD("tt.rtd",,"Inst","ASX",AG10),"BidQty") + RTD("tt.rtd",,RTD("tt.rtd",,"Inst","ASX",AG10),"AskQty")),
      3
    ),
    "settle", RTD("tt.rtd",,RTD("tt.rtd",,"Inst","ASX",AG10),"Settle"),
    "mid", ROUND(
      (RTD("tt.rtd",,RTD("tt.rtd",,"Inst","ASX",AG10),"Bid") + RTD("tt.rtd",,RTD("tt.rtd",,"Inst","ASX",AG10),"Ask")) / 2,
      3
    ),
    0
  ),
  0
)</f>
        <v>0</v>
      </c>
      <c r="AI10" s="41" t="s">
        <v>164</v>
      </c>
      <c r="AJ10" cm="1">
        <f t="array" ref="AJ10">IFERROR(
  _xlfn.SWITCH(
    $F$2,
    "vwap", ROUND(
      (RTD("tt.rtd",,RTD("tt.rtd",,"Inst","ASX",AI10),"BidQty") * RTD("tt.rtd",,RTD("tt.rtd",,"Inst","ASX",AI10),"Ask") +
       RTD("tt.rtd",,RTD("tt.rtd",,"Inst","ASX",AI10),"AskQty") * RTD("tt.rtd",,RTD("tt.rtd",,"Inst","ASX",AI10),"Bid")) /
      (RTD("tt.rtd",,RTD("tt.rtd",,"Inst","ASX",AI10),"BidQty") + RTD("tt.rtd",,RTD("tt.rtd",,"Inst","ASX",AI10),"AskQty")),
      3
    ),
    "settle", RTD("tt.rtd",,RTD("tt.rtd",,"Inst","ASX",AI10),"Settle"),
    "mid", ROUND(
      (RTD("tt.rtd",,RTD("tt.rtd",,"Inst","ASX",AI10),"Bid") + RTD("tt.rtd",,RTD("tt.rtd",,"Inst","ASX",AI10),"Ask")) / 2,
      3
    ),
    0
  ),
  0
)</f>
        <v>0</v>
      </c>
      <c r="AK10" s="35">
        <f t="shared" si="7"/>
        <v>0</v>
      </c>
      <c r="AL10" t="str">
        <f>IF(AND(AH10=0, AJ10=0), "",
   IF(AND(VALUE(RTD("tt.rtd",,RTD("tt.rtd",,"Inst","ASX",AG10),"ttq"))&gt;0,
       VALUE(RTD("tt.rtd",,RTD("tt.rtd",,"Inst","ASX",AI10),"ttq"))&gt;0,
         $E10&lt;$F10, AK10&gt;$F10),
       IF(ABS(AK10-$F10)&gt;0.01, "Sell", "S"),
   IF(AND(VALUE(RTD("tt.rtd",,RTD("tt.rtd",,"Inst","ASX",AG10),"ttq"))&gt;0,
       VALUE(RTD("tt.rtd",,RTD("tt.rtd",,"Inst","ASX",AI10),"ttq"))&gt;0,
       $E10&lt;$F10, AK10&lt;$E10),
       IF(ABS(AK10-$E10)&gt;0.01, "Buy", "B"), "")))</f>
        <v/>
      </c>
      <c r="AM10" t="str">
        <f>IF(OR(AL10="B", AL10="BUY"),
    IF(VALUE(RTD("tt.rtd",,RTD("tt.rtd",,"Inst","ASX",AG10),"BidQty")) /
       VALUE(RTD("tt.rtd",,RTD("tt.rtd",,"Inst","ASX",AG10),"AskQty")) &gt; $G$2,
       IF(VALUE(RTD("tt.rtd",,RTD("tt.rtd",,"Inst","ASX",AG10),"BidQty")) /
          VALUE(RTD("tt.rtd",,RTD("tt.rtd",,"Inst","ASX",AG10),"AskQty")) &gt;=
          VALUE(RTD("tt.rtd",,RTD("tt.rtd",,"Inst","ASX",AI10),"AskQty")) /
          VALUE(RTD("tt.rtd",,RTD("tt.rtd",,"Inst","ASX",AI10),"BidQty")),
          AI10,AG10),
       ""),
    IF(OR(AL10="S", AL10="SELL"),
        IF(VALUE(RTD("tt.rtd",,RTD("tt.rtd",,"Inst","ASX",AI10),"BidQty")) /
           VALUE(RTD("tt.rtd",,RTD("tt.rtd",,"Inst","ASX",AI10),"AskQty")) &gt;  $G$2,
           IF(VALUE(RTD("tt.rtd",,RTD("tt.rtd",,"Inst","ASX",AG10),"BidQty")) /
              VALUE(RTD("tt.rtd",,RTD("tt.rtd",,"Inst","ASX",AG10),"AskQty")) &gt;=
              VALUE(RTD("tt.rtd",,RTD("tt.rtd",,"Inst","ASX",AI10),"AskQty")) /
              VALUE(RTD("tt.rtd",,RTD("tt.rtd",,"Inst","ASX",AI10),"BidQty")),
              AG10,AI10),
           ""),
        ""))</f>
        <v/>
      </c>
      <c r="AN10" t="str">
        <f t="shared" si="8"/>
        <v/>
      </c>
      <c r="AO10" s="41" t="s">
        <v>165</v>
      </c>
      <c r="AP10" cm="1">
        <f t="array" ref="AP10">IFERROR(
  _xlfn.SWITCH(
    $F$2,
    "vwap", ROUND(
      (RTD("tt.rtd",,RTD("tt.rtd",,"Inst","ASX",AO10),"BidQty") * RTD("tt.rtd",,RTD("tt.rtd",,"Inst","ASX",AO10),"Ask") +
       RTD("tt.rtd",,RTD("tt.rtd",,"Inst","ASX",AO10),"AskQty") * RTD("tt.rtd",,RTD("tt.rtd",,"Inst","ASX",AO10),"Bid")) /
      (RTD("tt.rtd",,RTD("tt.rtd",,"Inst","ASX",AO10),"BidQty") + RTD("tt.rtd",,RTD("tt.rtd",,"Inst","ASX",AO10),"AskQty")),
      3
    ),
    "settle", RTD("tt.rtd",,RTD("tt.rtd",,"Inst","ASX",AO10),"Settle"),
    "mid", ROUND(
      (RTD("tt.rtd",,RTD("tt.rtd",,"Inst","ASX",AO10),"Bid") + RTD("tt.rtd",,RTD("tt.rtd",,"Inst","ASX",AO10),"Ask")) / 2,
      3
    ),
    0
  ),
  0
)</f>
        <v>0</v>
      </c>
      <c r="AQ10" s="41" t="s">
        <v>166</v>
      </c>
      <c r="AR10" cm="1">
        <f t="array" ref="AR10">IFERROR(
  _xlfn.SWITCH(
    $F$2,
    "vwap", ROUND(
      (RTD("tt.rtd",,RTD("tt.rtd",,"Inst","ASX",AQ10),"BidQty") * RTD("tt.rtd",,RTD("tt.rtd",,"Inst","ASX",AQ10),"Ask") +
       RTD("tt.rtd",,RTD("tt.rtd",,"Inst","ASX",AQ10),"AskQty") * RTD("tt.rtd",,RTD("tt.rtd",,"Inst","ASX",AQ10),"Bid")) /
      (RTD("tt.rtd",,RTD("tt.rtd",,"Inst","ASX",AQ10),"BidQty") + RTD("tt.rtd",,RTD("tt.rtd",,"Inst","ASX",AQ10),"AskQty")),
      3
    ),
    "settle", RTD("tt.rtd",,RTD("tt.rtd",,"Inst","ASX",AQ10),"Settle"),
    "mid", ROUND(
      (RTD("tt.rtd",,RTD("tt.rtd",,"Inst","ASX",AQ10),"Bid") + RTD("tt.rtd",,RTD("tt.rtd",,"Inst","ASX",AQ10),"Ask")) / 2,
      3
    ),
    0
  ),
  0
)</f>
        <v>0</v>
      </c>
      <c r="AS10" s="35">
        <f t="shared" si="9"/>
        <v>0</v>
      </c>
      <c r="AT10" t="str">
        <f>IF(AND(AP10=0, AR10=0), "",
   IF(AND(VALUE(RTD("tt.rtd",,RTD("tt.rtd",,"Inst","ASX",AO10),"ttq"))&gt;0,
       VALUE(RTD("tt.rtd",,RTD("tt.rtd",,"Inst","ASX",AQ10),"ttq"))&gt;0,
         $E10&lt;$F10, AS10&gt;$F10),
       IF(ABS(AS10-$F10)&gt;0.01, "Sell", "S"),
   IF(AND(VALUE(RTD("tt.rtd",,RTD("tt.rtd",,"Inst","ASX",AO10),"ttq"))&gt;0,
       VALUE(RTD("tt.rtd",,RTD("tt.rtd",,"Inst","ASX",AQ10),"ttq"))&gt;0,
       $E10&lt;$F10, AS10&lt;$E10),
       IF(ABS(AS10-$E10)&gt;0.01, "Buy", "B"), "")))</f>
        <v/>
      </c>
      <c r="AU10" t="str">
        <f>IF(OR(AT10="B", AT10="BUY"),
    IF(VALUE(RTD("tt.rtd",,RTD("tt.rtd",,"Inst","ASX",AO10),"BidQty")) /
       VALUE(RTD("tt.rtd",,RTD("tt.rtd",,"Inst","ASX",AO10),"AskQty")) &gt; $G$2,
       IF(VALUE(RTD("tt.rtd",,RTD("tt.rtd",,"Inst","ASX",AO10),"BidQty")) /
          VALUE(RTD("tt.rtd",,RTD("tt.rtd",,"Inst","ASX",AO10),"AskQty")) &gt;=
          VALUE(RTD("tt.rtd",,RTD("tt.rtd",,"Inst","ASX",AQ10),"AskQty")) /
          VALUE(RTD("tt.rtd",,RTD("tt.rtd",,"Inst","ASX",AQ10),"BidQty")),
          AQ10,AO10),
       ""),
    IF(OR(AT10="S", AT10="SELL"),
        IF(VALUE(RTD("tt.rtd",,RTD("tt.rtd",,"Inst","ASX",AQ10),"BidQty")) /
           VALUE(RTD("tt.rtd",,RTD("tt.rtd",,"Inst","ASX",AQ10),"AskQty")) &gt;  $G$2,
           IF(VALUE(RTD("tt.rtd",,RTD("tt.rtd",,"Inst","ASX",AO10),"BidQty")) /
              VALUE(RTD("tt.rtd",,RTD("tt.rtd",,"Inst","ASX",AO10),"AskQty")) &gt;=
              VALUE(RTD("tt.rtd",,RTD("tt.rtd",,"Inst","ASX",AQ10),"AskQty")) /
              VALUE(RTD("tt.rtd",,RTD("tt.rtd",,"Inst","ASX",AQ10),"BidQty")),
              AO10,AQ10),
           ""),
        ""))</f>
        <v/>
      </c>
      <c r="AV10" t="str">
        <f t="shared" si="10"/>
        <v/>
      </c>
      <c r="AW10" s="40" t="s">
        <v>193</v>
      </c>
      <c r="AX10" cm="1">
        <f t="array" ref="AX10">IFERROR(
  _xlfn.SWITCH(
    $F$2,
    "vwap", ROUND(
      (RTD("tt.rtd",,RTD("tt.rtd",,"Inst","ASX",AW10),"BidQty") * RTD("tt.rtd",,RTD("tt.rtd",,"Inst","ASX",AW10),"Ask") +
       RTD("tt.rtd",,RTD("tt.rtd",,"Inst","ASX",AW10),"AskQty") * RTD("tt.rtd",,RTD("tt.rtd",,"Inst","ASX",AW10),"Bid")) /
      (RTD("tt.rtd",,RTD("tt.rtd",,"Inst","ASX",AW10),"BidQty") + RTD("tt.rtd",,RTD("tt.rtd",,"Inst","ASX",AW10),"AskQty")),
      3
    ),
    "settle", RTD("tt.rtd",,RTD("tt.rtd",,"Inst","ASX",AW10),"Settle"),
    "mid", ROUND(
      (RTD("tt.rtd",,RTD("tt.rtd",,"Inst","ASX",AW10),"Bid") + RTD("tt.rtd",,RTD("tt.rtd",,"Inst","ASX",AW10),"Ask")) / 2,
      3
    ),
    0
  ),
  0
)</f>
        <v>0</v>
      </c>
      <c r="AY10" s="41" t="s">
        <v>170</v>
      </c>
      <c r="AZ10" cm="1">
        <f t="array" ref="AZ10">IFERROR(
  _xlfn.SWITCH(
    $F$2,
    "vwap", ROUND(
      (RTD("tt.rtd",,RTD("tt.rtd",,"Inst","ASX",AY10),"BidQty") * RTD("tt.rtd",,RTD("tt.rtd",,"Inst","ASX",AY10),"Ask") +
       RTD("tt.rtd",,RTD("tt.rtd",,"Inst","ASX",AY10),"AskQty") * RTD("tt.rtd",,RTD("tt.rtd",,"Inst","ASX",AY10),"Bid")) /
      (RTD("tt.rtd",,RTD("tt.rtd",,"Inst","ASX",AY10),"BidQty") + RTD("tt.rtd",,RTD("tt.rtd",,"Inst","ASX",AY10),"AskQty")),
      3
    ),
    "settle", RTD("tt.rtd",,RTD("tt.rtd",,"Inst","ASX",AY10),"Settle"),
    "mid", ROUND(
      (RTD("tt.rtd",,RTD("tt.rtd",,"Inst","ASX",AY10),"Bid") + RTD("tt.rtd",,RTD("tt.rtd",,"Inst","ASX",AY10),"Ask")) / 2,
      3
    ),
    0
  ),
  0
)</f>
        <v>0</v>
      </c>
      <c r="BA10" s="39">
        <f t="shared" si="11"/>
        <v>0</v>
      </c>
      <c r="BB10" t="str">
        <f>IF(AND(AX10=0, AZ10=0), "",
   IF(AND(VALUE(RTD("tt.rtd",,RTD("tt.rtd",,"Inst","ASX",AW10),"ttq"))&gt;0,
       VALUE(RTD("tt.rtd",,RTD("tt.rtd",,"Inst","ASX",AY10),"ttq"))&gt;0,
         $E10&lt;$F10, BA10&gt;$F10),
       IF(ABS(BA10-$F10)&gt;0.01, "Sell", "S"),
   IF(AND(VALUE(RTD("tt.rtd",,RTD("tt.rtd",,"Inst","ASX",AW10),"ttq"))&gt;0,
       VALUE(RTD("tt.rtd",,RTD("tt.rtd",,"Inst","ASX",AY10),"ttq"))&gt;0,
       $E10&lt;$F10, BA10&lt;$E10),
       IF(ABS(BA10-$E10)&gt;0.01, "Buy", "B"), "")))</f>
        <v/>
      </c>
      <c r="BC10" t="str">
        <f>IF(OR(BB10="B", BB10="BUY"),
    IF(VALUE(RTD("tt.rtd",,RTD("tt.rtd",,"Inst","ASX",AW10),"BidQty")) /
       VALUE(RTD("tt.rtd",,RTD("tt.rtd",,"Inst","ASX",AW10),"AskQty")) &gt; $G$2,
       IF(VALUE(RTD("tt.rtd",,RTD("tt.rtd",,"Inst","ASX",AW10),"BidQty")) /
          VALUE(RTD("tt.rtd",,RTD("tt.rtd",,"Inst","ASX",AW10),"AskQty")) &gt;=
          VALUE(RTD("tt.rtd",,RTD("tt.rtd",,"Inst","ASX",AY10),"AskQty")) /
          VALUE(RTD("tt.rtd",,RTD("tt.rtd",,"Inst","ASX",AY10),"BidQty")),
          AY10,AW10),
       ""),
    IF(OR(BB10="S", BB10="SELL"),
        IF(VALUE(RTD("tt.rtd",,RTD("tt.rtd",,"Inst","ASX",AY10),"BidQty")) /
           VALUE(RTD("tt.rtd",,RTD("tt.rtd",,"Inst","ASX",AY10),"AskQty")) &gt;  $G$2,
           IF(VALUE(RTD("tt.rtd",,RTD("tt.rtd",,"Inst","ASX",AW10),"BidQty")) /
              VALUE(RTD("tt.rtd",,RTD("tt.rtd",,"Inst","ASX",AW10),"AskQty")) &gt;=
              VALUE(RTD("tt.rtd",,RTD("tt.rtd",,"Inst","ASX",AY10),"AskQty")) /
              VALUE(RTD("tt.rtd",,RTD("tt.rtd",,"Inst","ASX",AY10),"BidQty")),
              AW10,AY10),
           ""),
        ""))</f>
        <v/>
      </c>
      <c r="BD10" t="str">
        <f t="shared" si="12"/>
        <v/>
      </c>
      <c r="BE10" s="40" t="s">
        <v>287</v>
      </c>
      <c r="BF10" cm="1">
        <f t="array" ref="BF10">IFERROR(
  _xlfn.SWITCH(
    $F$2,
    "vwap", ROUND(
      (RTD("tt.rtd",,RTD("tt.rtd",,"Inst","ASX",BE10),"BidQty") * RTD("tt.rtd",,RTD("tt.rtd",,"Inst","ASX",BE10),"Ask") +
       RTD("tt.rtd",,RTD("tt.rtd",,"Inst","ASX",BE10),"AskQty") * RTD("tt.rtd",,RTD("tt.rtd",,"Inst","ASX",BE10),"Bid")) /
      (RTD("tt.rtd",,RTD("tt.rtd",,"Inst","ASX",BE10),"BidQty") + RTD("tt.rtd",,RTD("tt.rtd",,"Inst","ASX",BE10),"AskQty")),
      3
    ),
    "settle", RTD("tt.rtd",,RTD("tt.rtd",,"Inst","ASX",BE10),"Settle"),
    "mid", ROUND(
      (RTD("tt.rtd",,RTD("tt.rtd",,"Inst","ASX",BE10),"Bid") + RTD("tt.rtd",,RTD("tt.rtd",,"Inst","ASX",BE10),"Ask")) / 2,
      3
    ),
    0
  ),
  0
)</f>
        <v>0</v>
      </c>
      <c r="BG10" s="41" t="s">
        <v>288</v>
      </c>
      <c r="BH10" cm="1">
        <f t="array" ref="BH10">IFERROR(
  _xlfn.SWITCH(
    $F$2,
    "vwap", ROUND(
      (RTD("tt.rtd",,RTD("tt.rtd",,"Inst","ASX",BG10),"BidQty") * RTD("tt.rtd",,RTD("tt.rtd",,"Inst","ASX",BG10),"Ask") +
       RTD("tt.rtd",,RTD("tt.rtd",,"Inst","ASX",BG10),"AskQty") * RTD("tt.rtd",,RTD("tt.rtd",,"Inst","ASX",BG10),"Bid")) /
      (RTD("tt.rtd",,RTD("tt.rtd",,"Inst","ASX",BG10),"BidQty") + RTD("tt.rtd",,RTD("tt.rtd",,"Inst","ASX",BG10),"AskQty")),
      3
    ),
    "settle", RTD("tt.rtd",,RTD("tt.rtd",,"Inst","ASX",BG10),"Settle"),
    "mid", ROUND(
      (RTD("tt.rtd",,RTD("tt.rtd",,"Inst","ASX",BG10),"Bid") + RTD("tt.rtd",,RTD("tt.rtd",,"Inst","ASX",BG10),"Ask")) / 2,
      3
    ),
    0
  ),
  0
)</f>
        <v>0</v>
      </c>
      <c r="BI10" s="35">
        <f t="shared" si="13"/>
        <v>0</v>
      </c>
      <c r="BJ10" t="str">
        <f>IF(AND(BF10=0, BH10=0), "",
   IF(AND(VALUE(RTD("tt.rtd",,RTD("tt.rtd",,"Inst","ASX",BE10),"ttq"))&gt;0,
       VALUE(RTD("tt.rtd",,RTD("tt.rtd",,"Inst","ASX",BG10),"ttq"))&gt;0,
         $E10&lt;$F10, BI10&gt;$F10),
       IF(ABS(BI10-$F10)&gt;0.01, "Sell", "S"),
   IF(AND(VALUE(RTD("tt.rtd",,RTD("tt.rtd",,"Inst","ASX",BE10),"ttq"))&gt;0,
       VALUE(RTD("tt.rtd",,RTD("tt.rtd",,"Inst","ASX",BG10),"ttq"))&gt;0,
       $E10&lt;$F10, BI10&lt;$E10),
       IF(ABS(BI10-$E10)&gt;0.01, "Buy", "B"), "")))</f>
        <v/>
      </c>
      <c r="BK10" t="str">
        <f>IF(OR(BJ10="B", BJ10="BUY"),
    IF(VALUE(RTD("tt.rtd",,RTD("tt.rtd",,"Inst","ASX",BE10),"BidQty")) /
       VALUE(RTD("tt.rtd",,RTD("tt.rtd",,"Inst","ASX",BE10),"AskQty")) &gt; $G$2,
       IF(VALUE(RTD("tt.rtd",,RTD("tt.rtd",,"Inst","ASX",BE10),"BidQty")) /
          VALUE(RTD("tt.rtd",,RTD("tt.rtd",,"Inst","ASX",BE10),"AskQty")) &gt;=
          VALUE(RTD("tt.rtd",,RTD("tt.rtd",,"Inst","ASX",BG10),"AskQty")) /
          VALUE(RTD("tt.rtd",,RTD("tt.rtd",,"Inst","ASX",BG10),"BidQty")),
          BG10,BE10),
       ""),
    IF(OR(BJ10="S", BJ10="SELL"),
        IF(VALUE(RTD("tt.rtd",,RTD("tt.rtd",,"Inst","ASX",BG10),"BidQty")) /
           VALUE(RTD("tt.rtd",,RTD("tt.rtd",,"Inst","ASX",BG10),"AskQty")) &gt;  $G$2,
           IF(VALUE(RTD("tt.rtd",,RTD("tt.rtd",,"Inst","ASX",BE10),"BidQty")) /
              VALUE(RTD("tt.rtd",,RTD("tt.rtd",,"Inst","ASX",BE10),"AskQty")) &gt;=
              VALUE(RTD("tt.rtd",,RTD("tt.rtd",,"Inst","ASX",BG10),"AskQty")) /
              VALUE(RTD("tt.rtd",,RTD("tt.rtd",,"Inst","ASX",BG10),"BidQty")),
              BE10,BG10),
           ""),
        ""))</f>
        <v/>
      </c>
      <c r="BL10" t="str">
        <f t="shared" si="14"/>
        <v/>
      </c>
    </row>
    <row r="11" spans="1:763" x14ac:dyDescent="0.2">
      <c r="A11" s="40" t="s">
        <v>52</v>
      </c>
      <c r="B11" cm="1">
        <f t="array" ref="B11">IFERROR(
  _xlfn.SWITCH(
    $F$2,
    "vwap", ROUND(
      (RTD("tt.rtd",,RTD("tt.rtd",,"Inst","ASX",A11),"BidQty") * RTD("tt.rtd",,RTD("tt.rtd",,"Inst","ASX",A11),"Ask") +
       RTD("tt.rtd",,RTD("tt.rtd",,"Inst","ASX",A11),"AskQty") * RTD("tt.rtd",,RTD("tt.rtd",,"Inst","ASX",A11),"Bid")) /
      (RTD("tt.rtd",,RTD("tt.rtd",,"Inst","ASX",A11),"BidQty") + RTD("tt.rtd",,RTD("tt.rtd",,"Inst","ASX",A11),"AskQty")),
      3
    ),
    "settle", RTD("tt.rtd",,RTD("tt.rtd",,"Inst","ASX",A11),"Settle"),
    "mid", ROUND(
      (RTD("tt.rtd",,RTD("tt.rtd",,"Inst","ASX",A11),"Bid") + RTD("tt.rtd",,RTD("tt.rtd",,"Inst","ASX",A11),"Ask")) / 2,
      3
    ),
    0
  ),
  0
)</f>
        <v>0</v>
      </c>
      <c r="C11" s="35">
        <f t="shared" si="0"/>
        <v>0</v>
      </c>
      <c r="D11" s="41" t="s">
        <v>75</v>
      </c>
      <c r="E11" t="e">
        <f>VALUE(RTD("tt.rtd",,RTD("tt.rtd",,"Inst","ASX",D11),"Bid"))</f>
        <v>#N/A</v>
      </c>
      <c r="F11" t="e">
        <f>VALUE(RTD("tt.rtd",,RTD("tt.rtd",,"Inst","ASX",D11),"Ask"))</f>
        <v>#N/A</v>
      </c>
      <c r="G11" s="37" cm="1">
        <f t="array" ref="G11">IFERROR(
  _xlfn.SWITCH(
    $F$2,
    "vwap", ROUND(
      (RTD("tt.rtd",,RTD("tt.rtd",,"Inst","ASX",D11),"BidQty") * RTD("tt.rtd",,RTD("tt.rtd",,"Inst","ASX",D11),"Ask") +
       RTD("tt.rtd",,RTD("tt.rtd",,"Inst","ASX",D11),"AskQty") * RTD("tt.rtd",,RTD("tt.rtd",,"Inst","ASX",D11),"Bid")) /
      (RTD("tt.rtd",,RTD("tt.rtd",,"Inst","ASX",D11),"BidQty") + RTD("tt.rtd",,RTD("tt.rtd",,"Inst","ASX",D11),"AskQty")),
      3
    ),
    "settle", RTD("tt.rtd",,RTD("tt.rtd",,"Inst","ASX",D11),"Settle"),
    "mid", ROUND(
      (RTD("tt.rtd",,RTD("tt.rtd",,"Inst","ASX",D11),"Bid") + RTD("tt.rtd",,RTD("tt.rtd",,"Inst","ASX",D11),"Ask")) / 2,
      3
    ),
    0
  ),
  0
)</f>
        <v>0</v>
      </c>
      <c r="I11" s="40" t="s">
        <v>162</v>
      </c>
      <c r="J11" cm="1">
        <f t="array" ref="J11">IFERROR(
  _xlfn.SWITCH(
    $F$2,
    "vwap", ROUND(
      (RTD("tt.rtd",,RTD("tt.rtd",,"Inst","ASX",I11),"BidQty") * RTD("tt.rtd",,RTD("tt.rtd",,"Inst","ASX",I11),"Ask") +
       RTD("tt.rtd",,RTD("tt.rtd",,"Inst","ASX",I11),"AskQty") * RTD("tt.rtd",,RTD("tt.rtd",,"Inst","ASX",I11),"Bid")) /
      (RTD("tt.rtd",,RTD("tt.rtd",,"Inst","ASX",I11),"BidQty") + RTD("tt.rtd",,RTD("tt.rtd",,"Inst","ASX",I11),"AskQty")),
      3
    ),
    "settle", RTD("tt.rtd",,RTD("tt.rtd",,"Inst","ASX",I11),"Settle"),
    "mid", ROUND(
      (RTD("tt.rtd",,RTD("tt.rtd",,"Inst","ASX",I11),"Bid") + RTD("tt.rtd",,RTD("tt.rtd",,"Inst","ASX",I11),"Ask")) / 2,
      3
    ),
    0
  ),
  0
)</f>
        <v>0</v>
      </c>
      <c r="K11" s="41" t="s">
        <v>76</v>
      </c>
      <c r="L11" cm="1">
        <f t="array" ref="L11">IFERROR(
  _xlfn.SWITCH(
    $F$2,
    "vwap", ROUND(
      (RTD("tt.rtd",,RTD("tt.rtd",,"Inst","ASX",K11),"BidQty") * RTD("tt.rtd",,RTD("tt.rtd",,"Inst","ASX",K11),"Ask") +
       RTD("tt.rtd",,RTD("tt.rtd",,"Inst","ASX",K11),"AskQty") * RTD("tt.rtd",,RTD("tt.rtd",,"Inst","ASX",K11),"Bid")) /
      (RTD("tt.rtd",,RTD("tt.rtd",,"Inst","ASX",K11),"BidQty") + RTD("tt.rtd",,RTD("tt.rtd",,"Inst","ASX",K11),"AskQty")),
      3
    ),
    "settle", RTD("tt.rtd",,RTD("tt.rtd",,"Inst","ASX",K11),"Settle"),
    "mid", ROUND(
      (RTD("tt.rtd",,RTD("tt.rtd",,"Inst","ASX",K11),"Bid") + RTD("tt.rtd",,RTD("tt.rtd",,"Inst","ASX",K11),"Ask")) / 2,
      3
    ),
    0
  ),
  0
)</f>
        <v>0</v>
      </c>
      <c r="M11" s="39">
        <f t="shared" si="1"/>
        <v>0</v>
      </c>
      <c r="N11" t="str">
        <f>IF(AND(J11=0, L11=0), "",
   IF(AND(VALUE(RTD("tt.rtd",,RTD("tt.rtd",,"Inst","ASX",I11),"ttq"))&gt;0,
       VALUE(RTD("tt.rtd",,RTD("tt.rtd",,"Inst","ASX",K11),"ttq"))&gt;0,
         $E11&lt;$F11, M11&gt;$F11),
       IF(ABS(M11-$F11)&gt;0.01, "Sell", "S"),
   IF(AND(VALUE(RTD("tt.rtd",,RTD("tt.rtd",,"Inst","ASX",I11),"ttq"))&gt;0,
       VALUE(RTD("tt.rtd",,RTD("tt.rtd",,"Inst","ASX",K11),"ttq"))&gt;0,
       $E11&lt;$F11, M11&lt;$E11),
       IF(ABS(M11-$E11)&gt;0.01, "Buy", "B"), "")))</f>
        <v/>
      </c>
      <c r="O11" t="str">
        <f>IF(OR(N11="B", N11="BUY"),
    IF(VALUE(RTD("tt.rtd",,RTD("tt.rtd",,"Inst","ASX",I11),"BidQty")) /
       VALUE(RTD("tt.rtd",,RTD("tt.rtd",,"Inst","ASX",I11),"AskQty")) &gt; $G$2,
       IF(VALUE(RTD("tt.rtd",,RTD("tt.rtd",,"Inst","ASX",I11),"BidQty")) /
          VALUE(RTD("tt.rtd",,RTD("tt.rtd",,"Inst","ASX",I11),"AskQty")) &gt;=
          VALUE(RTD("tt.rtd",,RTD("tt.rtd",,"Inst","ASX",K11),"AskQty")) /
          VALUE(RTD("tt.rtd",,RTD("tt.rtd",,"Inst","ASX",K11),"BidQty")),
          K11, I11),
       ""),
    IF(OR(N11="S", N11="SELL"),
        IF(VALUE(RTD("tt.rtd",,RTD("tt.rtd",,"Inst","ASX",K11),"BidQty")) /
           VALUE(RTD("tt.rtd",,RTD("tt.rtd",,"Inst","ASX",K11),"AskQty")) &gt;  $G$2,
           IF(VALUE(RTD("tt.rtd",,RTD("tt.rtd",,"Inst","ASX",I11),"BidQty")) /
              VALUE(RTD("tt.rtd",,RTD("tt.rtd",,"Inst","ASX",I11),"AskQty")) &gt;=
              VALUE(RTD("tt.rtd",,RTD("tt.rtd",,"Inst","ASX",K11),"AskQty")) /
              VALUE(RTD("tt.rtd",,RTD("tt.rtd",,"Inst","ASX",K11),"BidQty")),
              I11,K11),
           ""),
        ""))</f>
        <v/>
      </c>
      <c r="P11" t="str">
        <f t="shared" si="2"/>
        <v/>
      </c>
      <c r="Q11" s="40" t="s">
        <v>163</v>
      </c>
      <c r="R11" cm="1">
        <f t="array" ref="R11">IFERROR(
  _xlfn.SWITCH(
    $F$2,
    "vwap", ROUND(
      (RTD("tt.rtd",,RTD("tt.rtd",,"Inst","ASX",Q11),"BidQty") * RTD("tt.rtd",,RTD("tt.rtd",,"Inst","ASX",Q11),"Ask") +
       RTD("tt.rtd",,RTD("tt.rtd",,"Inst","ASX",Q11),"AskQty") * RTD("tt.rtd",,RTD("tt.rtd",,"Inst","ASX",Q11),"Bid")) /
      (RTD("tt.rtd",,RTD("tt.rtd",,"Inst","ASX",Q11),"BidQty") + RTD("tt.rtd",,RTD("tt.rtd",,"Inst","ASX",Q11),"AskQty")),
      3
    ),
    "settle", RTD("tt.rtd",,RTD("tt.rtd",,"Inst","ASX",Q11),"Settle"),
    "mid", ROUND(
      (RTD("tt.rtd",,RTD("tt.rtd",,"Inst","ASX",Q11),"Bid") + RTD("tt.rtd",,RTD("tt.rtd",,"Inst","ASX",Q11),"Ask")) / 2,
      3
    ),
    0
  ),
  0
)</f>
        <v>0</v>
      </c>
      <c r="S11" s="41" t="s">
        <v>167</v>
      </c>
      <c r="T11" cm="1">
        <f t="array" ref="T11">IFERROR(
  _xlfn.SWITCH(
    $F$2,
    "vwap", ROUND(
      (RTD("tt.rtd",,RTD("tt.rtd",,"Inst","ASX",S11),"BidQty") * RTD("tt.rtd",,RTD("tt.rtd",,"Inst","ASX",S11),"Ask") +
       RTD("tt.rtd",,RTD("tt.rtd",,"Inst","ASX",S11),"AskQty") * RTD("tt.rtd",,RTD("tt.rtd",,"Inst","ASX",S11),"Bid")) /
      (RTD("tt.rtd",,RTD("tt.rtd",,"Inst","ASX",S11),"BidQty") + RTD("tt.rtd",,RTD("tt.rtd",,"Inst","ASX",S11),"AskQty")),
      3
    ),
    "settle", RTD("tt.rtd",,RTD("tt.rtd",,"Inst","ASX",S11),"Settle"),
    "mid", ROUND(
      (RTD("tt.rtd",,RTD("tt.rtd",,"Inst","ASX",S11),"Bid") + RTD("tt.rtd",,RTD("tt.rtd",,"Inst","ASX",S11),"Ask")) / 2,
      3
    ),
    0
  ),
  0
)</f>
        <v>0</v>
      </c>
      <c r="U11" s="39">
        <f t="shared" si="3"/>
        <v>0</v>
      </c>
      <c r="V11" t="str">
        <f>IF(AND(R11=0, T11=0), "",
   IF(AND(VALUE(RTD("tt.rtd",,RTD("tt.rtd",,"Inst","ASX",Q11),"ttq"))&gt;0,
       VALUE(RTD("tt.rtd",,RTD("tt.rtd",,"Inst","ASX",S11),"ttq"))&gt;0,
         $E11&lt;$F11, U11&gt;$F11),
       IF(ABS(U11-$F11)&gt;0.01, "Sell", "S"),
   IF(AND(VALUE(RTD("tt.rtd",,RTD("tt.rtd",,"Inst","ASX",Q11),"ttq"))&gt;0,
       VALUE(RTD("tt.rtd",,RTD("tt.rtd",,"Inst","ASX",S11),"ttq"))&gt;0,
       $E11&lt;$F11, U11&lt;$E11),
       IF(ABS(U11-$E11)&gt;0.01, "Buy", "B"), "")))</f>
        <v/>
      </c>
      <c r="W11" t="str">
        <f>IF(OR(V11="B", V11="BUY"),
    IF(VALUE(RTD("tt.rtd",,RTD("tt.rtd",,"Inst","ASX",Q11),"BidQty")) /
       VALUE(RTD("tt.rtd",,RTD("tt.rtd",,"Inst","ASX",Q11),"AskQty")) &gt; $G$2,
       IF(VALUE(RTD("tt.rtd",,RTD("tt.rtd",,"Inst","ASX",Q11),"BidQty")) /
          VALUE(RTD("tt.rtd",,RTD("tt.rtd",,"Inst","ASX",Q11),"AskQty")) &gt;=
          VALUE(RTD("tt.rtd",,RTD("tt.rtd",,"Inst","ASX",S11),"AskQty")) /
          VALUE(RTD("tt.rtd",,RTD("tt.rtd",,"Inst","ASX",S11),"BidQty")),
          S11,Q11),
       ""),
    IF(OR(V11="S", V11="SELL"),
        IF(VALUE(RTD("tt.rtd",,RTD("tt.rtd",,"Inst","ASX",S11),"BidQty")) /
           VALUE(RTD("tt.rtd",,RTD("tt.rtd",,"Inst","ASX",S11),"AskQty")) &gt;  $G$2,
           IF(VALUE(RTD("tt.rtd",,RTD("tt.rtd",,"Inst","ASX",Q11),"BidQty")) /
              VALUE(RTD("tt.rtd",,RTD("tt.rtd",,"Inst","ASX",Q11),"AskQty")) &gt;=
              VALUE(RTD("tt.rtd",,RTD("tt.rtd",,"Inst","ASX",S11),"AskQty")) /
              VALUE(RTD("tt.rtd",,RTD("tt.rtd",,"Inst","ASX",S11),"BidQty")),
              Q11,S11),
           ""),
        ""))</f>
        <v/>
      </c>
      <c r="X11" t="str">
        <f t="shared" si="4"/>
        <v/>
      </c>
      <c r="Y11" s="41" t="s">
        <v>164</v>
      </c>
      <c r="Z11" cm="1">
        <f t="array" ref="Z11">IFERROR(
  _xlfn.SWITCH(
    $F$2,
    "vwap", ROUND(
      (RTD("tt.rtd",,RTD("tt.rtd",,"Inst","ASX",Y11),"BidQty") * RTD("tt.rtd",,RTD("tt.rtd",,"Inst","ASX",Y11),"Ask") +
       RTD("tt.rtd",,RTD("tt.rtd",,"Inst","ASX",Y11),"AskQty") * RTD("tt.rtd",,RTD("tt.rtd",,"Inst","ASX",Y11),"Bid")) /
      (RTD("tt.rtd",,RTD("tt.rtd",,"Inst","ASX",Y11),"BidQty") + RTD("tt.rtd",,RTD("tt.rtd",,"Inst","ASX",Y11),"AskQty")),
      3
    ),
    "settle", RTD("tt.rtd",,RTD("tt.rtd",,"Inst","ASX",Y11),"Settle"),
    "mid", ROUND(
      (RTD("tt.rtd",,RTD("tt.rtd",,"Inst","ASX",Y11),"Bid") + RTD("tt.rtd",,RTD("tt.rtd",,"Inst","ASX",Y11),"Ask")) / 2,
      3
    ),
    0
  ),
  0
)</f>
        <v>0</v>
      </c>
      <c r="AA11" s="41" t="s">
        <v>168</v>
      </c>
      <c r="AB11" cm="1">
        <f t="array" ref="AB11">IFERROR(
  _xlfn.SWITCH(
    $F$2,
    "vwap", ROUND(
      (RTD("tt.rtd",,RTD("tt.rtd",,"Inst","ASX",AA11),"BidQty") * RTD("tt.rtd",,RTD("tt.rtd",,"Inst","ASX",AA11),"Ask") +
       RTD("tt.rtd",,RTD("tt.rtd",,"Inst","ASX",AA11),"AskQty") * RTD("tt.rtd",,RTD("tt.rtd",,"Inst","ASX",AA11),"Bid")) /
      (RTD("tt.rtd",,RTD("tt.rtd",,"Inst","ASX",AA11),"BidQty") + RTD("tt.rtd",,RTD("tt.rtd",,"Inst","ASX",AA11),"AskQty")),
      3
    ),
    "settle", RTD("tt.rtd",,RTD("tt.rtd",,"Inst","ASX",AA11),"Settle"),
    "mid", ROUND(
      (RTD("tt.rtd",,RTD("tt.rtd",,"Inst","ASX",AA11),"Bid") + RTD("tt.rtd",,RTD("tt.rtd",,"Inst","ASX",AA11),"Ask")) / 2,
      3
    ),
    0
  ),
  0
)</f>
        <v>0</v>
      </c>
      <c r="AC11" s="35">
        <f t="shared" si="5"/>
        <v>0</v>
      </c>
      <c r="AD11" t="str">
        <f>IF(AND(Z11=0, AB11=0), "",
   IF(AND(VALUE(RTD("tt.rtd",,RTD("tt.rtd",,"Inst","ASX",Y11),"ttq"))&gt;0,
       VALUE(RTD("tt.rtd",,RTD("tt.rtd",,"Inst","ASX",AA11),"ttq"))&gt;0,
         $E11&lt;$F11, AC11&gt;$F11),
       IF(ABS(AC11-$F11)&gt;0.01, "Sell", "S"),
   IF(AND(VALUE(RTD("tt.rtd",,RTD("tt.rtd",,"Inst","ASX",Y11),"ttq"))&gt;0,
       VALUE(RTD("tt.rtd",,RTD("tt.rtd",,"Inst","ASX",AA11),"ttq"))&gt;0,
       $E11&lt;$F11, AC11&lt;$E11),
       IF(ABS(AC11-$E11)&gt;0.01, "Buy", "B"), "")))</f>
        <v/>
      </c>
      <c r="AE11" t="str">
        <f>IF(OR(AD11="B", AD11="BUY"),
    IF(VALUE(RTD("tt.rtd",,RTD("tt.rtd",,"Inst","ASX",Y11),"BidQty")) /
       VALUE(RTD("tt.rtd",,RTD("tt.rtd",,"Inst","ASX",Y11),"AskQty")) &gt; $G$2,
       IF(VALUE(RTD("tt.rtd",,RTD("tt.rtd",,"Inst","ASX",Y11),"BidQty")) /
          VALUE(RTD("tt.rtd",,RTD("tt.rtd",,"Inst","ASX",Y11),"AskQty")) &gt;=
          VALUE(RTD("tt.rtd",,RTD("tt.rtd",,"Inst","ASX",AA11),"AskQty")) /
          VALUE(RTD("tt.rtd",,RTD("tt.rtd",,"Inst","ASX",AA11),"BidQty")),
          AA11,Y11),
       ""),
    IF(OR(AD11="S", AD11="SELL"),
        IF(VALUE(RTD("tt.rtd",,RTD("tt.rtd",,"Inst","ASX",AA11),"BidQty")) /
           VALUE(RTD("tt.rtd",,RTD("tt.rtd",,"Inst","ASX",AA11),"AskQty")) &gt;  $G$2,
           IF(VALUE(RTD("tt.rtd",,RTD("tt.rtd",,"Inst","ASX",Y11),"BidQty")) /
              VALUE(RTD("tt.rtd",,RTD("tt.rtd",,"Inst","ASX",Y11),"AskQty")) &gt;=
              VALUE(RTD("tt.rtd",,RTD("tt.rtd",,"Inst","ASX",AA11),"AskQty")) /
              VALUE(RTD("tt.rtd",,RTD("tt.rtd",,"Inst","ASX",AA11),"BidQty")),
              Y11,AA11),
           ""),
        ""))</f>
        <v/>
      </c>
      <c r="AF11" t="str">
        <f t="shared" si="6"/>
        <v/>
      </c>
      <c r="AG11" s="41" t="s">
        <v>166</v>
      </c>
      <c r="AH11" cm="1">
        <f t="array" ref="AH11">IFERROR(
  _xlfn.SWITCH(
    $F$2,
    "vwap", ROUND(
      (RTD("tt.rtd",,RTD("tt.rtd",,"Inst","ASX",AG11),"BidQty") * RTD("tt.rtd",,RTD("tt.rtd",,"Inst","ASX",AG11),"Ask") +
       RTD("tt.rtd",,RTD("tt.rtd",,"Inst","ASX",AG11),"AskQty") * RTD("tt.rtd",,RTD("tt.rtd",,"Inst","ASX",AG11),"Bid")) /
      (RTD("tt.rtd",,RTD("tt.rtd",,"Inst","ASX",AG11),"BidQty") + RTD("tt.rtd",,RTD("tt.rtd",,"Inst","ASX",AG11),"AskQty")),
      3
    ),
    "settle", RTD("tt.rtd",,RTD("tt.rtd",,"Inst","ASX",AG11),"Settle"),
    "mid", ROUND(
      (RTD("tt.rtd",,RTD("tt.rtd",,"Inst","ASX",AG11),"Bid") + RTD("tt.rtd",,RTD("tt.rtd",,"Inst","ASX",AG11),"Ask")) / 2,
      3
    ),
    0
  ),
  0
)</f>
        <v>0</v>
      </c>
      <c r="AI11" s="41" t="s">
        <v>169</v>
      </c>
      <c r="AJ11" cm="1">
        <f t="array" ref="AJ11">IFERROR(
  _xlfn.SWITCH(
    $F$2,
    "vwap", ROUND(
      (RTD("tt.rtd",,RTD("tt.rtd",,"Inst","ASX",AI11),"BidQty") * RTD("tt.rtd",,RTD("tt.rtd",,"Inst","ASX",AI11),"Ask") +
       RTD("tt.rtd",,RTD("tt.rtd",,"Inst","ASX",AI11),"AskQty") * RTD("tt.rtd",,RTD("tt.rtd",,"Inst","ASX",AI11),"Bid")) /
      (RTD("tt.rtd",,RTD("tt.rtd",,"Inst","ASX",AI11),"BidQty") + RTD("tt.rtd",,RTD("tt.rtd",,"Inst","ASX",AI11),"AskQty")),
      3
    ),
    "settle", RTD("tt.rtd",,RTD("tt.rtd",,"Inst","ASX",AI11),"Settle"),
    "mid", ROUND(
      (RTD("tt.rtd",,RTD("tt.rtd",,"Inst","ASX",AI11),"Bid") + RTD("tt.rtd",,RTD("tt.rtd",,"Inst","ASX",AI11),"Ask")) / 2,
      3
    ),
    0
  ),
  0
)</f>
        <v>0</v>
      </c>
      <c r="AK11" s="35">
        <f t="shared" si="7"/>
        <v>0</v>
      </c>
      <c r="AL11" t="str">
        <f>IF(AND(AH11=0, AJ11=0), "",
   IF(AND(VALUE(RTD("tt.rtd",,RTD("tt.rtd",,"Inst","ASX",AG11),"ttq"))&gt;0,
       VALUE(RTD("tt.rtd",,RTD("tt.rtd",,"Inst","ASX",AI11),"ttq"))&gt;0,
         $E11&lt;$F11, AK11&gt;$F11),
       IF(ABS(AK11-$F11)&gt;0.01, "Sell", "S"),
   IF(AND(VALUE(RTD("tt.rtd",,RTD("tt.rtd",,"Inst","ASX",AG11),"ttq"))&gt;0,
       VALUE(RTD("tt.rtd",,RTD("tt.rtd",,"Inst","ASX",AI11),"ttq"))&gt;0,
       $E11&lt;$F11, AK11&lt;$E11),
       IF(ABS(AK11-$E11)&gt;0.01, "Buy", "B"), "")))</f>
        <v/>
      </c>
      <c r="AM11" t="str">
        <f>IF(OR(AL11="B", AL11="BUY"),
    IF(VALUE(RTD("tt.rtd",,RTD("tt.rtd",,"Inst","ASX",AG11),"BidQty")) /
       VALUE(RTD("tt.rtd",,RTD("tt.rtd",,"Inst","ASX",AG11),"AskQty")) &gt; $G$2,
       IF(VALUE(RTD("tt.rtd",,RTD("tt.rtd",,"Inst","ASX",AG11),"BidQty")) /
          VALUE(RTD("tt.rtd",,RTD("tt.rtd",,"Inst","ASX",AG11),"AskQty")) &gt;=
          VALUE(RTD("tt.rtd",,RTD("tt.rtd",,"Inst","ASX",AI11),"AskQty")) /
          VALUE(RTD("tt.rtd",,RTD("tt.rtd",,"Inst","ASX",AI11),"BidQty")),
          AI11,AG11),
       ""),
    IF(OR(AL11="S", AL11="SELL"),
        IF(VALUE(RTD("tt.rtd",,RTD("tt.rtd",,"Inst","ASX",AI11),"BidQty")) /
           VALUE(RTD("tt.rtd",,RTD("tt.rtd",,"Inst","ASX",AI11),"AskQty")) &gt;  $G$2,
           IF(VALUE(RTD("tt.rtd",,RTD("tt.rtd",,"Inst","ASX",AG11),"BidQty")) /
              VALUE(RTD("tt.rtd",,RTD("tt.rtd",,"Inst","ASX",AG11),"AskQty")) &gt;=
              VALUE(RTD("tt.rtd",,RTD("tt.rtd",,"Inst","ASX",AI11),"AskQty")) /
              VALUE(RTD("tt.rtd",,RTD("tt.rtd",,"Inst","ASX",AI11),"BidQty")),
              AG11,AI11),
           ""),
        ""))</f>
        <v/>
      </c>
      <c r="AN11" t="str">
        <f t="shared" si="8"/>
        <v/>
      </c>
      <c r="AO11" s="41" t="s">
        <v>170</v>
      </c>
      <c r="AP11" cm="1">
        <f t="array" ref="AP11">IFERROR(
  _xlfn.SWITCH(
    $F$2,
    "vwap", ROUND(
      (RTD("tt.rtd",,RTD("tt.rtd",,"Inst","ASX",AO11),"BidQty") * RTD("tt.rtd",,RTD("tt.rtd",,"Inst","ASX",AO11),"Ask") +
       RTD("tt.rtd",,RTD("tt.rtd",,"Inst","ASX",AO11),"AskQty") * RTD("tt.rtd",,RTD("tt.rtd",,"Inst","ASX",AO11),"Bid")) /
      (RTD("tt.rtd",,RTD("tt.rtd",,"Inst","ASX",AO11),"BidQty") + RTD("tt.rtd",,RTD("tt.rtd",,"Inst","ASX",AO11),"AskQty")),
      3
    ),
    "settle", RTD("tt.rtd",,RTD("tt.rtd",,"Inst","ASX",AO11),"Settle"),
    "mid", ROUND(
      (RTD("tt.rtd",,RTD("tt.rtd",,"Inst","ASX",AO11),"Bid") + RTD("tt.rtd",,RTD("tt.rtd",,"Inst","ASX",AO11),"Ask")) / 2,
      3
    ),
    0
  ),
  0
)</f>
        <v>0</v>
      </c>
      <c r="AQ11" s="41" t="s">
        <v>171</v>
      </c>
      <c r="AR11" cm="1">
        <f t="array" ref="AR11">IFERROR(
  _xlfn.SWITCH(
    $F$2,
    "vwap", ROUND(
      (RTD("tt.rtd",,RTD("tt.rtd",,"Inst","ASX",AQ11),"BidQty") * RTD("tt.rtd",,RTD("tt.rtd",,"Inst","ASX",AQ11),"Ask") +
       RTD("tt.rtd",,RTD("tt.rtd",,"Inst","ASX",AQ11),"AskQty") * RTD("tt.rtd",,RTD("tt.rtd",,"Inst","ASX",AQ11),"Bid")) /
      (RTD("tt.rtd",,RTD("tt.rtd",,"Inst","ASX",AQ11),"BidQty") + RTD("tt.rtd",,RTD("tt.rtd",,"Inst","ASX",AQ11),"AskQty")),
      3
    ),
    "settle", RTD("tt.rtd",,RTD("tt.rtd",,"Inst","ASX",AQ11),"Settle"),
    "mid", ROUND(
      (RTD("tt.rtd",,RTD("tt.rtd",,"Inst","ASX",AQ11),"Bid") + RTD("tt.rtd",,RTD("tt.rtd",,"Inst","ASX",AQ11),"Ask")) / 2,
      3
    ),
    0
  ),
  0
)</f>
        <v>0</v>
      </c>
      <c r="AS11" s="35">
        <f t="shared" si="9"/>
        <v>0</v>
      </c>
      <c r="AT11" t="str">
        <f>IF(AND(AP11=0, AR11=0), "",
   IF(AND(VALUE(RTD("tt.rtd",,RTD("tt.rtd",,"Inst","ASX",AO11),"ttq"))&gt;0,
       VALUE(RTD("tt.rtd",,RTD("tt.rtd",,"Inst","ASX",AQ11),"ttq"))&gt;0,
         $E11&lt;$F11, AS11&gt;$F11),
       IF(ABS(AS11-$F11)&gt;0.01, "Sell", "S"),
   IF(AND(VALUE(RTD("tt.rtd",,RTD("tt.rtd",,"Inst","ASX",AO11),"ttq"))&gt;0,
       VALUE(RTD("tt.rtd",,RTD("tt.rtd",,"Inst","ASX",AQ11),"ttq"))&gt;0,
       $E11&lt;$F11, AS11&lt;$E11),
       IF(ABS(AS11-$E11)&gt;0.01, "Buy", "B"), "")))</f>
        <v/>
      </c>
      <c r="AU11" t="str">
        <f>IF(OR(AT11="B", AT11="BUY"),
    IF(VALUE(RTD("tt.rtd",,RTD("tt.rtd",,"Inst","ASX",AO11),"BidQty")) /
       VALUE(RTD("tt.rtd",,RTD("tt.rtd",,"Inst","ASX",AO11),"AskQty")) &gt; $G$2,
       IF(VALUE(RTD("tt.rtd",,RTD("tt.rtd",,"Inst","ASX",AO11),"BidQty")) /
          VALUE(RTD("tt.rtd",,RTD("tt.rtd",,"Inst","ASX",AO11),"AskQty")) &gt;=
          VALUE(RTD("tt.rtd",,RTD("tt.rtd",,"Inst","ASX",AQ11),"AskQty")) /
          VALUE(RTD("tt.rtd",,RTD("tt.rtd",,"Inst","ASX",AQ11),"BidQty")),
          AQ11,AO11),
       ""),
    IF(OR(AT11="S", AT11="SELL"),
        IF(VALUE(RTD("tt.rtd",,RTD("tt.rtd",,"Inst","ASX",AQ11),"BidQty")) /
           VALUE(RTD("tt.rtd",,RTD("tt.rtd",,"Inst","ASX",AQ11),"AskQty")) &gt;  $G$2,
           IF(VALUE(RTD("tt.rtd",,RTD("tt.rtd",,"Inst","ASX",AO11),"BidQty")) /
              VALUE(RTD("tt.rtd",,RTD("tt.rtd",,"Inst","ASX",AO11),"AskQty")) &gt;=
              VALUE(RTD("tt.rtd",,RTD("tt.rtd",,"Inst","ASX",AQ11),"AskQty")) /
              VALUE(RTD("tt.rtd",,RTD("tt.rtd",,"Inst","ASX",AQ11),"BidQty")),
              AO11,AQ11),
           ""),
        ""))</f>
        <v/>
      </c>
      <c r="AV11" t="str">
        <f t="shared" si="10"/>
        <v/>
      </c>
      <c r="AW11" s="40" t="s">
        <v>194</v>
      </c>
      <c r="AX11" cm="1">
        <f t="array" ref="AX11">IFERROR(
  _xlfn.SWITCH(
    $F$2,
    "vwap", ROUND(
      (RTD("tt.rtd",,RTD("tt.rtd",,"Inst","ASX",AW11),"BidQty") * RTD("tt.rtd",,RTD("tt.rtd",,"Inst","ASX",AW11),"Ask") +
       RTD("tt.rtd",,RTD("tt.rtd",,"Inst","ASX",AW11),"AskQty") * RTD("tt.rtd",,RTD("tt.rtd",,"Inst","ASX",AW11),"Bid")) /
      (RTD("tt.rtd",,RTD("tt.rtd",,"Inst","ASX",AW11),"BidQty") + RTD("tt.rtd",,RTD("tt.rtd",,"Inst","ASX",AW11),"AskQty")),
      3
    ),
    "settle", RTD("tt.rtd",,RTD("tt.rtd",,"Inst","ASX",AW11),"Settle"),
    "mid", ROUND(
      (RTD("tt.rtd",,RTD("tt.rtd",,"Inst","ASX",AW11),"Bid") + RTD("tt.rtd",,RTD("tt.rtd",,"Inst","ASX",AW11),"Ask")) / 2,
      3
    ),
    0
  ),
  0
)</f>
        <v>0</v>
      </c>
      <c r="AY11" s="41" t="s">
        <v>175</v>
      </c>
      <c r="AZ11" cm="1">
        <f t="array" ref="AZ11">IFERROR(
  _xlfn.SWITCH(
    $F$2,
    "vwap", ROUND(
      (RTD("tt.rtd",,RTD("tt.rtd",,"Inst","ASX",AY11),"BidQty") * RTD("tt.rtd",,RTD("tt.rtd",,"Inst","ASX",AY11),"Ask") +
       RTD("tt.rtd",,RTD("tt.rtd",,"Inst","ASX",AY11),"AskQty") * RTD("tt.rtd",,RTD("tt.rtd",,"Inst","ASX",AY11),"Bid")) /
      (RTD("tt.rtd",,RTD("tt.rtd",,"Inst","ASX",AY11),"BidQty") + RTD("tt.rtd",,RTD("tt.rtd",,"Inst","ASX",AY11),"AskQty")),
      3
    ),
    "settle", RTD("tt.rtd",,RTD("tt.rtd",,"Inst","ASX",AY11),"Settle"),
    "mid", ROUND(
      (RTD("tt.rtd",,RTD("tt.rtd",,"Inst","ASX",AY11),"Bid") + RTD("tt.rtd",,RTD("tt.rtd",,"Inst","ASX",AY11),"Ask")) / 2,
      3
    ),
    0
  ),
  0
)</f>
        <v>0</v>
      </c>
      <c r="BA11" s="39">
        <f t="shared" si="11"/>
        <v>0</v>
      </c>
      <c r="BB11" t="str">
        <f>IF(AND(AX11=0, AZ11=0), "",
   IF(AND(VALUE(RTD("tt.rtd",,RTD("tt.rtd",,"Inst","ASX",AW11),"ttq"))&gt;0,
       VALUE(RTD("tt.rtd",,RTD("tt.rtd",,"Inst","ASX",AY11),"ttq"))&gt;0,
         $E11&lt;$F11, BA11&gt;$F11),
       IF(ABS(BA11-$F11)&gt;0.01, "Sell", "S"),
   IF(AND(VALUE(RTD("tt.rtd",,RTD("tt.rtd",,"Inst","ASX",AW11),"ttq"))&gt;0,
       VALUE(RTD("tt.rtd",,RTD("tt.rtd",,"Inst","ASX",AY11),"ttq"))&gt;0,
       $E11&lt;$F11, BA11&lt;$E11),
       IF(ABS(BA11-$E11)&gt;0.01, "Buy", "B"), "")))</f>
        <v/>
      </c>
      <c r="BC11" t="str">
        <f>IF(OR(BB11="B", BB11="BUY"),
    IF(VALUE(RTD("tt.rtd",,RTD("tt.rtd",,"Inst","ASX",AW11),"BidQty")) /
       VALUE(RTD("tt.rtd",,RTD("tt.rtd",,"Inst","ASX",AW11),"AskQty")) &gt; $G$2,
       IF(VALUE(RTD("tt.rtd",,RTD("tt.rtd",,"Inst","ASX",AW11),"BidQty")) /
          VALUE(RTD("tt.rtd",,RTD("tt.rtd",,"Inst","ASX",AW11),"AskQty")) &gt;=
          VALUE(RTD("tt.rtd",,RTD("tt.rtd",,"Inst","ASX",AY11),"AskQty")) /
          VALUE(RTD("tt.rtd",,RTD("tt.rtd",,"Inst","ASX",AY11),"BidQty")),
          AY11,AW11),
       ""),
    IF(OR(BB11="S", BB11="SELL"),
        IF(VALUE(RTD("tt.rtd",,RTD("tt.rtd",,"Inst","ASX",AY11),"BidQty")) /
           VALUE(RTD("tt.rtd",,RTD("tt.rtd",,"Inst","ASX",AY11),"AskQty")) &gt;  $G$2,
           IF(VALUE(RTD("tt.rtd",,RTD("tt.rtd",,"Inst","ASX",AW11),"BidQty")) /
              VALUE(RTD("tt.rtd",,RTD("tt.rtd",,"Inst","ASX",AW11),"AskQty")) &gt;=
              VALUE(RTD("tt.rtd",,RTD("tt.rtd",,"Inst","ASX",AY11),"AskQty")) /
              VALUE(RTD("tt.rtd",,RTD("tt.rtd",,"Inst","ASX",AY11),"BidQty")),
              AW11,AY11),
           ""),
        ""))</f>
        <v/>
      </c>
      <c r="BD11" t="str">
        <f t="shared" si="12"/>
        <v/>
      </c>
      <c r="BE11" s="40" t="s">
        <v>288</v>
      </c>
      <c r="BF11" cm="1">
        <f t="array" ref="BF11">IFERROR(
  _xlfn.SWITCH(
    $F$2,
    "vwap", ROUND(
      (RTD("tt.rtd",,RTD("tt.rtd",,"Inst","ASX",BE11),"BidQty") * RTD("tt.rtd",,RTD("tt.rtd",,"Inst","ASX",BE11),"Ask") +
       RTD("tt.rtd",,RTD("tt.rtd",,"Inst","ASX",BE11),"AskQty") * RTD("tt.rtd",,RTD("tt.rtd",,"Inst","ASX",BE11),"Bid")) /
      (RTD("tt.rtd",,RTD("tt.rtd",,"Inst","ASX",BE11),"BidQty") + RTD("tt.rtd",,RTD("tt.rtd",,"Inst","ASX",BE11),"AskQty")),
      3
    ),
    "settle", RTD("tt.rtd",,RTD("tt.rtd",,"Inst","ASX",BE11),"Settle"),
    "mid", ROUND(
      (RTD("tt.rtd",,RTD("tt.rtd",,"Inst","ASX",BE11),"Bid") + RTD("tt.rtd",,RTD("tt.rtd",,"Inst","ASX",BE11),"Ask")) / 2,
      3
    ),
    0
  ),
  0
)</f>
        <v>0</v>
      </c>
      <c r="BG11" s="41" t="s">
        <v>289</v>
      </c>
      <c r="BH11" cm="1">
        <f t="array" ref="BH11">IFERROR(
  _xlfn.SWITCH(
    $F$2,
    "vwap", ROUND(
      (RTD("tt.rtd",,RTD("tt.rtd",,"Inst","ASX",BG11),"BidQty") * RTD("tt.rtd",,RTD("tt.rtd",,"Inst","ASX",BG11),"Ask") +
       RTD("tt.rtd",,RTD("tt.rtd",,"Inst","ASX",BG11),"AskQty") * RTD("tt.rtd",,RTD("tt.rtd",,"Inst","ASX",BG11),"Bid")) /
      (RTD("tt.rtd",,RTD("tt.rtd",,"Inst","ASX",BG11),"BidQty") + RTD("tt.rtd",,RTD("tt.rtd",,"Inst","ASX",BG11),"AskQty")),
      3
    ),
    "settle", RTD("tt.rtd",,RTD("tt.rtd",,"Inst","ASX",BG11),"Settle"),
    "mid", ROUND(
      (RTD("tt.rtd",,RTD("tt.rtd",,"Inst","ASX",BG11),"Bid") + RTD("tt.rtd",,RTD("tt.rtd",,"Inst","ASX",BG11),"Ask")) / 2,
      3
    ),
    0
  ),
  0
)</f>
        <v>0</v>
      </c>
      <c r="BI11" s="35">
        <f t="shared" si="13"/>
        <v>0</v>
      </c>
      <c r="BJ11" t="str">
        <f>IF(AND(BF11=0, BH11=0), "",
   IF(AND(VALUE(RTD("tt.rtd",,RTD("tt.rtd",,"Inst","ASX",BE11),"ttq"))&gt;0,
       VALUE(RTD("tt.rtd",,RTD("tt.rtd",,"Inst","ASX",BG11),"ttq"))&gt;0,
         $E11&lt;$F11, BI11&gt;$F11),
       IF(ABS(BI11-$F11)&gt;0.01, "Sell", "S"),
   IF(AND(VALUE(RTD("tt.rtd",,RTD("tt.rtd",,"Inst","ASX",BE11),"ttq"))&gt;0,
       VALUE(RTD("tt.rtd",,RTD("tt.rtd",,"Inst","ASX",BG11),"ttq"))&gt;0,
       $E11&lt;$F11, BI11&lt;$E11),
       IF(ABS(BI11-$E11)&gt;0.01, "Buy", "B"), "")))</f>
        <v/>
      </c>
      <c r="BK11" t="str">
        <f>IF(OR(BJ11="B", BJ11="BUY"),
    IF(VALUE(RTD("tt.rtd",,RTD("tt.rtd",,"Inst","ASX",BE11),"BidQty")) /
       VALUE(RTD("tt.rtd",,RTD("tt.rtd",,"Inst","ASX",BE11),"AskQty")) &gt; $G$2,
       IF(VALUE(RTD("tt.rtd",,RTD("tt.rtd",,"Inst","ASX",BE11),"BidQty")) /
          VALUE(RTD("tt.rtd",,RTD("tt.rtd",,"Inst","ASX",BE11),"AskQty")) &gt;=
          VALUE(RTD("tt.rtd",,RTD("tt.rtd",,"Inst","ASX",BG11),"AskQty")) /
          VALUE(RTD("tt.rtd",,RTD("tt.rtd",,"Inst","ASX",BG11),"BidQty")),
          BG11,BE11),
       ""),
    IF(OR(BJ11="S", BJ11="SELL"),
        IF(VALUE(RTD("tt.rtd",,RTD("tt.rtd",,"Inst","ASX",BG11),"BidQty")) /
           VALUE(RTD("tt.rtd",,RTD("tt.rtd",,"Inst","ASX",BG11),"AskQty")) &gt;  $G$2,
           IF(VALUE(RTD("tt.rtd",,RTD("tt.rtd",,"Inst","ASX",BE11),"BidQty")) /
              VALUE(RTD("tt.rtd",,RTD("tt.rtd",,"Inst","ASX",BE11),"AskQty")) &gt;=
              VALUE(RTD("tt.rtd",,RTD("tt.rtd",,"Inst","ASX",BG11),"AskQty")) /
              VALUE(RTD("tt.rtd",,RTD("tt.rtd",,"Inst","ASX",BG11),"BidQty")),
              BE11,BG11),
           ""),
        ""))</f>
        <v/>
      </c>
      <c r="BL11" t="str">
        <f t="shared" si="14"/>
        <v/>
      </c>
    </row>
    <row r="12" spans="1:763" x14ac:dyDescent="0.2">
      <c r="A12" s="40" t="s">
        <v>53</v>
      </c>
      <c r="B12" cm="1">
        <f t="array" ref="B12">IFERROR(
  _xlfn.SWITCH(
    $F$2,
    "vwap", ROUND(
      (RTD("tt.rtd",,RTD("tt.rtd",,"Inst","ASX",A12),"BidQty") * RTD("tt.rtd",,RTD("tt.rtd",,"Inst","ASX",A12),"Ask") +
       RTD("tt.rtd",,RTD("tt.rtd",,"Inst","ASX",A12),"AskQty") * RTD("tt.rtd",,RTD("tt.rtd",,"Inst","ASX",A12),"Bid")) /
      (RTD("tt.rtd",,RTD("tt.rtd",,"Inst","ASX",A12),"BidQty") + RTD("tt.rtd",,RTD("tt.rtd",,"Inst","ASX",A12),"AskQty")),
      3
    ),
    "settle", RTD("tt.rtd",,RTD("tt.rtd",,"Inst","ASX",A12),"Settle"),
    "mid", ROUND(
      (RTD("tt.rtd",,RTD("tt.rtd",,"Inst","ASX",A12),"Bid") + RTD("tt.rtd",,RTD("tt.rtd",,"Inst","ASX",A12),"Ask")) / 2,
      3
    ),
    0
  ),
  0
)</f>
        <v>0</v>
      </c>
      <c r="C12" s="35">
        <f t="shared" si="0"/>
        <v>0</v>
      </c>
      <c r="D12" s="41" t="s">
        <v>76</v>
      </c>
      <c r="E12" t="e">
        <f>VALUE(RTD("tt.rtd",,RTD("tt.rtd",,"Inst","ASX",D12),"Bid"))</f>
        <v>#N/A</v>
      </c>
      <c r="F12" t="e">
        <f>VALUE(RTD("tt.rtd",,RTD("tt.rtd",,"Inst","ASX",D12),"Ask"))</f>
        <v>#N/A</v>
      </c>
      <c r="G12" s="37" cm="1">
        <f t="array" ref="G12">IFERROR(
  _xlfn.SWITCH(
    $F$2,
    "vwap", ROUND(
      (RTD("tt.rtd",,RTD("tt.rtd",,"Inst","ASX",D12),"BidQty") * RTD("tt.rtd",,RTD("tt.rtd",,"Inst","ASX",D12),"Ask") +
       RTD("tt.rtd",,RTD("tt.rtd",,"Inst","ASX",D12),"AskQty") * RTD("tt.rtd",,RTD("tt.rtd",,"Inst","ASX",D12),"Bid")) /
      (RTD("tt.rtd",,RTD("tt.rtd",,"Inst","ASX",D12),"BidQty") + RTD("tt.rtd",,RTD("tt.rtd",,"Inst","ASX",D12),"AskQty")),
      3
    ),
    "settle", RTD("tt.rtd",,RTD("tt.rtd",,"Inst","ASX",D12),"Settle"),
    "mid", ROUND(
      (RTD("tt.rtd",,RTD("tt.rtd",,"Inst","ASX",D12),"Bid") + RTD("tt.rtd",,RTD("tt.rtd",,"Inst","ASX",D12),"Ask")) / 2,
      3
    ),
    0
  ),
  0
)</f>
        <v>0</v>
      </c>
      <c r="I12" s="40" t="s">
        <v>167</v>
      </c>
      <c r="J12" cm="1">
        <f t="array" ref="J12">IFERROR(
  _xlfn.SWITCH(
    $F$2,
    "vwap", ROUND(
      (RTD("tt.rtd",,RTD("tt.rtd",,"Inst","ASX",I12),"BidQty") * RTD("tt.rtd",,RTD("tt.rtd",,"Inst","ASX",I12),"Ask") +
       RTD("tt.rtd",,RTD("tt.rtd",,"Inst","ASX",I12),"AskQty") * RTD("tt.rtd",,RTD("tt.rtd",,"Inst","ASX",I12),"Bid")) /
      (RTD("tt.rtd",,RTD("tt.rtd",,"Inst","ASX",I12),"BidQty") + RTD("tt.rtd",,RTD("tt.rtd",,"Inst","ASX",I12),"AskQty")),
      3
    ),
    "settle", RTD("tt.rtd",,RTD("tt.rtd",,"Inst","ASX",I12),"Settle"),
    "mid", ROUND(
      (RTD("tt.rtd",,RTD("tt.rtd",,"Inst","ASX",I12),"Bid") + RTD("tt.rtd",,RTD("tt.rtd",,"Inst","ASX",I12),"Ask")) / 2,
      3
    ),
    0
  ),
  0
)</f>
        <v>0</v>
      </c>
      <c r="K12" s="41" t="s">
        <v>77</v>
      </c>
      <c r="L12" cm="1">
        <f t="array" ref="L12">IFERROR(
  _xlfn.SWITCH(
    $F$2,
    "vwap", ROUND(
      (RTD("tt.rtd",,RTD("tt.rtd",,"Inst","ASX",K12),"BidQty") * RTD("tt.rtd",,RTD("tt.rtd",,"Inst","ASX",K12),"Ask") +
       RTD("tt.rtd",,RTD("tt.rtd",,"Inst","ASX",K12),"AskQty") * RTD("tt.rtd",,RTD("tt.rtd",,"Inst","ASX",K12),"Bid")) /
      (RTD("tt.rtd",,RTD("tt.rtd",,"Inst","ASX",K12),"BidQty") + RTD("tt.rtd",,RTD("tt.rtd",,"Inst","ASX",K12),"AskQty")),
      3
    ),
    "settle", RTD("tt.rtd",,RTD("tt.rtd",,"Inst","ASX",K12),"Settle"),
    "mid", ROUND(
      (RTD("tt.rtd",,RTD("tt.rtd",,"Inst","ASX",K12),"Bid") + RTD("tt.rtd",,RTD("tt.rtd",,"Inst","ASX",K12),"Ask")) / 2,
      3
    ),
    0
  ),
  0
)</f>
        <v>0</v>
      </c>
      <c r="M12" s="39">
        <f t="shared" si="1"/>
        <v>0</v>
      </c>
      <c r="N12" t="str">
        <f>IF(AND(J12=0, L12=0), "",
   IF(AND(VALUE(RTD("tt.rtd",,RTD("tt.rtd",,"Inst","ASX",I12),"ttq"))&gt;0,
       VALUE(RTD("tt.rtd",,RTD("tt.rtd",,"Inst","ASX",K12),"ttq"))&gt;0,
         $E12&lt;$F12, M12&gt;$F12),
       IF(ABS(M12-$F12)&gt;0.01, "Sell", "S"),
   IF(AND(VALUE(RTD("tt.rtd",,RTD("tt.rtd",,"Inst","ASX",I12),"ttq"))&gt;0,
       VALUE(RTD("tt.rtd",,RTD("tt.rtd",,"Inst","ASX",K12),"ttq"))&gt;0,
       $E12&lt;$F12, M12&lt;$E12),
       IF(ABS(M12-$E12)&gt;0.01, "Buy", "B"), "")))</f>
        <v/>
      </c>
      <c r="O12" t="str">
        <f>IF(OR(N12="B", N12="BUY"),
    IF(VALUE(RTD("tt.rtd",,RTD("tt.rtd",,"Inst","ASX",I12),"BidQty")) /
       VALUE(RTD("tt.rtd",,RTD("tt.rtd",,"Inst","ASX",I12),"AskQty")) &gt; $G$2,
       IF(VALUE(RTD("tt.rtd",,RTD("tt.rtd",,"Inst","ASX",I12),"BidQty")) /
          VALUE(RTD("tt.rtd",,RTD("tt.rtd",,"Inst","ASX",I12),"AskQty")) &gt;=
          VALUE(RTD("tt.rtd",,RTD("tt.rtd",,"Inst","ASX",K12),"AskQty")) /
          VALUE(RTD("tt.rtd",,RTD("tt.rtd",,"Inst","ASX",K12),"BidQty")),
          K12, I12),
       ""),
    IF(OR(N12="S", N12="SELL"),
        IF(VALUE(RTD("tt.rtd",,RTD("tt.rtd",,"Inst","ASX",K12),"BidQty")) /
           VALUE(RTD("tt.rtd",,RTD("tt.rtd",,"Inst","ASX",K12),"AskQty")) &gt;  $G$2,
           IF(VALUE(RTD("tt.rtd",,RTD("tt.rtd",,"Inst","ASX",I12),"BidQty")) /
              VALUE(RTD("tt.rtd",,RTD("tt.rtd",,"Inst","ASX",I12),"AskQty")) &gt;=
              VALUE(RTD("tt.rtd",,RTD("tt.rtd",,"Inst","ASX",K12),"AskQty")) /
              VALUE(RTD("tt.rtd",,RTD("tt.rtd",,"Inst","ASX",K12),"BidQty")),
              I12,K12),
           ""),
        ""))</f>
        <v/>
      </c>
      <c r="P12" t="str">
        <f t="shared" si="2"/>
        <v/>
      </c>
      <c r="Q12" s="40" t="s">
        <v>168</v>
      </c>
      <c r="R12" cm="1">
        <f t="array" ref="R12">IFERROR(
  _xlfn.SWITCH(
    $F$2,
    "vwap", ROUND(
      (RTD("tt.rtd",,RTD("tt.rtd",,"Inst","ASX",Q12),"BidQty") * RTD("tt.rtd",,RTD("tt.rtd",,"Inst","ASX",Q12),"Ask") +
       RTD("tt.rtd",,RTD("tt.rtd",,"Inst","ASX",Q12),"AskQty") * RTD("tt.rtd",,RTD("tt.rtd",,"Inst","ASX",Q12),"Bid")) /
      (RTD("tt.rtd",,RTD("tt.rtd",,"Inst","ASX",Q12),"BidQty") + RTD("tt.rtd",,RTD("tt.rtd",,"Inst","ASX",Q12),"AskQty")),
      3
    ),
    "settle", RTD("tt.rtd",,RTD("tt.rtd",,"Inst","ASX",Q12),"Settle"),
    "mid", ROUND(
      (RTD("tt.rtd",,RTD("tt.rtd",,"Inst","ASX",Q12),"Bid") + RTD("tt.rtd",,RTD("tt.rtd",,"Inst","ASX",Q12),"Ask")) / 2,
      3
    ),
    0
  ),
  0
)</f>
        <v>0</v>
      </c>
      <c r="S12" s="41" t="s">
        <v>172</v>
      </c>
      <c r="T12" cm="1">
        <f t="array" ref="T12">IFERROR(
  _xlfn.SWITCH(
    $F$2,
    "vwap", ROUND(
      (RTD("tt.rtd",,RTD("tt.rtd",,"Inst","ASX",S12),"BidQty") * RTD("tt.rtd",,RTD("tt.rtd",,"Inst","ASX",S12),"Ask") +
       RTD("tt.rtd",,RTD("tt.rtd",,"Inst","ASX",S12),"AskQty") * RTD("tt.rtd",,RTD("tt.rtd",,"Inst","ASX",S12),"Bid")) /
      (RTD("tt.rtd",,RTD("tt.rtd",,"Inst","ASX",S12),"BidQty") + RTD("tt.rtd",,RTD("tt.rtd",,"Inst","ASX",S12),"AskQty")),
      3
    ),
    "settle", RTD("tt.rtd",,RTD("tt.rtd",,"Inst","ASX",S12),"Settle"),
    "mid", ROUND(
      (RTD("tt.rtd",,RTD("tt.rtd",,"Inst","ASX",S12),"Bid") + RTD("tt.rtd",,RTD("tt.rtd",,"Inst","ASX",S12),"Ask")) / 2,
      3
    ),
    0
  ),
  0
)</f>
        <v>0</v>
      </c>
      <c r="U12" s="39">
        <f t="shared" si="3"/>
        <v>0</v>
      </c>
      <c r="V12" t="str">
        <f>IF(AND(R12=0, T12=0), "",
   IF(AND(VALUE(RTD("tt.rtd",,RTD("tt.rtd",,"Inst","ASX",Q12),"ttq"))&gt;0,
       VALUE(RTD("tt.rtd",,RTD("tt.rtd",,"Inst","ASX",S12),"ttq"))&gt;0,
         $E12&lt;$F12, U12&gt;$F12),
       IF(ABS(U12-$F12)&gt;0.01, "Sell", "S"),
   IF(AND(VALUE(RTD("tt.rtd",,RTD("tt.rtd",,"Inst","ASX",Q12),"ttq"))&gt;0,
       VALUE(RTD("tt.rtd",,RTD("tt.rtd",,"Inst","ASX",S12),"ttq"))&gt;0,
       $E12&lt;$F12, U12&lt;$E12),
       IF(ABS(U12-$E12)&gt;0.01, "Buy", "B"), "")))</f>
        <v/>
      </c>
      <c r="W12" t="str">
        <f>IF(OR(V12="B", V12="BUY"),
    IF(VALUE(RTD("tt.rtd",,RTD("tt.rtd",,"Inst","ASX",Q12),"BidQty")) /
       VALUE(RTD("tt.rtd",,RTD("tt.rtd",,"Inst","ASX",Q12),"AskQty")) &gt; $G$2,
       IF(VALUE(RTD("tt.rtd",,RTD("tt.rtd",,"Inst","ASX",Q12),"BidQty")) /
          VALUE(RTD("tt.rtd",,RTD("tt.rtd",,"Inst","ASX",Q12),"AskQty")) &gt;=
          VALUE(RTD("tt.rtd",,RTD("tt.rtd",,"Inst","ASX",S12),"AskQty")) /
          VALUE(RTD("tt.rtd",,RTD("tt.rtd",,"Inst","ASX",S12),"BidQty")),
          S12,Q12),
       ""),
    IF(OR(V12="S", V12="SELL"),
        IF(VALUE(RTD("tt.rtd",,RTD("tt.rtd",,"Inst","ASX",S12),"BidQty")) /
           VALUE(RTD("tt.rtd",,RTD("tt.rtd",,"Inst","ASX",S12),"AskQty")) &gt;  $G$2,
           IF(VALUE(RTD("tt.rtd",,RTD("tt.rtd",,"Inst","ASX",Q12),"BidQty")) /
              VALUE(RTD("tt.rtd",,RTD("tt.rtd",,"Inst","ASX",Q12),"AskQty")) &gt;=
              VALUE(RTD("tt.rtd",,RTD("tt.rtd",,"Inst","ASX",S12),"AskQty")) /
              VALUE(RTD("tt.rtd",,RTD("tt.rtd",,"Inst","ASX",S12),"BidQty")),
              Q12,S12),
           ""),
        ""))</f>
        <v/>
      </c>
      <c r="X12" t="str">
        <f t="shared" si="4"/>
        <v/>
      </c>
      <c r="Y12" s="41" t="s">
        <v>169</v>
      </c>
      <c r="Z12" cm="1">
        <f t="array" ref="Z12">IFERROR(
  _xlfn.SWITCH(
    $F$2,
    "vwap", ROUND(
      (RTD("tt.rtd",,RTD("tt.rtd",,"Inst","ASX",Y12),"BidQty") * RTD("tt.rtd",,RTD("tt.rtd",,"Inst","ASX",Y12),"Ask") +
       RTD("tt.rtd",,RTD("tt.rtd",,"Inst","ASX",Y12),"AskQty") * RTD("tt.rtd",,RTD("tt.rtd",,"Inst","ASX",Y12),"Bid")) /
      (RTD("tt.rtd",,RTD("tt.rtd",,"Inst","ASX",Y12),"BidQty") + RTD("tt.rtd",,RTD("tt.rtd",,"Inst","ASX",Y12),"AskQty")),
      3
    ),
    "settle", RTD("tt.rtd",,RTD("tt.rtd",,"Inst","ASX",Y12),"Settle"),
    "mid", ROUND(
      (RTD("tt.rtd",,RTD("tt.rtd",,"Inst","ASX",Y12),"Bid") + RTD("tt.rtd",,RTD("tt.rtd",,"Inst","ASX",Y12),"Ask")) / 2,
      3
    ),
    0
  ),
  0
)</f>
        <v>0</v>
      </c>
      <c r="AA12" s="41" t="s">
        <v>173</v>
      </c>
      <c r="AB12" cm="1">
        <f t="array" ref="AB12">IFERROR(
  _xlfn.SWITCH(
    $F$2,
    "vwap", ROUND(
      (RTD("tt.rtd",,RTD("tt.rtd",,"Inst","ASX",AA12),"BidQty") * RTD("tt.rtd",,RTD("tt.rtd",,"Inst","ASX",AA12),"Ask") +
       RTD("tt.rtd",,RTD("tt.rtd",,"Inst","ASX",AA12),"AskQty") * RTD("tt.rtd",,RTD("tt.rtd",,"Inst","ASX",AA12),"Bid")) /
      (RTD("tt.rtd",,RTD("tt.rtd",,"Inst","ASX",AA12),"BidQty") + RTD("tt.rtd",,RTD("tt.rtd",,"Inst","ASX",AA12),"AskQty")),
      3
    ),
    "settle", RTD("tt.rtd",,RTD("tt.rtd",,"Inst","ASX",AA12),"Settle"),
    "mid", ROUND(
      (RTD("tt.rtd",,RTD("tt.rtd",,"Inst","ASX",AA12),"Bid") + RTD("tt.rtd",,RTD("tt.rtd",,"Inst","ASX",AA12),"Ask")) / 2,
      3
    ),
    0
  ),
  0
)</f>
        <v>0</v>
      </c>
      <c r="AC12" s="35">
        <f t="shared" si="5"/>
        <v>0</v>
      </c>
      <c r="AD12" t="str">
        <f>IF(AND(Z12=0, AB12=0), "",
   IF(AND(VALUE(RTD("tt.rtd",,RTD("tt.rtd",,"Inst","ASX",Y12),"ttq"))&gt;0,
       VALUE(RTD("tt.rtd",,RTD("tt.rtd",,"Inst","ASX",AA12),"ttq"))&gt;0,
         $E12&lt;$F12, AC12&gt;$F12),
       IF(ABS(AC12-$F12)&gt;0.01, "Sell", "S"),
   IF(AND(VALUE(RTD("tt.rtd",,RTD("tt.rtd",,"Inst","ASX",Y12),"ttq"))&gt;0,
       VALUE(RTD("tt.rtd",,RTD("tt.rtd",,"Inst","ASX",AA12),"ttq"))&gt;0,
       $E12&lt;$F12, AC12&lt;$E12),
       IF(ABS(AC12-$E12)&gt;0.01, "Buy", "B"), "")))</f>
        <v/>
      </c>
      <c r="AF12" t="str">
        <f t="shared" si="6"/>
        <v/>
      </c>
      <c r="AG12" s="41" t="s">
        <v>171</v>
      </c>
      <c r="AH12" cm="1">
        <f t="array" ref="AH12">IFERROR(
  _xlfn.SWITCH(
    $F$2,
    "vwap", ROUND(
      (RTD("tt.rtd",,RTD("tt.rtd",,"Inst","ASX",AG12),"BidQty") * RTD("tt.rtd",,RTD("tt.rtd",,"Inst","ASX",AG12),"Ask") +
       RTD("tt.rtd",,RTD("tt.rtd",,"Inst","ASX",AG12),"AskQty") * RTD("tt.rtd",,RTD("tt.rtd",,"Inst","ASX",AG12),"Bid")) /
      (RTD("tt.rtd",,RTD("tt.rtd",,"Inst","ASX",AG12),"BidQty") + RTD("tt.rtd",,RTD("tt.rtd",,"Inst","ASX",AG12),"AskQty")),
      3
    ),
    "settle", RTD("tt.rtd",,RTD("tt.rtd",,"Inst","ASX",AG12),"Settle"),
    "mid", ROUND(
      (RTD("tt.rtd",,RTD("tt.rtd",,"Inst","ASX",AG12),"Bid") + RTD("tt.rtd",,RTD("tt.rtd",,"Inst","ASX",AG12),"Ask")) / 2,
      3
    ),
    0
  ),
  0
)</f>
        <v>0</v>
      </c>
      <c r="AI12" s="41" t="s">
        <v>174</v>
      </c>
      <c r="AJ12" cm="1">
        <f t="array" ref="AJ12">IFERROR(
  _xlfn.SWITCH(
    $F$2,
    "vwap", ROUND(
      (RTD("tt.rtd",,RTD("tt.rtd",,"Inst","ASX",AI12),"BidQty") * RTD("tt.rtd",,RTD("tt.rtd",,"Inst","ASX",AI12),"Ask") +
       RTD("tt.rtd",,RTD("tt.rtd",,"Inst","ASX",AI12),"AskQty") * RTD("tt.rtd",,RTD("tt.rtd",,"Inst","ASX",AI12),"Bid")) /
      (RTD("tt.rtd",,RTD("tt.rtd",,"Inst","ASX",AI12),"BidQty") + RTD("tt.rtd",,RTD("tt.rtd",,"Inst","ASX",AI12),"AskQty")),
      3
    ),
    "settle", RTD("tt.rtd",,RTD("tt.rtd",,"Inst","ASX",AI12),"Settle"),
    "mid", ROUND(
      (RTD("tt.rtd",,RTD("tt.rtd",,"Inst","ASX",AI12),"Bid") + RTD("tt.rtd",,RTD("tt.rtd",,"Inst","ASX",AI12),"Ask")) / 2,
      3
    ),
    0
  ),
  0
)</f>
        <v>0</v>
      </c>
      <c r="AK12" s="35">
        <f t="shared" si="7"/>
        <v>0</v>
      </c>
      <c r="AL12" t="str">
        <f>IF(AND(AH12=0, AJ12=0), "",
   IF(AND(VALUE(RTD("tt.rtd",,RTD("tt.rtd",,"Inst","ASX",AG12),"ttq"))&gt;0,
       VALUE(RTD("tt.rtd",,RTD("tt.rtd",,"Inst","ASX",AI12),"ttq"))&gt;0,
         $E12&lt;$F12, AK12&gt;$F12),
       IF(ABS(AK12-$F12)&gt;0.01, "Sell", "S"),
   IF(AND(VALUE(RTD("tt.rtd",,RTD("tt.rtd",,"Inst","ASX",AG12),"ttq"))&gt;0,
       VALUE(RTD("tt.rtd",,RTD("tt.rtd",,"Inst","ASX",AI12),"ttq"))&gt;0,
       $E12&lt;$F12, AK12&lt;$E12),
       IF(ABS(AK12-$E12)&gt;0.01, "Buy", "B"), "")))</f>
        <v/>
      </c>
      <c r="AM12" t="str">
        <f>IF(OR(AL12="B", AL12="BUY"),
    IF(VALUE(RTD("tt.rtd",,RTD("tt.rtd",,"Inst","ASX",AG12),"BidQty")) /
       VALUE(RTD("tt.rtd",,RTD("tt.rtd",,"Inst","ASX",AG12),"AskQty")) &gt; $G$2,
       IF(VALUE(RTD("tt.rtd",,RTD("tt.rtd",,"Inst","ASX",AG12),"BidQty")) /
          VALUE(RTD("tt.rtd",,RTD("tt.rtd",,"Inst","ASX",AG12),"AskQty")) &gt;=
          VALUE(RTD("tt.rtd",,RTD("tt.rtd",,"Inst","ASX",AI12),"AskQty")) /
          VALUE(RTD("tt.rtd",,RTD("tt.rtd",,"Inst","ASX",AI12),"BidQty")),
          AI12,AG12),
       ""),
    IF(OR(AL12="S", AL12="SELL"),
        IF(VALUE(RTD("tt.rtd",,RTD("tt.rtd",,"Inst","ASX",AI12),"BidQty")) /
           VALUE(RTD("tt.rtd",,RTD("tt.rtd",,"Inst","ASX",AI12),"AskQty")) &gt;  $G$2,
           IF(VALUE(RTD("tt.rtd",,RTD("tt.rtd",,"Inst","ASX",AG12),"BidQty")) /
              VALUE(RTD("tt.rtd",,RTD("tt.rtd",,"Inst","ASX",AG12),"AskQty")) &gt;=
              VALUE(RTD("tt.rtd",,RTD("tt.rtd",,"Inst","ASX",AI12),"AskQty")) /
              VALUE(RTD("tt.rtd",,RTD("tt.rtd",,"Inst","ASX",AI12),"BidQty")),
              AG12,AI12),
           ""),
        ""))</f>
        <v/>
      </c>
      <c r="AN12" t="str">
        <f t="shared" si="8"/>
        <v/>
      </c>
      <c r="AO12" s="41" t="s">
        <v>175</v>
      </c>
      <c r="AP12" cm="1">
        <f t="array" ref="AP12">IFERROR(
  _xlfn.SWITCH(
    $F$2,
    "vwap", ROUND(
      (RTD("tt.rtd",,RTD("tt.rtd",,"Inst","ASX",AO12),"BidQty") * RTD("tt.rtd",,RTD("tt.rtd",,"Inst","ASX",AO12),"Ask") +
       RTD("tt.rtd",,RTD("tt.rtd",,"Inst","ASX",AO12),"AskQty") * RTD("tt.rtd",,RTD("tt.rtd",,"Inst","ASX",AO12),"Bid")) /
      (RTD("tt.rtd",,RTD("tt.rtd",,"Inst","ASX",AO12),"BidQty") + RTD("tt.rtd",,RTD("tt.rtd",,"Inst","ASX",AO12),"AskQty")),
      3
    ),
    "settle", RTD("tt.rtd",,RTD("tt.rtd",,"Inst","ASX",AO12),"Settle"),
    "mid", ROUND(
      (RTD("tt.rtd",,RTD("tt.rtd",,"Inst","ASX",AO12),"Bid") + RTD("tt.rtd",,RTD("tt.rtd",,"Inst","ASX",AO12),"Ask")) / 2,
      3
    ),
    0
  ),
  0
)</f>
        <v>0</v>
      </c>
      <c r="AQ12" s="41" t="s">
        <v>176</v>
      </c>
      <c r="AR12" cm="1">
        <f t="array" ref="AR12">IFERROR(
  _xlfn.SWITCH(
    $F$2,
    "vwap", ROUND(
      (RTD("tt.rtd",,RTD("tt.rtd",,"Inst","ASX",AQ12),"BidQty") * RTD("tt.rtd",,RTD("tt.rtd",,"Inst","ASX",AQ12),"Ask") +
       RTD("tt.rtd",,RTD("tt.rtd",,"Inst","ASX",AQ12),"AskQty") * RTD("tt.rtd",,RTD("tt.rtd",,"Inst","ASX",AQ12),"Bid")) /
      (RTD("tt.rtd",,RTD("tt.rtd",,"Inst","ASX",AQ12),"BidQty") + RTD("tt.rtd",,RTD("tt.rtd",,"Inst","ASX",AQ12),"AskQty")),
      3
    ),
    "settle", RTD("tt.rtd",,RTD("tt.rtd",,"Inst","ASX",AQ12),"Settle"),
    "mid", ROUND(
      (RTD("tt.rtd",,RTD("tt.rtd",,"Inst","ASX",AQ12),"Bid") + RTD("tt.rtd",,RTD("tt.rtd",,"Inst","ASX",AQ12),"Ask")) / 2,
      3
    ),
    0
  ),
  0
)</f>
        <v>0</v>
      </c>
      <c r="AS12" s="35">
        <f t="shared" si="9"/>
        <v>0</v>
      </c>
      <c r="AT12" t="str">
        <f>IF(AND(AP12=0, AR12=0), "",
   IF(AND(VALUE(RTD("tt.rtd",,RTD("tt.rtd",,"Inst","ASX",AO12),"ttq"))&gt;0,
       VALUE(RTD("tt.rtd",,RTD("tt.rtd",,"Inst","ASX",AQ12),"ttq"))&gt;0,
         $E12&lt;$F12, AS12&gt;$F12),
       IF(ABS(AS12-$F12)&gt;0.01, "Sell", "S"),
   IF(AND(VALUE(RTD("tt.rtd",,RTD("tt.rtd",,"Inst","ASX",AO12),"ttq"))&gt;0,
       VALUE(RTD("tt.rtd",,RTD("tt.rtd",,"Inst","ASX",AQ12),"ttq"))&gt;0,
       $E12&lt;$F12, AS12&lt;$E12),
       IF(ABS(AS12-$E12)&gt;0.01, "Buy", "B"), "")))</f>
        <v/>
      </c>
      <c r="AU12" t="str">
        <f>IF(OR(AT12="B", AT12="BUY"),
    IF(VALUE(RTD("tt.rtd",,RTD("tt.rtd",,"Inst","ASX",AO12),"BidQty")) /
       VALUE(RTD("tt.rtd",,RTD("tt.rtd",,"Inst","ASX",AO12),"AskQty")) &gt; $G$2,
       IF(VALUE(RTD("tt.rtd",,RTD("tt.rtd",,"Inst","ASX",AO12),"BidQty")) /
          VALUE(RTD("tt.rtd",,RTD("tt.rtd",,"Inst","ASX",AO12),"AskQty")) &gt;=
          VALUE(RTD("tt.rtd",,RTD("tt.rtd",,"Inst","ASX",AQ12),"AskQty")) /
          VALUE(RTD("tt.rtd",,RTD("tt.rtd",,"Inst","ASX",AQ12),"BidQty")),
          AQ12,AO12),
       ""),
    IF(OR(AT12="S", AT12="SELL"),
        IF(VALUE(RTD("tt.rtd",,RTD("tt.rtd",,"Inst","ASX",AQ12),"BidQty")) /
           VALUE(RTD("tt.rtd",,RTD("tt.rtd",,"Inst","ASX",AQ12),"AskQty")) &gt;  $G$2,
           IF(VALUE(RTD("tt.rtd",,RTD("tt.rtd",,"Inst","ASX",AO12),"BidQty")) /
              VALUE(RTD("tt.rtd",,RTD("tt.rtd",,"Inst","ASX",AO12),"AskQty")) &gt;=
              VALUE(RTD("tt.rtd",,RTD("tt.rtd",,"Inst","ASX",AQ12),"AskQty")) /
              VALUE(RTD("tt.rtd",,RTD("tt.rtd",,"Inst","ASX",AQ12),"BidQty")),
              AO12,AQ12),
           ""),
        ""))</f>
        <v/>
      </c>
      <c r="AV12" t="str">
        <f t="shared" si="10"/>
        <v/>
      </c>
      <c r="AW12" s="40" t="s">
        <v>195</v>
      </c>
      <c r="AX12" cm="1">
        <f t="array" ref="AX12">IFERROR(
  _xlfn.SWITCH(
    $F$2,
    "vwap", ROUND(
      (RTD("tt.rtd",,RTD("tt.rtd",,"Inst","ASX",AW12),"BidQty") * RTD("tt.rtd",,RTD("tt.rtd",,"Inst","ASX",AW12),"Ask") +
       RTD("tt.rtd",,RTD("tt.rtd",,"Inst","ASX",AW12),"AskQty") * RTD("tt.rtd",,RTD("tt.rtd",,"Inst","ASX",AW12),"Bid")) /
      (RTD("tt.rtd",,RTD("tt.rtd",,"Inst","ASX",AW12),"BidQty") + RTD("tt.rtd",,RTD("tt.rtd",,"Inst","ASX",AW12),"AskQty")),
      3
    ),
    "settle", RTD("tt.rtd",,RTD("tt.rtd",,"Inst","ASX",AW12),"Settle"),
    "mid", ROUND(
      (RTD("tt.rtd",,RTD("tt.rtd",,"Inst","ASX",AW12),"Bid") + RTD("tt.rtd",,RTD("tt.rtd",,"Inst","ASX",AW12),"Ask")) / 2,
      3
    ),
    0
  ),
  0
)</f>
        <v>0</v>
      </c>
      <c r="AY12" s="41" t="s">
        <v>180</v>
      </c>
      <c r="AZ12" cm="1">
        <f t="array" ref="AZ12">IFERROR(
  _xlfn.SWITCH(
    $F$2,
    "vwap", ROUND(
      (RTD("tt.rtd",,RTD("tt.rtd",,"Inst","ASX",AY12),"BidQty") * RTD("tt.rtd",,RTD("tt.rtd",,"Inst","ASX",AY12),"Ask") +
       RTD("tt.rtd",,RTD("tt.rtd",,"Inst","ASX",AY12),"AskQty") * RTD("tt.rtd",,RTD("tt.rtd",,"Inst","ASX",AY12),"Bid")) /
      (RTD("tt.rtd",,RTD("tt.rtd",,"Inst","ASX",AY12),"BidQty") + RTD("tt.rtd",,RTD("tt.rtd",,"Inst","ASX",AY12),"AskQty")),
      3
    ),
    "settle", RTD("tt.rtd",,RTD("tt.rtd",,"Inst","ASX",AY12),"Settle"),
    "mid", ROUND(
      (RTD("tt.rtd",,RTD("tt.rtd",,"Inst","ASX",AY12),"Bid") + RTD("tt.rtd",,RTD("tt.rtd",,"Inst","ASX",AY12),"Ask")) / 2,
      3
    ),
    0
  ),
  0
)</f>
        <v>0</v>
      </c>
      <c r="BA12" s="39">
        <f t="shared" si="11"/>
        <v>0</v>
      </c>
      <c r="BB12" t="str">
        <f>IF(AND(AX12=0, AZ12=0), "",
   IF(AND(VALUE(RTD("tt.rtd",,RTD("tt.rtd",,"Inst","ASX",AW12),"ttq"))&gt;0,
       VALUE(RTD("tt.rtd",,RTD("tt.rtd",,"Inst","ASX",AY12),"ttq"))&gt;0,
         $E12&lt;$F12, BA12&gt;$F12),
       IF(ABS(BA12-$F12)&gt;0.01, "Sell", "S"),
   IF(AND(VALUE(RTD("tt.rtd",,RTD("tt.rtd",,"Inst","ASX",AW12),"ttq"))&gt;0,
       VALUE(RTD("tt.rtd",,RTD("tt.rtd",,"Inst","ASX",AY12),"ttq"))&gt;0,
       $E12&lt;$F12, BA12&lt;$E12),
       IF(ABS(BA12-$E12)&gt;0.01, "Buy", "B"), "")))</f>
        <v/>
      </c>
      <c r="BC12" t="str">
        <f>IF(OR(BB12="B", BB12="BUY"),
    IF(VALUE(RTD("tt.rtd",,RTD("tt.rtd",,"Inst","ASX",AW12),"BidQty")) /
       VALUE(RTD("tt.rtd",,RTD("tt.rtd",,"Inst","ASX",AW12),"AskQty")) &gt; $G$2,
       IF(VALUE(RTD("tt.rtd",,RTD("tt.rtd",,"Inst","ASX",AW12),"BidQty")) /
          VALUE(RTD("tt.rtd",,RTD("tt.rtd",,"Inst","ASX",AW12),"AskQty")) &gt;=
          VALUE(RTD("tt.rtd",,RTD("tt.rtd",,"Inst","ASX",AY12),"AskQty")) /
          VALUE(RTD("tt.rtd",,RTD("tt.rtd",,"Inst","ASX",AY12),"BidQty")),
          AY12,AW12),
       ""),
    IF(OR(BB12="S", BB12="SELL"),
        IF(VALUE(RTD("tt.rtd",,RTD("tt.rtd",,"Inst","ASX",AY12),"BidQty")) /
           VALUE(RTD("tt.rtd",,RTD("tt.rtd",,"Inst","ASX",AY12),"AskQty")) &gt;  $G$2,
           IF(VALUE(RTD("tt.rtd",,RTD("tt.rtd",,"Inst","ASX",AW12),"BidQty")) /
              VALUE(RTD("tt.rtd",,RTD("tt.rtd",,"Inst","ASX",AW12),"AskQty")) &gt;=
              VALUE(RTD("tt.rtd",,RTD("tt.rtd",,"Inst","ASX",AY12),"AskQty")) /
              VALUE(RTD("tt.rtd",,RTD("tt.rtd",,"Inst","ASX",AY12),"BidQty")),
              AW12,AY12),
           ""),
        ""))</f>
        <v/>
      </c>
      <c r="BD12" t="str">
        <f t="shared" si="12"/>
        <v/>
      </c>
      <c r="BE12" s="40" t="s">
        <v>289</v>
      </c>
      <c r="BF12" cm="1">
        <f t="array" ref="BF12">IFERROR(
  _xlfn.SWITCH(
    $F$2,
    "vwap", ROUND(
      (RTD("tt.rtd",,RTD("tt.rtd",,"Inst","ASX",BE12),"BidQty") * RTD("tt.rtd",,RTD("tt.rtd",,"Inst","ASX",BE12),"Ask") +
       RTD("tt.rtd",,RTD("tt.rtd",,"Inst","ASX",BE12),"AskQty") * RTD("tt.rtd",,RTD("tt.rtd",,"Inst","ASX",BE12),"Bid")) /
      (RTD("tt.rtd",,RTD("tt.rtd",,"Inst","ASX",BE12),"BidQty") + RTD("tt.rtd",,RTD("tt.rtd",,"Inst","ASX",BE12),"AskQty")),
      3
    ),
    "settle", RTD("tt.rtd",,RTD("tt.rtd",,"Inst","ASX",BE12),"Settle"),
    "mid", ROUND(
      (RTD("tt.rtd",,RTD("tt.rtd",,"Inst","ASX",BE12),"Bid") + RTD("tt.rtd",,RTD("tt.rtd",,"Inst","ASX",BE12),"Ask")) / 2,
      3
    ),
    0
  ),
  0
)</f>
        <v>0</v>
      </c>
      <c r="BG12" s="41" t="s">
        <v>290</v>
      </c>
      <c r="BH12" cm="1">
        <f t="array" ref="BH12">IFERROR(
  _xlfn.SWITCH(
    $F$2,
    "vwap", ROUND(
      (RTD("tt.rtd",,RTD("tt.rtd",,"Inst","ASX",BG12),"BidQty") * RTD("tt.rtd",,RTD("tt.rtd",,"Inst","ASX",BG12),"Ask") +
       RTD("tt.rtd",,RTD("tt.rtd",,"Inst","ASX",BG12),"AskQty") * RTD("tt.rtd",,RTD("tt.rtd",,"Inst","ASX",BG12),"Bid")) /
      (RTD("tt.rtd",,RTD("tt.rtd",,"Inst","ASX",BG12),"BidQty") + RTD("tt.rtd",,RTD("tt.rtd",,"Inst","ASX",BG12),"AskQty")),
      3
    ),
    "settle", RTD("tt.rtd",,RTD("tt.rtd",,"Inst","ASX",BG12),"Settle"),
    "mid", ROUND(
      (RTD("tt.rtd",,RTD("tt.rtd",,"Inst","ASX",BG12),"Bid") + RTD("tt.rtd",,RTD("tt.rtd",,"Inst","ASX",BG12),"Ask")) / 2,
      3
    ),
    0
  ),
  0
)</f>
        <v>0</v>
      </c>
      <c r="BI12" s="35">
        <f t="shared" si="13"/>
        <v>0</v>
      </c>
      <c r="BJ12" t="str">
        <f>IF(AND(BF12=0, BH12=0), "",
   IF(AND(VALUE(RTD("tt.rtd",,RTD("tt.rtd",,"Inst","ASX",BE12),"ttq"))&gt;0,
       VALUE(RTD("tt.rtd",,RTD("tt.rtd",,"Inst","ASX",BG12),"ttq"))&gt;0,
         $E12&lt;$F12, BI12&gt;$F12),
       IF(ABS(BI12-$F12)&gt;0.01, "Sell", "S"),
   IF(AND(VALUE(RTD("tt.rtd",,RTD("tt.rtd",,"Inst","ASX",BE12),"ttq"))&gt;0,
       VALUE(RTD("tt.rtd",,RTD("tt.rtd",,"Inst","ASX",BG12),"ttq"))&gt;0,
       $E12&lt;$F12, BI12&lt;$E12),
       IF(ABS(BI12-$E12)&gt;0.01, "Buy", "B"), "")))</f>
        <v/>
      </c>
      <c r="BK12" t="str">
        <f>IF(OR(BJ12="B", BJ12="BUY"),
    IF(VALUE(RTD("tt.rtd",,RTD("tt.rtd",,"Inst","ASX",BE12),"BidQty")) /
       VALUE(RTD("tt.rtd",,RTD("tt.rtd",,"Inst","ASX",BE12),"AskQty")) &gt; $G$2,
       IF(VALUE(RTD("tt.rtd",,RTD("tt.rtd",,"Inst","ASX",BE12),"BidQty")) /
          VALUE(RTD("tt.rtd",,RTD("tt.rtd",,"Inst","ASX",BE12),"AskQty")) &gt;=
          VALUE(RTD("tt.rtd",,RTD("tt.rtd",,"Inst","ASX",BG12),"AskQty")) /
          VALUE(RTD("tt.rtd",,RTD("tt.rtd",,"Inst","ASX",BG12),"BidQty")),
          BG12,BE12),
       ""),
    IF(OR(BJ12="S", BJ12="SELL"),
        IF(VALUE(RTD("tt.rtd",,RTD("tt.rtd",,"Inst","ASX",BG12),"BidQty")) /
           VALUE(RTD("tt.rtd",,RTD("tt.rtd",,"Inst","ASX",BG12),"AskQty")) &gt;  $G$2,
           IF(VALUE(RTD("tt.rtd",,RTD("tt.rtd",,"Inst","ASX",BE12),"BidQty")) /
              VALUE(RTD("tt.rtd",,RTD("tt.rtd",,"Inst","ASX",BE12),"AskQty")) &gt;=
              VALUE(RTD("tt.rtd",,RTD("tt.rtd",,"Inst","ASX",BG12),"AskQty")) /
              VALUE(RTD("tt.rtd",,RTD("tt.rtd",,"Inst","ASX",BG12),"BidQty")),
              BE12,BG12),
           ""),
        ""))</f>
        <v/>
      </c>
      <c r="BL12" t="str">
        <f t="shared" si="14"/>
        <v/>
      </c>
    </row>
    <row r="13" spans="1:763" x14ac:dyDescent="0.2">
      <c r="A13" s="40" t="s">
        <v>54</v>
      </c>
      <c r="B13" cm="1">
        <f t="array" ref="B13">IFERROR(
  _xlfn.SWITCH(
    $F$2,
    "vwap", ROUND(
      (RTD("tt.rtd",,RTD("tt.rtd",,"Inst","ASX",A13),"BidQty") * RTD("tt.rtd",,RTD("tt.rtd",,"Inst","ASX",A13),"Ask") +
       RTD("tt.rtd",,RTD("tt.rtd",,"Inst","ASX",A13),"AskQty") * RTD("tt.rtd",,RTD("tt.rtd",,"Inst","ASX",A13),"Bid")) /
      (RTD("tt.rtd",,RTD("tt.rtd",,"Inst","ASX",A13),"BidQty") + RTD("tt.rtd",,RTD("tt.rtd",,"Inst","ASX",A13),"AskQty")),
      3
    ),
    "settle", RTD("tt.rtd",,RTD("tt.rtd",,"Inst","ASX",A13),"Settle"),
    "mid", ROUND(
      (RTD("tt.rtd",,RTD("tt.rtd",,"Inst","ASX",A13),"Bid") + RTD("tt.rtd",,RTD("tt.rtd",,"Inst","ASX",A13),"Ask")) / 2,
      3
    ),
    0
  ),
  0
)</f>
        <v>0</v>
      </c>
      <c r="C13" s="35">
        <f t="shared" si="0"/>
        <v>0</v>
      </c>
      <c r="D13" s="41" t="s">
        <v>77</v>
      </c>
      <c r="E13" t="e">
        <f>VALUE(RTD("tt.rtd",,RTD("tt.rtd",,"Inst","ASX",D13),"Bid"))</f>
        <v>#N/A</v>
      </c>
      <c r="F13" t="e">
        <f>VALUE(RTD("tt.rtd",,RTD("tt.rtd",,"Inst","ASX",D13),"Ask"))</f>
        <v>#N/A</v>
      </c>
      <c r="G13" s="37" cm="1">
        <f t="array" ref="G13">IFERROR(
  _xlfn.SWITCH(
    $F$2,
    "vwap", ROUND(
      (RTD("tt.rtd",,RTD("tt.rtd",,"Inst","ASX",D13),"BidQty") * RTD("tt.rtd",,RTD("tt.rtd",,"Inst","ASX",D13),"Ask") +
       RTD("tt.rtd",,RTD("tt.rtd",,"Inst","ASX",D13),"AskQty") * RTD("tt.rtd",,RTD("tt.rtd",,"Inst","ASX",D13),"Bid")) /
      (RTD("tt.rtd",,RTD("tt.rtd",,"Inst","ASX",D13),"BidQty") + RTD("tt.rtd",,RTD("tt.rtd",,"Inst","ASX",D13),"AskQty")),
      3
    ),
    "settle", RTD("tt.rtd",,RTD("tt.rtd",,"Inst","ASX",D13),"Settle"),
    "mid", ROUND(
      (RTD("tt.rtd",,RTD("tt.rtd",,"Inst","ASX",D13),"Bid") + RTD("tt.rtd",,RTD("tt.rtd",,"Inst","ASX",D13),"Ask")) / 2,
      3
    ),
    0
  ),
  0
)</f>
        <v>0</v>
      </c>
      <c r="I13" s="40" t="s">
        <v>172</v>
      </c>
      <c r="J13" cm="1">
        <f t="array" ref="J13">IFERROR(
  _xlfn.SWITCH(
    $F$2,
    "vwap", ROUND(
      (RTD("tt.rtd",,RTD("tt.rtd",,"Inst","ASX",I13),"BidQty") * RTD("tt.rtd",,RTD("tt.rtd",,"Inst","ASX",I13),"Ask") +
       RTD("tt.rtd",,RTD("tt.rtd",,"Inst","ASX",I13),"AskQty") * RTD("tt.rtd",,RTD("tt.rtd",,"Inst","ASX",I13),"Bid")) /
      (RTD("tt.rtd",,RTD("tt.rtd",,"Inst","ASX",I13),"BidQty") + RTD("tt.rtd",,RTD("tt.rtd",,"Inst","ASX",I13),"AskQty")),
      3
    ),
    "settle", RTD("tt.rtd",,RTD("tt.rtd",,"Inst","ASX",I13),"Settle"),
    "mid", ROUND(
      (RTD("tt.rtd",,RTD("tt.rtd",,"Inst","ASX",I13),"Bid") + RTD("tt.rtd",,RTD("tt.rtd",,"Inst","ASX",I13),"Ask")) / 2,
      3
    ),
    0
  ),
  0
)</f>
        <v>0</v>
      </c>
      <c r="K13" s="41" t="s">
        <v>78</v>
      </c>
      <c r="L13" cm="1">
        <f t="array" ref="L13">IFERROR(
  _xlfn.SWITCH(
    $F$2,
    "vwap", ROUND(
      (RTD("tt.rtd",,RTD("tt.rtd",,"Inst","ASX",K13),"BidQty") * RTD("tt.rtd",,RTD("tt.rtd",,"Inst","ASX",K13),"Ask") +
       RTD("tt.rtd",,RTD("tt.rtd",,"Inst","ASX",K13),"AskQty") * RTD("tt.rtd",,RTD("tt.rtd",,"Inst","ASX",K13),"Bid")) /
      (RTD("tt.rtd",,RTD("tt.rtd",,"Inst","ASX",K13),"BidQty") + RTD("tt.rtd",,RTD("tt.rtd",,"Inst","ASX",K13),"AskQty")),
      3
    ),
    "settle", RTD("tt.rtd",,RTD("tt.rtd",,"Inst","ASX",K13),"Settle"),
    "mid", ROUND(
      (RTD("tt.rtd",,RTD("tt.rtd",,"Inst","ASX",K13),"Bid") + RTD("tt.rtd",,RTD("tt.rtd",,"Inst","ASX",K13),"Ask")) / 2,
      3
    ),
    0
  ),
  0
)</f>
        <v>0</v>
      </c>
      <c r="M13" s="39">
        <f t="shared" si="1"/>
        <v>0</v>
      </c>
      <c r="N13" t="str">
        <f>IF(AND(J13=0, L13=0), "",
   IF(AND(VALUE(RTD("tt.rtd",,RTD("tt.rtd",,"Inst","ASX",I13),"ttq"))&gt;0,
       VALUE(RTD("tt.rtd",,RTD("tt.rtd",,"Inst","ASX",K13),"ttq"))&gt;0,
         $E13&lt;$F13, M13&gt;$F13),
       IF(ABS(M13-$F13)&gt;0.01, "Sell", "S"),
   IF(AND(VALUE(RTD("tt.rtd",,RTD("tt.rtd",,"Inst","ASX",I13),"ttq"))&gt;0,
       VALUE(RTD("tt.rtd",,RTD("tt.rtd",,"Inst","ASX",K13),"ttq"))&gt;0,
       $E13&lt;$F13, M13&lt;$E13),
       IF(ABS(M13-$E13)&gt;0.01, "Buy", "B"), "")))</f>
        <v/>
      </c>
      <c r="O13" t="str">
        <f>IF(OR(N13="B", N13="BUY"),
    IF(VALUE(RTD("tt.rtd",,RTD("tt.rtd",,"Inst","ASX",I13),"BidQty")) /
       VALUE(RTD("tt.rtd",,RTD("tt.rtd",,"Inst","ASX",I13),"AskQty")) &gt; $G$2,
       IF(VALUE(RTD("tt.rtd",,RTD("tt.rtd",,"Inst","ASX",I13),"BidQty")) /
          VALUE(RTD("tt.rtd",,RTD("tt.rtd",,"Inst","ASX",I13),"AskQty")) &gt;=
          VALUE(RTD("tt.rtd",,RTD("tt.rtd",,"Inst","ASX",K13),"AskQty")) /
          VALUE(RTD("tt.rtd",,RTD("tt.rtd",,"Inst","ASX",K13),"BidQty")),
          K13, I13),
       ""),
    IF(OR(N13="S", N13="SELL"),
        IF(VALUE(RTD("tt.rtd",,RTD("tt.rtd",,"Inst","ASX",K13),"BidQty")) /
           VALUE(RTD("tt.rtd",,RTD("tt.rtd",,"Inst","ASX",K13),"AskQty")) &gt;  $G$2,
           IF(VALUE(RTD("tt.rtd",,RTD("tt.rtd",,"Inst","ASX",I13),"BidQty")) /
              VALUE(RTD("tt.rtd",,RTD("tt.rtd",,"Inst","ASX",I13),"AskQty")) &gt;=
              VALUE(RTD("tt.rtd",,RTD("tt.rtd",,"Inst","ASX",K13),"AskQty")) /
              VALUE(RTD("tt.rtd",,RTD("tt.rtd",,"Inst","ASX",K13),"BidQty")),
              I13,K13),
           ""),
        ""))</f>
        <v/>
      </c>
      <c r="P13" t="str">
        <f t="shared" si="2"/>
        <v/>
      </c>
      <c r="Q13" s="40" t="s">
        <v>173</v>
      </c>
      <c r="R13" cm="1">
        <f t="array" ref="R13">IFERROR(
  _xlfn.SWITCH(
    $F$2,
    "vwap", ROUND(
      (RTD("tt.rtd",,RTD("tt.rtd",,"Inst","ASX",Q13),"BidQty") * RTD("tt.rtd",,RTD("tt.rtd",,"Inst","ASX",Q13),"Ask") +
       RTD("tt.rtd",,RTD("tt.rtd",,"Inst","ASX",Q13),"AskQty") * RTD("tt.rtd",,RTD("tt.rtd",,"Inst","ASX",Q13),"Bid")) /
      (RTD("tt.rtd",,RTD("tt.rtd",,"Inst","ASX",Q13),"BidQty") + RTD("tt.rtd",,RTD("tt.rtd",,"Inst","ASX",Q13),"AskQty")),
      3
    ),
    "settle", RTD("tt.rtd",,RTD("tt.rtd",,"Inst","ASX",Q13),"Settle"),
    "mid", ROUND(
      (RTD("tt.rtd",,RTD("tt.rtd",,"Inst","ASX",Q13),"Bid") + RTD("tt.rtd",,RTD("tt.rtd",,"Inst","ASX",Q13),"Ask")) / 2,
      3
    ),
    0
  ),
  0
)</f>
        <v>0</v>
      </c>
      <c r="S13" s="41" t="s">
        <v>177</v>
      </c>
      <c r="T13" cm="1">
        <f t="array" ref="T13">IFERROR(
  _xlfn.SWITCH(
    $F$2,
    "vwap", ROUND(
      (RTD("tt.rtd",,RTD("tt.rtd",,"Inst","ASX",S13),"BidQty") * RTD("tt.rtd",,RTD("tt.rtd",,"Inst","ASX",S13),"Ask") +
       RTD("tt.rtd",,RTD("tt.rtd",,"Inst","ASX",S13),"AskQty") * RTD("tt.rtd",,RTD("tt.rtd",,"Inst","ASX",S13),"Bid")) /
      (RTD("tt.rtd",,RTD("tt.rtd",,"Inst","ASX",S13),"BidQty") + RTD("tt.rtd",,RTD("tt.rtd",,"Inst","ASX",S13),"AskQty")),
      3
    ),
    "settle", RTD("tt.rtd",,RTD("tt.rtd",,"Inst","ASX",S13),"Settle"),
    "mid", ROUND(
      (RTD("tt.rtd",,RTD("tt.rtd",,"Inst","ASX",S13),"Bid") + RTD("tt.rtd",,RTD("tt.rtd",,"Inst","ASX",S13),"Ask")) / 2,
      3
    ),
    0
  ),
  0
)</f>
        <v>0</v>
      </c>
      <c r="U13" s="39">
        <f t="shared" si="3"/>
        <v>0</v>
      </c>
      <c r="V13" t="str">
        <f>IF(AND(R13=0, T13=0), "",
   IF(AND(VALUE(RTD("tt.rtd",,RTD("tt.rtd",,"Inst","ASX",Q13),"ttq"))&gt;0,
       VALUE(RTD("tt.rtd",,RTD("tt.rtd",,"Inst","ASX",S13),"ttq"))&gt;0,
         $E13&lt;$F13, U13&gt;$F13),
       IF(ABS(U13-$F13)&gt;0.01, "Sell", "S"),
   IF(AND(VALUE(RTD("tt.rtd",,RTD("tt.rtd",,"Inst","ASX",Q13),"ttq"))&gt;0,
       VALUE(RTD("tt.rtd",,RTD("tt.rtd",,"Inst","ASX",S13),"ttq"))&gt;0,
       $E13&lt;$F13, U13&lt;$E13),
       IF(ABS(U13-$E13)&gt;0.01, "Buy", "B"), "")))</f>
        <v/>
      </c>
      <c r="X13" t="str">
        <f t="shared" si="4"/>
        <v/>
      </c>
      <c r="Y13" s="41" t="s">
        <v>174</v>
      </c>
      <c r="Z13" cm="1">
        <f t="array" ref="Z13">IFERROR(
  _xlfn.SWITCH(
    $F$2,
    "vwap", ROUND(
      (RTD("tt.rtd",,RTD("tt.rtd",,"Inst","ASX",Y13),"BidQty") * RTD("tt.rtd",,RTD("tt.rtd",,"Inst","ASX",Y13),"Ask") +
       RTD("tt.rtd",,RTD("tt.rtd",,"Inst","ASX",Y13),"AskQty") * RTD("tt.rtd",,RTD("tt.rtd",,"Inst","ASX",Y13),"Bid")) /
      (RTD("tt.rtd",,RTD("tt.rtd",,"Inst","ASX",Y13),"BidQty") + RTD("tt.rtd",,RTD("tt.rtd",,"Inst","ASX",Y13),"AskQty")),
      3
    ),
    "settle", RTD("tt.rtd",,RTD("tt.rtd",,"Inst","ASX",Y13),"Settle"),
    "mid", ROUND(
      (RTD("tt.rtd",,RTD("tt.rtd",,"Inst","ASX",Y13),"Bid") + RTD("tt.rtd",,RTD("tt.rtd",,"Inst","ASX",Y13),"Ask")) / 2,
      3
    ),
    0
  ),
  0
)</f>
        <v>0</v>
      </c>
      <c r="AA13" s="41" t="s">
        <v>178</v>
      </c>
      <c r="AB13" cm="1">
        <f t="array" ref="AB13">IFERROR(
  _xlfn.SWITCH(
    $F$2,
    "vwap", ROUND(
      (RTD("tt.rtd",,RTD("tt.rtd",,"Inst","ASX",AA13),"BidQty") * RTD("tt.rtd",,RTD("tt.rtd",,"Inst","ASX",AA13),"Ask") +
       RTD("tt.rtd",,RTD("tt.rtd",,"Inst","ASX",AA13),"AskQty") * RTD("tt.rtd",,RTD("tt.rtd",,"Inst","ASX",AA13),"Bid")) /
      (RTD("tt.rtd",,RTD("tt.rtd",,"Inst","ASX",AA13),"BidQty") + RTD("tt.rtd",,RTD("tt.rtd",,"Inst","ASX",AA13),"AskQty")),
      3
    ),
    "settle", RTD("tt.rtd",,RTD("tt.rtd",,"Inst","ASX",AA13),"Settle"),
    "mid", ROUND(
      (RTD("tt.rtd",,RTD("tt.rtd",,"Inst","ASX",AA13),"Bid") + RTD("tt.rtd",,RTD("tt.rtd",,"Inst","ASX",AA13),"Ask")) / 2,
      3
    ),
    0
  ),
  0
)</f>
        <v>0</v>
      </c>
      <c r="AC13" s="35">
        <f t="shared" si="5"/>
        <v>0</v>
      </c>
      <c r="AD13" t="str">
        <f>IF(AND(Z13=0, AB13=0), "",
   IF(AND(VALUE(RTD("tt.rtd",,RTD("tt.rtd",,"Inst","ASX",Y13),"ttq"))&gt;0,
       VALUE(RTD("tt.rtd",,RTD("tt.rtd",,"Inst","ASX",AA13),"ttq"))&gt;0,
         $E13&lt;$F13, AC13&gt;$F13),
       IF(ABS(AC13-$F13)&gt;0.01, "Sell", "S"),
   IF(AND(VALUE(RTD("tt.rtd",,RTD("tt.rtd",,"Inst","ASX",Y13),"ttq"))&gt;0,
       VALUE(RTD("tt.rtd",,RTD("tt.rtd",,"Inst","ASX",AA13),"ttq"))&gt;0,
       $E13&lt;$F13, AC13&lt;$E13),
       IF(ABS(AC13-$E13)&gt;0.01, "Buy", "B"), "")))</f>
        <v/>
      </c>
      <c r="AF13" t="str">
        <f t="shared" si="6"/>
        <v/>
      </c>
      <c r="AG13" s="41" t="s">
        <v>176</v>
      </c>
      <c r="AH13" cm="1">
        <f t="array" ref="AH13">IFERROR(
  _xlfn.SWITCH(
    $F$2,
    "vwap", ROUND(
      (RTD("tt.rtd",,RTD("tt.rtd",,"Inst","ASX",AG13),"BidQty") * RTD("tt.rtd",,RTD("tt.rtd",,"Inst","ASX",AG13),"Ask") +
       RTD("tt.rtd",,RTD("tt.rtd",,"Inst","ASX",AG13),"AskQty") * RTD("tt.rtd",,RTD("tt.rtd",,"Inst","ASX",AG13),"Bid")) /
      (RTD("tt.rtd",,RTD("tt.rtd",,"Inst","ASX",AG13),"BidQty") + RTD("tt.rtd",,RTD("tt.rtd",,"Inst","ASX",AG13),"AskQty")),
      3
    ),
    "settle", RTD("tt.rtd",,RTD("tt.rtd",,"Inst","ASX",AG13),"Settle"),
    "mid", ROUND(
      (RTD("tt.rtd",,RTD("tt.rtd",,"Inst","ASX",AG13),"Bid") + RTD("tt.rtd",,RTD("tt.rtd",,"Inst","ASX",AG13),"Ask")) / 2,
      3
    ),
    0
  ),
  0
)</f>
        <v>0</v>
      </c>
      <c r="AI13" s="41" t="s">
        <v>179</v>
      </c>
      <c r="AJ13" cm="1">
        <f t="array" ref="AJ13">IFERROR(
  _xlfn.SWITCH(
    $F$2,
    "vwap", ROUND(
      (RTD("tt.rtd",,RTD("tt.rtd",,"Inst","ASX",AI13),"BidQty") * RTD("tt.rtd",,RTD("tt.rtd",,"Inst","ASX",AI13),"Ask") +
       RTD("tt.rtd",,RTD("tt.rtd",,"Inst","ASX",AI13),"AskQty") * RTD("tt.rtd",,RTD("tt.rtd",,"Inst","ASX",AI13),"Bid")) /
      (RTD("tt.rtd",,RTD("tt.rtd",,"Inst","ASX",AI13),"BidQty") + RTD("tt.rtd",,RTD("tt.rtd",,"Inst","ASX",AI13),"AskQty")),
      3
    ),
    "settle", RTD("tt.rtd",,RTD("tt.rtd",,"Inst","ASX",AI13),"Settle"),
    "mid", ROUND(
      (RTD("tt.rtd",,RTD("tt.rtd",,"Inst","ASX",AI13),"Bid") + RTD("tt.rtd",,RTD("tt.rtd",,"Inst","ASX",AI13),"Ask")) / 2,
      3
    ),
    0
  ),
  0
)</f>
        <v>0</v>
      </c>
      <c r="AK13" s="35">
        <f t="shared" si="7"/>
        <v>0</v>
      </c>
      <c r="AL13" t="str">
        <f>IF(AND(AH13=0, AJ13=0), "",
   IF(AND(VALUE(RTD("tt.rtd",,RTD("tt.rtd",,"Inst","ASX",AG13),"ttq"))&gt;0,
       VALUE(RTD("tt.rtd",,RTD("tt.rtd",,"Inst","ASX",AI13),"ttq"))&gt;0,
         $E13&lt;$F13, AK13&gt;$F13),
       IF(ABS(AK13-$F13)&gt;0.01, "Sell", "S"),
   IF(AND(VALUE(RTD("tt.rtd",,RTD("tt.rtd",,"Inst","ASX",AG13),"ttq"))&gt;0,
       VALUE(RTD("tt.rtd",,RTD("tt.rtd",,"Inst","ASX",AI13),"ttq"))&gt;0,
       $E13&lt;$F13, AK13&lt;$E13),
       IF(ABS(AK13-$E13)&gt;0.01, "Buy", "B"), "")))</f>
        <v/>
      </c>
      <c r="AM13" t="str">
        <f>IF(OR(AL13="B", AL13="BUY"),
    IF(VALUE(RTD("tt.rtd",,RTD("tt.rtd",,"Inst","ASX",AG13),"BidQty")) /
       VALUE(RTD("tt.rtd",,RTD("tt.rtd",,"Inst","ASX",AG13),"AskQty")) &gt; $G$2,
       IF(VALUE(RTD("tt.rtd",,RTD("tt.rtd",,"Inst","ASX",AG13),"BidQty")) /
          VALUE(RTD("tt.rtd",,RTD("tt.rtd",,"Inst","ASX",AG13),"AskQty")) &gt;=
          VALUE(RTD("tt.rtd",,RTD("tt.rtd",,"Inst","ASX",AI13),"AskQty")) /
          VALUE(RTD("tt.rtd",,RTD("tt.rtd",,"Inst","ASX",AI13),"BidQty")),
          AI13,AG13),
       ""),
    IF(OR(AL13="S", AL13="SELL"),
        IF(VALUE(RTD("tt.rtd",,RTD("tt.rtd",,"Inst","ASX",AI13),"BidQty")) /
           VALUE(RTD("tt.rtd",,RTD("tt.rtd",,"Inst","ASX",AI13),"AskQty")) &gt;  $G$2,
           IF(VALUE(RTD("tt.rtd",,RTD("tt.rtd",,"Inst","ASX",AG13),"BidQty")) /
              VALUE(RTD("tt.rtd",,RTD("tt.rtd",,"Inst","ASX",AG13),"AskQty")) &gt;=
              VALUE(RTD("tt.rtd",,RTD("tt.rtd",,"Inst","ASX",AI13),"AskQty")) /
              VALUE(RTD("tt.rtd",,RTD("tt.rtd",,"Inst","ASX",AI13),"BidQty")),
              AG13,AI13),
           ""),
        ""))</f>
        <v/>
      </c>
      <c r="AN13" t="str">
        <f t="shared" si="8"/>
        <v/>
      </c>
      <c r="AO13" s="41" t="s">
        <v>180</v>
      </c>
      <c r="AP13" cm="1">
        <f t="array" ref="AP13">IFERROR(
  _xlfn.SWITCH(
    $F$2,
    "vwap", ROUND(
      (RTD("tt.rtd",,RTD("tt.rtd",,"Inst","ASX",AO13),"BidQty") * RTD("tt.rtd",,RTD("tt.rtd",,"Inst","ASX",AO13),"Ask") +
       RTD("tt.rtd",,RTD("tt.rtd",,"Inst","ASX",AO13),"AskQty") * RTD("tt.rtd",,RTD("tt.rtd",,"Inst","ASX",AO13),"Bid")) /
      (RTD("tt.rtd",,RTD("tt.rtd",,"Inst","ASX",AO13),"BidQty") + RTD("tt.rtd",,RTD("tt.rtd",,"Inst","ASX",AO13),"AskQty")),
      3
    ),
    "settle", RTD("tt.rtd",,RTD("tt.rtd",,"Inst","ASX",AO13),"Settle"),
    "mid", ROUND(
      (RTD("tt.rtd",,RTD("tt.rtd",,"Inst","ASX",AO13),"Bid") + RTD("tt.rtd",,RTD("tt.rtd",,"Inst","ASX",AO13),"Ask")) / 2,
      3
    ),
    0
  ),
  0
)</f>
        <v>0</v>
      </c>
      <c r="AQ13" s="41" t="s">
        <v>181</v>
      </c>
      <c r="AR13" cm="1">
        <f t="array" ref="AR13">IFERROR(
  _xlfn.SWITCH(
    $F$2,
    "vwap", ROUND(
      (RTD("tt.rtd",,RTD("tt.rtd",,"Inst","ASX",AQ13),"BidQty") * RTD("tt.rtd",,RTD("tt.rtd",,"Inst","ASX",AQ13),"Ask") +
       RTD("tt.rtd",,RTD("tt.rtd",,"Inst","ASX",AQ13),"AskQty") * RTD("tt.rtd",,RTD("tt.rtd",,"Inst","ASX",AQ13),"Bid")) /
      (RTD("tt.rtd",,RTD("tt.rtd",,"Inst","ASX",AQ13),"BidQty") + RTD("tt.rtd",,RTD("tt.rtd",,"Inst","ASX",AQ13),"AskQty")),
      3
    ),
    "settle", RTD("tt.rtd",,RTD("tt.rtd",,"Inst","ASX",AQ13),"Settle"),
    "mid", ROUND(
      (RTD("tt.rtd",,RTD("tt.rtd",,"Inst","ASX",AQ13),"Bid") + RTD("tt.rtd",,RTD("tt.rtd",,"Inst","ASX",AQ13),"Ask")) / 2,
      3
    ),
    0
  ),
  0
)</f>
        <v>0</v>
      </c>
      <c r="AS13" s="35">
        <f t="shared" si="9"/>
        <v>0</v>
      </c>
      <c r="AT13" t="str">
        <f>IF(AND(AP13=0, AR13=0), "",
   IF(AND(VALUE(RTD("tt.rtd",,RTD("tt.rtd",,"Inst","ASX",AO13),"ttq"))&gt;0,
       VALUE(RTD("tt.rtd",,RTD("tt.rtd",,"Inst","ASX",AQ13),"ttq"))&gt;0,
         $E13&lt;$F13, AS13&gt;$F13),
       IF(ABS(AS13-$F13)&gt;0.01, "Sell", "S"),
   IF(AND(VALUE(RTD("tt.rtd",,RTD("tt.rtd",,"Inst","ASX",AO13),"ttq"))&gt;0,
       VALUE(RTD("tt.rtd",,RTD("tt.rtd",,"Inst","ASX",AQ13),"ttq"))&gt;0,
       $E13&lt;$F13, AS13&lt;$E13),
       IF(ABS(AS13-$E13)&gt;0.01, "Buy", "B"), "")))</f>
        <v/>
      </c>
      <c r="AU13" t="str">
        <f>IF(OR(AT13="B", AT13="BUY"),
    IF(VALUE(RTD("tt.rtd",,RTD("tt.rtd",,"Inst","ASX",AO13),"BidQty")) /
       VALUE(RTD("tt.rtd",,RTD("tt.rtd",,"Inst","ASX",AO13),"AskQty")) &gt; $G$2,
       IF(VALUE(RTD("tt.rtd",,RTD("tt.rtd",,"Inst","ASX",AO13),"BidQty")) /
          VALUE(RTD("tt.rtd",,RTD("tt.rtd",,"Inst","ASX",AO13),"AskQty")) &gt;=
          VALUE(RTD("tt.rtd",,RTD("tt.rtd",,"Inst","ASX",AQ13),"AskQty")) /
          VALUE(RTD("tt.rtd",,RTD("tt.rtd",,"Inst","ASX",AQ13),"BidQty")),
          AQ13,AO13),
       ""),
    IF(OR(AT13="S", AT13="SELL"),
        IF(VALUE(RTD("tt.rtd",,RTD("tt.rtd",,"Inst","ASX",AQ13),"BidQty")) /
           VALUE(RTD("tt.rtd",,RTD("tt.rtd",,"Inst","ASX",AQ13),"AskQty")) &gt;  $G$2,
           IF(VALUE(RTD("tt.rtd",,RTD("tt.rtd",,"Inst","ASX",AO13),"BidQty")) /
              VALUE(RTD("tt.rtd",,RTD("tt.rtd",,"Inst","ASX",AO13),"AskQty")) &gt;=
              VALUE(RTD("tt.rtd",,RTD("tt.rtd",,"Inst","ASX",AQ13),"AskQty")) /
              VALUE(RTD("tt.rtd",,RTD("tt.rtd",,"Inst","ASX",AQ13),"BidQty")),
              AO13,AQ13),
           ""),
        ""))</f>
        <v/>
      </c>
      <c r="AV13" t="str">
        <f t="shared" si="10"/>
        <v/>
      </c>
      <c r="AW13" s="40" t="s">
        <v>196</v>
      </c>
      <c r="AX13" cm="1">
        <f t="array" ref="AX13">IFERROR(
  _xlfn.SWITCH(
    $F$2,
    "vwap", ROUND(
      (RTD("tt.rtd",,RTD("tt.rtd",,"Inst","ASX",AW13),"BidQty") * RTD("tt.rtd",,RTD("tt.rtd",,"Inst","ASX",AW13),"Ask") +
       RTD("tt.rtd",,RTD("tt.rtd",,"Inst","ASX",AW13),"AskQty") * RTD("tt.rtd",,RTD("tt.rtd",,"Inst","ASX",AW13),"Bid")) /
      (RTD("tt.rtd",,RTD("tt.rtd",,"Inst","ASX",AW13),"BidQty") + RTD("tt.rtd",,RTD("tt.rtd",,"Inst","ASX",AW13),"AskQty")),
      3
    ),
    "settle", RTD("tt.rtd",,RTD("tt.rtd",,"Inst","ASX",AW13),"Settle"),
    "mid", ROUND(
      (RTD("tt.rtd",,RTD("tt.rtd",,"Inst","ASX",AW13),"Bid") + RTD("tt.rtd",,RTD("tt.rtd",,"Inst","ASX",AW13),"Ask")) / 2,
      3
    ),
    0
  ),
  0
)</f>
        <v>0</v>
      </c>
      <c r="AY13" s="41" t="s">
        <v>197</v>
      </c>
      <c r="AZ13" cm="1">
        <f t="array" ref="AZ13">IFERROR(
  _xlfn.SWITCH(
    $F$2,
    "vwap", ROUND(
      (RTD("tt.rtd",,RTD("tt.rtd",,"Inst","ASX",AY13),"BidQty") * RTD("tt.rtd",,RTD("tt.rtd",,"Inst","ASX",AY13),"Ask") +
       RTD("tt.rtd",,RTD("tt.rtd",,"Inst","ASX",AY13),"AskQty") * RTD("tt.rtd",,RTD("tt.rtd",,"Inst","ASX",AY13),"Bid")) /
      (RTD("tt.rtd",,RTD("tt.rtd",,"Inst","ASX",AY13),"BidQty") + RTD("tt.rtd",,RTD("tt.rtd",,"Inst","ASX",AY13),"AskQty")),
      3
    ),
    "settle", RTD("tt.rtd",,RTD("tt.rtd",,"Inst","ASX",AY13),"Settle"),
    "mid", ROUND(
      (RTD("tt.rtd",,RTD("tt.rtd",,"Inst","ASX",AY13),"Bid") + RTD("tt.rtd",,RTD("tt.rtd",,"Inst","ASX",AY13),"Ask")) / 2,
      3
    ),
    0
  ),
  0
)</f>
        <v>0</v>
      </c>
      <c r="BA13" s="39">
        <f t="shared" si="11"/>
        <v>0</v>
      </c>
      <c r="BB13" t="str">
        <f>IF(AND(AX13=0, AZ13=0), "",
   IF(AND(VALUE(RTD("tt.rtd",,RTD("tt.rtd",,"Inst","ASX",AW13),"ttq"))&gt;0,
       VALUE(RTD("tt.rtd",,RTD("tt.rtd",,"Inst","ASX",AY13),"ttq"))&gt;0,
         $E13&lt;$F13, BA13&gt;$F13),
       IF(ABS(BA13-$F13)&gt;0.01, "Sell", "S"),
   IF(AND(VALUE(RTD("tt.rtd",,RTD("tt.rtd",,"Inst","ASX",AW13),"ttq"))&gt;0,
       VALUE(RTD("tt.rtd",,RTD("tt.rtd",,"Inst","ASX",AY13),"ttq"))&gt;0,
       $E13&lt;$F13, BA13&lt;$E13),
       IF(ABS(BA13-$E13)&gt;0.01, "Buy", "B"), "")))</f>
        <v/>
      </c>
      <c r="BC13" t="str">
        <f>IF(OR(BB13="B", BB13="BUY"),
    IF(VALUE(RTD("tt.rtd",,RTD("tt.rtd",,"Inst","ASX",AW13),"BidQty")) /
       VALUE(RTD("tt.rtd",,RTD("tt.rtd",,"Inst","ASX",AW13),"AskQty")) &gt; $G$2,
       IF(VALUE(RTD("tt.rtd",,RTD("tt.rtd",,"Inst","ASX",AW13),"BidQty")) /
          VALUE(RTD("tt.rtd",,RTD("tt.rtd",,"Inst","ASX",AW13),"AskQty")) &gt;=
          VALUE(RTD("tt.rtd",,RTD("tt.rtd",,"Inst","ASX",AY13),"AskQty")) /
          VALUE(RTD("tt.rtd",,RTD("tt.rtd",,"Inst","ASX",AY13),"BidQty")),
          AY13,AW13),
       ""),
    IF(OR(BB13="S", BB13="SELL"),
        IF(VALUE(RTD("tt.rtd",,RTD("tt.rtd",,"Inst","ASX",AY13),"BidQty")) /
           VALUE(RTD("tt.rtd",,RTD("tt.rtd",,"Inst","ASX",AY13),"AskQty")) &gt;  $G$2,
           IF(VALUE(RTD("tt.rtd",,RTD("tt.rtd",,"Inst","ASX",AW13),"BidQty")) /
              VALUE(RTD("tt.rtd",,RTD("tt.rtd",,"Inst","ASX",AW13),"AskQty")) &gt;=
              VALUE(RTD("tt.rtd",,RTD("tt.rtd",,"Inst","ASX",AY13),"AskQty")) /
              VALUE(RTD("tt.rtd",,RTD("tt.rtd",,"Inst","ASX",AY13),"BidQty")),
              AW13,AY13),
           ""),
        ""))</f>
        <v/>
      </c>
      <c r="BD13" t="str">
        <f t="shared" si="12"/>
        <v/>
      </c>
      <c r="BE13" s="40" t="s">
        <v>290</v>
      </c>
      <c r="BF13" cm="1">
        <f t="array" ref="BF13">IFERROR(
  _xlfn.SWITCH(
    $F$2,
    "vwap", ROUND(
      (RTD("tt.rtd",,RTD("tt.rtd",,"Inst","ASX",BE13),"BidQty") * RTD("tt.rtd",,RTD("tt.rtd",,"Inst","ASX",BE13),"Ask") +
       RTD("tt.rtd",,RTD("tt.rtd",,"Inst","ASX",BE13),"AskQty") * RTD("tt.rtd",,RTD("tt.rtd",,"Inst","ASX",BE13),"Bid")) /
      (RTD("tt.rtd",,RTD("tt.rtd",,"Inst","ASX",BE13),"BidQty") + RTD("tt.rtd",,RTD("tt.rtd",,"Inst","ASX",BE13),"AskQty")),
      3
    ),
    "settle", RTD("tt.rtd",,RTD("tt.rtd",,"Inst","ASX",BE13),"Settle"),
    "mid", ROUND(
      (RTD("tt.rtd",,RTD("tt.rtd",,"Inst","ASX",BE13),"Bid") + RTD("tt.rtd",,RTD("tt.rtd",,"Inst","ASX",BE13),"Ask")) / 2,
      3
    ),
    0
  ),
  0
)</f>
        <v>0</v>
      </c>
      <c r="BG13" s="41" t="s">
        <v>291</v>
      </c>
      <c r="BH13" cm="1">
        <f t="array" ref="BH13">IFERROR(
  _xlfn.SWITCH(
    $F$2,
    "vwap", ROUND(
      (RTD("tt.rtd",,RTD("tt.rtd",,"Inst","ASX",BG13),"BidQty") * RTD("tt.rtd",,RTD("tt.rtd",,"Inst","ASX",BG13),"Ask") +
       RTD("tt.rtd",,RTD("tt.rtd",,"Inst","ASX",BG13),"AskQty") * RTD("tt.rtd",,RTD("tt.rtd",,"Inst","ASX",BG13),"Bid")) /
      (RTD("tt.rtd",,RTD("tt.rtd",,"Inst","ASX",BG13),"BidQty") + RTD("tt.rtd",,RTD("tt.rtd",,"Inst","ASX",BG13),"AskQty")),
      3
    ),
    "settle", RTD("tt.rtd",,RTD("tt.rtd",,"Inst","ASX",BG13),"Settle"),
    "mid", ROUND(
      (RTD("tt.rtd",,RTD("tt.rtd",,"Inst","ASX",BG13),"Bid") + RTD("tt.rtd",,RTD("tt.rtd",,"Inst","ASX",BG13),"Ask")) / 2,
      3
    ),
    0
  ),
  0
)</f>
        <v>0</v>
      </c>
      <c r="BI13" s="35">
        <f t="shared" si="13"/>
        <v>0</v>
      </c>
      <c r="BJ13" t="str">
        <f>IF(AND(BF13=0, BH13=0), "",
   IF(AND(VALUE(RTD("tt.rtd",,RTD("tt.rtd",,"Inst","ASX",BE13),"ttq"))&gt;0,
       VALUE(RTD("tt.rtd",,RTD("tt.rtd",,"Inst","ASX",BG13),"ttq"))&gt;0,
         $E13&lt;$F13, BI13&gt;$F13),
       IF(ABS(BI13-$F13)&gt;0.01, "Sell", "S"),
   IF(AND(VALUE(RTD("tt.rtd",,RTD("tt.rtd",,"Inst","ASX",BE13),"ttq"))&gt;0,
       VALUE(RTD("tt.rtd",,RTD("tt.rtd",,"Inst","ASX",BG13),"ttq"))&gt;0,
       $E13&lt;$F13, BI13&lt;$E13),
       IF(ABS(BI13-$E13)&gt;0.01, "Buy", "B"), "")))</f>
        <v/>
      </c>
      <c r="BK13" t="str">
        <f>IF(OR(BJ13="B", BJ13="BUY"),
    IF(VALUE(RTD("tt.rtd",,RTD("tt.rtd",,"Inst","ASX",BE13),"BidQty")) /
       VALUE(RTD("tt.rtd",,RTD("tt.rtd",,"Inst","ASX",BE13),"AskQty")) &gt; $G$2,
       IF(VALUE(RTD("tt.rtd",,RTD("tt.rtd",,"Inst","ASX",BE13),"BidQty")) /
          VALUE(RTD("tt.rtd",,RTD("tt.rtd",,"Inst","ASX",BE13),"AskQty")) &gt;=
          VALUE(RTD("tt.rtd",,RTD("tt.rtd",,"Inst","ASX",BG13),"AskQty")) /
          VALUE(RTD("tt.rtd",,RTD("tt.rtd",,"Inst","ASX",BG13),"BidQty")),
          BG13,BE13),
       ""),
    IF(OR(BJ13="S", BJ13="SELL"),
        IF(VALUE(RTD("tt.rtd",,RTD("tt.rtd",,"Inst","ASX",BG13),"BidQty")) /
           VALUE(RTD("tt.rtd",,RTD("tt.rtd",,"Inst","ASX",BG13),"AskQty")) &gt;  $G$2,
           IF(VALUE(RTD("tt.rtd",,RTD("tt.rtd",,"Inst","ASX",BE13),"BidQty")) /
              VALUE(RTD("tt.rtd",,RTD("tt.rtd",,"Inst","ASX",BE13),"AskQty")) &gt;=
              VALUE(RTD("tt.rtd",,RTD("tt.rtd",,"Inst","ASX",BG13),"AskQty")) /
              VALUE(RTD("tt.rtd",,RTD("tt.rtd",,"Inst","ASX",BG13),"BidQty")),
              BE13,BG13),
           ""),
        ""))</f>
        <v/>
      </c>
      <c r="BL13" t="str">
        <f t="shared" si="14"/>
        <v/>
      </c>
    </row>
    <row r="14" spans="1:763" x14ac:dyDescent="0.2">
      <c r="A14" s="40" t="s">
        <v>55</v>
      </c>
      <c r="B14" cm="1">
        <f t="array" ref="B14">IFERROR(
  _xlfn.SWITCH(
    $F$2,
    "vwap", ROUND(
      (RTD("tt.rtd",,RTD("tt.rtd",,"Inst","ASX",A14),"BidQty") * RTD("tt.rtd",,RTD("tt.rtd",,"Inst","ASX",A14),"Ask") +
       RTD("tt.rtd",,RTD("tt.rtd",,"Inst","ASX",A14),"AskQty") * RTD("tt.rtd",,RTD("tt.rtd",,"Inst","ASX",A14),"Bid")) /
      (RTD("tt.rtd",,RTD("tt.rtd",,"Inst","ASX",A14),"BidQty") + RTD("tt.rtd",,RTD("tt.rtd",,"Inst","ASX",A14),"AskQty")),
      3
    ),
    "settle", RTD("tt.rtd",,RTD("tt.rtd",,"Inst","ASX",A14),"Settle"),
    "mid", ROUND(
      (RTD("tt.rtd",,RTD("tt.rtd",,"Inst","ASX",A14),"Bid") + RTD("tt.rtd",,RTD("tt.rtd",,"Inst","ASX",A14),"Ask")) / 2,
      3
    ),
    0
  ),
  0
)</f>
        <v>0</v>
      </c>
      <c r="C14" s="35">
        <f t="shared" si="0"/>
        <v>0</v>
      </c>
      <c r="D14" s="41" t="s">
        <v>78</v>
      </c>
      <c r="E14" t="e">
        <f>VALUE(RTD("tt.rtd",,RTD("tt.rtd",,"Inst","ASX",D14),"Bid"))</f>
        <v>#N/A</v>
      </c>
      <c r="F14" t="e">
        <f>VALUE(RTD("tt.rtd",,RTD("tt.rtd",,"Inst","ASX",D14),"Ask"))</f>
        <v>#N/A</v>
      </c>
      <c r="G14" s="37" cm="1">
        <f t="array" ref="G14">IFERROR(
  _xlfn.SWITCH(
    $F$2,
    "vwap", ROUND(
      (RTD("tt.rtd",,RTD("tt.rtd",,"Inst","ASX",D14),"BidQty") * RTD("tt.rtd",,RTD("tt.rtd",,"Inst","ASX",D14),"Ask") +
       RTD("tt.rtd",,RTD("tt.rtd",,"Inst","ASX",D14),"AskQty") * RTD("tt.rtd",,RTD("tt.rtd",,"Inst","ASX",D14),"Bid")) /
      (RTD("tt.rtd",,RTD("tt.rtd",,"Inst","ASX",D14),"BidQty") + RTD("tt.rtd",,RTD("tt.rtd",,"Inst","ASX",D14),"AskQty")),
      3
    ),
    "settle", RTD("tt.rtd",,RTD("tt.rtd",,"Inst","ASX",D14),"Settle"),
    "mid", ROUND(
      (RTD("tt.rtd",,RTD("tt.rtd",,"Inst","ASX",D14),"Bid") + RTD("tt.rtd",,RTD("tt.rtd",,"Inst","ASX",D14),"Ask")) / 2,
      3
    ),
    0
  ),
  0
)</f>
        <v>0</v>
      </c>
      <c r="I14" s="40" t="s">
        <v>177</v>
      </c>
      <c r="J14" cm="1">
        <f t="array" ref="J14">IFERROR(
  _xlfn.SWITCH(
    $F$2,
    "vwap", ROUND(
      (RTD("tt.rtd",,RTD("tt.rtd",,"Inst","ASX",I14),"BidQty") * RTD("tt.rtd",,RTD("tt.rtd",,"Inst","ASX",I14),"Ask") +
       RTD("tt.rtd",,RTD("tt.rtd",,"Inst","ASX",I14),"AskQty") * RTD("tt.rtd",,RTD("tt.rtd",,"Inst","ASX",I14),"Bid")) /
      (RTD("tt.rtd",,RTD("tt.rtd",,"Inst","ASX",I14),"BidQty") + RTD("tt.rtd",,RTD("tt.rtd",,"Inst","ASX",I14),"AskQty")),
      3
    ),
    "settle", RTD("tt.rtd",,RTD("tt.rtd",,"Inst","ASX",I14),"Settle"),
    "mid", ROUND(
      (RTD("tt.rtd",,RTD("tt.rtd",,"Inst","ASX",I14),"Bid") + RTD("tt.rtd",,RTD("tt.rtd",,"Inst","ASX",I14),"Ask")) / 2,
      3
    ),
    0
  ),
  0
)</f>
        <v>0</v>
      </c>
      <c r="K14" s="41" t="s">
        <v>79</v>
      </c>
      <c r="L14" cm="1">
        <f t="array" ref="L14">IFERROR(
  _xlfn.SWITCH(
    $F$2,
    "vwap", ROUND(
      (RTD("tt.rtd",,RTD("tt.rtd",,"Inst","ASX",K14),"BidQty") * RTD("tt.rtd",,RTD("tt.rtd",,"Inst","ASX",K14),"Ask") +
       RTD("tt.rtd",,RTD("tt.rtd",,"Inst","ASX",K14),"AskQty") * RTD("tt.rtd",,RTD("tt.rtd",,"Inst","ASX",K14),"Bid")) /
      (RTD("tt.rtd",,RTD("tt.rtd",,"Inst","ASX",K14),"BidQty") + RTD("tt.rtd",,RTD("tt.rtd",,"Inst","ASX",K14),"AskQty")),
      3
    ),
    "settle", RTD("tt.rtd",,RTD("tt.rtd",,"Inst","ASX",K14),"Settle"),
    "mid", ROUND(
      (RTD("tt.rtd",,RTD("tt.rtd",,"Inst","ASX",K14),"Bid") + RTD("tt.rtd",,RTD("tt.rtd",,"Inst","ASX",K14),"Ask")) / 2,
      3
    ),
    0
  ),
  0
)</f>
        <v>0</v>
      </c>
      <c r="M14" s="39">
        <f t="shared" si="1"/>
        <v>0</v>
      </c>
      <c r="N14" t="str">
        <f>IF(AND(J14=0, L14=0), "",
   IF(AND(VALUE(RTD("tt.rtd",,RTD("tt.rtd",,"Inst","ASX",I14),"ttq"))&gt;0,
       VALUE(RTD("tt.rtd",,RTD("tt.rtd",,"Inst","ASX",K14),"ttq"))&gt;0,
         $E14&lt;$F14, M14&gt;$F14),
       IF(ABS(M14-$F14)&gt;0.01, "Sell", "S"),
   IF(AND(VALUE(RTD("tt.rtd",,RTD("tt.rtd",,"Inst","ASX",I14),"ttq"))&gt;0,
       VALUE(RTD("tt.rtd",,RTD("tt.rtd",,"Inst","ASX",K14),"ttq"))&gt;0,
       $E14&lt;$F14, M14&lt;$E14),
       IF(ABS(M14-$E14)&gt;0.01, "Buy", "B"), "")))</f>
        <v/>
      </c>
      <c r="P14" t="str">
        <f t="shared" si="2"/>
        <v/>
      </c>
      <c r="Q14" s="40" t="s">
        <v>178</v>
      </c>
      <c r="R14" cm="1">
        <f t="array" ref="R14">IFERROR(
  _xlfn.SWITCH(
    $F$2,
    "vwap", ROUND(
      (RTD("tt.rtd",,RTD("tt.rtd",,"Inst","ASX",Q14),"BidQty") * RTD("tt.rtd",,RTD("tt.rtd",,"Inst","ASX",Q14),"Ask") +
       RTD("tt.rtd",,RTD("tt.rtd",,"Inst","ASX",Q14),"AskQty") * RTD("tt.rtd",,RTD("tt.rtd",,"Inst","ASX",Q14),"Bid")) /
      (RTD("tt.rtd",,RTD("tt.rtd",,"Inst","ASX",Q14),"BidQty") + RTD("tt.rtd",,RTD("tt.rtd",,"Inst","ASX",Q14),"AskQty")),
      3
    ),
    "settle", RTD("tt.rtd",,RTD("tt.rtd",,"Inst","ASX",Q14),"Settle"),
    "mid", ROUND(
      (RTD("tt.rtd",,RTD("tt.rtd",,"Inst","ASX",Q14),"Bid") + RTD("tt.rtd",,RTD("tt.rtd",,"Inst","ASX",Q14),"Ask")) / 2,
      3
    ),
    0
  ),
  0
)</f>
        <v>0</v>
      </c>
      <c r="S14" s="41" t="s">
        <v>182</v>
      </c>
      <c r="T14" cm="1">
        <f t="array" ref="T14">IFERROR(
  _xlfn.SWITCH(
    $F$2,
    "vwap", ROUND(
      (RTD("tt.rtd",,RTD("tt.rtd",,"Inst","ASX",S14),"BidQty") * RTD("tt.rtd",,RTD("tt.rtd",,"Inst","ASX",S14),"Ask") +
       RTD("tt.rtd",,RTD("tt.rtd",,"Inst","ASX",S14),"AskQty") * RTD("tt.rtd",,RTD("tt.rtd",,"Inst","ASX",S14),"Bid")) /
      (RTD("tt.rtd",,RTD("tt.rtd",,"Inst","ASX",S14),"BidQty") + RTD("tt.rtd",,RTD("tt.rtd",,"Inst","ASX",S14),"AskQty")),
      3
    ),
    "settle", RTD("tt.rtd",,RTD("tt.rtd",,"Inst","ASX",S14),"Settle"),
    "mid", ROUND(
      (RTD("tt.rtd",,RTD("tt.rtd",,"Inst","ASX",S14),"Bid") + RTD("tt.rtd",,RTD("tt.rtd",,"Inst","ASX",S14),"Ask")) / 2,
      3
    ),
    0
  ),
  0
)</f>
        <v>0</v>
      </c>
      <c r="U14" s="39">
        <f t="shared" si="3"/>
        <v>0</v>
      </c>
      <c r="V14" t="str">
        <f>IF(AND(R14=0, T14=0), "",
   IF(AND(VALUE(RTD("tt.rtd",,RTD("tt.rtd",,"Inst","ASX",Q14),"ttq"))&gt;0,
       VALUE(RTD("tt.rtd",,RTD("tt.rtd",,"Inst","ASX",S14),"ttq"))&gt;0,
         $E14&lt;$F14, U14&gt;$F14),
       IF(ABS(U14-$F14)&gt;0.01, "Sell", "S"),
   IF(AND(VALUE(RTD("tt.rtd",,RTD("tt.rtd",,"Inst","ASX",Q14),"ttq"))&gt;0,
       VALUE(RTD("tt.rtd",,RTD("tt.rtd",,"Inst","ASX",S14),"ttq"))&gt;0,
       $E14&lt;$F14, U14&lt;$E14),
       IF(ABS(U14-$E14)&gt;0.01, "Buy", "B"), "")))</f>
        <v/>
      </c>
      <c r="X14" t="str">
        <f t="shared" si="4"/>
        <v/>
      </c>
      <c r="Y14" s="41" t="s">
        <v>179</v>
      </c>
      <c r="Z14" cm="1">
        <f t="array" ref="Z14">IFERROR(
  _xlfn.SWITCH(
    $F$2,
    "vwap", ROUND(
      (RTD("tt.rtd",,RTD("tt.rtd",,"Inst","ASX",Y14),"BidQty") * RTD("tt.rtd",,RTD("tt.rtd",,"Inst","ASX",Y14),"Ask") +
       RTD("tt.rtd",,RTD("tt.rtd",,"Inst","ASX",Y14),"AskQty") * RTD("tt.rtd",,RTD("tt.rtd",,"Inst","ASX",Y14),"Bid")) /
      (RTD("tt.rtd",,RTD("tt.rtd",,"Inst","ASX",Y14),"BidQty") + RTD("tt.rtd",,RTD("tt.rtd",,"Inst","ASX",Y14),"AskQty")),
      3
    ),
    "settle", RTD("tt.rtd",,RTD("tt.rtd",,"Inst","ASX",Y14),"Settle"),
    "mid", ROUND(
      (RTD("tt.rtd",,RTD("tt.rtd",,"Inst","ASX",Y14),"Bid") + RTD("tt.rtd",,RTD("tt.rtd",,"Inst","ASX",Y14),"Ask")) / 2,
      3
    ),
    0
  ),
  0
)</f>
        <v>0</v>
      </c>
      <c r="AA14" s="41" t="s">
        <v>183</v>
      </c>
      <c r="AB14" cm="1">
        <f t="array" ref="AB14">IFERROR(
  _xlfn.SWITCH(
    $F$2,
    "vwap", ROUND(
      (RTD("tt.rtd",,RTD("tt.rtd",,"Inst","ASX",AA14),"BidQty") * RTD("tt.rtd",,RTD("tt.rtd",,"Inst","ASX",AA14),"Ask") +
       RTD("tt.rtd",,RTD("tt.rtd",,"Inst","ASX",AA14),"AskQty") * RTD("tt.rtd",,RTD("tt.rtd",,"Inst","ASX",AA14),"Bid")) /
      (RTD("tt.rtd",,RTD("tt.rtd",,"Inst","ASX",AA14),"BidQty") + RTD("tt.rtd",,RTD("tt.rtd",,"Inst","ASX",AA14),"AskQty")),
      3
    ),
    "settle", RTD("tt.rtd",,RTD("tt.rtd",,"Inst","ASX",AA14),"Settle"),
    "mid", ROUND(
      (RTD("tt.rtd",,RTD("tt.rtd",,"Inst","ASX",AA14),"Bid") + RTD("tt.rtd",,RTD("tt.rtd",,"Inst","ASX",AA14),"Ask")) / 2,
      3
    ),
    0
  ),
  0
)</f>
        <v>0</v>
      </c>
      <c r="AC14" s="35">
        <f t="shared" si="5"/>
        <v>0</v>
      </c>
      <c r="AD14" t="str">
        <f>IF(AND(Z14=0, AB14=0), "",
   IF(AND(VALUE(RTD("tt.rtd",,RTD("tt.rtd",,"Inst","ASX",Y14),"ttq"))&gt;0,
       VALUE(RTD("tt.rtd",,RTD("tt.rtd",,"Inst","ASX",AA14),"ttq"))&gt;0,
         $E14&lt;$F14, AC14&gt;$F14),
       IF(ABS(AC14-$F14)&gt;0.01, "Sell", "S"),
   IF(AND(VALUE(RTD("tt.rtd",,RTD("tt.rtd",,"Inst","ASX",Y14),"ttq"))&gt;0,
       VALUE(RTD("tt.rtd",,RTD("tt.rtd",,"Inst","ASX",AA14),"ttq"))&gt;0,
       $E14&lt;$F14, AC14&lt;$E14),
       IF(ABS(AC14-$E14)&gt;0.01, "Buy", "B"), "")))</f>
        <v/>
      </c>
      <c r="AF14" t="str">
        <f t="shared" si="6"/>
        <v/>
      </c>
      <c r="AG14" s="41" t="s">
        <v>181</v>
      </c>
      <c r="AH14" cm="1">
        <f t="array" ref="AH14">IFERROR(
  _xlfn.SWITCH(
    $F$2,
    "vwap", ROUND(
      (RTD("tt.rtd",,RTD("tt.rtd",,"Inst","ASX",AG14),"BidQty") * RTD("tt.rtd",,RTD("tt.rtd",,"Inst","ASX",AG14),"Ask") +
       RTD("tt.rtd",,RTD("tt.rtd",,"Inst","ASX",AG14),"AskQty") * RTD("tt.rtd",,RTD("tt.rtd",,"Inst","ASX",AG14),"Bid")) /
      (RTD("tt.rtd",,RTD("tt.rtd",,"Inst","ASX",AG14),"BidQty") + RTD("tt.rtd",,RTD("tt.rtd",,"Inst","ASX",AG14),"AskQty")),
      3
    ),
    "settle", RTD("tt.rtd",,RTD("tt.rtd",,"Inst","ASX",AG14),"Settle"),
    "mid", ROUND(
      (RTD("tt.rtd",,RTD("tt.rtd",,"Inst","ASX",AG14),"Bid") + RTD("tt.rtd",,RTD("tt.rtd",,"Inst","ASX",AG14),"Ask")) / 2,
      3
    ),
    0
  ),
  0
)</f>
        <v>0</v>
      </c>
      <c r="AI14" s="41" t="s">
        <v>184</v>
      </c>
      <c r="AJ14" cm="1">
        <f t="array" ref="AJ14">IFERROR(
  _xlfn.SWITCH(
    $F$2,
    "vwap", ROUND(
      (RTD("tt.rtd",,RTD("tt.rtd",,"Inst","ASX",AI14),"BidQty") * RTD("tt.rtd",,RTD("tt.rtd",,"Inst","ASX",AI14),"Ask") +
       RTD("tt.rtd",,RTD("tt.rtd",,"Inst","ASX",AI14),"AskQty") * RTD("tt.rtd",,RTD("tt.rtd",,"Inst","ASX",AI14),"Bid")) /
      (RTD("tt.rtd",,RTD("tt.rtd",,"Inst","ASX",AI14),"BidQty") + RTD("tt.rtd",,RTD("tt.rtd",,"Inst","ASX",AI14),"AskQty")),
      3
    ),
    "settle", RTD("tt.rtd",,RTD("tt.rtd",,"Inst","ASX",AI14),"Settle"),
    "mid", ROUND(
      (RTD("tt.rtd",,RTD("tt.rtd",,"Inst","ASX",AI14),"Bid") + RTD("tt.rtd",,RTD("tt.rtd",,"Inst","ASX",AI14),"Ask")) / 2,
      3
    ),
    0
  ),
  0
)</f>
        <v>0</v>
      </c>
      <c r="AK14" s="35">
        <f t="shared" si="7"/>
        <v>0</v>
      </c>
      <c r="AL14" t="str">
        <f>IF(AND(AH14=0, AJ14=0), "",
   IF(AND(VALUE(RTD("tt.rtd",,RTD("tt.rtd",,"Inst","ASX",AG14),"ttq"))&gt;0,
       VALUE(RTD("tt.rtd",,RTD("tt.rtd",,"Inst","ASX",AI14),"ttq"))&gt;0,
         $E14&lt;$F14, AK14&gt;$F14),
       IF(ABS(AK14-$F14)&gt;0.01, "Sell", "S"),
   IF(AND(VALUE(RTD("tt.rtd",,RTD("tt.rtd",,"Inst","ASX",AG14),"ttq"))&gt;0,
       VALUE(RTD("tt.rtd",,RTD("tt.rtd",,"Inst","ASX",AI14),"ttq"))&gt;0,
       $E14&lt;$F14, AK14&lt;$E14),
       IF(ABS(AK14-$E14)&gt;0.01, "Buy", "B"), "")))</f>
        <v/>
      </c>
      <c r="AM14" t="str">
        <f>IF(OR(AL14="B", AL14="BUY"),
    IF(VALUE(RTD("tt.rtd",,RTD("tt.rtd",,"Inst","ASX",AG14),"BidQty")) /
       VALUE(RTD("tt.rtd",,RTD("tt.rtd",,"Inst","ASX",AG14),"AskQty")) &gt; $G$2,
       IF(VALUE(RTD("tt.rtd",,RTD("tt.rtd",,"Inst","ASX",AG14),"BidQty")) /
          VALUE(RTD("tt.rtd",,RTD("tt.rtd",,"Inst","ASX",AG14),"AskQty")) &gt;=
          VALUE(RTD("tt.rtd",,RTD("tt.rtd",,"Inst","ASX",AI14),"AskQty")) /
          VALUE(RTD("tt.rtd",,RTD("tt.rtd",,"Inst","ASX",AI14),"BidQty")),
          AI14,AG14),
       ""),
    IF(OR(AL14="S", AL14="SELL"),
        IF(VALUE(RTD("tt.rtd",,RTD("tt.rtd",,"Inst","ASX",AI14),"BidQty")) /
           VALUE(RTD("tt.rtd",,RTD("tt.rtd",,"Inst","ASX",AI14),"AskQty")) &gt;  $G$2,
           IF(VALUE(RTD("tt.rtd",,RTD("tt.rtd",,"Inst","ASX",AG14),"BidQty")) /
              VALUE(RTD("tt.rtd",,RTD("tt.rtd",,"Inst","ASX",AG14),"AskQty")) &gt;=
              VALUE(RTD("tt.rtd",,RTD("tt.rtd",,"Inst","ASX",AI14),"AskQty")) /
              VALUE(RTD("tt.rtd",,RTD("tt.rtd",,"Inst","ASX",AI14),"BidQty")),
              AG14,AI14),
           ""),
        ""))</f>
        <v/>
      </c>
      <c r="AN14" t="str">
        <f t="shared" si="8"/>
        <v/>
      </c>
      <c r="AO14" s="41" t="s">
        <v>197</v>
      </c>
      <c r="AP14" cm="1">
        <f t="array" ref="AP14">IFERROR(
  _xlfn.SWITCH(
    $F$2,
    "vwap", ROUND(
      (RTD("tt.rtd",,RTD("tt.rtd",,"Inst","ASX",AO14),"BidQty") * RTD("tt.rtd",,RTD("tt.rtd",,"Inst","ASX",AO14),"Ask") +
       RTD("tt.rtd",,RTD("tt.rtd",,"Inst","ASX",AO14),"AskQty") * RTD("tt.rtd",,RTD("tt.rtd",,"Inst","ASX",AO14),"Bid")) /
      (RTD("tt.rtd",,RTD("tt.rtd",,"Inst","ASX",AO14),"BidQty") + RTD("tt.rtd",,RTD("tt.rtd",,"Inst","ASX",AO14),"AskQty")),
      3
    ),
    "settle", RTD("tt.rtd",,RTD("tt.rtd",,"Inst","ASX",AO14),"Settle"),
    "mid", ROUND(
      (RTD("tt.rtd",,RTD("tt.rtd",,"Inst","ASX",AO14),"Bid") + RTD("tt.rtd",,RTD("tt.rtd",,"Inst","ASX",AO14),"Ask")) / 2,
      3
    ),
    0
  ),
  0
)</f>
        <v>0</v>
      </c>
      <c r="AQ14" s="41" t="s">
        <v>198</v>
      </c>
      <c r="AR14" cm="1">
        <f t="array" ref="AR14">IFERROR(
  _xlfn.SWITCH(
    $F$2,
    "vwap", ROUND(
      (RTD("tt.rtd",,RTD("tt.rtd",,"Inst","ASX",AQ14),"BidQty") * RTD("tt.rtd",,RTD("tt.rtd",,"Inst","ASX",AQ14),"Ask") +
       RTD("tt.rtd",,RTD("tt.rtd",,"Inst","ASX",AQ14),"AskQty") * RTD("tt.rtd",,RTD("tt.rtd",,"Inst","ASX",AQ14),"Bid")) /
      (RTD("tt.rtd",,RTD("tt.rtd",,"Inst","ASX",AQ14),"BidQty") + RTD("tt.rtd",,RTD("tt.rtd",,"Inst","ASX",AQ14),"AskQty")),
      3
    ),
    "settle", RTD("tt.rtd",,RTD("tt.rtd",,"Inst","ASX",AQ14),"Settle"),
    "mid", ROUND(
      (RTD("tt.rtd",,RTD("tt.rtd",,"Inst","ASX",AQ14),"Bid") + RTD("tt.rtd",,RTD("tt.rtd",,"Inst","ASX",AQ14),"Ask")) / 2,
      3
    ),
    0
  ),
  0
)</f>
        <v>0</v>
      </c>
      <c r="AS14" s="35">
        <f t="shared" si="9"/>
        <v>0</v>
      </c>
      <c r="AT14" t="str">
        <f>IF(AND(AP14=0, AR14=0), "",
   IF(AND(VALUE(RTD("tt.rtd",,RTD("tt.rtd",,"Inst","ASX",AO14),"ttq"))&gt;0,
       VALUE(RTD("tt.rtd",,RTD("tt.rtd",,"Inst","ASX",AQ14),"ttq"))&gt;0,
         $E14&lt;$F14, AS14&gt;$F14),
       IF(ABS(AS14-$F14)&gt;0.01, "Sell", "S"),
   IF(AND(VALUE(RTD("tt.rtd",,RTD("tt.rtd",,"Inst","ASX",AO14),"ttq"))&gt;0,
       VALUE(RTD("tt.rtd",,RTD("tt.rtd",,"Inst","ASX",AQ14),"ttq"))&gt;0,
       $E14&lt;$F14, AS14&lt;$E14),
       IF(ABS(AS14-$E14)&gt;0.01, "Buy", "B"), "")))</f>
        <v/>
      </c>
      <c r="AU14" t="str">
        <f>IF(OR(AT14="B", AT14="BUY"),
    IF(VALUE(RTD("tt.rtd",,RTD("tt.rtd",,"Inst","ASX",AO14),"BidQty")) /
       VALUE(RTD("tt.rtd",,RTD("tt.rtd",,"Inst","ASX",AO14),"AskQty")) &gt; $G$2,
       IF(VALUE(RTD("tt.rtd",,RTD("tt.rtd",,"Inst","ASX",AO14),"BidQty")) /
          VALUE(RTD("tt.rtd",,RTD("tt.rtd",,"Inst","ASX",AO14),"AskQty")) &gt;=
          VALUE(RTD("tt.rtd",,RTD("tt.rtd",,"Inst","ASX",AQ14),"AskQty")) /
          VALUE(RTD("tt.rtd",,RTD("tt.rtd",,"Inst","ASX",AQ14),"BidQty")),
          AQ14,AO14),
       ""),
    IF(OR(AT14="S", AT14="SELL"),
        IF(VALUE(RTD("tt.rtd",,RTD("tt.rtd",,"Inst","ASX",AQ14),"BidQty")) /
           VALUE(RTD("tt.rtd",,RTD("tt.rtd",,"Inst","ASX",AQ14),"AskQty")) &gt;  $G$2,
           IF(VALUE(RTD("tt.rtd",,RTD("tt.rtd",,"Inst","ASX",AO14),"BidQty")) /
              VALUE(RTD("tt.rtd",,RTD("tt.rtd",,"Inst","ASX",AO14),"AskQty")) &gt;=
              VALUE(RTD("tt.rtd",,RTD("tt.rtd",,"Inst","ASX",AQ14),"AskQty")) /
              VALUE(RTD("tt.rtd",,RTD("tt.rtd",,"Inst","ASX",AQ14),"BidQty")),
              AO14,AQ14),
           ""),
        ""))</f>
        <v/>
      </c>
      <c r="AV14" t="str">
        <f t="shared" si="10"/>
        <v/>
      </c>
      <c r="AW14" s="40" t="s">
        <v>199</v>
      </c>
      <c r="AX14" cm="1">
        <f t="array" ref="AX14">IFERROR(
  _xlfn.SWITCH(
    $F$2,
    "vwap", ROUND(
      (RTD("tt.rtd",,RTD("tt.rtd",,"Inst","ASX",AW14),"BidQty") * RTD("tt.rtd",,RTD("tt.rtd",,"Inst","ASX",AW14),"Ask") +
       RTD("tt.rtd",,RTD("tt.rtd",,"Inst","ASX",AW14),"AskQty") * RTD("tt.rtd",,RTD("tt.rtd",,"Inst","ASX",AW14),"Bid")) /
      (RTD("tt.rtd",,RTD("tt.rtd",,"Inst","ASX",AW14),"BidQty") + RTD("tt.rtd",,RTD("tt.rtd",,"Inst","ASX",AW14),"AskQty")),
      3
    ),
    "settle", RTD("tt.rtd",,RTD("tt.rtd",,"Inst","ASX",AW14),"Settle"),
    "mid", ROUND(
      (RTD("tt.rtd",,RTD("tt.rtd",,"Inst","ASX",AW14),"Bid") + RTD("tt.rtd",,RTD("tt.rtd",,"Inst","ASX",AW14),"Ask")) / 2,
      3
    ),
    0
  ),
  0
)</f>
        <v>0</v>
      </c>
      <c r="AY14" s="41" t="s">
        <v>200</v>
      </c>
      <c r="AZ14" cm="1">
        <f t="array" ref="AZ14">IFERROR(
  _xlfn.SWITCH(
    $F$2,
    "vwap", ROUND(
      (RTD("tt.rtd",,RTD("tt.rtd",,"Inst","ASX",AY14),"BidQty") * RTD("tt.rtd",,RTD("tt.rtd",,"Inst","ASX",AY14),"Ask") +
       RTD("tt.rtd",,RTD("tt.rtd",,"Inst","ASX",AY14),"AskQty") * RTD("tt.rtd",,RTD("tt.rtd",,"Inst","ASX",AY14),"Bid")) /
      (RTD("tt.rtd",,RTD("tt.rtd",,"Inst","ASX",AY14),"BidQty") + RTD("tt.rtd",,RTD("tt.rtd",,"Inst","ASX",AY14),"AskQty")),
      3
    ),
    "settle", RTD("tt.rtd",,RTD("tt.rtd",,"Inst","ASX",AY14),"Settle"),
    "mid", ROUND(
      (RTD("tt.rtd",,RTD("tt.rtd",,"Inst","ASX",AY14),"Bid") + RTD("tt.rtd",,RTD("tt.rtd",,"Inst","ASX",AY14),"Ask")) / 2,
      3
    ),
    0
  ),
  0
)</f>
        <v>0</v>
      </c>
      <c r="BA14" s="39">
        <f t="shared" si="11"/>
        <v>0</v>
      </c>
      <c r="BB14" t="str">
        <f>IF(AND(AX14=0, AZ14=0), "",
   IF(AND(VALUE(RTD("tt.rtd",,RTD("tt.rtd",,"Inst","ASX",AW14),"ttq"))&gt;0,
       VALUE(RTD("tt.rtd",,RTD("tt.rtd",,"Inst","ASX",AY14),"ttq"))&gt;0,
         $E14&lt;$F14, BA14&gt;$F14),
       IF(ABS(BA14-$F14)&gt;0.01, "Sell", "S"),
   IF(AND(VALUE(RTD("tt.rtd",,RTD("tt.rtd",,"Inst","ASX",AW14),"ttq"))&gt;0,
       VALUE(RTD("tt.rtd",,RTD("tt.rtd",,"Inst","ASX",AY14),"ttq"))&gt;0,
       $E14&lt;$F14, BA14&lt;$E14),
       IF(ABS(BA14-$E14)&gt;0.01, "Buy", "B"), "")))</f>
        <v/>
      </c>
      <c r="BC14" t="str">
        <f>IF(OR(BB14="B", BB14="BUY"),
    IF(VALUE(RTD("tt.rtd",,RTD("tt.rtd",,"Inst","ASX",AW14),"BidQty")) /
       VALUE(RTD("tt.rtd",,RTD("tt.rtd",,"Inst","ASX",AW14),"AskQty")) &gt; $G$2,
       IF(VALUE(RTD("tt.rtd",,RTD("tt.rtd",,"Inst","ASX",AW14),"BidQty")) /
          VALUE(RTD("tt.rtd",,RTD("tt.rtd",,"Inst","ASX",AW14),"AskQty")) &gt;=
          VALUE(RTD("tt.rtd",,RTD("tt.rtd",,"Inst","ASX",AY14),"AskQty")) /
          VALUE(RTD("tt.rtd",,RTD("tt.rtd",,"Inst","ASX",AY14),"BidQty")),
          AY14,AW14),
       ""),
    IF(OR(BB14="S", BB14="SELL"),
        IF(VALUE(RTD("tt.rtd",,RTD("tt.rtd",,"Inst","ASX",AY14),"BidQty")) /
           VALUE(RTD("tt.rtd",,RTD("tt.rtd",,"Inst","ASX",AY14),"AskQty")) &gt;  $G$2,
           IF(VALUE(RTD("tt.rtd",,RTD("tt.rtd",,"Inst","ASX",AW14),"BidQty")) /
              VALUE(RTD("tt.rtd",,RTD("tt.rtd",,"Inst","ASX",AW14),"AskQty")) &gt;=
              VALUE(RTD("tt.rtd",,RTD("tt.rtd",,"Inst","ASX",AY14),"AskQty")) /
              VALUE(RTD("tt.rtd",,RTD("tt.rtd",,"Inst","ASX",AY14),"BidQty")),
              AW14,AY14),
           ""),
        ""))</f>
        <v/>
      </c>
      <c r="BD14" t="str">
        <f t="shared" si="12"/>
        <v/>
      </c>
      <c r="BE14" s="40" t="s">
        <v>291</v>
      </c>
      <c r="BF14" cm="1">
        <f t="array" ref="BF14">IFERROR(
  _xlfn.SWITCH(
    $F$2,
    "vwap", ROUND(
      (RTD("tt.rtd",,RTD("tt.rtd",,"Inst","ASX",BE14),"BidQty") * RTD("tt.rtd",,RTD("tt.rtd",,"Inst","ASX",BE14),"Ask") +
       RTD("tt.rtd",,RTD("tt.rtd",,"Inst","ASX",BE14),"AskQty") * RTD("tt.rtd",,RTD("tt.rtd",,"Inst","ASX",BE14),"Bid")) /
      (RTD("tt.rtd",,RTD("tt.rtd",,"Inst","ASX",BE14),"BidQty") + RTD("tt.rtd",,RTD("tt.rtd",,"Inst","ASX",BE14),"AskQty")),
      3
    ),
    "settle", RTD("tt.rtd",,RTD("tt.rtd",,"Inst","ASX",BE14),"Settle"),
    "mid", ROUND(
      (RTD("tt.rtd",,RTD("tt.rtd",,"Inst","ASX",BE14),"Bid") + RTD("tt.rtd",,RTD("tt.rtd",,"Inst","ASX",BE14),"Ask")) / 2,
      3
    ),
    0
  ),
  0
)</f>
        <v>0</v>
      </c>
      <c r="BG14" s="41" t="s">
        <v>292</v>
      </c>
      <c r="BH14" cm="1">
        <f t="array" ref="BH14">IFERROR(
  _xlfn.SWITCH(
    $F$2,
    "vwap", ROUND(
      (RTD("tt.rtd",,RTD("tt.rtd",,"Inst","ASX",BG14),"BidQty") * RTD("tt.rtd",,RTD("tt.rtd",,"Inst","ASX",BG14),"Ask") +
       RTD("tt.rtd",,RTD("tt.rtd",,"Inst","ASX",BG14),"AskQty") * RTD("tt.rtd",,RTD("tt.rtd",,"Inst","ASX",BG14),"Bid")) /
      (RTD("tt.rtd",,RTD("tt.rtd",,"Inst","ASX",BG14),"BidQty") + RTD("tt.rtd",,RTD("tt.rtd",,"Inst","ASX",BG14),"AskQty")),
      3
    ),
    "settle", RTD("tt.rtd",,RTD("tt.rtd",,"Inst","ASX",BG14),"Settle"),
    "mid", ROUND(
      (RTD("tt.rtd",,RTD("tt.rtd",,"Inst","ASX",BG14),"Bid") + RTD("tt.rtd",,RTD("tt.rtd",,"Inst","ASX",BG14),"Ask")) / 2,
      3
    ),
    0
  ),
  0
)</f>
        <v>0</v>
      </c>
      <c r="BI14" s="35">
        <f t="shared" si="13"/>
        <v>0</v>
      </c>
      <c r="BJ14" t="str">
        <f>IF(AND(BF14=0, BH14=0), "",
   IF(AND(VALUE(RTD("tt.rtd",,RTD("tt.rtd",,"Inst","ASX",BE14),"ttq"))&gt;0,
       VALUE(RTD("tt.rtd",,RTD("tt.rtd",,"Inst","ASX",BG14),"ttq"))&gt;0,
         $E14&lt;$F14, BI14&gt;$F14),
       IF(ABS(BI14-$F14)&gt;0.01, "Sell", "S"),
   IF(AND(VALUE(RTD("tt.rtd",,RTD("tt.rtd",,"Inst","ASX",BE14),"ttq"))&gt;0,
       VALUE(RTD("tt.rtd",,RTD("tt.rtd",,"Inst","ASX",BG14),"ttq"))&gt;0,
       $E14&lt;$F14, BI14&lt;$E14),
       IF(ABS(BI14-$E14)&gt;0.01, "Buy", "B"), "")))</f>
        <v/>
      </c>
      <c r="BK14" t="str">
        <f>IF(OR(BJ14="B", BJ14="BUY"),
    IF(VALUE(RTD("tt.rtd",,RTD("tt.rtd",,"Inst","ASX",BE14),"BidQty")) /
       VALUE(RTD("tt.rtd",,RTD("tt.rtd",,"Inst","ASX",BE14),"AskQty")) &gt; $G$2,
       IF(VALUE(RTD("tt.rtd",,RTD("tt.rtd",,"Inst","ASX",BE14),"BidQty")) /
          VALUE(RTD("tt.rtd",,RTD("tt.rtd",,"Inst","ASX",BE14),"AskQty")) &gt;=
          VALUE(RTD("tt.rtd",,RTD("tt.rtd",,"Inst","ASX",BG14),"AskQty")) /
          VALUE(RTD("tt.rtd",,RTD("tt.rtd",,"Inst","ASX",BG14),"BidQty")),
          BG14,BE14),
       ""),
    IF(OR(BJ14="S", BJ14="SELL"),
        IF(VALUE(RTD("tt.rtd",,RTD("tt.rtd",,"Inst","ASX",BG14),"BidQty")) /
           VALUE(RTD("tt.rtd",,RTD("tt.rtd",,"Inst","ASX",BG14),"AskQty")) &gt;  $G$2,
           IF(VALUE(RTD("tt.rtd",,RTD("tt.rtd",,"Inst","ASX",BE14),"BidQty")) /
              VALUE(RTD("tt.rtd",,RTD("tt.rtd",,"Inst","ASX",BE14),"AskQty")) &gt;=
              VALUE(RTD("tt.rtd",,RTD("tt.rtd",,"Inst","ASX",BG14),"AskQty")) /
              VALUE(RTD("tt.rtd",,RTD("tt.rtd",,"Inst","ASX",BG14),"BidQty")),
              BE14,BG14),
           ""),
        ""))</f>
        <v/>
      </c>
      <c r="BL14" t="str">
        <f t="shared" si="14"/>
        <v/>
      </c>
    </row>
    <row r="15" spans="1:763" x14ac:dyDescent="0.2">
      <c r="A15" s="40" t="s">
        <v>56</v>
      </c>
      <c r="B15" cm="1">
        <f t="array" ref="B15">IFERROR(
  _xlfn.SWITCH(
    $F$2,
    "vwap", ROUND(
      (RTD("tt.rtd",,RTD("tt.rtd",,"Inst","ASX",A15),"BidQty") * RTD("tt.rtd",,RTD("tt.rtd",,"Inst","ASX",A15),"Ask") +
       RTD("tt.rtd",,RTD("tt.rtd",,"Inst","ASX",A15),"AskQty") * RTD("tt.rtd",,RTD("tt.rtd",,"Inst","ASX",A15),"Bid")) /
      (RTD("tt.rtd",,RTD("tt.rtd",,"Inst","ASX",A15),"BidQty") + RTD("tt.rtd",,RTD("tt.rtd",,"Inst","ASX",A15),"AskQty")),
      3
    ),
    "settle", RTD("tt.rtd",,RTD("tt.rtd",,"Inst","ASX",A15),"Settle"),
    "mid", ROUND(
      (RTD("tt.rtd",,RTD("tt.rtd",,"Inst","ASX",A15),"Bid") + RTD("tt.rtd",,RTD("tt.rtd",,"Inst","ASX",A15),"Ask")) / 2,
      3
    ),
    0
  ),
  0
)</f>
        <v>0</v>
      </c>
      <c r="C15" s="35">
        <f t="shared" si="0"/>
        <v>0</v>
      </c>
      <c r="D15" s="41" t="s">
        <v>79</v>
      </c>
      <c r="E15" t="e">
        <f>VALUE(RTD("tt.rtd",,RTD("tt.rtd",,"Inst","ASX",D15),"Bid"))</f>
        <v>#N/A</v>
      </c>
      <c r="F15" t="e">
        <f>VALUE(RTD("tt.rtd",,RTD("tt.rtd",,"Inst","ASX",D15),"Ask"))</f>
        <v>#N/A</v>
      </c>
      <c r="G15" s="37" cm="1">
        <f t="array" ref="G15">IFERROR(
  _xlfn.SWITCH(
    $F$2,
    "vwap", ROUND(
      (RTD("tt.rtd",,RTD("tt.rtd",,"Inst","ASX",D15),"BidQty") * RTD("tt.rtd",,RTD("tt.rtd",,"Inst","ASX",D15),"Ask") +
       RTD("tt.rtd",,RTD("tt.rtd",,"Inst","ASX",D15),"AskQty") * RTD("tt.rtd",,RTD("tt.rtd",,"Inst","ASX",D15),"Bid")) /
      (RTD("tt.rtd",,RTD("tt.rtd",,"Inst","ASX",D15),"BidQty") + RTD("tt.rtd",,RTD("tt.rtd",,"Inst","ASX",D15),"AskQty")),
      3
    ),
    "settle", RTD("tt.rtd",,RTD("tt.rtd",,"Inst","ASX",D15),"Settle"),
    "mid", ROUND(
      (RTD("tt.rtd",,RTD("tt.rtd",,"Inst","ASX",D15),"Bid") + RTD("tt.rtd",,RTD("tt.rtd",,"Inst","ASX",D15),"Ask")) / 2,
      3
    ),
    0
  ),
  0
)</f>
        <v>0</v>
      </c>
      <c r="I15" s="40" t="s">
        <v>182</v>
      </c>
      <c r="J15" cm="1">
        <f t="array" ref="J15">IFERROR(
  _xlfn.SWITCH(
    $F$2,
    "vwap", ROUND(
      (RTD("tt.rtd",,RTD("tt.rtd",,"Inst","ASX",I15),"BidQty") * RTD("tt.rtd",,RTD("tt.rtd",,"Inst","ASX",I15),"Ask") +
       RTD("tt.rtd",,RTD("tt.rtd",,"Inst","ASX",I15),"AskQty") * RTD("tt.rtd",,RTD("tt.rtd",,"Inst","ASX",I15),"Bid")) /
      (RTD("tt.rtd",,RTD("tt.rtd",,"Inst","ASX",I15),"BidQty") + RTD("tt.rtd",,RTD("tt.rtd",,"Inst","ASX",I15),"AskQty")),
      3
    ),
    "settle", RTD("tt.rtd",,RTD("tt.rtd",,"Inst","ASX",I15),"Settle"),
    "mid", ROUND(
      (RTD("tt.rtd",,RTD("tt.rtd",,"Inst","ASX",I15),"Bid") + RTD("tt.rtd",,RTD("tt.rtd",,"Inst","ASX",I15),"Ask")) / 2,
      3
    ),
    0
  ),
  0
)</f>
        <v>0</v>
      </c>
      <c r="K15" s="41" t="s">
        <v>80</v>
      </c>
      <c r="L15" cm="1">
        <f t="array" ref="L15">IFERROR(
  _xlfn.SWITCH(
    $F$2,
    "vwap", ROUND(
      (RTD("tt.rtd",,RTD("tt.rtd",,"Inst","ASX",K15),"BidQty") * RTD("tt.rtd",,RTD("tt.rtd",,"Inst","ASX",K15),"Ask") +
       RTD("tt.rtd",,RTD("tt.rtd",,"Inst","ASX",K15),"AskQty") * RTD("tt.rtd",,RTD("tt.rtd",,"Inst","ASX",K15),"Bid")) /
      (RTD("tt.rtd",,RTD("tt.rtd",,"Inst","ASX",K15),"BidQty") + RTD("tt.rtd",,RTD("tt.rtd",,"Inst","ASX",K15),"AskQty")),
      3
    ),
    "settle", RTD("tt.rtd",,RTD("tt.rtd",,"Inst","ASX",K15),"Settle"),
    "mid", ROUND(
      (RTD("tt.rtd",,RTD("tt.rtd",,"Inst","ASX",K15),"Bid") + RTD("tt.rtd",,RTD("tt.rtd",,"Inst","ASX",K15),"Ask")) / 2,
      3
    ),
    0
  ),
  0
)</f>
        <v>0</v>
      </c>
      <c r="M15" s="39">
        <f t="shared" si="1"/>
        <v>0</v>
      </c>
      <c r="N15" t="str">
        <f>IF(AND(J15=0, L15=0), "",
   IF(AND(VALUE(RTD("tt.rtd",,RTD("tt.rtd",,"Inst","ASX",I15),"ttq"))&gt;0,
       VALUE(RTD("tt.rtd",,RTD("tt.rtd",,"Inst","ASX",K15),"ttq"))&gt;0,
         $E15&lt;$F15, M15&gt;$F15),
       IF(ABS(M15-$F15)&gt;0.01, "Sell", "S"),
   IF(AND(VALUE(RTD("tt.rtd",,RTD("tt.rtd",,"Inst","ASX",I15),"ttq"))&gt;0,
       VALUE(RTD("tt.rtd",,RTD("tt.rtd",,"Inst","ASX",K15),"ttq"))&gt;0,
       $E15&lt;$F15, M15&lt;$E15),
       IF(ABS(M15-$E15)&gt;0.01, "Buy", "B"), "")))</f>
        <v/>
      </c>
      <c r="P15" t="str">
        <f t="shared" si="2"/>
        <v/>
      </c>
      <c r="Q15" s="40" t="s">
        <v>183</v>
      </c>
      <c r="R15" cm="1">
        <f t="array" ref="R15">IFERROR(
  _xlfn.SWITCH(
    $F$2,
    "vwap", ROUND(
      (RTD("tt.rtd",,RTD("tt.rtd",,"Inst","ASX",Q15),"BidQty") * RTD("tt.rtd",,RTD("tt.rtd",,"Inst","ASX",Q15),"Ask") +
       RTD("tt.rtd",,RTD("tt.rtd",,"Inst","ASX",Q15),"AskQty") * RTD("tt.rtd",,RTD("tt.rtd",,"Inst","ASX",Q15),"Bid")) /
      (RTD("tt.rtd",,RTD("tt.rtd",,"Inst","ASX",Q15),"BidQty") + RTD("tt.rtd",,RTD("tt.rtd",,"Inst","ASX",Q15),"AskQty")),
      3
    ),
    "settle", RTD("tt.rtd",,RTD("tt.rtd",,"Inst","ASX",Q15),"Settle"),
    "mid", ROUND(
      (RTD("tt.rtd",,RTD("tt.rtd",,"Inst","ASX",Q15),"Bid") + RTD("tt.rtd",,RTD("tt.rtd",,"Inst","ASX",Q15),"Ask")) / 2,
      3
    ),
    0
  ),
  0
)</f>
        <v>0</v>
      </c>
      <c r="S15" s="41" t="s">
        <v>206</v>
      </c>
      <c r="T15" cm="1">
        <f t="array" ref="T15">IFERROR(
  _xlfn.SWITCH(
    $F$2,
    "vwap", ROUND(
      (RTD("tt.rtd",,RTD("tt.rtd",,"Inst","ASX",S15),"BidQty") * RTD("tt.rtd",,RTD("tt.rtd",,"Inst","ASX",S15),"Ask") +
       RTD("tt.rtd",,RTD("tt.rtd",,"Inst","ASX",S15),"AskQty") * RTD("tt.rtd",,RTD("tt.rtd",,"Inst","ASX",S15),"Bid")) /
      (RTD("tt.rtd",,RTD("tt.rtd",,"Inst","ASX",S15),"BidQty") + RTD("tt.rtd",,RTD("tt.rtd",,"Inst","ASX",S15),"AskQty")),
      3
    ),
    "settle", RTD("tt.rtd",,RTD("tt.rtd",,"Inst","ASX",S15),"Settle"),
    "mid", ROUND(
      (RTD("tt.rtd",,RTD("tt.rtd",,"Inst","ASX",S15),"Bid") + RTD("tt.rtd",,RTD("tt.rtd",,"Inst","ASX",S15),"Ask")) / 2,
      3
    ),
    0
  ),
  0
)</f>
        <v>0</v>
      </c>
      <c r="U15" s="39">
        <f t="shared" si="3"/>
        <v>0</v>
      </c>
      <c r="V15" t="str">
        <f>IF(AND(R15=0, T15=0), "",
   IF(AND(VALUE(RTD("tt.rtd",,RTD("tt.rtd",,"Inst","ASX",Q15),"ttq"))&gt;0,
       VALUE(RTD("tt.rtd",,RTD("tt.rtd",,"Inst","ASX",S15),"ttq"))&gt;0,
         $E15&lt;$F15, U15&gt;$F15),
       IF(ABS(U15-$F15)&gt;0.01, "Sell", "S"),
   IF(AND(VALUE(RTD("tt.rtd",,RTD("tt.rtd",,"Inst","ASX",Q15),"ttq"))&gt;0,
       VALUE(RTD("tt.rtd",,RTD("tt.rtd",,"Inst","ASX",S15),"ttq"))&gt;0,
       $E15&lt;$F15, U15&lt;$E15),
       IF(ABS(U15-$E15)&gt;0.01, "Buy", "B"), "")))</f>
        <v/>
      </c>
      <c r="X15" t="str">
        <f t="shared" si="4"/>
        <v/>
      </c>
      <c r="Y15" s="41" t="s">
        <v>184</v>
      </c>
      <c r="Z15" cm="1">
        <f t="array" ref="Z15">IFERROR(
  _xlfn.SWITCH(
    $F$2,
    "vwap", ROUND(
      (RTD("tt.rtd",,RTD("tt.rtd",,"Inst","ASX",Y15),"BidQty") * RTD("tt.rtd",,RTD("tt.rtd",,"Inst","ASX",Y15),"Ask") +
       RTD("tt.rtd",,RTD("tt.rtd",,"Inst","ASX",Y15),"AskQty") * RTD("tt.rtd",,RTD("tt.rtd",,"Inst","ASX",Y15),"Bid")) /
      (RTD("tt.rtd",,RTD("tt.rtd",,"Inst","ASX",Y15),"BidQty") + RTD("tt.rtd",,RTD("tt.rtd",,"Inst","ASX",Y15),"AskQty")),
      3
    ),
    "settle", RTD("tt.rtd",,RTD("tt.rtd",,"Inst","ASX",Y15),"Settle"),
    "mid", ROUND(
      (RTD("tt.rtd",,RTD("tt.rtd",,"Inst","ASX",Y15),"Bid") + RTD("tt.rtd",,RTD("tt.rtd",,"Inst","ASX",Y15),"Ask")) / 2,
      3
    ),
    0
  ),
  0
)</f>
        <v>0</v>
      </c>
      <c r="AA15" s="41" t="s">
        <v>207</v>
      </c>
      <c r="AB15" cm="1">
        <f t="array" ref="AB15">IFERROR(
  _xlfn.SWITCH(
    $F$2,
    "vwap", ROUND(
      (RTD("tt.rtd",,RTD("tt.rtd",,"Inst","ASX",AA15),"BidQty") * RTD("tt.rtd",,RTD("tt.rtd",,"Inst","ASX",AA15),"Ask") +
       RTD("tt.rtd",,RTD("tt.rtd",,"Inst","ASX",AA15),"AskQty") * RTD("tt.rtd",,RTD("tt.rtd",,"Inst","ASX",AA15),"Bid")) /
      (RTD("tt.rtd",,RTD("tt.rtd",,"Inst","ASX",AA15),"BidQty") + RTD("tt.rtd",,RTD("tt.rtd",,"Inst","ASX",AA15),"AskQty")),
      3
    ),
    "settle", RTD("tt.rtd",,RTD("tt.rtd",,"Inst","ASX",AA15),"Settle"),
    "mid", ROUND(
      (RTD("tt.rtd",,RTD("tt.rtd",,"Inst","ASX",AA15),"Bid") + RTD("tt.rtd",,RTD("tt.rtd",,"Inst","ASX",AA15),"Ask")) / 2,
      3
    ),
    0
  ),
  0
)</f>
        <v>0</v>
      </c>
      <c r="AC15" s="35">
        <f t="shared" si="5"/>
        <v>0</v>
      </c>
      <c r="AD15" t="str">
        <f>IF(AND(Z15=0, AB15=0), "",
   IF(AND(VALUE(RTD("tt.rtd",,RTD("tt.rtd",,"Inst","ASX",Y15),"ttq"))&gt;0,
       VALUE(RTD("tt.rtd",,RTD("tt.rtd",,"Inst","ASX",AA15),"ttq"))&gt;0,
         $E15&lt;$F15, AC15&gt;$F15),
       IF(ABS(AC15-$F15)&gt;0.01, "Sell", "S"),
   IF(AND(VALUE(RTD("tt.rtd",,RTD("tt.rtd",,"Inst","ASX",Y15),"ttq"))&gt;0,
       VALUE(RTD("tt.rtd",,RTD("tt.rtd",,"Inst","ASX",AA15),"ttq"))&gt;0,
       $E15&lt;$F15, AC15&lt;$E15),
       IF(ABS(AC15-$E15)&gt;0.01, "Buy", "B"), "")))</f>
        <v/>
      </c>
      <c r="AF15" t="str">
        <f t="shared" si="6"/>
        <v/>
      </c>
      <c r="AG15" s="41" t="s">
        <v>198</v>
      </c>
      <c r="AH15" cm="1">
        <f t="array" ref="AH15">IFERROR(
  _xlfn.SWITCH(
    $F$2,
    "vwap", ROUND(
      (RTD("tt.rtd",,RTD("tt.rtd",,"Inst","ASX",AG15),"BidQty") * RTD("tt.rtd",,RTD("tt.rtd",,"Inst","ASX",AG15),"Ask") +
       RTD("tt.rtd",,RTD("tt.rtd",,"Inst","ASX",AG15),"AskQty") * RTD("tt.rtd",,RTD("tt.rtd",,"Inst","ASX",AG15),"Bid")) /
      (RTD("tt.rtd",,RTD("tt.rtd",,"Inst","ASX",AG15),"BidQty") + RTD("tt.rtd",,RTD("tt.rtd",,"Inst","ASX",AG15),"AskQty")),
      3
    ),
    "settle", RTD("tt.rtd",,RTD("tt.rtd",,"Inst","ASX",AG15),"Settle"),
    "mid", ROUND(
      (RTD("tt.rtd",,RTD("tt.rtd",,"Inst","ASX",AG15),"Bid") + RTD("tt.rtd",,RTD("tt.rtd",,"Inst","ASX",AG15),"Ask")) / 2,
      3
    ),
    0
  ),
  0
)</f>
        <v>0</v>
      </c>
      <c r="AI15" s="41" t="s">
        <v>208</v>
      </c>
      <c r="AJ15" cm="1">
        <f t="array" ref="AJ15">IFERROR(
  _xlfn.SWITCH(
    $F$2,
    "vwap", ROUND(
      (RTD("tt.rtd",,RTD("tt.rtd",,"Inst","ASX",AI15),"BidQty") * RTD("tt.rtd",,RTD("tt.rtd",,"Inst","ASX",AI15),"Ask") +
       RTD("tt.rtd",,RTD("tt.rtd",,"Inst","ASX",AI15),"AskQty") * RTD("tt.rtd",,RTD("tt.rtd",,"Inst","ASX",AI15),"Bid")) /
      (RTD("tt.rtd",,RTD("tt.rtd",,"Inst","ASX",AI15),"BidQty") + RTD("tt.rtd",,RTD("tt.rtd",,"Inst","ASX",AI15),"AskQty")),
      3
    ),
    "settle", RTD("tt.rtd",,RTD("tt.rtd",,"Inst","ASX",AI15),"Settle"),
    "mid", ROUND(
      (RTD("tt.rtd",,RTD("tt.rtd",,"Inst","ASX",AI15),"Bid") + RTD("tt.rtd",,RTD("tt.rtd",,"Inst","ASX",AI15),"Ask")) / 2,
      3
    ),
    0
  ),
  0
)</f>
        <v>0</v>
      </c>
      <c r="AK15" s="35">
        <f t="shared" si="7"/>
        <v>0</v>
      </c>
      <c r="AL15" t="str">
        <f>IF(AND(AH15=0, AJ15=0), "",
   IF(AND(VALUE(RTD("tt.rtd",,RTD("tt.rtd",,"Inst","ASX",AG15),"ttq"))&gt;0,
       VALUE(RTD("tt.rtd",,RTD("tt.rtd",,"Inst","ASX",AI15),"ttq"))&gt;0,
         $E15&lt;$F15, AK15&gt;$F15),
       IF(ABS(AK15-$F15)&gt;0.01, "Sell", "S"),
   IF(AND(VALUE(RTD("tt.rtd",,RTD("tt.rtd",,"Inst","ASX",AG15),"ttq"))&gt;0,
       VALUE(RTD("tt.rtd",,RTD("tt.rtd",,"Inst","ASX",AI15),"ttq"))&gt;0,
       $E15&lt;$F15, AK15&lt;$E15),
       IF(ABS(AK15-$E15)&gt;0.01, "Buy", "B"), "")))</f>
        <v/>
      </c>
      <c r="AM15" t="str">
        <f>IF(OR(AL15="B", AL15="BUY"),
    IF(VALUE(RTD("tt.rtd",,RTD("tt.rtd",,"Inst","ASX",AG15),"BidQty")) /
       VALUE(RTD("tt.rtd",,RTD("tt.rtd",,"Inst","ASX",AG15),"AskQty")) &gt; $G$2,
       IF(VALUE(RTD("tt.rtd",,RTD("tt.rtd",,"Inst","ASX",AG15),"BidQty")) /
          VALUE(RTD("tt.rtd",,RTD("tt.rtd",,"Inst","ASX",AG15),"AskQty")) &gt;=
          VALUE(RTD("tt.rtd",,RTD("tt.rtd",,"Inst","ASX",AI15),"AskQty")) /
          VALUE(RTD("tt.rtd",,RTD("tt.rtd",,"Inst","ASX",AI15),"BidQty")),
          AI15,AG15),
       ""),
    IF(OR(AL15="S", AL15="SELL"),
        IF(VALUE(RTD("tt.rtd",,RTD("tt.rtd",,"Inst","ASX",AI15),"BidQty")) /
           VALUE(RTD("tt.rtd",,RTD("tt.rtd",,"Inst","ASX",AI15),"AskQty")) &gt;  $G$2,
           IF(VALUE(RTD("tt.rtd",,RTD("tt.rtd",,"Inst","ASX",AG15),"BidQty")) /
              VALUE(RTD("tt.rtd",,RTD("tt.rtd",,"Inst","ASX",AG15),"AskQty")) &gt;=
              VALUE(RTD("tt.rtd",,RTD("tt.rtd",,"Inst","ASX",AI15),"AskQty")) /
              VALUE(RTD("tt.rtd",,RTD("tt.rtd",,"Inst","ASX",AI15),"BidQty")),
              AG15,AI15),
           ""),
        ""))</f>
        <v/>
      </c>
      <c r="AN15" t="str">
        <f t="shared" si="8"/>
        <v/>
      </c>
      <c r="AO15" s="41" t="s">
        <v>200</v>
      </c>
      <c r="AP15" cm="1">
        <f t="array" ref="AP15">IFERROR(
  _xlfn.SWITCH(
    $F$2,
    "vwap", ROUND(
      (RTD("tt.rtd",,RTD("tt.rtd",,"Inst","ASX",AO15),"BidQty") * RTD("tt.rtd",,RTD("tt.rtd",,"Inst","ASX",AO15),"Ask") +
       RTD("tt.rtd",,RTD("tt.rtd",,"Inst","ASX",AO15),"AskQty") * RTD("tt.rtd",,RTD("tt.rtd",,"Inst","ASX",AO15),"Bid")) /
      (RTD("tt.rtd",,RTD("tt.rtd",,"Inst","ASX",AO15),"BidQty") + RTD("tt.rtd",,RTD("tt.rtd",,"Inst","ASX",AO15),"AskQty")),
      3
    ),
    "settle", RTD("tt.rtd",,RTD("tt.rtd",,"Inst","ASX",AO15),"Settle"),
    "mid", ROUND(
      (RTD("tt.rtd",,RTD("tt.rtd",,"Inst","ASX",AO15),"Bid") + RTD("tt.rtd",,RTD("tt.rtd",,"Inst","ASX",AO15),"Ask")) / 2,
      3
    ),
    0
  ),
  0
)</f>
        <v>0</v>
      </c>
      <c r="AQ15" s="41" t="s">
        <v>209</v>
      </c>
      <c r="AR15" cm="1">
        <f t="array" ref="AR15">IFERROR(
  _xlfn.SWITCH(
    $F$2,
    "vwap", ROUND(
      (RTD("tt.rtd",,RTD("tt.rtd",,"Inst","ASX",AQ15),"BidQty") * RTD("tt.rtd",,RTD("tt.rtd",,"Inst","ASX",AQ15),"Ask") +
       RTD("tt.rtd",,RTD("tt.rtd",,"Inst","ASX",AQ15),"AskQty") * RTD("tt.rtd",,RTD("tt.rtd",,"Inst","ASX",AQ15),"Bid")) /
      (RTD("tt.rtd",,RTD("tt.rtd",,"Inst","ASX",AQ15),"BidQty") + RTD("tt.rtd",,RTD("tt.rtd",,"Inst","ASX",AQ15),"AskQty")),
      3
    ),
    "settle", RTD("tt.rtd",,RTD("tt.rtd",,"Inst","ASX",AQ15),"Settle"),
    "mid", ROUND(
      (RTD("tt.rtd",,RTD("tt.rtd",,"Inst","ASX",AQ15),"Bid") + RTD("tt.rtd",,RTD("tt.rtd",,"Inst","ASX",AQ15),"Ask")) / 2,
      3
    ),
    0
  ),
  0
)</f>
        <v>0</v>
      </c>
      <c r="AS15" s="35">
        <f t="shared" si="9"/>
        <v>0</v>
      </c>
      <c r="AT15" t="str">
        <f>IF(AND(AP15=0, AR15=0), "",
   IF(AND(VALUE(RTD("tt.rtd",,RTD("tt.rtd",,"Inst","ASX",AO15),"ttq"))&gt;0,
       VALUE(RTD("tt.rtd",,RTD("tt.rtd",,"Inst","ASX",AQ15),"ttq"))&gt;0,
         $E15&lt;$F15, AS15&gt;$F15),
       IF(ABS(AS15-$F15)&gt;0.01, "Sell", "S"),
   IF(AND(VALUE(RTD("tt.rtd",,RTD("tt.rtd",,"Inst","ASX",AO15),"ttq"))&gt;0,
       VALUE(RTD("tt.rtd",,RTD("tt.rtd",,"Inst","ASX",AQ15),"ttq"))&gt;0,
       $E15&lt;$F15, AS15&lt;$E15),
       IF(ABS(AS15-$E15)&gt;0.01, "Buy", "B"), "")))</f>
        <v/>
      </c>
      <c r="AU15" t="str">
        <f>IF(OR(AT15="B", AT15="BUY"),
    IF(VALUE(RTD("tt.rtd",,RTD("tt.rtd",,"Inst","ASX",AO15),"BidQty")) /
       VALUE(RTD("tt.rtd",,RTD("tt.rtd",,"Inst","ASX",AO15),"AskQty")) &gt; $G$2,
       IF(VALUE(RTD("tt.rtd",,RTD("tt.rtd",,"Inst","ASX",AO15),"BidQty")) /
          VALUE(RTD("tt.rtd",,RTD("tt.rtd",,"Inst","ASX",AO15),"AskQty")) &gt;=
          VALUE(RTD("tt.rtd",,RTD("tt.rtd",,"Inst","ASX",AQ15),"AskQty")) /
          VALUE(RTD("tt.rtd",,RTD("tt.rtd",,"Inst","ASX",AQ15),"BidQty")),
          AQ15,AO15),
       ""),
    IF(OR(AT15="S", AT15="SELL"),
        IF(VALUE(RTD("tt.rtd",,RTD("tt.rtd",,"Inst","ASX",AQ15),"BidQty")) /
           VALUE(RTD("tt.rtd",,RTD("tt.rtd",,"Inst","ASX",AQ15),"AskQty")) &gt;  $G$2,
           IF(VALUE(RTD("tt.rtd",,RTD("tt.rtd",,"Inst","ASX",AO15),"BidQty")) /
              VALUE(RTD("tt.rtd",,RTD("tt.rtd",,"Inst","ASX",AO15),"AskQty")) &gt;=
              VALUE(RTD("tt.rtd",,RTD("tt.rtd",,"Inst","ASX",AQ15),"AskQty")) /
              VALUE(RTD("tt.rtd",,RTD("tt.rtd",,"Inst","ASX",AQ15),"BidQty")),
              AO15,AQ15),
           ""),
        ""))</f>
        <v/>
      </c>
      <c r="AV15" t="str">
        <f t="shared" si="10"/>
        <v/>
      </c>
      <c r="AW15" s="40" t="s">
        <v>204</v>
      </c>
      <c r="AX15" cm="1">
        <f t="array" ref="AX15">IFERROR(
  _xlfn.SWITCH(
    $F$2,
    "vwap", ROUND(
      (RTD("tt.rtd",,RTD("tt.rtd",,"Inst","ASX",AW15),"BidQty") * RTD("tt.rtd",,RTD("tt.rtd",,"Inst","ASX",AW15),"Ask") +
       RTD("tt.rtd",,RTD("tt.rtd",,"Inst","ASX",AW15),"AskQty") * RTD("tt.rtd",,RTD("tt.rtd",,"Inst","ASX",AW15),"Bid")) /
      (RTD("tt.rtd",,RTD("tt.rtd",,"Inst","ASX",AW15),"BidQty") + RTD("tt.rtd",,RTD("tt.rtd",,"Inst","ASX",AW15),"AskQty")),
      3
    ),
    "settle", RTD("tt.rtd",,RTD("tt.rtd",,"Inst","ASX",AW15),"Settle"),
    "mid", ROUND(
      (RTD("tt.rtd",,RTD("tt.rtd",,"Inst","ASX",AW15),"Bid") + RTD("tt.rtd",,RTD("tt.rtd",,"Inst","ASX",AW15),"Ask")) / 2,
      3
    ),
    0
  ),
  0
)</f>
        <v>0</v>
      </c>
      <c r="AY15" s="41" t="s">
        <v>210</v>
      </c>
      <c r="AZ15" cm="1">
        <f t="array" ref="AZ15">IFERROR(
  _xlfn.SWITCH(
    $F$2,
    "vwap", ROUND(
      (RTD("tt.rtd",,RTD("tt.rtd",,"Inst","ASX",AY15),"BidQty") * RTD("tt.rtd",,RTD("tt.rtd",,"Inst","ASX",AY15),"Ask") +
       RTD("tt.rtd",,RTD("tt.rtd",,"Inst","ASX",AY15),"AskQty") * RTD("tt.rtd",,RTD("tt.rtd",,"Inst","ASX",AY15),"Bid")) /
      (RTD("tt.rtd",,RTD("tt.rtd",,"Inst","ASX",AY15),"BidQty") + RTD("tt.rtd",,RTD("tt.rtd",,"Inst","ASX",AY15),"AskQty")),
      3
    ),
    "settle", RTD("tt.rtd",,RTD("tt.rtd",,"Inst","ASX",AY15),"Settle"),
    "mid", ROUND(
      (RTD("tt.rtd",,RTD("tt.rtd",,"Inst","ASX",AY15),"Bid") + RTD("tt.rtd",,RTD("tt.rtd",,"Inst","ASX",AY15),"Ask")) / 2,
      3
    ),
    0
  ),
  0
)</f>
        <v>0</v>
      </c>
      <c r="BA15" s="39">
        <f t="shared" si="11"/>
        <v>0</v>
      </c>
      <c r="BB15" t="str">
        <f>IF(AND(AX15=0, AZ15=0), "",
   IF(AND(VALUE(RTD("tt.rtd",,RTD("tt.rtd",,"Inst","ASX",AW15),"ttq"))&gt;0,
       VALUE(RTD("tt.rtd",,RTD("tt.rtd",,"Inst","ASX",AY15),"ttq"))&gt;0,
         $E15&lt;$F15, BA15&gt;$F15),
       IF(ABS(BA15-$F15)&gt;0.01, "Sell", "S"),
   IF(AND(VALUE(RTD("tt.rtd",,RTD("tt.rtd",,"Inst","ASX",AW15),"ttq"))&gt;0,
       VALUE(RTD("tt.rtd",,RTD("tt.rtd",,"Inst","ASX",AY15),"ttq"))&gt;0,
       $E15&lt;$F15, BA15&lt;$E15),
       IF(ABS(BA15-$E15)&gt;0.01, "Buy", "B"), "")))</f>
        <v/>
      </c>
      <c r="BC15" t="str">
        <f>IF(OR(BB15="B", BB15="BUY"),
    IF(VALUE(RTD("tt.rtd",,RTD("tt.rtd",,"Inst","ASX",AW15),"BidQty")) /
       VALUE(RTD("tt.rtd",,RTD("tt.rtd",,"Inst","ASX",AW15),"AskQty")) &gt; $G$2,
       IF(VALUE(RTD("tt.rtd",,RTD("tt.rtd",,"Inst","ASX",AW15),"BidQty")) /
          VALUE(RTD("tt.rtd",,RTD("tt.rtd",,"Inst","ASX",AW15),"AskQty")) &gt;=
          VALUE(RTD("tt.rtd",,RTD("tt.rtd",,"Inst","ASX",AY15),"AskQty")) /
          VALUE(RTD("tt.rtd",,RTD("tt.rtd",,"Inst","ASX",AY15),"BidQty")),
          AY15,AW15),
       ""),
    IF(OR(BB15="S", BB15="SELL"),
        IF(VALUE(RTD("tt.rtd",,RTD("tt.rtd",,"Inst","ASX",AY15),"BidQty")) /
           VALUE(RTD("tt.rtd",,RTD("tt.rtd",,"Inst","ASX",AY15),"AskQty")) &gt;  $G$2,
           IF(VALUE(RTD("tt.rtd",,RTD("tt.rtd",,"Inst","ASX",AW15),"BidQty")) /
              VALUE(RTD("tt.rtd",,RTD("tt.rtd",,"Inst","ASX",AW15),"AskQty")) &gt;=
              VALUE(RTD("tt.rtd",,RTD("tt.rtd",,"Inst","ASX",AY15),"AskQty")) /
              VALUE(RTD("tt.rtd",,RTD("tt.rtd",,"Inst","ASX",AY15),"BidQty")),
              AW15,AY15),
           ""),
        ""))</f>
        <v/>
      </c>
      <c r="BD15" t="str">
        <f t="shared" si="12"/>
        <v/>
      </c>
      <c r="BE15" s="40"/>
      <c r="BG15" s="41"/>
      <c r="BI15" s="35"/>
      <c r="BJ15" t="str">
        <f>IF(AND(BF15=0, BH15=0), "",
   IF(AND(VALUE(RTD("tt.rtd",,RTD("tt.rtd",,"Inst","ASX",BE15),"ttq"))&gt;0,
       VALUE(RTD("tt.rtd",,RTD("tt.rtd",,"Inst","ASX",BG15),"ttq"))&gt;0,
         $E15&lt;$F15, BI15&gt;$F15),
       IF(ABS(BI15-$F15)&gt;0.01, "Sell", "S"),
   IF(AND(VALUE(RTD("tt.rtd",,RTD("tt.rtd",,"Inst","ASX",BE15),"ttq"))&gt;0,
       VALUE(RTD("tt.rtd",,RTD("tt.rtd",,"Inst","ASX",BG15),"ttq"))&gt;0,
       $E15&lt;$F15, BI15&lt;$E15),
       IF(ABS(BI15-$E15)&gt;0.01, "Buy", "B"), "")))</f>
        <v/>
      </c>
    </row>
    <row r="16" spans="1:763" x14ac:dyDescent="0.2">
      <c r="A16" s="40" t="s">
        <v>57</v>
      </c>
      <c r="B16" cm="1">
        <f t="array" ref="B16">IFERROR(
  _xlfn.SWITCH(
    $F$2,
    "vwap", ROUND(
      (RTD("tt.rtd",,RTD("tt.rtd",,"Inst","ASX",A16),"BidQty") * RTD("tt.rtd",,RTD("tt.rtd",,"Inst","ASX",A16),"Ask") +
       RTD("tt.rtd",,RTD("tt.rtd",,"Inst","ASX",A16),"AskQty") * RTD("tt.rtd",,RTD("tt.rtd",,"Inst","ASX",A16),"Bid")) /
      (RTD("tt.rtd",,RTD("tt.rtd",,"Inst","ASX",A16),"BidQty") + RTD("tt.rtd",,RTD("tt.rtd",,"Inst","ASX",A16),"AskQty")),
      3
    ),
    "settle", RTD("tt.rtd",,RTD("tt.rtd",,"Inst","ASX",A16),"Settle"),
    "mid", ROUND(
      (RTD("tt.rtd",,RTD("tt.rtd",,"Inst","ASX",A16),"Bid") + RTD("tt.rtd",,RTD("tt.rtd",,"Inst","ASX",A16),"Ask")) / 2,
      3
    ),
    0
  ),
  0
)</f>
        <v>0</v>
      </c>
      <c r="C16" s="35">
        <f t="shared" si="0"/>
        <v>0</v>
      </c>
      <c r="D16" s="41" t="s">
        <v>80</v>
      </c>
      <c r="E16" t="e">
        <f>VALUE(RTD("tt.rtd",,RTD("tt.rtd",,"Inst","ASX",D16),"Bid"))</f>
        <v>#N/A</v>
      </c>
      <c r="F16" t="e">
        <f>VALUE(RTD("tt.rtd",,RTD("tt.rtd",,"Inst","ASX",D16),"Ask"))</f>
        <v>#N/A</v>
      </c>
      <c r="G16" s="37" cm="1">
        <f t="array" ref="G16">IFERROR(
  _xlfn.SWITCH(
    $F$2,
    "vwap", ROUND(
      (RTD("tt.rtd",,RTD("tt.rtd",,"Inst","ASX",D16),"BidQty") * RTD("tt.rtd",,RTD("tt.rtd",,"Inst","ASX",D16),"Ask") +
       RTD("tt.rtd",,RTD("tt.rtd",,"Inst","ASX",D16),"AskQty") * RTD("tt.rtd",,RTD("tt.rtd",,"Inst","ASX",D16),"Bid")) /
      (RTD("tt.rtd",,RTD("tt.rtd",,"Inst","ASX",D16),"BidQty") + RTD("tt.rtd",,RTD("tt.rtd",,"Inst","ASX",D16),"AskQty")),
      3
    ),
    "settle", RTD("tt.rtd",,RTD("tt.rtd",,"Inst","ASX",D16),"Settle"),
    "mid", ROUND(
      (RTD("tt.rtd",,RTD("tt.rtd",,"Inst","ASX",D16),"Bid") + RTD("tt.rtd",,RTD("tt.rtd",,"Inst","ASX",D16),"Ask")) / 2,
      3
    ),
    0
  ),
  0
)</f>
        <v>0</v>
      </c>
      <c r="I16" s="40" t="s">
        <v>206</v>
      </c>
      <c r="J16" cm="1">
        <f t="array" ref="J16">IFERROR(
  _xlfn.SWITCH(
    $F$2,
    "vwap", ROUND(
      (RTD("tt.rtd",,RTD("tt.rtd",,"Inst","ASX",I16),"BidQty") * RTD("tt.rtd",,RTD("tt.rtd",,"Inst","ASX",I16),"Ask") +
       RTD("tt.rtd",,RTD("tt.rtd",,"Inst","ASX",I16),"AskQty") * RTD("tt.rtd",,RTD("tt.rtd",,"Inst","ASX",I16),"Bid")) /
      (RTD("tt.rtd",,RTD("tt.rtd",,"Inst","ASX",I16),"BidQty") + RTD("tt.rtd",,RTD("tt.rtd",,"Inst","ASX",I16),"AskQty")),
      3
    ),
    "settle", RTD("tt.rtd",,RTD("tt.rtd",,"Inst","ASX",I16),"Settle"),
    "mid", ROUND(
      (RTD("tt.rtd",,RTD("tt.rtd",,"Inst","ASX",I16),"Bid") + RTD("tt.rtd",,RTD("tt.rtd",,"Inst","ASX",I16),"Ask")) / 2,
      3
    ),
    0
  ),
  0
)</f>
        <v>0</v>
      </c>
      <c r="K16" s="41" t="s">
        <v>81</v>
      </c>
      <c r="L16" cm="1">
        <f t="array" ref="L16">IFERROR(
  _xlfn.SWITCH(
    $F$2,
    "vwap", ROUND(
      (RTD("tt.rtd",,RTD("tt.rtd",,"Inst","ASX",K16),"BidQty") * RTD("tt.rtd",,RTD("tt.rtd",,"Inst","ASX",K16),"Ask") +
       RTD("tt.rtd",,RTD("tt.rtd",,"Inst","ASX",K16),"AskQty") * RTD("tt.rtd",,RTD("tt.rtd",,"Inst","ASX",K16),"Bid")) /
      (RTD("tt.rtd",,RTD("tt.rtd",,"Inst","ASX",K16),"BidQty") + RTD("tt.rtd",,RTD("tt.rtd",,"Inst","ASX",K16),"AskQty")),
      3
    ),
    "settle", RTD("tt.rtd",,RTD("tt.rtd",,"Inst","ASX",K16),"Settle"),
    "mid", ROUND(
      (RTD("tt.rtd",,RTD("tt.rtd",,"Inst","ASX",K16),"Bid") + RTD("tt.rtd",,RTD("tt.rtd",,"Inst","ASX",K16),"Ask")) / 2,
      3
    ),
    0
  ),
  0
)</f>
        <v>0</v>
      </c>
      <c r="M16" s="39">
        <f t="shared" si="1"/>
        <v>0</v>
      </c>
      <c r="N16" t="str">
        <f>IF(AND(J16=0, L16=0), "",
   IF(AND(VALUE(RTD("tt.rtd",,RTD("tt.rtd",,"Inst","ASX",I16),"ttq"))&gt;0,
       VALUE(RTD("tt.rtd",,RTD("tt.rtd",,"Inst","ASX",K16),"ttq"))&gt;0,
         $E16&lt;$F16, M16&gt;$F16),
       IF(ABS(M16-$F16)&gt;0.01, "Sell", "S"),
   IF(AND(VALUE(RTD("tt.rtd",,RTD("tt.rtd",,"Inst","ASX",I16),"ttq"))&gt;0,
       VALUE(RTD("tt.rtd",,RTD("tt.rtd",,"Inst","ASX",K16),"ttq"))&gt;0,
       $E16&lt;$F16, M16&lt;$E16),
       IF(ABS(M16-$E16)&gt;0.01, "Buy", "B"), "")))</f>
        <v/>
      </c>
      <c r="P16" t="str">
        <f t="shared" si="2"/>
        <v/>
      </c>
      <c r="Q16" s="40" t="s">
        <v>207</v>
      </c>
      <c r="R16" cm="1">
        <f t="array" ref="R16">IFERROR(
  _xlfn.SWITCH(
    $F$2,
    "vwap", ROUND(
      (RTD("tt.rtd",,RTD("tt.rtd",,"Inst","ASX",Q16),"BidQty") * RTD("tt.rtd",,RTD("tt.rtd",,"Inst","ASX",Q16),"Ask") +
       RTD("tt.rtd",,RTD("tt.rtd",,"Inst","ASX",Q16),"AskQty") * RTD("tt.rtd",,RTD("tt.rtd",,"Inst","ASX",Q16),"Bid")) /
      (RTD("tt.rtd",,RTD("tt.rtd",,"Inst","ASX",Q16),"BidQty") + RTD("tt.rtd",,RTD("tt.rtd",,"Inst","ASX",Q16),"AskQty")),
      3
    ),
    "settle", RTD("tt.rtd",,RTD("tt.rtd",,"Inst","ASX",Q16),"Settle"),
    "mid", ROUND(
      (RTD("tt.rtd",,RTD("tt.rtd",,"Inst","ASX",Q16),"Bid") + RTD("tt.rtd",,RTD("tt.rtd",,"Inst","ASX",Q16),"Ask")) / 2,
      3
    ),
    0
  ),
  0
)</f>
        <v>0</v>
      </c>
      <c r="S16" s="41" t="s">
        <v>201</v>
      </c>
      <c r="T16" cm="1">
        <f t="array" ref="T16">IFERROR(
  _xlfn.SWITCH(
    $F$2,
    "vwap", ROUND(
      (RTD("tt.rtd",,RTD("tt.rtd",,"Inst","ASX",S16),"BidQty") * RTD("tt.rtd",,RTD("tt.rtd",,"Inst","ASX",S16),"Ask") +
       RTD("tt.rtd",,RTD("tt.rtd",,"Inst","ASX",S16),"AskQty") * RTD("tt.rtd",,RTD("tt.rtd",,"Inst","ASX",S16),"Bid")) /
      (RTD("tt.rtd",,RTD("tt.rtd",,"Inst","ASX",S16),"BidQty") + RTD("tt.rtd",,RTD("tt.rtd",,"Inst","ASX",S16),"AskQty")),
      3
    ),
    "settle", RTD("tt.rtd",,RTD("tt.rtd",,"Inst","ASX",S16),"Settle"),
    "mid", ROUND(
      (RTD("tt.rtd",,RTD("tt.rtd",,"Inst","ASX",S16),"Bid") + RTD("tt.rtd",,RTD("tt.rtd",,"Inst","ASX",S16),"Ask")) / 2,
      3
    ),
    0
  ),
  0
)</f>
        <v>0</v>
      </c>
      <c r="U16" s="39">
        <f t="shared" si="3"/>
        <v>0</v>
      </c>
      <c r="V16" t="str">
        <f>IF(AND(R16=0, T16=0), "",
   IF(AND(VALUE(RTD("tt.rtd",,RTD("tt.rtd",,"Inst","ASX",Q16),"ttq"))&gt;0,
       VALUE(RTD("tt.rtd",,RTD("tt.rtd",,"Inst","ASX",S16),"ttq"))&gt;0,
         $E16&lt;$F16, U16&gt;$F16),
       IF(ABS(U16-$F16)&gt;0.01, "Sell", "S"),
   IF(AND(VALUE(RTD("tt.rtd",,RTD("tt.rtd",,"Inst","ASX",Q16),"ttq"))&gt;0,
       VALUE(RTD("tt.rtd",,RTD("tt.rtd",,"Inst","ASX",S16),"ttq"))&gt;0,
       $E16&lt;$F16, U16&lt;$E16),
       IF(ABS(U16-$E16)&gt;0.01, "Buy", "B"), "")))</f>
        <v/>
      </c>
      <c r="X16" t="str">
        <f t="shared" si="4"/>
        <v/>
      </c>
      <c r="Y16" s="41" t="s">
        <v>208</v>
      </c>
      <c r="Z16" cm="1">
        <f t="array" ref="Z16">IFERROR(
  _xlfn.SWITCH(
    $F$2,
    "vwap", ROUND(
      (RTD("tt.rtd",,RTD("tt.rtd",,"Inst","ASX",Y16),"BidQty") * RTD("tt.rtd",,RTD("tt.rtd",,"Inst","ASX",Y16),"Ask") +
       RTD("tt.rtd",,RTD("tt.rtd",,"Inst","ASX",Y16),"AskQty") * RTD("tt.rtd",,RTD("tt.rtd",,"Inst","ASX",Y16),"Bid")) /
      (RTD("tt.rtd",,RTD("tt.rtd",,"Inst","ASX",Y16),"BidQty") + RTD("tt.rtd",,RTD("tt.rtd",,"Inst","ASX",Y16),"AskQty")),
      3
    ),
    "settle", RTD("tt.rtd",,RTD("tt.rtd",,"Inst","ASX",Y16),"Settle"),
    "mid", ROUND(
      (RTD("tt.rtd",,RTD("tt.rtd",,"Inst","ASX",Y16),"Bid") + RTD("tt.rtd",,RTD("tt.rtd",,"Inst","ASX",Y16),"Ask")) / 2,
      3
    ),
    0
  ),
  0
)</f>
        <v>0</v>
      </c>
      <c r="AA16" s="41" t="s">
        <v>202</v>
      </c>
      <c r="AB16" cm="1">
        <f t="array" ref="AB16">IFERROR(
  _xlfn.SWITCH(
    $F$2,
    "vwap", ROUND(
      (RTD("tt.rtd",,RTD("tt.rtd",,"Inst","ASX",AA16),"BidQty") * RTD("tt.rtd",,RTD("tt.rtd",,"Inst","ASX",AA16),"Ask") +
       RTD("tt.rtd",,RTD("tt.rtd",,"Inst","ASX",AA16),"AskQty") * RTD("tt.rtd",,RTD("tt.rtd",,"Inst","ASX",AA16),"Bid")) /
      (RTD("tt.rtd",,RTD("tt.rtd",,"Inst","ASX",AA16),"BidQty") + RTD("tt.rtd",,RTD("tt.rtd",,"Inst","ASX",AA16),"AskQty")),
      3
    ),
    "settle", RTD("tt.rtd",,RTD("tt.rtd",,"Inst","ASX",AA16),"Settle"),
    "mid", ROUND(
      (RTD("tt.rtd",,RTD("tt.rtd",,"Inst","ASX",AA16),"Bid") + RTD("tt.rtd",,RTD("tt.rtd",,"Inst","ASX",AA16),"Ask")) / 2,
      3
    ),
    0
  ),
  0
)</f>
        <v>0</v>
      </c>
      <c r="AC16" s="35">
        <f t="shared" si="5"/>
        <v>0</v>
      </c>
      <c r="AD16" t="str">
        <f>IF(AND(Z16=0, AB16=0), "",
   IF(AND(VALUE(RTD("tt.rtd",,RTD("tt.rtd",,"Inst","ASX",Y16),"ttq"))&gt;0,
       VALUE(RTD("tt.rtd",,RTD("tt.rtd",,"Inst","ASX",AA16),"ttq"))&gt;0,
         $E16&lt;$F16, AC16&gt;$F16),
       IF(ABS(AC16-$F16)&gt;0.01, "Sell", "S"),
   IF(AND(VALUE(RTD("tt.rtd",,RTD("tt.rtd",,"Inst","ASX",Y16),"ttq"))&gt;0,
       VALUE(RTD("tt.rtd",,RTD("tt.rtd",,"Inst","ASX",AA16),"ttq"))&gt;0,
       $E16&lt;$F16, AC16&lt;$E16),
       IF(ABS(AC16-$E16)&gt;0.01, "Buy", "B"), "")))</f>
        <v/>
      </c>
      <c r="AF16" t="str">
        <f t="shared" si="6"/>
        <v/>
      </c>
      <c r="AG16" s="41" t="s">
        <v>209</v>
      </c>
      <c r="AH16" cm="1">
        <f t="array" ref="AH16">IFERROR(
  _xlfn.SWITCH(
    $F$2,
    "vwap", ROUND(
      (RTD("tt.rtd",,RTD("tt.rtd",,"Inst","ASX",AG16),"BidQty") * RTD("tt.rtd",,RTD("tt.rtd",,"Inst","ASX",AG16),"Ask") +
       RTD("tt.rtd",,RTD("tt.rtd",,"Inst","ASX",AG16),"AskQty") * RTD("tt.rtd",,RTD("tt.rtd",,"Inst","ASX",AG16),"Bid")) /
      (RTD("tt.rtd",,RTD("tt.rtd",,"Inst","ASX",AG16),"BidQty") + RTD("tt.rtd",,RTD("tt.rtd",,"Inst","ASX",AG16),"AskQty")),
      3
    ),
    "settle", RTD("tt.rtd",,RTD("tt.rtd",,"Inst","ASX",AG16),"Settle"),
    "mid", ROUND(
      (RTD("tt.rtd",,RTD("tt.rtd",,"Inst","ASX",AG16),"Bid") + RTD("tt.rtd",,RTD("tt.rtd",,"Inst","ASX",AG16),"Ask")) / 2,
      3
    ),
    0
  ),
  0
)</f>
        <v>0</v>
      </c>
      <c r="AI16" s="41" t="s">
        <v>203</v>
      </c>
      <c r="AJ16" cm="1">
        <f t="array" ref="AJ16">IFERROR(
  _xlfn.SWITCH(
    $F$2,
    "vwap", ROUND(
      (RTD("tt.rtd",,RTD("tt.rtd",,"Inst","ASX",AI16),"BidQty") * RTD("tt.rtd",,RTD("tt.rtd",,"Inst","ASX",AI16),"Ask") +
       RTD("tt.rtd",,RTD("tt.rtd",,"Inst","ASX",AI16),"AskQty") * RTD("tt.rtd",,RTD("tt.rtd",,"Inst","ASX",AI16),"Bid")) /
      (RTD("tt.rtd",,RTD("tt.rtd",,"Inst","ASX",AI16),"BidQty") + RTD("tt.rtd",,RTD("tt.rtd",,"Inst","ASX",AI16),"AskQty")),
      3
    ),
    "settle", RTD("tt.rtd",,RTD("tt.rtd",,"Inst","ASX",AI16),"Settle"),
    "mid", ROUND(
      (RTD("tt.rtd",,RTD("tt.rtd",,"Inst","ASX",AI16),"Bid") + RTD("tt.rtd",,RTD("tt.rtd",,"Inst","ASX",AI16),"Ask")) / 2,
      3
    ),
    0
  ),
  0
)</f>
        <v>0</v>
      </c>
      <c r="AK16" s="35">
        <f t="shared" si="7"/>
        <v>0</v>
      </c>
      <c r="AL16" t="str">
        <f>IF(AND(AH16=0, AJ16=0), "",
   IF(AND(VALUE(RTD("tt.rtd",,RTD("tt.rtd",,"Inst","ASX",AG16),"ttq"))&gt;0,
       VALUE(RTD("tt.rtd",,RTD("tt.rtd",,"Inst","ASX",AI16),"ttq"))&gt;0,
         $E16&lt;$F16, AK16&gt;$F16),
       IF(ABS(AK16-$F16)&gt;0.01, "Sell", "S"),
   IF(AND(VALUE(RTD("tt.rtd",,RTD("tt.rtd",,"Inst","ASX",AG16),"ttq"))&gt;0,
       VALUE(RTD("tt.rtd",,RTD("tt.rtd",,"Inst","ASX",AI16),"ttq"))&gt;0,
       $E16&lt;$F16, AK16&lt;$E16),
       IF(ABS(AK16-$E16)&gt;0.01, "Buy", "B"), "")))</f>
        <v/>
      </c>
      <c r="AM16" t="str">
        <f>IF(OR(AL16="B", AL16="BUY"),
    IF(VALUE(RTD("tt.rtd",,RTD("tt.rtd",,"Inst","ASX",AG16),"BidQty")) /
       VALUE(RTD("tt.rtd",,RTD("tt.rtd",,"Inst","ASX",AG16),"AskQty")) &gt; $G$2,
       IF(VALUE(RTD("tt.rtd",,RTD("tt.rtd",,"Inst","ASX",AG16),"BidQty")) /
          VALUE(RTD("tt.rtd",,RTD("tt.rtd",,"Inst","ASX",AG16),"AskQty")) &gt;=
          VALUE(RTD("tt.rtd",,RTD("tt.rtd",,"Inst","ASX",AI16),"AskQty")) /
          VALUE(RTD("tt.rtd",,RTD("tt.rtd",,"Inst","ASX",AI16),"BidQty")),
          AI16,AG16),
       ""),
    IF(OR(AL16="S", AL16="SELL"),
        IF(VALUE(RTD("tt.rtd",,RTD("tt.rtd",,"Inst","ASX",AI16),"BidQty")) /
           VALUE(RTD("tt.rtd",,RTD("tt.rtd",,"Inst","ASX",AI16),"AskQty")) &gt;  $G$2,
           IF(VALUE(RTD("tt.rtd",,RTD("tt.rtd",,"Inst","ASX",AG16),"BidQty")) /
              VALUE(RTD("tt.rtd",,RTD("tt.rtd",,"Inst","ASX",AG16),"AskQty")) &gt;=
              VALUE(RTD("tt.rtd",,RTD("tt.rtd",,"Inst","ASX",AI16),"AskQty")) /
              VALUE(RTD("tt.rtd",,RTD("tt.rtd",,"Inst","ASX",AI16),"BidQty")),
              AG16,AI16),
           ""),
        ""))</f>
        <v/>
      </c>
      <c r="AN16" t="str">
        <f t="shared" si="8"/>
        <v/>
      </c>
      <c r="AO16" s="41" t="s">
        <v>210</v>
      </c>
      <c r="AP16" cm="1">
        <f t="array" ref="AP16">IFERROR(
  _xlfn.SWITCH(
    $F$2,
    "vwap", ROUND(
      (RTD("tt.rtd",,RTD("tt.rtd",,"Inst","ASX",AO16),"BidQty") * RTD("tt.rtd",,RTD("tt.rtd",,"Inst","ASX",AO16),"Ask") +
       RTD("tt.rtd",,RTD("tt.rtd",,"Inst","ASX",AO16),"AskQty") * RTD("tt.rtd",,RTD("tt.rtd",,"Inst","ASX",AO16),"Bid")) /
      (RTD("tt.rtd",,RTD("tt.rtd",,"Inst","ASX",AO16),"BidQty") + RTD("tt.rtd",,RTD("tt.rtd",,"Inst","ASX",AO16),"AskQty")),
      3
    ),
    "settle", RTD("tt.rtd",,RTD("tt.rtd",,"Inst","ASX",AO16),"Settle"),
    "mid", ROUND(
      (RTD("tt.rtd",,RTD("tt.rtd",,"Inst","ASX",AO16),"Bid") + RTD("tt.rtd",,RTD("tt.rtd",,"Inst","ASX",AO16),"Ask")) / 2,
      3
    ),
    0
  ),
  0
)</f>
        <v>0</v>
      </c>
      <c r="AQ16" s="41" t="s">
        <v>205</v>
      </c>
      <c r="AR16" cm="1">
        <f t="array" ref="AR16">IFERROR(
  _xlfn.SWITCH(
    $F$2,
    "vwap", ROUND(
      (RTD("tt.rtd",,RTD("tt.rtd",,"Inst","ASX",AQ16),"BidQty") * RTD("tt.rtd",,RTD("tt.rtd",,"Inst","ASX",AQ16),"Ask") +
       RTD("tt.rtd",,RTD("tt.rtd",,"Inst","ASX",AQ16),"AskQty") * RTD("tt.rtd",,RTD("tt.rtd",,"Inst","ASX",AQ16),"Bid")) /
      (RTD("tt.rtd",,RTD("tt.rtd",,"Inst","ASX",AQ16),"BidQty") + RTD("tt.rtd",,RTD("tt.rtd",,"Inst","ASX",AQ16),"AskQty")),
      3
    ),
    "settle", RTD("tt.rtd",,RTD("tt.rtd",,"Inst","ASX",AQ16),"Settle"),
    "mid", ROUND(
      (RTD("tt.rtd",,RTD("tt.rtd",,"Inst","ASX",AQ16),"Bid") + RTD("tt.rtd",,RTD("tt.rtd",,"Inst","ASX",AQ16),"Ask")) / 2,
      3
    ),
    0
  ),
  0
)</f>
        <v>0</v>
      </c>
      <c r="AS16" s="35">
        <f t="shared" si="9"/>
        <v>0</v>
      </c>
      <c r="AT16" t="str">
        <f>IF(AND(AP16=0, AR16=0), "",
   IF(AND(VALUE(RTD("tt.rtd",,RTD("tt.rtd",,"Inst","ASX",AO16),"ttq"))&gt;0,
       VALUE(RTD("tt.rtd",,RTD("tt.rtd",,"Inst","ASX",AQ16),"ttq"))&gt;0,
         $E16&lt;$F16, AS16&gt;$F16),
       IF(ABS(AS16-$F16)&gt;0.01, "Sell", "S"),
   IF(AND(VALUE(RTD("tt.rtd",,RTD("tt.rtd",,"Inst","ASX",AO16),"ttq"))&gt;0,
       VALUE(RTD("tt.rtd",,RTD("tt.rtd",,"Inst","ASX",AQ16),"ttq"))&gt;0,
       $E16&lt;$F16, AS16&lt;$E16),
       IF(ABS(AS16-$E16)&gt;0.01, "Buy", "B"), "")))</f>
        <v/>
      </c>
      <c r="AU16" t="str">
        <f>IF(OR(AT16="B", AT16="BUY"),
    IF(VALUE(RTD("tt.rtd",,RTD("tt.rtd",,"Inst","ASX",AO16),"BidQty")) /
       VALUE(RTD("tt.rtd",,RTD("tt.rtd",,"Inst","ASX",AO16),"AskQty")) &gt; $G$2,
       IF(VALUE(RTD("tt.rtd",,RTD("tt.rtd",,"Inst","ASX",AO16),"BidQty")) /
          VALUE(RTD("tt.rtd",,RTD("tt.rtd",,"Inst","ASX",AO16),"AskQty")) &gt;=
          VALUE(RTD("tt.rtd",,RTD("tt.rtd",,"Inst","ASX",AQ16),"AskQty")) /
          VALUE(RTD("tt.rtd",,RTD("tt.rtd",,"Inst","ASX",AQ16),"BidQty")),
          AQ16,AO16),
       ""),
    IF(OR(AT16="S", AT16="SELL"),
        IF(VALUE(RTD("tt.rtd",,RTD("tt.rtd",,"Inst","ASX",AQ16),"BidQty")) /
           VALUE(RTD("tt.rtd",,RTD("tt.rtd",,"Inst","ASX",AQ16),"AskQty")) &gt;  $G$2,
           IF(VALUE(RTD("tt.rtd",,RTD("tt.rtd",,"Inst","ASX",AO16),"BidQty")) /
              VALUE(RTD("tt.rtd",,RTD("tt.rtd",,"Inst","ASX",AO16),"AskQty")) &gt;=
              VALUE(RTD("tt.rtd",,RTD("tt.rtd",,"Inst","ASX",AQ16),"AskQty")) /
              VALUE(RTD("tt.rtd",,RTD("tt.rtd",,"Inst","ASX",AQ16),"BidQty")),
              AO16,AQ16),
           ""),
        ""))</f>
        <v/>
      </c>
      <c r="AV16" t="str">
        <f t="shared" si="10"/>
        <v/>
      </c>
      <c r="AW16" s="40" t="s">
        <v>211</v>
      </c>
      <c r="AX16" cm="1">
        <f t="array" ref="AX16">IFERROR(
  _xlfn.SWITCH(
    $F$2,
    "vwap", ROUND(
      (RTD("tt.rtd",,RTD("tt.rtd",,"Inst","ASX",AW16),"BidQty") * RTD("tt.rtd",,RTD("tt.rtd",,"Inst","ASX",AW16),"Ask") +
       RTD("tt.rtd",,RTD("tt.rtd",,"Inst","ASX",AW16),"AskQty") * RTD("tt.rtd",,RTD("tt.rtd",,"Inst","ASX",AW16),"Bid")) /
      (RTD("tt.rtd",,RTD("tt.rtd",,"Inst","ASX",AW16),"BidQty") + RTD("tt.rtd",,RTD("tt.rtd",,"Inst","ASX",AW16),"AskQty")),
      3
    ),
    "settle", RTD("tt.rtd",,RTD("tt.rtd",,"Inst","ASX",AW16),"Settle"),
    "mid", ROUND(
      (RTD("tt.rtd",,RTD("tt.rtd",,"Inst","ASX",AW16),"Bid") + RTD("tt.rtd",,RTD("tt.rtd",,"Inst","ASX",AW16),"Ask")) / 2,
      3
    ),
    0
  ),
  0
)</f>
        <v>0</v>
      </c>
      <c r="AY16" s="41" t="s">
        <v>212</v>
      </c>
      <c r="AZ16" cm="1">
        <f t="array" ref="AZ16">IFERROR(
  _xlfn.SWITCH(
    $F$2,
    "vwap", ROUND(
      (RTD("tt.rtd",,RTD("tt.rtd",,"Inst","ASX",AY16),"BidQty") * RTD("tt.rtd",,RTD("tt.rtd",,"Inst","ASX",AY16),"Ask") +
       RTD("tt.rtd",,RTD("tt.rtd",,"Inst","ASX",AY16),"AskQty") * RTD("tt.rtd",,RTD("tt.rtd",,"Inst","ASX",AY16),"Bid")) /
      (RTD("tt.rtd",,RTD("tt.rtd",,"Inst","ASX",AY16),"BidQty") + RTD("tt.rtd",,RTD("tt.rtd",,"Inst","ASX",AY16),"AskQty")),
      3
    ),
    "settle", RTD("tt.rtd",,RTD("tt.rtd",,"Inst","ASX",AY16),"Settle"),
    "mid", ROUND(
      (RTD("tt.rtd",,RTD("tt.rtd",,"Inst","ASX",AY16),"Bid") + RTD("tt.rtd",,RTD("tt.rtd",,"Inst","ASX",AY16),"Ask")) / 2,
      3
    ),
    0
  ),
  0
)</f>
        <v>0</v>
      </c>
      <c r="BA16" s="39">
        <f t="shared" si="11"/>
        <v>0</v>
      </c>
      <c r="BB16" t="str">
        <f>IF(AND(AX16=0, AZ16=0), "",
   IF(AND(VALUE(RTD("tt.rtd",,RTD("tt.rtd",,"Inst","ASX",AW16),"ttq"))&gt;0,
       VALUE(RTD("tt.rtd",,RTD("tt.rtd",,"Inst","ASX",AY16),"ttq"))&gt;0,
         $E16&lt;$F16, BA16&gt;$F16),
       IF(ABS(BA16-$F16)&gt;0.01, "Sell", "S"),
   IF(AND(VALUE(RTD("tt.rtd",,RTD("tt.rtd",,"Inst","ASX",AW16),"ttq"))&gt;0,
       VALUE(RTD("tt.rtd",,RTD("tt.rtd",,"Inst","ASX",AY16),"ttq"))&gt;0,
       $E16&lt;$F16, BA16&lt;$E16),
       IF(ABS(BA16-$E16)&gt;0.01, "Buy", "B"), "")))</f>
        <v/>
      </c>
      <c r="BC16" t="str">
        <f>IF(OR(BB16="B", BB16="BUY"),
    IF(VALUE(RTD("tt.rtd",,RTD("tt.rtd",,"Inst","ASX",AW16),"BidQty")) /
       VALUE(RTD("tt.rtd",,RTD("tt.rtd",,"Inst","ASX",AW16),"AskQty")) &gt; $G$2,
       IF(VALUE(RTD("tt.rtd",,RTD("tt.rtd",,"Inst","ASX",AW16),"BidQty")) /
          VALUE(RTD("tt.rtd",,RTD("tt.rtd",,"Inst","ASX",AW16),"AskQty")) &gt;=
          VALUE(RTD("tt.rtd",,RTD("tt.rtd",,"Inst","ASX",AY16),"AskQty")) /
          VALUE(RTD("tt.rtd",,RTD("tt.rtd",,"Inst","ASX",AY16),"BidQty")),
          AY16,AW16),
       ""),
    IF(OR(BB16="S", BB16="SELL"),
        IF(VALUE(RTD("tt.rtd",,RTD("tt.rtd",,"Inst","ASX",AY16),"BidQty")) /
           VALUE(RTD("tt.rtd",,RTD("tt.rtd",,"Inst","ASX",AY16),"AskQty")) &gt;  $G$2,
           IF(VALUE(RTD("tt.rtd",,RTD("tt.rtd",,"Inst","ASX",AW16),"BidQty")) /
              VALUE(RTD("tt.rtd",,RTD("tt.rtd",,"Inst","ASX",AW16),"AskQty")) &gt;=
              VALUE(RTD("tt.rtd",,RTD("tt.rtd",,"Inst","ASX",AY16),"AskQty")) /
              VALUE(RTD("tt.rtd",,RTD("tt.rtd",,"Inst","ASX",AY16),"BidQty")),
              AW16,AY16),
           ""),
        ""))</f>
        <v/>
      </c>
      <c r="BD16" t="str">
        <f t="shared" si="12"/>
        <v/>
      </c>
      <c r="BE16" s="40"/>
      <c r="BG16" s="41"/>
      <c r="BI16" s="35"/>
      <c r="BJ16" t="str">
        <f>IF(AND(BF16=0, BH16=0), "",
   IF(AND(VALUE(RTD("tt.rtd",,RTD("tt.rtd",,"Inst","ASX",BE16),"ttq"))&gt;0,
       VALUE(RTD("tt.rtd",,RTD("tt.rtd",,"Inst","ASX",BG16),"ttq"))&gt;0,
         $E16&lt;$F16, BI16&gt;$F16),
       IF(ABS(BI16-$F16)&gt;0.01, "Sell", "S"),
   IF(AND(VALUE(RTD("tt.rtd",,RTD("tt.rtd",,"Inst","ASX",BE16),"ttq"))&gt;0,
       VALUE(RTD("tt.rtd",,RTD("tt.rtd",,"Inst","ASX",BG16),"ttq"))&gt;0,
       $E16&lt;$F16, BI16&lt;$E16),
       IF(ABS(BI16-$E16)&gt;0.01, "Buy", "B"), "")))</f>
        <v/>
      </c>
    </row>
    <row r="17" spans="1:763" x14ac:dyDescent="0.2">
      <c r="A17" s="40" t="s">
        <v>58</v>
      </c>
      <c r="B17" cm="1">
        <f t="array" ref="B17">IFERROR(
  _xlfn.SWITCH(
    $F$2,
    "vwap", ROUND(
      (RTD("tt.rtd",,RTD("tt.rtd",,"Inst","ASX",A17),"BidQty") * RTD("tt.rtd",,RTD("tt.rtd",,"Inst","ASX",A17),"Ask") +
       RTD("tt.rtd",,RTD("tt.rtd",,"Inst","ASX",A17),"AskQty") * RTD("tt.rtd",,RTD("tt.rtd",,"Inst","ASX",A17),"Bid")) /
      (RTD("tt.rtd",,RTD("tt.rtd",,"Inst","ASX",A17),"BidQty") + RTD("tt.rtd",,RTD("tt.rtd",,"Inst","ASX",A17),"AskQty")),
      3
    ),
    "settle", RTD("tt.rtd",,RTD("tt.rtd",,"Inst","ASX",A17),"Settle"),
    "mid", ROUND(
      (RTD("tt.rtd",,RTD("tt.rtd",,"Inst","ASX",A17),"Bid") + RTD("tt.rtd",,RTD("tt.rtd",,"Inst","ASX",A17),"Ask")) / 2,
      3
    ),
    0
  ),
  0
)</f>
        <v>0</v>
      </c>
      <c r="C17" s="35">
        <f t="shared" si="0"/>
        <v>0</v>
      </c>
      <c r="D17" s="41" t="s">
        <v>81</v>
      </c>
      <c r="E17" t="e">
        <f>VALUE(RTD("tt.rtd",,RTD("tt.rtd",,"Inst","ASX",D17),"Bid"))</f>
        <v>#N/A</v>
      </c>
      <c r="F17" t="e">
        <f>VALUE(RTD("tt.rtd",,RTD("tt.rtd",,"Inst","ASX",D17),"Ask"))</f>
        <v>#N/A</v>
      </c>
      <c r="G17" s="37" cm="1">
        <f t="array" ref="G17">IFERROR(
  _xlfn.SWITCH(
    $F$2,
    "vwap", ROUND(
      (RTD("tt.rtd",,RTD("tt.rtd",,"Inst","ASX",D17),"BidQty") * RTD("tt.rtd",,RTD("tt.rtd",,"Inst","ASX",D17),"Ask") +
       RTD("tt.rtd",,RTD("tt.rtd",,"Inst","ASX",D17),"AskQty") * RTD("tt.rtd",,RTD("tt.rtd",,"Inst","ASX",D17),"Bid")) /
      (RTD("tt.rtd",,RTD("tt.rtd",,"Inst","ASX",D17),"BidQty") + RTD("tt.rtd",,RTD("tt.rtd",,"Inst","ASX",D17),"AskQty")),
      3
    ),
    "settle", RTD("tt.rtd",,RTD("tt.rtd",,"Inst","ASX",D17),"Settle"),
    "mid", ROUND(
      (RTD("tt.rtd",,RTD("tt.rtd",,"Inst","ASX",D17),"Bid") + RTD("tt.rtd",,RTD("tt.rtd",,"Inst","ASX",D17),"Ask")) / 2,
      3
    ),
    0
  ),
  0
)</f>
        <v>0</v>
      </c>
      <c r="I17" s="40" t="s">
        <v>201</v>
      </c>
      <c r="J17" cm="1">
        <f t="array" ref="J17">IFERROR(
  _xlfn.SWITCH(
    $F$2,
    "vwap", ROUND(
      (RTD("tt.rtd",,RTD("tt.rtd",,"Inst","ASX",I17),"BidQty") * RTD("tt.rtd",,RTD("tt.rtd",,"Inst","ASX",I17),"Ask") +
       RTD("tt.rtd",,RTD("tt.rtd",,"Inst","ASX",I17),"AskQty") * RTD("tt.rtd",,RTD("tt.rtd",,"Inst","ASX",I17),"Bid")) /
      (RTD("tt.rtd",,RTD("tt.rtd",,"Inst","ASX",I17),"BidQty") + RTD("tt.rtd",,RTD("tt.rtd",,"Inst","ASX",I17),"AskQty")),
      3
    ),
    "settle", RTD("tt.rtd",,RTD("tt.rtd",,"Inst","ASX",I17),"Settle"),
    "mid", ROUND(
      (RTD("tt.rtd",,RTD("tt.rtd",,"Inst","ASX",I17),"Bid") + RTD("tt.rtd",,RTD("tt.rtd",,"Inst","ASX",I17),"Ask")) / 2,
      3
    ),
    0
  ),
  0
)</f>
        <v>0</v>
      </c>
      <c r="K17" s="41" t="s">
        <v>82</v>
      </c>
      <c r="L17" cm="1">
        <f t="array" ref="L17">IFERROR(
  _xlfn.SWITCH(
    $F$2,
    "vwap", ROUND(
      (RTD("tt.rtd",,RTD("tt.rtd",,"Inst","ASX",K17),"BidQty") * RTD("tt.rtd",,RTD("tt.rtd",,"Inst","ASX",K17),"Ask") +
       RTD("tt.rtd",,RTD("tt.rtd",,"Inst","ASX",K17),"AskQty") * RTD("tt.rtd",,RTD("tt.rtd",,"Inst","ASX",K17),"Bid")) /
      (RTD("tt.rtd",,RTD("tt.rtd",,"Inst","ASX",K17),"BidQty") + RTD("tt.rtd",,RTD("tt.rtd",,"Inst","ASX",K17),"AskQty")),
      3
    ),
    "settle", RTD("tt.rtd",,RTD("tt.rtd",,"Inst","ASX",K17),"Settle"),
    "mid", ROUND(
      (RTD("tt.rtd",,RTD("tt.rtd",,"Inst","ASX",K17),"Bid") + RTD("tt.rtd",,RTD("tt.rtd",,"Inst","ASX",K17),"Ask")) / 2,
      3
    ),
    0
  ),
  0
)</f>
        <v>0</v>
      </c>
      <c r="M17" s="39">
        <f t="shared" si="1"/>
        <v>0</v>
      </c>
      <c r="N17" t="str">
        <f>IF(AND(J17=0, L17=0), "",
   IF(AND(VALUE(RTD("tt.rtd",,RTD("tt.rtd",,"Inst","ASX",I17),"ttq"))&gt;0,
       VALUE(RTD("tt.rtd",,RTD("tt.rtd",,"Inst","ASX",K17),"ttq"))&gt;0,
         $E17&lt;$F17, M17&gt;$F17),
       IF(ABS(M17-$F17)&gt;0.01, "Sell", "S"),
   IF(AND(VALUE(RTD("tt.rtd",,RTD("tt.rtd",,"Inst","ASX",I17),"ttq"))&gt;0,
       VALUE(RTD("tt.rtd",,RTD("tt.rtd",,"Inst","ASX",K17),"ttq"))&gt;0,
       $E17&lt;$F17, M17&lt;$E17),
       IF(ABS(M17-$E17)&gt;0.01, "Buy", "B"), "")))</f>
        <v/>
      </c>
      <c r="P17" t="str">
        <f t="shared" si="2"/>
        <v/>
      </c>
      <c r="Q17" s="40" t="s">
        <v>202</v>
      </c>
      <c r="R17" cm="1">
        <f t="array" ref="R17">IFERROR(
  _xlfn.SWITCH(
    $F$2,
    "vwap", ROUND(
      (RTD("tt.rtd",,RTD("tt.rtd",,"Inst","ASX",Q17),"BidQty") * RTD("tt.rtd",,RTD("tt.rtd",,"Inst","ASX",Q17),"Ask") +
       RTD("tt.rtd",,RTD("tt.rtd",,"Inst","ASX",Q17),"AskQty") * RTD("tt.rtd",,RTD("tt.rtd",,"Inst","ASX",Q17),"Bid")) /
      (RTD("tt.rtd",,RTD("tt.rtd",,"Inst","ASX",Q17),"BidQty") + RTD("tt.rtd",,RTD("tt.rtd",,"Inst","ASX",Q17),"AskQty")),
      3
    ),
    "settle", RTD("tt.rtd",,RTD("tt.rtd",,"Inst","ASX",Q17),"Settle"),
    "mid", ROUND(
      (RTD("tt.rtd",,RTD("tt.rtd",,"Inst","ASX",Q17),"Bid") + RTD("tt.rtd",,RTD("tt.rtd",,"Inst","ASX",Q17),"Ask")) / 2,
      3
    ),
    0
  ),
  0
)</f>
        <v>0</v>
      </c>
      <c r="S17" s="41" t="s">
        <v>219</v>
      </c>
      <c r="T17" cm="1">
        <f t="array" ref="T17">IFERROR(
  _xlfn.SWITCH(
    $F$2,
    "vwap", ROUND(
      (RTD("tt.rtd",,RTD("tt.rtd",,"Inst","ASX",S17),"BidQty") * RTD("tt.rtd",,RTD("tt.rtd",,"Inst","ASX",S17),"Ask") +
       RTD("tt.rtd",,RTD("tt.rtd",,"Inst","ASX",S17),"AskQty") * RTD("tt.rtd",,RTD("tt.rtd",,"Inst","ASX",S17),"Bid")) /
      (RTD("tt.rtd",,RTD("tt.rtd",,"Inst","ASX",S17),"BidQty") + RTD("tt.rtd",,RTD("tt.rtd",,"Inst","ASX",S17),"AskQty")),
      3
    ),
    "settle", RTD("tt.rtd",,RTD("tt.rtd",,"Inst","ASX",S17),"Settle"),
    "mid", ROUND(
      (RTD("tt.rtd",,RTD("tt.rtd",,"Inst","ASX",S17),"Bid") + RTD("tt.rtd",,RTD("tt.rtd",,"Inst","ASX",S17),"Ask")) / 2,
      3
    ),
    0
  ),
  0
)</f>
        <v>0</v>
      </c>
      <c r="U17" s="39">
        <f t="shared" si="3"/>
        <v>0</v>
      </c>
      <c r="V17" t="str">
        <f>IF(AND(R17=0, T17=0), "",
   IF(AND(VALUE(RTD("tt.rtd",,RTD("tt.rtd",,"Inst","ASX",Q17),"ttq"))&gt;0,
       VALUE(RTD("tt.rtd",,RTD("tt.rtd",,"Inst","ASX",S17),"ttq"))&gt;0,
         $E17&lt;$F17, U17&gt;$F17),
       IF(ABS(U17-$F17)&gt;0.01, "Sell", "S"),
   IF(AND(VALUE(RTD("tt.rtd",,RTD("tt.rtd",,"Inst","ASX",Q17),"ttq"))&gt;0,
       VALUE(RTD("tt.rtd",,RTD("tt.rtd",,"Inst","ASX",S17),"ttq"))&gt;0,
       $E17&lt;$F17, U17&lt;$E17),
       IF(ABS(U17-$E17)&gt;0.01, "Buy", "B"), "")))</f>
        <v/>
      </c>
      <c r="X17" t="str">
        <f t="shared" si="4"/>
        <v/>
      </c>
      <c r="Y17" s="41" t="s">
        <v>203</v>
      </c>
      <c r="Z17" cm="1">
        <f t="array" ref="Z17">IFERROR(
  _xlfn.SWITCH(
    $F$2,
    "vwap", ROUND(
      (RTD("tt.rtd",,RTD("tt.rtd",,"Inst","ASX",Y17),"BidQty") * RTD("tt.rtd",,RTD("tt.rtd",,"Inst","ASX",Y17),"Ask") +
       RTD("tt.rtd",,RTD("tt.rtd",,"Inst","ASX",Y17),"AskQty") * RTD("tt.rtd",,RTD("tt.rtd",,"Inst","ASX",Y17),"Bid")) /
      (RTD("tt.rtd",,RTD("tt.rtd",,"Inst","ASX",Y17),"BidQty") + RTD("tt.rtd",,RTD("tt.rtd",,"Inst","ASX",Y17),"AskQty")),
      3
    ),
    "settle", RTD("tt.rtd",,RTD("tt.rtd",,"Inst","ASX",Y17),"Settle"),
    "mid", ROUND(
      (RTD("tt.rtd",,RTD("tt.rtd",,"Inst","ASX",Y17),"Bid") + RTD("tt.rtd",,RTD("tt.rtd",,"Inst","ASX",Y17),"Ask")) / 2,
      3
    ),
    0
  ),
  0
)</f>
        <v>0</v>
      </c>
      <c r="AA17" s="41" t="s">
        <v>220</v>
      </c>
      <c r="AB17" cm="1">
        <f t="array" ref="AB17">IFERROR(
  _xlfn.SWITCH(
    $F$2,
    "vwap", ROUND(
      (RTD("tt.rtd",,RTD("tt.rtd",,"Inst","ASX",AA17),"BidQty") * RTD("tt.rtd",,RTD("tt.rtd",,"Inst","ASX",AA17),"Ask") +
       RTD("tt.rtd",,RTD("tt.rtd",,"Inst","ASX",AA17),"AskQty") * RTD("tt.rtd",,RTD("tt.rtd",,"Inst","ASX",AA17),"Bid")) /
      (RTD("tt.rtd",,RTD("tt.rtd",,"Inst","ASX",AA17),"BidQty") + RTD("tt.rtd",,RTD("tt.rtd",,"Inst","ASX",AA17),"AskQty")),
      3
    ),
    "settle", RTD("tt.rtd",,RTD("tt.rtd",,"Inst","ASX",AA17),"Settle"),
    "mid", ROUND(
      (RTD("tt.rtd",,RTD("tt.rtd",,"Inst","ASX",AA17),"Bid") + RTD("tt.rtd",,RTD("tt.rtd",,"Inst","ASX",AA17),"Ask")) / 2,
      3
    ),
    0
  ),
  0
)</f>
        <v>0</v>
      </c>
      <c r="AC17" s="35">
        <f t="shared" si="5"/>
        <v>0</v>
      </c>
      <c r="AD17" t="str">
        <f>IF(AND(Z17=0, AB17=0), "",
   IF(AND(VALUE(RTD("tt.rtd",,RTD("tt.rtd",,"Inst","ASX",Y17),"ttq"))&gt;0,
       VALUE(RTD("tt.rtd",,RTD("tt.rtd",,"Inst","ASX",AA17),"ttq"))&gt;0,
         $E17&lt;$F17, AC17&gt;$F17),
       IF(ABS(AC17-$F17)&gt;0.01, "Sell", "S"),
   IF(AND(VALUE(RTD("tt.rtd",,RTD("tt.rtd",,"Inst","ASX",Y17),"ttq"))&gt;0,
       VALUE(RTD("tt.rtd",,RTD("tt.rtd",,"Inst","ASX",AA17),"ttq"))&gt;0,
       $E17&lt;$F17, AC17&lt;$E17),
       IF(ABS(AC17-$E17)&gt;0.01, "Buy", "B"), "")))</f>
        <v/>
      </c>
      <c r="AF17" t="str">
        <f t="shared" si="6"/>
        <v/>
      </c>
      <c r="AG17" s="41" t="s">
        <v>205</v>
      </c>
      <c r="AH17" cm="1">
        <f t="array" ref="AH17">IFERROR(
  _xlfn.SWITCH(
    $F$2,
    "vwap", ROUND(
      (RTD("tt.rtd",,RTD("tt.rtd",,"Inst","ASX",AG17),"BidQty") * RTD("tt.rtd",,RTD("tt.rtd",,"Inst","ASX",AG17),"Ask") +
       RTD("tt.rtd",,RTD("tt.rtd",,"Inst","ASX",AG17),"AskQty") * RTD("tt.rtd",,RTD("tt.rtd",,"Inst","ASX",AG17),"Bid")) /
      (RTD("tt.rtd",,RTD("tt.rtd",,"Inst","ASX",AG17),"BidQty") + RTD("tt.rtd",,RTD("tt.rtd",,"Inst","ASX",AG17),"AskQty")),
      3
    ),
    "settle", RTD("tt.rtd",,RTD("tt.rtd",,"Inst","ASX",AG17),"Settle"),
    "mid", ROUND(
      (RTD("tt.rtd",,RTD("tt.rtd",,"Inst","ASX",AG17),"Bid") + RTD("tt.rtd",,RTD("tt.rtd",,"Inst","ASX",AG17),"Ask")) / 2,
      3
    ),
    0
  ),
  0
)</f>
        <v>0</v>
      </c>
      <c r="AI17" s="41" t="s">
        <v>222</v>
      </c>
      <c r="AJ17" cm="1">
        <f t="array" ref="AJ17">IFERROR(
  _xlfn.SWITCH(
    $F$2,
    "vwap", ROUND(
      (RTD("tt.rtd",,RTD("tt.rtd",,"Inst","ASX",AI17),"BidQty") * RTD("tt.rtd",,RTD("tt.rtd",,"Inst","ASX",AI17),"Ask") +
       RTD("tt.rtd",,RTD("tt.rtd",,"Inst","ASX",AI17),"AskQty") * RTD("tt.rtd",,RTD("tt.rtd",,"Inst","ASX",AI17),"Bid")) /
      (RTD("tt.rtd",,RTD("tt.rtd",,"Inst","ASX",AI17),"BidQty") + RTD("tt.rtd",,RTD("tt.rtd",,"Inst","ASX",AI17),"AskQty")),
      3
    ),
    "settle", RTD("tt.rtd",,RTD("tt.rtd",,"Inst","ASX",AI17),"Settle"),
    "mid", ROUND(
      (RTD("tt.rtd",,RTD("tt.rtd",,"Inst","ASX",AI17),"Bid") + RTD("tt.rtd",,RTD("tt.rtd",,"Inst","ASX",AI17),"Ask")) / 2,
      3
    ),
    0
  ),
  0
)</f>
        <v>0</v>
      </c>
      <c r="AK17" s="35">
        <f t="shared" si="7"/>
        <v>0</v>
      </c>
      <c r="AL17" t="str">
        <f>IF(AND(AH17=0, AJ17=0), "",
   IF(AND(VALUE(RTD("tt.rtd",,RTD("tt.rtd",,"Inst","ASX",AG17),"ttq"))&gt;0,
       VALUE(RTD("tt.rtd",,RTD("tt.rtd",,"Inst","ASX",AI17),"ttq"))&gt;0,
         $E17&lt;$F17, AK17&gt;$F17),
       IF(ABS(AK17-$F17)&gt;0.01, "Sell", "S"),
   IF(AND(VALUE(RTD("tt.rtd",,RTD("tt.rtd",,"Inst","ASX",AG17),"ttq"))&gt;0,
       VALUE(RTD("tt.rtd",,RTD("tt.rtd",,"Inst","ASX",AI17),"ttq"))&gt;0,
       $E17&lt;$F17, AK17&lt;$E17),
       IF(ABS(AK17-$E17)&gt;0.01, "Buy", "B"), "")))</f>
        <v/>
      </c>
      <c r="AM17" t="str">
        <f>IF(OR(AL17="B", AL17="BUY"),
    IF(VALUE(RTD("tt.rtd",,RTD("tt.rtd",,"Inst","ASX",AG17),"BidQty")) /
       VALUE(RTD("tt.rtd",,RTD("tt.rtd",,"Inst","ASX",AG17),"AskQty")) &gt; $G$2,
       IF(VALUE(RTD("tt.rtd",,RTD("tt.rtd",,"Inst","ASX",AG17),"BidQty")) /
          VALUE(RTD("tt.rtd",,RTD("tt.rtd",,"Inst","ASX",AG17),"AskQty")) &gt;=
          VALUE(RTD("tt.rtd",,RTD("tt.rtd",,"Inst","ASX",AI17),"AskQty")) /
          VALUE(RTD("tt.rtd",,RTD("tt.rtd",,"Inst","ASX",AI17),"BidQty")),
          AI17,AG17),
       ""),
    IF(OR(AL17="S", AL17="SELL"),
        IF(VALUE(RTD("tt.rtd",,RTD("tt.rtd",,"Inst","ASX",AI17),"BidQty")) /
           VALUE(RTD("tt.rtd",,RTD("tt.rtd",,"Inst","ASX",AI17),"AskQty")) &gt;  $G$2,
           IF(VALUE(RTD("tt.rtd",,RTD("tt.rtd",,"Inst","ASX",AG17),"BidQty")) /
              VALUE(RTD("tt.rtd",,RTD("tt.rtd",,"Inst","ASX",AG17),"AskQty")) &gt;=
              VALUE(RTD("tt.rtd",,RTD("tt.rtd",,"Inst","ASX",AI17),"AskQty")) /
              VALUE(RTD("tt.rtd",,RTD("tt.rtd",,"Inst","ASX",AI17),"BidQty")),
              AG17,AI17),
           ""),
        ""))</f>
        <v/>
      </c>
      <c r="AN17" t="str">
        <f t="shared" si="8"/>
        <v/>
      </c>
      <c r="AO17" s="41" t="s">
        <v>212</v>
      </c>
      <c r="AP17" cm="1">
        <f t="array" ref="AP17">IFERROR(
  _xlfn.SWITCH(
    $F$2,
    "vwap", ROUND(
      (RTD("tt.rtd",,RTD("tt.rtd",,"Inst","ASX",AO17),"BidQty") * RTD("tt.rtd",,RTD("tt.rtd",,"Inst","ASX",AO17),"Ask") +
       RTD("tt.rtd",,RTD("tt.rtd",,"Inst","ASX",AO17),"AskQty") * RTD("tt.rtd",,RTD("tt.rtd",,"Inst","ASX",AO17),"Bid")) /
      (RTD("tt.rtd",,RTD("tt.rtd",,"Inst","ASX",AO17),"BidQty") + RTD("tt.rtd",,RTD("tt.rtd",,"Inst","ASX",AO17),"AskQty")),
      3
    ),
    "settle", RTD("tt.rtd",,RTD("tt.rtd",,"Inst","ASX",AO17),"Settle"),
    "mid", ROUND(
      (RTD("tt.rtd",,RTD("tt.rtd",,"Inst","ASX",AO17),"Bid") + RTD("tt.rtd",,RTD("tt.rtd",,"Inst","ASX",AO17),"Ask")) / 2,
      3
    ),
    0
  ),
  0
)</f>
        <v>0</v>
      </c>
      <c r="AQ17" s="41" t="s">
        <v>224</v>
      </c>
      <c r="AR17" cm="1">
        <f t="array" ref="AR17">IFERROR(
  _xlfn.SWITCH(
    $F$2,
    "vwap", ROUND(
      (RTD("tt.rtd",,RTD("tt.rtd",,"Inst","ASX",AQ17),"BidQty") * RTD("tt.rtd",,RTD("tt.rtd",,"Inst","ASX",AQ17),"Ask") +
       RTD("tt.rtd",,RTD("tt.rtd",,"Inst","ASX",AQ17),"AskQty") * RTD("tt.rtd",,RTD("tt.rtd",,"Inst","ASX",AQ17),"Bid")) /
      (RTD("tt.rtd",,RTD("tt.rtd",,"Inst","ASX",AQ17),"BidQty") + RTD("tt.rtd",,RTD("tt.rtd",,"Inst","ASX",AQ17),"AskQty")),
      3
    ),
    "settle", RTD("tt.rtd",,RTD("tt.rtd",,"Inst","ASX",AQ17),"Settle"),
    "mid", ROUND(
      (RTD("tt.rtd",,RTD("tt.rtd",,"Inst","ASX",AQ17),"Bid") + RTD("tt.rtd",,RTD("tt.rtd",,"Inst","ASX",AQ17),"Ask")) / 2,
      3
    ),
    0
  ),
  0
)</f>
        <v>0</v>
      </c>
      <c r="AS17" s="35">
        <f t="shared" si="9"/>
        <v>0</v>
      </c>
      <c r="AT17" t="str">
        <f>IF(AND(AP17=0, AR17=0), "",
   IF(AND(VALUE(RTD("tt.rtd",,RTD("tt.rtd",,"Inst","ASX",AO17),"ttq"))&gt;0,
       VALUE(RTD("tt.rtd",,RTD("tt.rtd",,"Inst","ASX",AQ17),"ttq"))&gt;0,
         $E17&lt;$F17, AS17&gt;$F17),
       IF(ABS(AS17-$F17)&gt;0.01, "Sell", "S"),
   IF(AND(VALUE(RTD("tt.rtd",,RTD("tt.rtd",,"Inst","ASX",AO17),"ttq"))&gt;0,
       VALUE(RTD("tt.rtd",,RTD("tt.rtd",,"Inst","ASX",AQ17),"ttq"))&gt;0,
       $E17&lt;$F17, AS17&lt;$E17),
       IF(ABS(AS17-$E17)&gt;0.01, "Buy", "B"), "")))</f>
        <v/>
      </c>
      <c r="AU17" t="str">
        <f>IF(OR(AT17="B", AT17="BUY"),
    IF(VALUE(RTD("tt.rtd",,RTD("tt.rtd",,"Inst","ASX",AO17),"BidQty")) /
       VALUE(RTD("tt.rtd",,RTD("tt.rtd",,"Inst","ASX",AO17),"AskQty")) &gt; $G$2,
       IF(VALUE(RTD("tt.rtd",,RTD("tt.rtd",,"Inst","ASX",AO17),"BidQty")) /
          VALUE(RTD("tt.rtd",,RTD("tt.rtd",,"Inst","ASX",AO17),"AskQty")) &gt;=
          VALUE(RTD("tt.rtd",,RTD("tt.rtd",,"Inst","ASX",AQ17),"AskQty")) /
          VALUE(RTD("tt.rtd",,RTD("tt.rtd",,"Inst","ASX",AQ17),"BidQty")),
          AQ17,AO17),
       ""),
    IF(OR(AT17="S", AT17="SELL"),
        IF(VALUE(RTD("tt.rtd",,RTD("tt.rtd",,"Inst","ASX",AQ17),"BidQty")) /
           VALUE(RTD("tt.rtd",,RTD("tt.rtd",,"Inst","ASX",AQ17),"AskQty")) &gt;  $G$2,
           IF(VALUE(RTD("tt.rtd",,RTD("tt.rtd",,"Inst","ASX",AO17),"BidQty")) /
              VALUE(RTD("tt.rtd",,RTD("tt.rtd",,"Inst","ASX",AO17),"AskQty")) &gt;=
              VALUE(RTD("tt.rtd",,RTD("tt.rtd",,"Inst","ASX",AQ17),"AskQty")) /
              VALUE(RTD("tt.rtd",,RTD("tt.rtd",,"Inst","ASX",AQ17),"BidQty")),
              AO17,AQ17),
           ""),
        ""))</f>
        <v/>
      </c>
      <c r="AV17" t="str">
        <f t="shared" si="10"/>
        <v/>
      </c>
      <c r="AW17" s="40" t="s">
        <v>217</v>
      </c>
      <c r="AX17" cm="1">
        <f t="array" ref="AX17">IFERROR(
  _xlfn.SWITCH(
    $F$2,
    "vwap", ROUND(
      (RTD("tt.rtd",,RTD("tt.rtd",,"Inst","ASX",AW17),"BidQty") * RTD("tt.rtd",,RTD("tt.rtd",,"Inst","ASX",AW17),"Ask") +
       RTD("tt.rtd",,RTD("tt.rtd",,"Inst","ASX",AW17),"AskQty") * RTD("tt.rtd",,RTD("tt.rtd",,"Inst","ASX",AW17),"Bid")) /
      (RTD("tt.rtd",,RTD("tt.rtd",,"Inst","ASX",AW17),"BidQty") + RTD("tt.rtd",,RTD("tt.rtd",,"Inst","ASX",AW17),"AskQty")),
      3
    ),
    "settle", RTD("tt.rtd",,RTD("tt.rtd",,"Inst","ASX",AW17),"Settle"),
    "mid", ROUND(
      (RTD("tt.rtd",,RTD("tt.rtd",,"Inst","ASX",AW17),"Bid") + RTD("tt.rtd",,RTD("tt.rtd",,"Inst","ASX",AW17),"Ask")) / 2,
      3
    ),
    0
  ),
  0
)</f>
        <v>0</v>
      </c>
      <c r="AY17" s="41" t="s">
        <v>226</v>
      </c>
      <c r="AZ17" cm="1">
        <f t="array" ref="AZ17">IFERROR(
  _xlfn.SWITCH(
    $F$2,
    "vwap", ROUND(
      (RTD("tt.rtd",,RTD("tt.rtd",,"Inst","ASX",AY17),"BidQty") * RTD("tt.rtd",,RTD("tt.rtd",,"Inst","ASX",AY17),"Ask") +
       RTD("tt.rtd",,RTD("tt.rtd",,"Inst","ASX",AY17),"AskQty") * RTD("tt.rtd",,RTD("tt.rtd",,"Inst","ASX",AY17),"Bid")) /
      (RTD("tt.rtd",,RTD("tt.rtd",,"Inst","ASX",AY17),"BidQty") + RTD("tt.rtd",,RTD("tt.rtd",,"Inst","ASX",AY17),"AskQty")),
      3
    ),
    "settle", RTD("tt.rtd",,RTD("tt.rtd",,"Inst","ASX",AY17),"Settle"),
    "mid", ROUND(
      (RTD("tt.rtd",,RTD("tt.rtd",,"Inst","ASX",AY17),"Bid") + RTD("tt.rtd",,RTD("tt.rtd",,"Inst","ASX",AY17),"Ask")) / 2,
      3
    ),
    0
  ),
  0
)</f>
        <v>0</v>
      </c>
      <c r="BA17" s="39">
        <f t="shared" si="11"/>
        <v>0</v>
      </c>
      <c r="BB17" t="str">
        <f>IF(AND(AX17=0, AZ17=0), "",
   IF(AND(VALUE(RTD("tt.rtd",,RTD("tt.rtd",,"Inst","ASX",AW17),"ttq"))&gt;0,
       VALUE(RTD("tt.rtd",,RTD("tt.rtd",,"Inst","ASX",AY17),"ttq"))&gt;0,
         $E17&lt;$F17, BA17&gt;$F17),
       IF(ABS(BA17-$F17)&gt;0.01, "Sell", "S"),
   IF(AND(VALUE(RTD("tt.rtd",,RTD("tt.rtd",,"Inst","ASX",AW17),"ttq"))&gt;0,
       VALUE(RTD("tt.rtd",,RTD("tt.rtd",,"Inst","ASX",AY17),"ttq"))&gt;0,
       $E17&lt;$F17, BA17&lt;$E17),
       IF(ABS(BA17-$E17)&gt;0.01, "Buy", "B"), "")))</f>
        <v/>
      </c>
      <c r="BC17" t="str">
        <f>IF(OR(BB17="B", BB17="BUY"),
    IF(VALUE(RTD("tt.rtd",,RTD("tt.rtd",,"Inst","ASX",AW17),"BidQty")) /
       VALUE(RTD("tt.rtd",,RTD("tt.rtd",,"Inst","ASX",AW17),"AskQty")) &gt; $G$2,
       IF(VALUE(RTD("tt.rtd",,RTD("tt.rtd",,"Inst","ASX",AW17),"BidQty")) /
          VALUE(RTD("tt.rtd",,RTD("tt.rtd",,"Inst","ASX",AW17),"AskQty")) &gt;=
          VALUE(RTD("tt.rtd",,RTD("tt.rtd",,"Inst","ASX",AY17),"AskQty")) /
          VALUE(RTD("tt.rtd",,RTD("tt.rtd",,"Inst","ASX",AY17),"BidQty")),
          AY17,AW17),
       ""),
    IF(OR(BB17="S", BB17="SELL"),
        IF(VALUE(RTD("tt.rtd",,RTD("tt.rtd",,"Inst","ASX",AY17),"BidQty")) /
           VALUE(RTD("tt.rtd",,RTD("tt.rtd",,"Inst","ASX",AY17),"AskQty")) &gt;  $G$2,
           IF(VALUE(RTD("tt.rtd",,RTD("tt.rtd",,"Inst","ASX",AW17),"BidQty")) /
              VALUE(RTD("tt.rtd",,RTD("tt.rtd",,"Inst","ASX",AW17),"AskQty")) &gt;=
              VALUE(RTD("tt.rtd",,RTD("tt.rtd",,"Inst","ASX",AY17),"AskQty")) /
              VALUE(RTD("tt.rtd",,RTD("tt.rtd",,"Inst","ASX",AY17),"BidQty")),
              AW17,AY17),
           ""),
        ""))</f>
        <v/>
      </c>
      <c r="BD17" t="str">
        <f t="shared" si="12"/>
        <v/>
      </c>
      <c r="BE17" s="40"/>
      <c r="BG17" s="41"/>
      <c r="BI17" s="35"/>
      <c r="BJ17" t="str">
        <f>IF(AND(BF17=0, BH17=0), "",
   IF(AND(VALUE(RTD("tt.rtd",,RTD("tt.rtd",,"Inst","ASX",BE17),"ttq"))&gt;0,
       VALUE(RTD("tt.rtd",,RTD("tt.rtd",,"Inst","ASX",BG17),"ttq"))&gt;0,
         $E17&lt;$F17, BI17&gt;$F17),
       IF(ABS(BI17-$F17)&gt;0.01, "Sell", "S"),
   IF(AND(VALUE(RTD("tt.rtd",,RTD("tt.rtd",,"Inst","ASX",BE17),"ttq"))&gt;0,
       VALUE(RTD("tt.rtd",,RTD("tt.rtd",,"Inst","ASX",BG17),"ttq"))&gt;0,
       $E17&lt;$F17, BI17&lt;$E17),
       IF(ABS(BI17-$E17)&gt;0.01, "Buy", "B"), "")))</f>
        <v/>
      </c>
    </row>
    <row r="18" spans="1:763" ht="16" thickBot="1" x14ac:dyDescent="0.25">
      <c r="A18" s="40" t="s">
        <v>59</v>
      </c>
      <c r="B18" cm="1">
        <f t="array" ref="B18">IFERROR(
  _xlfn.SWITCH(
    $F$2,
    "vwap", ROUND(
      (RTD("tt.rtd",,RTD("tt.rtd",,"Inst","ASX",A18),"BidQty") * RTD("tt.rtd",,RTD("tt.rtd",,"Inst","ASX",A18),"Ask") +
       RTD("tt.rtd",,RTD("tt.rtd",,"Inst","ASX",A18),"AskQty") * RTD("tt.rtd",,RTD("tt.rtd",,"Inst","ASX",A18),"Bid")) /
      (RTD("tt.rtd",,RTD("tt.rtd",,"Inst","ASX",A18),"BidQty") + RTD("tt.rtd",,RTD("tt.rtd",,"Inst","ASX",A18),"AskQty")),
      3
    ),
    "settle", RTD("tt.rtd",,RTD("tt.rtd",,"Inst","ASX",A18),"Settle"),
    "mid", ROUND(
      (RTD("tt.rtd",,RTD("tt.rtd",,"Inst","ASX",A18),"Bid") + RTD("tt.rtd",,RTD("tt.rtd",,"Inst","ASX",A18),"Ask")) / 2,
      3
    ),
    0
  ),
  0
)</f>
        <v>0</v>
      </c>
      <c r="C18" s="35">
        <f t="shared" si="0"/>
        <v>0</v>
      </c>
      <c r="D18" s="41" t="s">
        <v>82</v>
      </c>
      <c r="E18" t="e">
        <f>VALUE(RTD("tt.rtd",,RTD("tt.rtd",,"Inst","ASX",D18),"Bid"))</f>
        <v>#N/A</v>
      </c>
      <c r="F18" t="e">
        <f>VALUE(RTD("tt.rtd",,RTD("tt.rtd",,"Inst","ASX",D18),"Ask"))</f>
        <v>#N/A</v>
      </c>
      <c r="G18" s="37" cm="1">
        <f t="array" ref="G18">IFERROR(
  _xlfn.SWITCH(
    $F$2,
    "vwap", ROUND(
      (RTD("tt.rtd",,RTD("tt.rtd",,"Inst","ASX",D18),"BidQty") * RTD("tt.rtd",,RTD("tt.rtd",,"Inst","ASX",D18),"Ask") +
       RTD("tt.rtd",,RTD("tt.rtd",,"Inst","ASX",D18),"AskQty") * RTD("tt.rtd",,RTD("tt.rtd",,"Inst","ASX",D18),"Bid")) /
      (RTD("tt.rtd",,RTD("tt.rtd",,"Inst","ASX",D18),"BidQty") + RTD("tt.rtd",,RTD("tt.rtd",,"Inst","ASX",D18),"AskQty")),
      3
    ),
    "settle", RTD("tt.rtd",,RTD("tt.rtd",,"Inst","ASX",D18),"Settle"),
    "mid", ROUND(
      (RTD("tt.rtd",,RTD("tt.rtd",,"Inst","ASX",D18),"Bid") + RTD("tt.rtd",,RTD("tt.rtd",,"Inst","ASX",D18),"Ask")) / 2,
      3
    ),
    0
  ),
  0
)</f>
        <v>0</v>
      </c>
      <c r="I18" s="40" t="s">
        <v>219</v>
      </c>
      <c r="J18" cm="1">
        <f t="array" ref="J18">IFERROR(
  _xlfn.SWITCH(
    $F$2,
    "vwap", ROUND(
      (RTD("tt.rtd",,RTD("tt.rtd",,"Inst","ASX",I18),"BidQty") * RTD("tt.rtd",,RTD("tt.rtd",,"Inst","ASX",I18),"Ask") +
       RTD("tt.rtd",,RTD("tt.rtd",,"Inst","ASX",I18),"AskQty") * RTD("tt.rtd",,RTD("tt.rtd",,"Inst","ASX",I18),"Bid")) /
      (RTD("tt.rtd",,RTD("tt.rtd",,"Inst","ASX",I18),"BidQty") + RTD("tt.rtd",,RTD("tt.rtd",,"Inst","ASX",I18),"AskQty")),
      3
    ),
    "settle", RTD("tt.rtd",,RTD("tt.rtd",,"Inst","ASX",I18),"Settle"),
    "mid", ROUND(
      (RTD("tt.rtd",,RTD("tt.rtd",,"Inst","ASX",I18),"Bid") + RTD("tt.rtd",,RTD("tt.rtd",,"Inst","ASX",I18),"Ask")) / 2,
      3
    ),
    0
  ),
  0
)</f>
        <v>0</v>
      </c>
      <c r="K18" s="41" t="s">
        <v>213</v>
      </c>
      <c r="L18" cm="1">
        <f t="array" ref="L18">IFERROR(
  _xlfn.SWITCH(
    $F$2,
    "vwap", ROUND(
      (RTD("tt.rtd",,RTD("tt.rtd",,"Inst","ASX",K18),"BidQty") * RTD("tt.rtd",,RTD("tt.rtd",,"Inst","ASX",K18),"Ask") +
       RTD("tt.rtd",,RTD("tt.rtd",,"Inst","ASX",K18),"AskQty") * RTD("tt.rtd",,RTD("tt.rtd",,"Inst","ASX",K18),"Bid")) /
      (RTD("tt.rtd",,RTD("tt.rtd",,"Inst","ASX",K18),"BidQty") + RTD("tt.rtd",,RTD("tt.rtd",,"Inst","ASX",K18),"AskQty")),
      3
    ),
    "settle", RTD("tt.rtd",,RTD("tt.rtd",,"Inst","ASX",K18),"Settle"),
    "mid", ROUND(
      (RTD("tt.rtd",,RTD("tt.rtd",,"Inst","ASX",K18),"Bid") + RTD("tt.rtd",,RTD("tt.rtd",,"Inst","ASX",K18),"Ask")) / 2,
      3
    ),
    0
  ),
  0
)</f>
        <v>0</v>
      </c>
      <c r="M18" s="39">
        <f t="shared" si="1"/>
        <v>0</v>
      </c>
      <c r="N18" t="str">
        <f>IF(AND(J18=0, L18=0), "",
   IF(AND(VALUE(RTD("tt.rtd",,RTD("tt.rtd",,"Inst","ASX",I18),"ttq"))&gt;0,
       VALUE(RTD("tt.rtd",,RTD("tt.rtd",,"Inst","ASX",K18),"ttq"))&gt;0,
         $E18&lt;$F18, M18&gt;$F18),
       IF(ABS(M18-$F18)&gt;0.01, "Sell", "S"),
   IF(AND(VALUE(RTD("tt.rtd",,RTD("tt.rtd",,"Inst","ASX",I18),"ttq"))&gt;0,
       VALUE(RTD("tt.rtd",,RTD("tt.rtd",,"Inst","ASX",K18),"ttq"))&gt;0,
       $E18&lt;$F18, M18&lt;$E18),
       IF(ABS(M18-$E18)&gt;0.01, "Buy", "B"), "")))</f>
        <v/>
      </c>
      <c r="P18" t="str">
        <f t="shared" si="2"/>
        <v/>
      </c>
      <c r="Q18" s="40" t="s">
        <v>220</v>
      </c>
      <c r="R18" cm="1">
        <f t="array" ref="R18">IFERROR(
  _xlfn.SWITCH(
    $F$2,
    "vwap", ROUND(
      (RTD("tt.rtd",,RTD("tt.rtd",,"Inst","ASX",Q18),"BidQty") * RTD("tt.rtd",,RTD("tt.rtd",,"Inst","ASX",Q18),"Ask") +
       RTD("tt.rtd",,RTD("tt.rtd",,"Inst","ASX",Q18),"AskQty") * RTD("tt.rtd",,RTD("tt.rtd",,"Inst","ASX",Q18),"Bid")) /
      (RTD("tt.rtd",,RTD("tt.rtd",,"Inst","ASX",Q18),"BidQty") + RTD("tt.rtd",,RTD("tt.rtd",,"Inst","ASX",Q18),"AskQty")),
      3
    ),
    "settle", RTD("tt.rtd",,RTD("tt.rtd",,"Inst","ASX",Q18),"Settle"),
    "mid", ROUND(
      (RTD("tt.rtd",,RTD("tt.rtd",,"Inst","ASX",Q18),"Bid") + RTD("tt.rtd",,RTD("tt.rtd",,"Inst","ASX",Q18),"Ask")) / 2,
      3
    ),
    0
  ),
  0
)</f>
        <v>0</v>
      </c>
      <c r="S18" s="41" t="s">
        <v>214</v>
      </c>
      <c r="T18" cm="1">
        <f t="array" ref="T18">IFERROR(
  _xlfn.SWITCH(
    $F$2,
    "vwap", ROUND(
      (RTD("tt.rtd",,RTD("tt.rtd",,"Inst","ASX",S18),"BidQty") * RTD("tt.rtd",,RTD("tt.rtd",,"Inst","ASX",S18),"Ask") +
       RTD("tt.rtd",,RTD("tt.rtd",,"Inst","ASX",S18),"AskQty") * RTD("tt.rtd",,RTD("tt.rtd",,"Inst","ASX",S18),"Bid")) /
      (RTD("tt.rtd",,RTD("tt.rtd",,"Inst","ASX",S18),"BidQty") + RTD("tt.rtd",,RTD("tt.rtd",,"Inst","ASX",S18),"AskQty")),
      3
    ),
    "settle", RTD("tt.rtd",,RTD("tt.rtd",,"Inst","ASX",S18),"Settle"),
    "mid", ROUND(
      (RTD("tt.rtd",,RTD("tt.rtd",,"Inst","ASX",S18),"Bid") + RTD("tt.rtd",,RTD("tt.rtd",,"Inst","ASX",S18),"Ask")) / 2,
      3
    ),
    0
  ),
  0
)</f>
        <v>0</v>
      </c>
      <c r="U18" s="39">
        <f t="shared" si="3"/>
        <v>0</v>
      </c>
      <c r="V18" t="str">
        <f>IF(AND(R18=0, T18=0), "",
   IF(AND(VALUE(RTD("tt.rtd",,RTD("tt.rtd",,"Inst","ASX",Q18),"ttq"))&gt;0,
       VALUE(RTD("tt.rtd",,RTD("tt.rtd",,"Inst","ASX",S18),"ttq"))&gt;0,
         $E18&lt;$F18, U18&gt;$F18),
       IF(ABS(U18-$F18)&gt;0.01, "Sell", "S"),
   IF(AND(VALUE(RTD("tt.rtd",,RTD("tt.rtd",,"Inst","ASX",Q18),"ttq"))&gt;0,
       VALUE(RTD("tt.rtd",,RTD("tt.rtd",,"Inst","ASX",S18),"ttq"))&gt;0,
       $E18&lt;$F18, U18&lt;$E18),
       IF(ABS(U18-$E18)&gt;0.01, "Buy", "B"), "")))</f>
        <v/>
      </c>
      <c r="X18" t="str">
        <f t="shared" si="4"/>
        <v/>
      </c>
      <c r="Y18" s="41" t="s">
        <v>222</v>
      </c>
      <c r="Z18" cm="1">
        <f t="array" ref="Z18">IFERROR(
  _xlfn.SWITCH(
    $F$2,
    "vwap", ROUND(
      (RTD("tt.rtd",,RTD("tt.rtd",,"Inst","ASX",Y18),"BidQty") * RTD("tt.rtd",,RTD("tt.rtd",,"Inst","ASX",Y18),"Ask") +
       RTD("tt.rtd",,RTD("tt.rtd",,"Inst","ASX",Y18),"AskQty") * RTD("tt.rtd",,RTD("tt.rtd",,"Inst","ASX",Y18),"Bid")) /
      (RTD("tt.rtd",,RTD("tt.rtd",,"Inst","ASX",Y18),"BidQty") + RTD("tt.rtd",,RTD("tt.rtd",,"Inst","ASX",Y18),"AskQty")),
      3
    ),
    "settle", RTD("tt.rtd",,RTD("tt.rtd",,"Inst","ASX",Y18),"Settle"),
    "mid", ROUND(
      (RTD("tt.rtd",,RTD("tt.rtd",,"Inst","ASX",Y18),"Bid") + RTD("tt.rtd",,RTD("tt.rtd",,"Inst","ASX",Y18),"Ask")) / 2,
      3
    ),
    0
  ),
  0
)</f>
        <v>0</v>
      </c>
      <c r="AA18" s="41" t="s">
        <v>215</v>
      </c>
      <c r="AB18" cm="1">
        <f t="array" ref="AB18">IFERROR(
  _xlfn.SWITCH(
    $F$2,
    "vwap", ROUND(
      (RTD("tt.rtd",,RTD("tt.rtd",,"Inst","ASX",AA18),"BidQty") * RTD("tt.rtd",,RTD("tt.rtd",,"Inst","ASX",AA18),"Ask") +
       RTD("tt.rtd",,RTD("tt.rtd",,"Inst","ASX",AA18),"AskQty") * RTD("tt.rtd",,RTD("tt.rtd",,"Inst","ASX",AA18),"Bid")) /
      (RTD("tt.rtd",,RTD("tt.rtd",,"Inst","ASX",AA18),"BidQty") + RTD("tt.rtd",,RTD("tt.rtd",,"Inst","ASX",AA18),"AskQty")),
      3
    ),
    "settle", RTD("tt.rtd",,RTD("tt.rtd",,"Inst","ASX",AA18),"Settle"),
    "mid", ROUND(
      (RTD("tt.rtd",,RTD("tt.rtd",,"Inst","ASX",AA18),"Bid") + RTD("tt.rtd",,RTD("tt.rtd",,"Inst","ASX",AA18),"Ask")) / 2,
      3
    ),
    0
  ),
  0
)</f>
        <v>0</v>
      </c>
      <c r="AC18" s="35">
        <f t="shared" si="5"/>
        <v>0</v>
      </c>
      <c r="AD18" t="str">
        <f>IF(AND(Z18=0, AB18=0), "",
   IF(AND(VALUE(RTD("tt.rtd",,RTD("tt.rtd",,"Inst","ASX",Y18),"ttq"))&gt;0,
       VALUE(RTD("tt.rtd",,RTD("tt.rtd",,"Inst","ASX",AA18),"ttq"))&gt;0,
         $E18&lt;$F18, AC18&gt;$F18),
       IF(ABS(AC18-$F18)&gt;0.01, "Sell", "S"),
   IF(AND(VALUE(RTD("tt.rtd",,RTD("tt.rtd",,"Inst","ASX",Y18),"ttq"))&gt;0,
       VALUE(RTD("tt.rtd",,RTD("tt.rtd",,"Inst","ASX",AA18),"ttq"))&gt;0,
       $E18&lt;$F18, AC18&lt;$E18),
       IF(ABS(AC18-$E18)&gt;0.01, "Buy", "B"), "")))</f>
        <v/>
      </c>
      <c r="AF18" t="str">
        <f t="shared" si="6"/>
        <v/>
      </c>
      <c r="AG18" s="41" t="s">
        <v>224</v>
      </c>
      <c r="AH18" cm="1">
        <f t="array" ref="AH18">IFERROR(
  _xlfn.SWITCH(
    $F$2,
    "vwap", ROUND(
      (RTD("tt.rtd",,RTD("tt.rtd",,"Inst","ASX",AG18),"BidQty") * RTD("tt.rtd",,RTD("tt.rtd",,"Inst","ASX",AG18),"Ask") +
       RTD("tt.rtd",,RTD("tt.rtd",,"Inst","ASX",AG18),"AskQty") * RTD("tt.rtd",,RTD("tt.rtd",,"Inst","ASX",AG18),"Bid")) /
      (RTD("tt.rtd",,RTD("tt.rtd",,"Inst","ASX",AG18),"BidQty") + RTD("tt.rtd",,RTD("tt.rtd",,"Inst","ASX",AG18),"AskQty")),
      3
    ),
    "settle", RTD("tt.rtd",,RTD("tt.rtd",,"Inst","ASX",AG18),"Settle"),
    "mid", ROUND(
      (RTD("tt.rtd",,RTD("tt.rtd",,"Inst","ASX",AG18),"Bid") + RTD("tt.rtd",,RTD("tt.rtd",,"Inst","ASX",AG18),"Ask")) / 2,
      3
    ),
    0
  ),
  0
)</f>
        <v>0</v>
      </c>
      <c r="AI18" s="41" t="s">
        <v>216</v>
      </c>
      <c r="AJ18" cm="1">
        <f t="array" ref="AJ18">IFERROR(
  _xlfn.SWITCH(
    $F$2,
    "vwap", ROUND(
      (RTD("tt.rtd",,RTD("tt.rtd",,"Inst","ASX",AI18),"BidQty") * RTD("tt.rtd",,RTD("tt.rtd",,"Inst","ASX",AI18),"Ask") +
       RTD("tt.rtd",,RTD("tt.rtd",,"Inst","ASX",AI18),"AskQty") * RTD("tt.rtd",,RTD("tt.rtd",,"Inst","ASX",AI18),"Bid")) /
      (RTD("tt.rtd",,RTD("tt.rtd",,"Inst","ASX",AI18),"BidQty") + RTD("tt.rtd",,RTD("tt.rtd",,"Inst","ASX",AI18),"AskQty")),
      3
    ),
    "settle", RTD("tt.rtd",,RTD("tt.rtd",,"Inst","ASX",AI18),"Settle"),
    "mid", ROUND(
      (RTD("tt.rtd",,RTD("tt.rtd",,"Inst","ASX",AI18),"Bid") + RTD("tt.rtd",,RTD("tt.rtd",,"Inst","ASX",AI18),"Ask")) / 2,
      3
    ),
    0
  ),
  0
)</f>
        <v>0</v>
      </c>
      <c r="AK18" s="35">
        <f t="shared" si="7"/>
        <v>0</v>
      </c>
      <c r="AL18" t="str">
        <f>IF(AND(AH18=0, AJ18=0), "",
   IF(AND(VALUE(RTD("tt.rtd",,RTD("tt.rtd",,"Inst","ASX",AG18),"ttq"))&gt;0,
       VALUE(RTD("tt.rtd",,RTD("tt.rtd",,"Inst","ASX",AI18),"ttq"))&gt;0,
         $E18&lt;$F18, AK18&gt;$F18),
       IF(ABS(AK18-$F18)&gt;0.01, "Sell", "S"),
   IF(AND(VALUE(RTD("tt.rtd",,RTD("tt.rtd",,"Inst","ASX",AG18),"ttq"))&gt;0,
       VALUE(RTD("tt.rtd",,RTD("tt.rtd",,"Inst","ASX",AI18),"ttq"))&gt;0,
       $E18&lt;$F18, AK18&lt;$E18),
       IF(ABS(AK18-$E18)&gt;0.01, "Buy", "B"), "")))</f>
        <v/>
      </c>
      <c r="AM18" t="str">
        <f>IF(OR(AL18="B", AL18="BUY"),
    IF(VALUE(RTD("tt.rtd",,RTD("tt.rtd",,"Inst","ASX",AG18),"BidQty")) /
       VALUE(RTD("tt.rtd",,RTD("tt.rtd",,"Inst","ASX",AG18),"AskQty")) &gt; $G$2,
       IF(VALUE(RTD("tt.rtd",,RTD("tt.rtd",,"Inst","ASX",AG18),"BidQty")) /
          VALUE(RTD("tt.rtd",,RTD("tt.rtd",,"Inst","ASX",AG18),"AskQty")) &gt;=
          VALUE(RTD("tt.rtd",,RTD("tt.rtd",,"Inst","ASX",AI18),"AskQty")) /
          VALUE(RTD("tt.rtd",,RTD("tt.rtd",,"Inst","ASX",AI18),"BidQty")),
          AI18,AG18),
       ""),
    IF(OR(AL18="S", AL18="SELL"),
        IF(VALUE(RTD("tt.rtd",,RTD("tt.rtd",,"Inst","ASX",AI18),"BidQty")) /
           VALUE(RTD("tt.rtd",,RTD("tt.rtd",,"Inst","ASX",AI18),"AskQty")) &gt;  $G$2,
           IF(VALUE(RTD("tt.rtd",,RTD("tt.rtd",,"Inst","ASX",AG18),"BidQty")) /
              VALUE(RTD("tt.rtd",,RTD("tt.rtd",,"Inst","ASX",AG18),"AskQty")) &gt;=
              VALUE(RTD("tt.rtd",,RTD("tt.rtd",,"Inst","ASX",AI18),"AskQty")) /
              VALUE(RTD("tt.rtd",,RTD("tt.rtd",,"Inst","ASX",AI18),"BidQty")),
              AG18,AI18),
           ""),
        ""))</f>
        <v/>
      </c>
      <c r="AN18" t="str">
        <f t="shared" si="8"/>
        <v/>
      </c>
      <c r="AO18" s="41" t="s">
        <v>226</v>
      </c>
      <c r="AP18" cm="1">
        <f t="array" ref="AP18">IFERROR(
  _xlfn.SWITCH(
    $F$2,
    "vwap", ROUND(
      (RTD("tt.rtd",,RTD("tt.rtd",,"Inst","ASX",AO18),"BidQty") * RTD("tt.rtd",,RTD("tt.rtd",,"Inst","ASX",AO18),"Ask") +
       RTD("tt.rtd",,RTD("tt.rtd",,"Inst","ASX",AO18),"AskQty") * RTD("tt.rtd",,RTD("tt.rtd",,"Inst","ASX",AO18),"Bid")) /
      (RTD("tt.rtd",,RTD("tt.rtd",,"Inst","ASX",AO18),"BidQty") + RTD("tt.rtd",,RTD("tt.rtd",,"Inst","ASX",AO18),"AskQty")),
      3
    ),
    "settle", RTD("tt.rtd",,RTD("tt.rtd",,"Inst","ASX",AO18),"Settle"),
    "mid", ROUND(
      (RTD("tt.rtd",,RTD("tt.rtd",,"Inst","ASX",AO18),"Bid") + RTD("tt.rtd",,RTD("tt.rtd",,"Inst","ASX",AO18),"Ask")) / 2,
      3
    ),
    0
  ),
  0
)</f>
        <v>0</v>
      </c>
      <c r="AQ18" s="43"/>
      <c r="AR18" cm="1">
        <f t="array" ref="AR18">IFERROR(
  _xlfn.SWITCH(
    $F$2,
    "vwap", ROUND(
      (RTD("tt.rtd",,RTD("tt.rtd",,"Inst","ASX",AQ18),"BidQty") * RTD("tt.rtd",,RTD("tt.rtd",,"Inst","ASX",AQ18),"Ask") +
       RTD("tt.rtd",,RTD("tt.rtd",,"Inst","ASX",AQ18),"AskQty") * RTD("tt.rtd",,RTD("tt.rtd",,"Inst","ASX",AQ18),"Bid")) /
      (RTD("tt.rtd",,RTD("tt.rtd",,"Inst","ASX",AQ18),"BidQty") + RTD("tt.rtd",,RTD("tt.rtd",,"Inst","ASX",AQ18),"AskQty")),
      3
    ),
    "settle", RTD("tt.rtd",,RTD("tt.rtd",,"Inst","ASX",AQ18),"Settle"),
    "mid", ROUND(
      (RTD("tt.rtd",,RTD("tt.rtd",,"Inst","ASX",AQ18),"Bid") + RTD("tt.rtd",,RTD("tt.rtd",,"Inst","ASX",AQ18),"Ask")) / 2,
      3
    ),
    0
  ),
  0
)</f>
        <v>0</v>
      </c>
      <c r="AS18" s="35">
        <f t="shared" si="9"/>
        <v>0</v>
      </c>
      <c r="AT18" t="str">
        <f>IF(AND(AP18=0, AR18=0), "",
   IF(AND(VALUE(RTD("tt.rtd",,RTD("tt.rtd",,"Inst","ASX",AO18),"ttq"))&gt;0,
       VALUE(RTD("tt.rtd",,RTD("tt.rtd",,"Inst","ASX",AQ18),"ttq"))&gt;0,
         $E18&lt;$F18, AS18&gt;$F18),
       IF(ABS(AS18-$F18)&gt;0.01, "Sell", "S"),
   IF(AND(VALUE(RTD("tt.rtd",,RTD("tt.rtd",,"Inst","ASX",AO18),"ttq"))&gt;0,
       VALUE(RTD("tt.rtd",,RTD("tt.rtd",,"Inst","ASX",AQ18),"ttq"))&gt;0,
       $E18&lt;$F18, AS18&lt;$E18),
       IF(ABS(AS18-$E18)&gt;0.01, "Buy", "B"), "")))</f>
        <v/>
      </c>
      <c r="AW18" s="40" t="s">
        <v>227</v>
      </c>
      <c r="AX18" cm="1">
        <f t="array" ref="AX18">IFERROR(
  _xlfn.SWITCH(
    $F$2,
    "vwap", ROUND(
      (RTD("tt.rtd",,RTD("tt.rtd",,"Inst","ASX",AW18),"BidQty") * RTD("tt.rtd",,RTD("tt.rtd",,"Inst","ASX",AW18),"Ask") +
       RTD("tt.rtd",,RTD("tt.rtd",,"Inst","ASX",AW18),"AskQty") * RTD("tt.rtd",,RTD("tt.rtd",,"Inst","ASX",AW18),"Bid")) /
      (RTD("tt.rtd",,RTD("tt.rtd",,"Inst","ASX",AW18),"BidQty") + RTD("tt.rtd",,RTD("tt.rtd",,"Inst","ASX",AW18),"AskQty")),
      3
    ),
    "settle", RTD("tt.rtd",,RTD("tt.rtd",,"Inst","ASX",AW18),"Settle"),
    "mid", ROUND(
      (RTD("tt.rtd",,RTD("tt.rtd",,"Inst","ASX",AW18),"Bid") + RTD("tt.rtd",,RTD("tt.rtd",,"Inst","ASX",AW18),"Ask")) / 2,
      3
    ),
    0
  ),
  0
)</f>
        <v>0</v>
      </c>
      <c r="AY18" s="43"/>
      <c r="AZ18" cm="1">
        <f t="array" ref="AZ18">IFERROR(
  _xlfn.SWITCH(
    $F$2,
    "vwap", ROUND(
      (RTD("tt.rtd",,RTD("tt.rtd",,"Inst","ASX",AY18),"BidQty") * RTD("tt.rtd",,RTD("tt.rtd",,"Inst","ASX",AY18),"Ask") +
       RTD("tt.rtd",,RTD("tt.rtd",,"Inst","ASX",AY18),"AskQty") * RTD("tt.rtd",,RTD("tt.rtd",,"Inst","ASX",AY18),"Bid")) /
      (RTD("tt.rtd",,RTD("tt.rtd",,"Inst","ASX",AY18),"BidQty") + RTD("tt.rtd",,RTD("tt.rtd",,"Inst","ASX",AY18),"AskQty")),
      3
    ),
    "settle", RTD("tt.rtd",,RTD("tt.rtd",,"Inst","ASX",AY18),"Settle"),
    "mid", ROUND(
      (RTD("tt.rtd",,RTD("tt.rtd",,"Inst","ASX",AY18),"Bid") + RTD("tt.rtd",,RTD("tt.rtd",,"Inst","ASX",AY18),"Ask")) / 2,
      3
    ),
    0
  ),
  0
)</f>
        <v>0</v>
      </c>
      <c r="BA18" s="39">
        <f t="shared" si="11"/>
        <v>0</v>
      </c>
      <c r="BB18" t="str">
        <f>IF(AND(AX18=0, AZ18=0), "",
   IF(AND(VALUE(RTD("tt.rtd",,RTD("tt.rtd",,"Inst","ASX",AW18),"ttq"))&gt;0,
       VALUE(RTD("tt.rtd",,RTD("tt.rtd",,"Inst","ASX",AY18),"ttq"))&gt;0,
         $E18&lt;$F18, BA18&gt;$F18),
       IF(ABS(BA18-$F18)&gt;0.01, "Sell", "S"),
   IF(AND(VALUE(RTD("tt.rtd",,RTD("tt.rtd",,"Inst","ASX",AW18),"ttq"))&gt;0,
       VALUE(RTD("tt.rtd",,RTD("tt.rtd",,"Inst","ASX",AY18),"ttq"))&gt;0,
       $E18&lt;$F18, BA18&lt;$E18),
       IF(ABS(BA18-$E18)&gt;0.01, "Buy", "B"), "")))</f>
        <v/>
      </c>
      <c r="BE18" s="40"/>
      <c r="BG18" s="41"/>
      <c r="BI18" s="35"/>
      <c r="BJ18" t="str">
        <f>IF(AND(BF18=0, BH18=0), "",
   IF(AND(VALUE(RTD("tt.rtd",,RTD("tt.rtd",,"Inst","ASX",BE18),"ttq"))&gt;0,
       VALUE(RTD("tt.rtd",,RTD("tt.rtd",,"Inst","ASX",BG18),"ttq"))&gt;0,
         $E18&lt;$F18, BI18&gt;$F18),
       IF(ABS(BI18-$F18)&gt;0.01, "Sell", "S"),
   IF(AND(VALUE(RTD("tt.rtd",,RTD("tt.rtd",,"Inst","ASX",BE18),"ttq"))&gt;0,
       VALUE(RTD("tt.rtd",,RTD("tt.rtd",,"Inst","ASX",BG18),"ttq"))&gt;0,
       $E18&lt;$F18, BI18&lt;$E18),
       IF(ABS(BI18-$E18)&gt;0.01, "Buy", "B"), "")))</f>
        <v/>
      </c>
    </row>
    <row r="19" spans="1:763" ht="16" thickBot="1" x14ac:dyDescent="0.25">
      <c r="A19" s="42" t="s">
        <v>60</v>
      </c>
      <c r="B19" s="19" cm="1">
        <f t="array" ref="B19">IFERROR(
  _xlfn.SWITCH(
    $F$2,
    "vwap", ROUND(
      (RTD("tt.rtd",,RTD("tt.rtd",,"Inst","ASX",A19),"BidQty") * RTD("tt.rtd",,RTD("tt.rtd",,"Inst","ASX",A19),"Ask") +
       RTD("tt.rtd",,RTD("tt.rtd",,"Inst","ASX",A19),"AskQty") * RTD("tt.rtd",,RTD("tt.rtd",,"Inst","ASX",A19),"Bid")) /
      (RTD("tt.rtd",,RTD("tt.rtd",,"Inst","ASX",A19),"BidQty") + RTD("tt.rtd",,RTD("tt.rtd",,"Inst","ASX",A19),"AskQty")),
      3
    ),
    "settle", RTD("tt.rtd",,RTD("tt.rtd",,"Inst","ASX",A19),"Settle"),
    "mid", ROUND(
      (RTD("tt.rtd",,RTD("tt.rtd",,"Inst","ASX",A19),"Bid") + RTD("tt.rtd",,RTD("tt.rtd",,"Inst","ASX",A19),"Ask")) / 2,
      3
    ),
    0
  ),
  0
)</f>
        <v>0</v>
      </c>
      <c r="C19" s="36">
        <f t="shared" si="0"/>
        <v>0</v>
      </c>
      <c r="D19" s="43" t="s">
        <v>213</v>
      </c>
      <c r="G19" s="38" cm="1">
        <f t="array" ref="G19">IFERROR(
  _xlfn.SWITCH(
    $F$2,
    "vwap", ROUND(
      (RTD("tt.rtd",,RTD("tt.rtd",,"Inst","ASX",D19),"BidQty") * RTD("tt.rtd",,RTD("tt.rtd",,"Inst","ASX",D19),"Ask") +
       RTD("tt.rtd",,RTD("tt.rtd",,"Inst","ASX",D19),"AskQty") * RTD("tt.rtd",,RTD("tt.rtd",,"Inst","ASX",D19),"Bid")) /
      (RTD("tt.rtd",,RTD("tt.rtd",,"Inst","ASX",D19),"BidQty") + RTD("tt.rtd",,RTD("tt.rtd",,"Inst","ASX",D19),"AskQty")),
      3
    ),
    "settle", RTD("tt.rtd",,RTD("tt.rtd",,"Inst","ASX",D19),"Settle"),
    "mid", ROUND(
      (RTD("tt.rtd",,RTD("tt.rtd",,"Inst","ASX",D19),"Bid") + RTD("tt.rtd",,RTD("tt.rtd",,"Inst","ASX",D19),"Ask")) / 2,
      3
    ),
    0
  ),
  0
)</f>
        <v>0</v>
      </c>
      <c r="H19" s="19"/>
      <c r="I19" s="42" t="s">
        <v>214</v>
      </c>
      <c r="J19" s="19" cm="1">
        <f t="array" ref="J19">IFERROR(
  _xlfn.SWITCH(
    $F$2,
    "vwap", ROUND(
      (RTD("tt.rtd",,RTD("tt.rtd",,"Inst","ASX",I19),"BidQty") * RTD("tt.rtd",,RTD("tt.rtd",,"Inst","ASX",I19),"Ask") +
       RTD("tt.rtd",,RTD("tt.rtd",,"Inst","ASX",I19),"AskQty") * RTD("tt.rtd",,RTD("tt.rtd",,"Inst","ASX",I19),"Bid")) /
      (RTD("tt.rtd",,RTD("tt.rtd",,"Inst","ASX",I19),"BidQty") + RTD("tt.rtd",,RTD("tt.rtd",,"Inst","ASX",I19),"AskQty")),
      3
    ),
    "settle", RTD("tt.rtd",,RTD("tt.rtd",,"Inst","ASX",I19),"Settle"),
    "mid", ROUND(
      (RTD("tt.rtd",,RTD("tt.rtd",,"Inst","ASX",I19),"Bid") + RTD("tt.rtd",,RTD("tt.rtd",,"Inst","ASX",I19),"Ask")) / 2,
      3
    ),
    0
  ),
  0
)</f>
        <v>0</v>
      </c>
      <c r="K19" s="43" t="s">
        <v>221</v>
      </c>
      <c r="L19" s="19" cm="1">
        <f t="array" ref="L19">IFERROR(
  _xlfn.SWITCH(
    $F$2,
    "vwap", ROUND(
      (RTD("tt.rtd",,RTD("tt.rtd",,"Inst","ASX",K19),"BidQty") * RTD("tt.rtd",,RTD("tt.rtd",,"Inst","ASX",K19),"Ask") +
       RTD("tt.rtd",,RTD("tt.rtd",,"Inst","ASX",K19),"AskQty") * RTD("tt.rtd",,RTD("tt.rtd",,"Inst","ASX",K19),"Bid")) /
      (RTD("tt.rtd",,RTD("tt.rtd",,"Inst","ASX",K19),"BidQty") + RTD("tt.rtd",,RTD("tt.rtd",,"Inst","ASX",K19),"AskQty")),
      3
    ),
    "settle", RTD("tt.rtd",,RTD("tt.rtd",,"Inst","ASX",K19),"Settle"),
    "mid", ROUND(
      (RTD("tt.rtd",,RTD("tt.rtd",,"Inst","ASX",K19),"Bid") + RTD("tt.rtd",,RTD("tt.rtd",,"Inst","ASX",K19),"Ask")) / 2,
      3
    ),
    0
  ),
  0
)</f>
        <v>0</v>
      </c>
      <c r="M19" s="44">
        <f t="shared" si="1"/>
        <v>0</v>
      </c>
      <c r="N19" t="str">
        <f>IF(AND(J19=0, L19=0), "",
   IF(AND(VALUE(RTD("tt.rtd",,RTD("tt.rtd",,"Inst","ASX",I19),"ttq"))&gt;0,
       VALUE(RTD("tt.rtd",,RTD("tt.rtd",,"Inst","ASX",K19),"ttq"))&gt;0,
         $E19&lt;$F19, M19&gt;$F19),
       IF(ABS(M19-$F19)&gt;0.01, "Sell", "S"),
   IF(AND(VALUE(RTD("tt.rtd",,RTD("tt.rtd",,"Inst","ASX",I19),"ttq"))&gt;0,
       VALUE(RTD("tt.rtd",,RTD("tt.rtd",,"Inst","ASX",K19),"ttq"))&gt;0,
       $E19&lt;$F19, M19&lt;$E19),
       IF(ABS(M19-$E19)&gt;0.01, "Buy", "B"), "")))</f>
        <v/>
      </c>
      <c r="P19" t="str">
        <f t="shared" si="2"/>
        <v/>
      </c>
      <c r="Q19" s="42" t="s">
        <v>215</v>
      </c>
      <c r="R19" s="19" cm="1">
        <f t="array" ref="R19">IFERROR(
  _xlfn.SWITCH(
    $F$2,
    "vwap", ROUND(
      (RTD("tt.rtd",,RTD("tt.rtd",,"Inst","ASX",Q19),"BidQty") * RTD("tt.rtd",,RTD("tt.rtd",,"Inst","ASX",Q19),"Ask") +
       RTD("tt.rtd",,RTD("tt.rtd",,"Inst","ASX",Q19),"AskQty") * RTD("tt.rtd",,RTD("tt.rtd",,"Inst","ASX",Q19),"Bid")) /
      (RTD("tt.rtd",,RTD("tt.rtd",,"Inst","ASX",Q19),"BidQty") + RTD("tt.rtd",,RTD("tt.rtd",,"Inst","ASX",Q19),"AskQty")),
      3
    ),
    "settle", RTD("tt.rtd",,RTD("tt.rtd",,"Inst","ASX",Q19),"Settle"),
    "mid", ROUND(
      (RTD("tt.rtd",,RTD("tt.rtd",,"Inst","ASX",Q19),"Bid") + RTD("tt.rtd",,RTD("tt.rtd",,"Inst","ASX",Q19),"Ask")) / 2,
      3
    ),
    0
  ),
  0
)</f>
        <v>0</v>
      </c>
      <c r="S19" s="43"/>
      <c r="T19" s="19" cm="1">
        <f t="array" ref="T19">IFERROR(
  _xlfn.SWITCH(
    $F$2,
    "vwap", ROUND(
      (RTD("tt.rtd",,RTD("tt.rtd",,"Inst","ASX",S19),"BidQty") * RTD("tt.rtd",,RTD("tt.rtd",,"Inst","ASX",S19),"Ask") +
       RTD("tt.rtd",,RTD("tt.rtd",,"Inst","ASX",S19),"AskQty") * RTD("tt.rtd",,RTD("tt.rtd",,"Inst","ASX",S19),"Bid")) /
      (RTD("tt.rtd",,RTD("tt.rtd",,"Inst","ASX",S19),"BidQty") + RTD("tt.rtd",,RTD("tt.rtd",,"Inst","ASX",S19),"AskQty")),
      3
    ),
    "settle", RTD("tt.rtd",,RTD("tt.rtd",,"Inst","ASX",S19),"Settle"),
    "mid", ROUND(
      (RTD("tt.rtd",,RTD("tt.rtd",,"Inst","ASX",S19),"Bid") + RTD("tt.rtd",,RTD("tt.rtd",,"Inst","ASX",S19),"Ask")) / 2,
      3
    ),
    0
  ),
  0
)</f>
        <v>0</v>
      </c>
      <c r="U19" s="44">
        <f t="shared" si="3"/>
        <v>0</v>
      </c>
      <c r="V19" t="str">
        <f>IF(AND(R19=0, T19=0), "",
   IF(AND(VALUE(RTD("tt.rtd",,RTD("tt.rtd",,"Inst","ASX",Q19),"ttq"))&gt;0,
       VALUE(RTD("tt.rtd",,RTD("tt.rtd",,"Inst","ASX",S19),"ttq"))&gt;0,
         $E19&lt;$F19, U19&gt;$F19),
       IF(ABS(U19-$F19)&gt;0.01, "Sell", "S"),
   IF(AND(VALUE(RTD("tt.rtd",,RTD("tt.rtd",,"Inst","ASX",Q19),"ttq"))&gt;0,
       VALUE(RTD("tt.rtd",,RTD("tt.rtd",,"Inst","ASX",S19),"ttq"))&gt;0,
       $E19&lt;$F19, U19&lt;$E19),
       IF(ABS(U19-$E19)&gt;0.01, "Buy", "B"), "")))</f>
        <v/>
      </c>
      <c r="Y19" s="43" t="s">
        <v>216</v>
      </c>
      <c r="Z19" s="19" cm="1">
        <f t="array" ref="Z19">IFERROR(
  _xlfn.SWITCH(
    $F$2,
    "vwap", ROUND(
      (RTD("tt.rtd",,RTD("tt.rtd",,"Inst","ASX",Y19),"BidQty") * RTD("tt.rtd",,RTD("tt.rtd",,"Inst","ASX",Y19),"Ask") +
       RTD("tt.rtd",,RTD("tt.rtd",,"Inst","ASX",Y19),"AskQty") * RTD("tt.rtd",,RTD("tt.rtd",,"Inst","ASX",Y19),"Bid")) /
      (RTD("tt.rtd",,RTD("tt.rtd",,"Inst","ASX",Y19),"BidQty") + RTD("tt.rtd",,RTD("tt.rtd",,"Inst","ASX",Y19),"AskQty")),
      3
    ),
    "settle", RTD("tt.rtd",,RTD("tt.rtd",,"Inst","ASX",Y19),"Settle"),
    "mid", ROUND(
      (RTD("tt.rtd",,RTD("tt.rtd",,"Inst","ASX",Y19),"Bid") + RTD("tt.rtd",,RTD("tt.rtd",,"Inst","ASX",Y19),"Ask")) / 2,
      3
    ),
    0
  ),
  0
)</f>
        <v>0</v>
      </c>
      <c r="AA19" s="43"/>
      <c r="AB19" s="19" cm="1">
        <f t="array" ref="AB19">IFERROR(
  _xlfn.SWITCH(
    $F$2,
    "vwap", ROUND(
      (RTD("tt.rtd",,RTD("tt.rtd",,"Inst","ASX",AA19),"BidQty") * RTD("tt.rtd",,RTD("tt.rtd",,"Inst","ASX",AA19),"Ask") +
       RTD("tt.rtd",,RTD("tt.rtd",,"Inst","ASX",AA19),"AskQty") * RTD("tt.rtd",,RTD("tt.rtd",,"Inst","ASX",AA19),"Bid")) /
      (RTD("tt.rtd",,RTD("tt.rtd",,"Inst","ASX",AA19),"BidQty") + RTD("tt.rtd",,RTD("tt.rtd",,"Inst","ASX",AA19),"AskQty")),
      3
    ),
    "settle", RTD("tt.rtd",,RTD("tt.rtd",,"Inst","ASX",AA19),"Settle"),
    "mid", ROUND(
      (RTD("tt.rtd",,RTD("tt.rtd",,"Inst","ASX",AA19),"Bid") + RTD("tt.rtd",,RTD("tt.rtd",,"Inst","ASX",AA19),"Ask")) / 2,
      3
    ),
    0
  ),
  0
)</f>
        <v>0</v>
      </c>
      <c r="AC19" s="36">
        <f t="shared" si="5"/>
        <v>0</v>
      </c>
      <c r="AD19" t="str">
        <f>IF(AND(Z19=0, AB19=0), "",
   IF(AND(VALUE(RTD("tt.rtd",,RTD("tt.rtd",,"Inst","ASX",Y19),"ttq"))&gt;0,
       VALUE(RTD("tt.rtd",,RTD("tt.rtd",,"Inst","ASX",AA19),"ttq"))&gt;0,
         $E19&lt;$F19, AC19&gt;$F19),
       IF(ABS(AC19-$F19)&gt;0.01, "Sell", "S"),
   IF(AND(VALUE(RTD("tt.rtd",,RTD("tt.rtd",,"Inst","ASX",Y19),"ttq"))&gt;0,
       VALUE(RTD("tt.rtd",,RTD("tt.rtd",,"Inst","ASX",AA19),"ttq"))&gt;0,
       $E19&lt;$F19, AC19&lt;$E19),
       IF(ABS(AC19-$E19)&gt;0.01, "Buy", "B"), "")))</f>
        <v/>
      </c>
      <c r="AG19" s="43" t="s">
        <v>218</v>
      </c>
      <c r="AH19" s="19" cm="1">
        <f t="array" ref="AH19">IFERROR(
  _xlfn.SWITCH(
    $F$2,
    "vwap", ROUND(
      (RTD("tt.rtd",,RTD("tt.rtd",,"Inst","ASX",AG19),"BidQty") * RTD("tt.rtd",,RTD("tt.rtd",,"Inst","ASX",AG19),"Ask") +
       RTD("tt.rtd",,RTD("tt.rtd",,"Inst","ASX",AG19),"AskQty") * RTD("tt.rtd",,RTD("tt.rtd",,"Inst","ASX",AG19),"Bid")) /
      (RTD("tt.rtd",,RTD("tt.rtd",,"Inst","ASX",AG19),"BidQty") + RTD("tt.rtd",,RTD("tt.rtd",,"Inst","ASX",AG19),"AskQty")),
      3
    ),
    "settle", RTD("tt.rtd",,RTD("tt.rtd",,"Inst","ASX",AG19),"Settle"),
    "mid", ROUND(
      (RTD("tt.rtd",,RTD("tt.rtd",,"Inst","ASX",AG19),"Bid") + RTD("tt.rtd",,RTD("tt.rtd",,"Inst","ASX",AG19),"Ask")) / 2,
      3
    ),
    0
  ),
  0
)</f>
        <v>0</v>
      </c>
      <c r="AI19" s="43"/>
      <c r="AJ19" s="19" cm="1">
        <f t="array" ref="AJ19">IFERROR(
  _xlfn.SWITCH(
    $F$2,
    "vwap", ROUND(
      (RTD("tt.rtd",,RTD("tt.rtd",,"Inst","ASX",AI19),"BidQty") * RTD("tt.rtd",,RTD("tt.rtd",,"Inst","ASX",AI19),"Ask") +
       RTD("tt.rtd",,RTD("tt.rtd",,"Inst","ASX",AI19),"AskQty") * RTD("tt.rtd",,RTD("tt.rtd",,"Inst","ASX",AI19),"Bid")) /
      (RTD("tt.rtd",,RTD("tt.rtd",,"Inst","ASX",AI19),"BidQty") + RTD("tt.rtd",,RTD("tt.rtd",,"Inst","ASX",AI19),"AskQty")),
      3
    ),
    "settle", RTD("tt.rtd",,RTD("tt.rtd",,"Inst","ASX",AI19),"Settle"),
    "mid", ROUND(
      (RTD("tt.rtd",,RTD("tt.rtd",,"Inst","ASX",AI19),"Bid") + RTD("tt.rtd",,RTD("tt.rtd",,"Inst","ASX",AI19),"Ask")) / 2,
      3
    ),
    0
  ),
  0
)</f>
        <v>0</v>
      </c>
      <c r="AK19" s="36">
        <f t="shared" si="7"/>
        <v>0</v>
      </c>
      <c r="AL19" t="str">
        <f>IF(AND(AH19=0, AJ19=0), "",
   IF(AND(VALUE(RTD("tt.rtd",,RTD("tt.rtd",,"Inst","ASX",AG19),"ttq"))&gt;0,
       VALUE(RTD("tt.rtd",,RTD("tt.rtd",,"Inst","ASX",AI19),"ttq"))&gt;0,
         $E19&lt;$F19, AK19&gt;$F19),
       IF(ABS(AK19-$F19)&gt;0.01, "Sell", "S"),
   IF(AND(VALUE(RTD("tt.rtd",,RTD("tt.rtd",,"Inst","ASX",AG19),"ttq"))&gt;0,
       VALUE(RTD("tt.rtd",,RTD("tt.rtd",,"Inst","ASX",AI19),"ttq"))&gt;0,
       $E19&lt;$F19, AK19&lt;$E19),
       IF(ABS(AK19-$E19)&gt;0.01, "Buy", "B"), "")))</f>
        <v/>
      </c>
      <c r="AO19" s="43" t="s">
        <v>230</v>
      </c>
      <c r="AP19" s="19" cm="1">
        <f t="array" ref="AP19">IFERROR(
  _xlfn.SWITCH(
    $F$2,
    "vwap", ROUND(
      (RTD("tt.rtd",,RTD("tt.rtd",,"Inst","ASX",AO19),"BidQty") * RTD("tt.rtd",,RTD("tt.rtd",,"Inst","ASX",AO19),"Ask") +
       RTD("tt.rtd",,RTD("tt.rtd",,"Inst","ASX",AO19),"AskQty") * RTD("tt.rtd",,RTD("tt.rtd",,"Inst","ASX",AO19),"Bid")) /
      (RTD("tt.rtd",,RTD("tt.rtd",,"Inst","ASX",AO19),"BidQty") + RTD("tt.rtd",,RTD("tt.rtd",,"Inst","ASX",AO19),"AskQty")),
      3
    ),
    "settle", RTD("tt.rtd",,RTD("tt.rtd",,"Inst","ASX",AO19),"Settle"),
    "mid", ROUND(
      (RTD("tt.rtd",,RTD("tt.rtd",,"Inst","ASX",AO19),"Bid") + RTD("tt.rtd",,RTD("tt.rtd",,"Inst","ASX",AO19),"Ask")) / 2,
      3
    ),
    0
  ),
  0
)</f>
        <v>0</v>
      </c>
      <c r="AQ19" s="43"/>
      <c r="AR19" s="19" cm="1">
        <f t="array" ref="AR19">IFERROR(
  _xlfn.SWITCH(
    $F$2,
    "vwap", ROUND(
      (RTD("tt.rtd",,RTD("tt.rtd",,"Inst","ASX",AQ19),"BidQty") * RTD("tt.rtd",,RTD("tt.rtd",,"Inst","ASX",AQ19),"Ask") +
       RTD("tt.rtd",,RTD("tt.rtd",,"Inst","ASX",AQ19),"AskQty") * RTD("tt.rtd",,RTD("tt.rtd",,"Inst","ASX",AQ19),"Bid")) /
      (RTD("tt.rtd",,RTD("tt.rtd",,"Inst","ASX",AQ19),"BidQty") + RTD("tt.rtd",,RTD("tt.rtd",,"Inst","ASX",AQ19),"AskQty")),
      3
    ),
    "settle", RTD("tt.rtd",,RTD("tt.rtd",,"Inst","ASX",AQ19),"Settle"),
    "mid", ROUND(
      (RTD("tt.rtd",,RTD("tt.rtd",,"Inst","ASX",AQ19),"Bid") + RTD("tt.rtd",,RTD("tt.rtd",,"Inst","ASX",AQ19),"Ask")) / 2,
      3
    ),
    0
  ),
  0
)</f>
        <v>0</v>
      </c>
      <c r="AS19" s="36">
        <f t="shared" si="9"/>
        <v>0</v>
      </c>
      <c r="AT19" t="str">
        <f>IF(AND(AP19=0, AR19=0), "",
   IF(AND(VALUE(RTD("tt.rtd",,RTD("tt.rtd",,"Inst","ASX",AO19),"ttq"))&gt;0,
       VALUE(RTD("tt.rtd",,RTD("tt.rtd",,"Inst","ASX",AQ19),"ttq"))&gt;0,
         $E19&lt;$F19, AS19&gt;$F19),
       IF(ABS(AS19-$F19)&gt;0.01, "Sell", "S"),
   IF(AND(VALUE(RTD("tt.rtd",,RTD("tt.rtd",,"Inst","ASX",AO19),"ttq"))&gt;0,
       VALUE(RTD("tt.rtd",,RTD("tt.rtd",,"Inst","ASX",AQ19),"ttq"))&gt;0,
       $E19&lt;$F19, AS19&lt;$E19),
       IF(ABS(AS19-$E19)&gt;0.01, "Buy", "B"), "")))</f>
        <v/>
      </c>
      <c r="AW19" s="42" t="s">
        <v>231</v>
      </c>
      <c r="AX19" s="19" cm="1">
        <f t="array" ref="AX19">IFERROR(
  _xlfn.SWITCH(
    $F$2,
    "vwap", ROUND(
      (RTD("tt.rtd",,RTD("tt.rtd",,"Inst","ASX",AW19),"BidQty") * RTD("tt.rtd",,RTD("tt.rtd",,"Inst","ASX",AW19),"Ask") +
       RTD("tt.rtd",,RTD("tt.rtd",,"Inst","ASX",AW19),"AskQty") * RTD("tt.rtd",,RTD("tt.rtd",,"Inst","ASX",AW19),"Bid")) /
      (RTD("tt.rtd",,RTD("tt.rtd",,"Inst","ASX",AW19),"BidQty") + RTD("tt.rtd",,RTD("tt.rtd",,"Inst","ASX",AW19),"AskQty")),
      3
    ),
    "settle", RTD("tt.rtd",,RTD("tt.rtd",,"Inst","ASX",AW19),"Settle"),
    "mid", ROUND(
      (RTD("tt.rtd",,RTD("tt.rtd",,"Inst","ASX",AW19),"Bid") + RTD("tt.rtd",,RTD("tt.rtd",,"Inst","ASX",AW19),"Ask")) / 2,
      3
    ),
    0
  ),
  0
)</f>
        <v>0</v>
      </c>
      <c r="AY19" s="43"/>
      <c r="AZ19" s="19" cm="1">
        <f t="array" ref="AZ19">IFERROR(
  _xlfn.SWITCH(
    $F$2,
    "vwap", ROUND(
      (RTD("tt.rtd",,RTD("tt.rtd",,"Inst","ASX",AY19),"BidQty") * RTD("tt.rtd",,RTD("tt.rtd",,"Inst","ASX",AY19),"Ask") +
       RTD("tt.rtd",,RTD("tt.rtd",,"Inst","ASX",AY19),"AskQty") * RTD("tt.rtd",,RTD("tt.rtd",,"Inst","ASX",AY19),"Bid")) /
      (RTD("tt.rtd",,RTD("tt.rtd",,"Inst","ASX",AY19),"BidQty") + RTD("tt.rtd",,RTD("tt.rtd",,"Inst","ASX",AY19),"AskQty")),
      3
    ),
    "settle", RTD("tt.rtd",,RTD("tt.rtd",,"Inst","ASX",AY19),"Settle"),
    "mid", ROUND(
      (RTD("tt.rtd",,RTD("tt.rtd",,"Inst","ASX",AY19),"Bid") + RTD("tt.rtd",,RTD("tt.rtd",,"Inst","ASX",AY19),"Ask")) / 2,
      3
    ),
    0
  ),
  0
)</f>
        <v>0</v>
      </c>
      <c r="BA19" s="44">
        <f t="shared" si="11"/>
        <v>0</v>
      </c>
      <c r="BB19" t="str">
        <f>IF(AND(AX19=0, AZ19=0), "",
   IF(AND(VALUE(RTD("tt.rtd",,RTD("tt.rtd",,"Inst","ASX",AW19),"ttq"))&gt;0,
       VALUE(RTD("tt.rtd",,RTD("tt.rtd",,"Inst","ASX",AY19),"ttq"))&gt;0,
         $E19&lt;$F19, BA19&gt;$F19),
       IF(ABS(BA19-$F19)&gt;0.01, "Sell", "S"),
   IF(AND(VALUE(RTD("tt.rtd",,RTD("tt.rtd",,"Inst","ASX",AW19),"ttq"))&gt;0,
       VALUE(RTD("tt.rtd",,RTD("tt.rtd",,"Inst","ASX",AY19),"ttq"))&gt;0,
       $E19&lt;$F19, BA19&lt;$E19),
       IF(ABS(BA19-$E19)&gt;0.01, "Buy", "B"), "")))</f>
        <v/>
      </c>
      <c r="BC19" s="19"/>
      <c r="BE19" s="42"/>
      <c r="BF19" s="19"/>
      <c r="BG19" s="43"/>
      <c r="BH19" s="19"/>
      <c r="BI19" s="36"/>
      <c r="BJ19" t="str">
        <f>IF(AND(BF19=0, BH19=0), "",
   IF(AND(VALUE(RTD("tt.rtd",,RTD("tt.rtd",,"Inst","ASX",BE19),"ttq"))&gt;0,
       VALUE(RTD("tt.rtd",,RTD("tt.rtd",,"Inst","ASX",BG19),"ttq"))&gt;0,
         $E19&lt;$F19, BI19&gt;$F19),
       IF(ABS(BI19-$F19)&gt;0.01, "Sell", "S"),
   IF(AND(VALUE(RTD("tt.rtd",,RTD("tt.rtd",,"Inst","ASX",BE19),"ttq"))&gt;0,
       VALUE(RTD("tt.rtd",,RTD("tt.rtd",,"Inst","ASX",BG19),"ttq"))&gt;0,
       $E19&lt;$F19, BI19&lt;$E19),
       IF(ABS(BI19-$E19)&gt;0.01, "Buy", "B"), "")))</f>
        <v/>
      </c>
      <c r="BK19" s="19"/>
    </row>
    <row r="21" spans="1:763" ht="16" thickBot="1" x14ac:dyDescent="0.25"/>
    <row r="22" spans="1:763" s="50" customFormat="1" ht="16" thickBot="1" x14ac:dyDescent="0.25">
      <c r="A22" s="49" t="s">
        <v>117</v>
      </c>
      <c r="B22" s="50" t="s">
        <v>258</v>
      </c>
      <c r="D22" s="50" t="s">
        <v>119</v>
      </c>
      <c r="E22"/>
      <c r="F22"/>
      <c r="H22" s="60"/>
      <c r="I22" s="50" t="s">
        <v>232</v>
      </c>
      <c r="K22" s="50" t="s">
        <v>233</v>
      </c>
      <c r="N22" t="str">
        <f>IF(AND(J22=0, L22=0), "",
   IF(AND(VALUE(RTD("tt.rtd",,RTD("tt.rtd",,"Inst","ASX",I22),"ttq"))&gt;0,
       VALUE(RTD("tt.rtd",,RTD("tt.rtd",,"Inst","ASX",K22),"ttq"))&gt;0,
         $E22&lt;$F22, M22&gt;$F22),
       IF(ABS(M22-$F22)&gt;0.01, "Sell", "S"),
   IF(AND(VALUE(RTD("tt.rtd",,RTD("tt.rtd",,"Inst","ASX",I22),"ttq"))&gt;0,
       VALUE(RTD("tt.rtd",,RTD("tt.rtd",,"Inst","ASX",K22),"ttq"))&gt;0,
       $E22&lt;$F22, M22&lt;$E22),
       IF(ABS(M22-$E22)&gt;0.01, "Buy", "B"), "")))</f>
        <v/>
      </c>
      <c r="O22" t="str">
        <f>IF(OR(N22="B", N22="BUY"),
    IF(VALUE(RTD("tt.rtd",,RTD("tt.rtd",,"Inst","ASX",I22),"BidQty")) /
       VALUE(RTD("tt.rtd",,RTD("tt.rtd",,"Inst","ASX",I22),"AskQty")) &gt; $G$2,
       IF(VALUE(RTD("tt.rtd",,RTD("tt.rtd",,"Inst","ASX",I22),"BidQty")) /
          VALUE(RTD("tt.rtd",,RTD("tt.rtd",,"Inst","ASX",I22),"AskQty")) &gt;=
          VALUE(RTD("tt.rtd",,RTD("tt.rtd",,"Inst","ASX",K22),"AskQty")) /
          VALUE(RTD("tt.rtd",,RTD("tt.rtd",,"Inst","ASX",K22),"BidQty")),
          K22, I22),
       ""),
    IF(OR(N22="S", N22="SELL"),
        IF(VALUE(RTD("tt.rtd",,RTD("tt.rtd",,"Inst","ASX",K22),"BidQty")) /
           VALUE(RTD("tt.rtd",,RTD("tt.rtd",,"Inst","ASX",K22),"AskQty")) &gt;  $G$2,
           IF(VALUE(RTD("tt.rtd",,RTD("tt.rtd",,"Inst","ASX",I22),"BidQty")) /
              VALUE(RTD("tt.rtd",,RTD("tt.rtd",,"Inst","ASX",I22),"AskQty")) &gt;=
              VALUE(RTD("tt.rtd",,RTD("tt.rtd",,"Inst","ASX",K22),"AskQty")) /
              VALUE(RTD("tt.rtd",,RTD("tt.rtd",,"Inst","ASX",K22),"BidQty")),
              I22,K22),
           ""),
        ""))</f>
        <v/>
      </c>
      <c r="P22" t="str">
        <f t="shared" si="2"/>
        <v/>
      </c>
      <c r="Q22" s="50" t="s">
        <v>121</v>
      </c>
      <c r="S22" s="50" t="s">
        <v>234</v>
      </c>
      <c r="V22" t="str">
        <f>IF(AND(R22=0, T22=0), "",
   IF(AND(VALUE(RTD("tt.rtd",,RTD("tt.rtd",,"Inst","ASX",Q22),"ttq"))&gt;0,
       VALUE(RTD("tt.rtd",,RTD("tt.rtd",,"Inst","ASX",S22),"ttq"))&gt;0,
         $E22&lt;$F22, U22&gt;$F22),
       IF(ABS(U22-$F22)&gt;0.01, "Sell", "S"),
   IF(AND(VALUE(RTD("tt.rtd",,RTD("tt.rtd",,"Inst","ASX",Q22),"ttq"))&gt;0,
       VALUE(RTD("tt.rtd",,RTD("tt.rtd",,"Inst","ASX",S22),"ttq"))&gt;0,
       $E22&lt;$F22, U22&lt;$E22),
       IF(ABS(U22-$E22)&gt;0.01, "Buy", "B"), "")))</f>
        <v/>
      </c>
      <c r="W22" t="str">
        <f>IF(OR(V22="B", V22="BUY"),
    IF(VALUE(RTD("tt.rtd",,RTD("tt.rtd",,"Inst","ASX",Q22),"BidQty")) /
       VALUE(RTD("tt.rtd",,RTD("tt.rtd",,"Inst","ASX",Q22),"AskQty")) &gt; $G$2,
       IF(VALUE(RTD("tt.rtd",,RTD("tt.rtd",,"Inst","ASX",Q22),"BidQty")) /
          VALUE(RTD("tt.rtd",,RTD("tt.rtd",,"Inst","ASX",Q22),"AskQty")) &gt;=
          VALUE(RTD("tt.rtd",,RTD("tt.rtd",,"Inst","ASX",S22),"AskQty")) /
          VALUE(RTD("tt.rtd",,RTD("tt.rtd",,"Inst","ASX",S22),"BidQty")),
          S22,Q22),
       ""),
    IF(OR(V22="S", V22="SELL"),
        IF(VALUE(RTD("tt.rtd",,RTD("tt.rtd",,"Inst","ASX",S22),"BidQty")) /
           VALUE(RTD("tt.rtd",,RTD("tt.rtd",,"Inst","ASX",S22),"AskQty")) &gt;  $G$2,
           IF(VALUE(RTD("tt.rtd",,RTD("tt.rtd",,"Inst","ASX",Q22),"BidQty")) /
              VALUE(RTD("tt.rtd",,RTD("tt.rtd",,"Inst","ASX",Q22),"AskQty")) &gt;=
              VALUE(RTD("tt.rtd",,RTD("tt.rtd",,"Inst","ASX",S22),"AskQty")) /
              VALUE(RTD("tt.rtd",,RTD("tt.rtd",,"Inst","ASX",S22),"BidQty")),
              Q22,S22),
           ""),
        ""))</f>
        <v/>
      </c>
      <c r="X22" t="str">
        <f t="shared" si="4"/>
        <v/>
      </c>
      <c r="Y22" s="50" t="s">
        <v>123</v>
      </c>
      <c r="AA22" s="50" t="s">
        <v>235</v>
      </c>
      <c r="AD22" t="str">
        <f>IF(AND(Z22=0, AB22=0), "",
   IF(AND(VALUE(RTD("tt.rtd",,RTD("tt.rtd",,"Inst","ASX",Y22),"ttq"))&gt;0,
       VALUE(RTD("tt.rtd",,RTD("tt.rtd",,"Inst","ASX",AA22),"ttq"))&gt;0,
         $E22&lt;$F22, AC22&gt;$F22),
       IF(ABS(AC22-$F22)&gt;0.01, "Sell", "S"),
   IF(AND(VALUE(RTD("tt.rtd",,RTD("tt.rtd",,"Inst","ASX",Y22),"ttq"))&gt;0,
       VALUE(RTD("tt.rtd",,RTD("tt.rtd",,"Inst","ASX",AA22),"ttq"))&gt;0,
       $E22&lt;$F22, AC22&lt;$E22),
       IF(ABS(AC22-$E22)&gt;0.01, "Buy", "B"), "")))</f>
        <v/>
      </c>
      <c r="AE22" t="str">
        <f>IF(OR(AD22="B", AD22="BUY"),
    IF(VALUE(RTD("tt.rtd",,RTD("tt.rtd",,"Inst","ASX",Y22),"BidQty")) /
       VALUE(RTD("tt.rtd",,RTD("tt.rtd",,"Inst","ASX",Y22),"AskQty")) &gt; $G$2,
       IF(VALUE(RTD("tt.rtd",,RTD("tt.rtd",,"Inst","ASX",Y22),"BidQty")) /
          VALUE(RTD("tt.rtd",,RTD("tt.rtd",,"Inst","ASX",Y22),"AskQty")) &gt;=
          VALUE(RTD("tt.rtd",,RTD("tt.rtd",,"Inst","ASX",AA22),"AskQty")) /
          VALUE(RTD("tt.rtd",,RTD("tt.rtd",,"Inst","ASX",AA22),"BidQty")),
          AA22,Y22),
       ""),
    IF(OR(AD22="S", AD22="SELL"),
        IF(VALUE(RTD("tt.rtd",,RTD("tt.rtd",,"Inst","ASX",AA22),"BidQty")) /
           VALUE(RTD("tt.rtd",,RTD("tt.rtd",,"Inst","ASX",AA22),"AskQty")) &gt;  $G$2,
           IF(VALUE(RTD("tt.rtd",,RTD("tt.rtd",,"Inst","ASX",Y22),"BidQty")) /
              VALUE(RTD("tt.rtd",,RTD("tt.rtd",,"Inst","ASX",Y22),"AskQty")) &gt;=
              VALUE(RTD("tt.rtd",,RTD("tt.rtd",,"Inst","ASX",AA22),"AskQty")) /
              VALUE(RTD("tt.rtd",,RTD("tt.rtd",,"Inst","ASX",AA22),"BidQty")),
              Y22,AA22),
           ""),
        ""))</f>
        <v/>
      </c>
      <c r="AF22" t="str">
        <f t="shared" si="6"/>
        <v/>
      </c>
      <c r="AG22" s="50" t="s">
        <v>125</v>
      </c>
      <c r="AI22" s="50" t="s">
        <v>236</v>
      </c>
      <c r="AL22" t="str">
        <f>IF(AND(AH22=0, AJ22=0), "",
   IF(AND(VALUE(RTD("tt.rtd",,RTD("tt.rtd",,"Inst","ASX",AG22),"ttq"))&gt;0,
       VALUE(RTD("tt.rtd",,RTD("tt.rtd",,"Inst","ASX",AI22),"ttq"))&gt;0,
         $E22&lt;$F22, AK22&gt;$F22),
       IF(ABS(AK22-$F22)&gt;0.01, "Sell", "S"),
   IF(AND(VALUE(RTD("tt.rtd",,RTD("tt.rtd",,"Inst","ASX",AG22),"ttq"))&gt;0,
       VALUE(RTD("tt.rtd",,RTD("tt.rtd",,"Inst","ASX",AI22),"ttq"))&gt;0,
       $E22&lt;$F22, AK22&lt;$E22),
       IF(ABS(AK22-$E22)&gt;0.01, "Buy", "B"), "")))</f>
        <v/>
      </c>
      <c r="AM22" t="str">
        <f>IF(OR(AL22="B", AL22="BUY"),
    IF(VALUE(RTD("tt.rtd",,RTD("tt.rtd",,"Inst","ASX",AG22),"BidQty")) /
       VALUE(RTD("tt.rtd",,RTD("tt.rtd",,"Inst","ASX",AG22),"AskQty")) &gt; $G$2,
       IF(VALUE(RTD("tt.rtd",,RTD("tt.rtd",,"Inst","ASX",AG22),"BidQty")) /
          VALUE(RTD("tt.rtd",,RTD("tt.rtd",,"Inst","ASX",AG22),"AskQty")) &gt;=
          VALUE(RTD("tt.rtd",,RTD("tt.rtd",,"Inst","ASX",AI22),"AskQty")) /
          VALUE(RTD("tt.rtd",,RTD("tt.rtd",,"Inst","ASX",AI22),"BidQty")),
          AI22,AG22),
       ""),
    IF(OR(AL22="S", AL22="SELL"),
        IF(VALUE(RTD("tt.rtd",,RTD("tt.rtd",,"Inst","ASX",AI22),"BidQty")) /
           VALUE(RTD("tt.rtd",,RTD("tt.rtd",,"Inst","ASX",AI22),"AskQty")) &gt;  $G$2,
           IF(VALUE(RTD("tt.rtd",,RTD("tt.rtd",,"Inst","ASX",AG22),"BidQty")) /
              VALUE(RTD("tt.rtd",,RTD("tt.rtd",,"Inst","ASX",AG22),"AskQty")) &gt;=
              VALUE(RTD("tt.rtd",,RTD("tt.rtd",,"Inst","ASX",AI22),"AskQty")) /
              VALUE(RTD("tt.rtd",,RTD("tt.rtd",,"Inst","ASX",AI22),"BidQty")),
              AG22,AI22),
           ""),
        ""))</f>
        <v/>
      </c>
      <c r="AN22" t="str">
        <f t="shared" si="8"/>
        <v/>
      </c>
      <c r="AO22" s="50" t="s">
        <v>127</v>
      </c>
      <c r="AQ22" s="50" t="s">
        <v>237</v>
      </c>
      <c r="AT22" t="str">
        <f>IF(AND(AP22=0, AR22=0), "",
   IF(AND(VALUE(RTD("tt.rtd",,RTD("tt.rtd",,"Inst","ASX",AO22),"ttq"))&gt;0,
       VALUE(RTD("tt.rtd",,RTD("tt.rtd",,"Inst","ASX",AQ22),"ttq"))&gt;0,
         $E22&lt;$F22, AS22&gt;$F22),
       IF(ABS(AS22-$F22)&gt;0.01, "Sell", "S"),
   IF(AND(VALUE(RTD("tt.rtd",,RTD("tt.rtd",,"Inst","ASX",AO22),"ttq"))&gt;0,
       VALUE(RTD("tt.rtd",,RTD("tt.rtd",,"Inst","ASX",AQ22),"ttq"))&gt;0,
       $E22&lt;$F22, AS22&lt;$E22),
       IF(ABS(AS22-$E22)&gt;0.01, "Buy", "B"), "")))</f>
        <v/>
      </c>
      <c r="AU22" t="str">
        <f>IF(OR(AT22="B", AT22="BUY"),
    IF(VALUE(RTD("tt.rtd",,RTD("tt.rtd",,"Inst","ASX",AO22),"BidQty")) /
       VALUE(RTD("tt.rtd",,RTD("tt.rtd",,"Inst","ASX",AO22),"AskQty")) &gt; $G$2,
       IF(VALUE(RTD("tt.rtd",,RTD("tt.rtd",,"Inst","ASX",AO22),"BidQty")) /
          VALUE(RTD("tt.rtd",,RTD("tt.rtd",,"Inst","ASX",AO22),"AskQty")) &gt;=
          VALUE(RTD("tt.rtd",,RTD("tt.rtd",,"Inst","ASX",AQ22),"AskQty")) /
          VALUE(RTD("tt.rtd",,RTD("tt.rtd",,"Inst","ASX",AQ22),"BidQty")),
          AQ22,AO22),
       ""),
    IF(OR(AT22="S", AT22="SELL"),
        IF(VALUE(RTD("tt.rtd",,RTD("tt.rtd",,"Inst","ASX",AQ22),"BidQty")) /
           VALUE(RTD("tt.rtd",,RTD("tt.rtd",,"Inst","ASX",AQ22),"AskQty")) &gt;  $G$2,
           IF(VALUE(RTD("tt.rtd",,RTD("tt.rtd",,"Inst","ASX",AO22),"BidQty")) /
              VALUE(RTD("tt.rtd",,RTD("tt.rtd",,"Inst","ASX",AO22),"AskQty")) &gt;=
              VALUE(RTD("tt.rtd",,RTD("tt.rtd",,"Inst","ASX",AQ22),"AskQty")) /
              VALUE(RTD("tt.rtd",,RTD("tt.rtd",,"Inst","ASX",AQ22),"BidQty")),
              AO22,AQ22),
           ""),
        ""))</f>
        <v/>
      </c>
      <c r="AV22" t="str">
        <f t="shared" si="10"/>
        <v/>
      </c>
      <c r="AW22" s="50" t="s">
        <v>185</v>
      </c>
      <c r="AY22" s="50" t="s">
        <v>238</v>
      </c>
      <c r="BB22" t="str">
        <f>IF(AND(AX22=0, AZ22=0), "",
   IF(AND(VALUE(RTD("tt.rtd",,RTD("tt.rtd",,"Inst","ASX",AW22),"ttq"))&gt;0,
       VALUE(RTD("tt.rtd",,RTD("tt.rtd",,"Inst","ASX",AY22),"ttq"))&gt;0,
         $E22&lt;$F22, BA22&gt;$F22),
       IF(ABS(BA22-$F22)&gt;0.01, "Sell", "S"),
   IF(AND(VALUE(RTD("tt.rtd",,RTD("tt.rtd",,"Inst","ASX",AW22),"ttq"))&gt;0,
       VALUE(RTD("tt.rtd",,RTD("tt.rtd",,"Inst","ASX",AY22),"ttq"))&gt;0,
       $E22&lt;$F22, BA22&lt;$E22),
       IF(ABS(BA22-$E22)&gt;0.01, "Buy", "B"), "")))</f>
        <v/>
      </c>
      <c r="BC22" t="str">
        <f>IF(OR(BB22="B", BB22="BUY"),
    IF(VALUE(RTD("tt.rtd",,RTD("tt.rtd",,"Inst","ASX",AW22),"BidQty")) /
       VALUE(RTD("tt.rtd",,RTD("tt.rtd",,"Inst","ASX",AW22),"AskQty")) &gt; $G$2,
       IF(VALUE(RTD("tt.rtd",,RTD("tt.rtd",,"Inst","ASX",AW22),"BidQty")) /
          VALUE(RTD("tt.rtd",,RTD("tt.rtd",,"Inst","ASX",AW22),"AskQty")) &gt;=
          VALUE(RTD("tt.rtd",,RTD("tt.rtd",,"Inst","ASX",AY22),"AskQty")) /
          VALUE(RTD("tt.rtd",,RTD("tt.rtd",,"Inst","ASX",AY22),"BidQty")),
          AY22,AW22),
       ""),
    IF(OR(BB22="S", BB22="SELL"),
        IF(VALUE(RTD("tt.rtd",,RTD("tt.rtd",,"Inst","ASX",AY22),"BidQty")) /
           VALUE(RTD("tt.rtd",,RTD("tt.rtd",,"Inst","ASX",AY22),"AskQty")) &gt;  $G$2,
           IF(VALUE(RTD("tt.rtd",,RTD("tt.rtd",,"Inst","ASX",AW22),"BidQty")) /
              VALUE(RTD("tt.rtd",,RTD("tt.rtd",,"Inst","ASX",AW22),"AskQty")) &gt;=
              VALUE(RTD("tt.rtd",,RTD("tt.rtd",,"Inst","ASX",AY22),"AskQty")) /
              VALUE(RTD("tt.rtd",,RTD("tt.rtd",,"Inst","ASX",AY22),"BidQty")),
              AW22,AY22),
           ""),
        ""))</f>
        <v/>
      </c>
      <c r="BD22" t="str">
        <f t="shared" si="12"/>
        <v/>
      </c>
      <c r="BF22" s="85"/>
      <c r="BH22" s="85"/>
      <c r="BI22" s="85"/>
      <c r="BJ22" t="str">
        <f>IF(AND(BF22=0, BH22=0), "",
   IF(AND(VALUE(RTD("tt.rtd",,RTD("tt.rtd",,"Inst","ASX",BE22),"ttq"))&gt;0,
       VALUE(RTD("tt.rtd",,RTD("tt.rtd",,"Inst","ASX",BG22),"ttq"))&gt;0,
         $E22&lt;$F22, BI22&gt;$F22),
       IF(ABS(BI22-$F22)&gt;0.01, "Sell", "S"),
   IF(AND(VALUE(RTD("tt.rtd",,RTD("tt.rtd",,"Inst","ASX",BE22),"ttq"))&gt;0,
       VALUE(RTD("tt.rtd",,RTD("tt.rtd",,"Inst","ASX",BG22),"ttq"))&gt;0,
       $E22&lt;$F22, BI22&lt;$E22),
       IF(ABS(BI22-$E22)&gt;0.01, "Buy", "B"), "")))</f>
        <v/>
      </c>
      <c r="BK22" s="85"/>
      <c r="BL22" s="85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  <c r="JD22" s="79"/>
      <c r="JE22" s="79"/>
      <c r="JF22" s="79"/>
      <c r="JG22" s="79"/>
      <c r="JH22" s="79"/>
      <c r="JI22" s="79"/>
      <c r="JJ22" s="79"/>
      <c r="JK22" s="79"/>
      <c r="JL22" s="79"/>
      <c r="JM22" s="79"/>
      <c r="JN22" s="79"/>
      <c r="JO22" s="79"/>
      <c r="JP22" s="79"/>
      <c r="JQ22" s="79"/>
      <c r="JR22" s="79"/>
      <c r="JS22" s="79"/>
      <c r="JT22" s="79"/>
      <c r="JU22" s="79"/>
      <c r="JV22" s="79"/>
      <c r="JW22" s="79"/>
      <c r="JX22" s="79"/>
      <c r="JY22" s="79"/>
      <c r="JZ22" s="79"/>
      <c r="KA22" s="79"/>
      <c r="KB22" s="79"/>
      <c r="KC22" s="79"/>
      <c r="KD22" s="79"/>
      <c r="KE22" s="79"/>
      <c r="KF22" s="79"/>
      <c r="KG22" s="79"/>
      <c r="KH22" s="79"/>
      <c r="KI22" s="79"/>
      <c r="KJ22" s="79"/>
      <c r="KK22" s="79"/>
      <c r="KL22" s="79"/>
      <c r="KM22" s="79"/>
      <c r="KN22" s="79"/>
      <c r="KO22" s="79"/>
      <c r="KP22" s="79"/>
      <c r="KQ22" s="79"/>
      <c r="KR22" s="79"/>
      <c r="KS22" s="79"/>
      <c r="KT22" s="79"/>
      <c r="KU22" s="79"/>
      <c r="KV22" s="79"/>
      <c r="KW22" s="79"/>
      <c r="KX22" s="79"/>
      <c r="KY22" s="79"/>
      <c r="KZ22" s="79"/>
      <c r="LA22" s="79"/>
      <c r="LB22" s="79"/>
      <c r="LC22" s="79"/>
      <c r="LD22" s="79"/>
      <c r="LE22" s="79"/>
      <c r="LF22" s="79"/>
      <c r="LG22" s="79"/>
      <c r="LH22" s="79"/>
      <c r="LI22" s="79"/>
      <c r="LJ22" s="79"/>
      <c r="LK22" s="79"/>
      <c r="LL22" s="79"/>
      <c r="LM22" s="79"/>
      <c r="LN22" s="79"/>
      <c r="LO22" s="79"/>
      <c r="LP22" s="79"/>
      <c r="LQ22" s="79"/>
      <c r="LR22" s="79"/>
      <c r="LS22" s="79"/>
      <c r="LT22" s="79"/>
      <c r="LU22" s="79"/>
      <c r="LV22" s="79"/>
      <c r="LW22" s="79"/>
      <c r="LX22" s="79"/>
      <c r="LY22" s="79"/>
      <c r="LZ22" s="79"/>
      <c r="MA22" s="79"/>
      <c r="MB22" s="79"/>
      <c r="MC22" s="79"/>
      <c r="MD22" s="79"/>
      <c r="ME22" s="79"/>
      <c r="MF22" s="79"/>
      <c r="MG22" s="79"/>
      <c r="MH22" s="79"/>
      <c r="MI22" s="79"/>
      <c r="MJ22" s="79"/>
      <c r="MK22" s="79"/>
      <c r="ML22" s="79"/>
      <c r="MM22" s="79"/>
      <c r="MN22" s="79"/>
      <c r="MO22" s="79"/>
      <c r="MP22" s="79"/>
      <c r="MQ22" s="79"/>
      <c r="MR22" s="79"/>
      <c r="MS22" s="79"/>
      <c r="MT22" s="79"/>
      <c r="MU22" s="79"/>
      <c r="MV22" s="79"/>
      <c r="MW22" s="79"/>
      <c r="MX22" s="79"/>
      <c r="MY22" s="79"/>
      <c r="MZ22" s="79"/>
      <c r="NA22" s="79"/>
      <c r="NB22" s="79"/>
      <c r="NC22" s="79"/>
      <c r="ND22" s="79"/>
      <c r="NE22" s="79"/>
      <c r="NF22" s="79"/>
      <c r="NG22" s="79"/>
      <c r="NH22" s="79"/>
      <c r="NI22" s="79"/>
      <c r="NJ22" s="79"/>
      <c r="NK22" s="79"/>
      <c r="NL22" s="79"/>
      <c r="NM22" s="79"/>
      <c r="NN22" s="79"/>
      <c r="NO22" s="79"/>
      <c r="NP22" s="60"/>
      <c r="NQ22" s="60"/>
      <c r="NR22" s="60"/>
      <c r="NS22" s="60"/>
      <c r="NT22" s="60"/>
      <c r="NU22" s="60"/>
      <c r="NV22" s="60"/>
      <c r="NW22" s="60"/>
      <c r="NX22" s="60"/>
      <c r="NY22" s="60"/>
      <c r="NZ22" s="60"/>
      <c r="OA22" s="60"/>
      <c r="OB22" s="60"/>
      <c r="OC22" s="60"/>
      <c r="OD22" s="60"/>
      <c r="OE22" s="60"/>
      <c r="OF22" s="60"/>
      <c r="OG22" s="60"/>
      <c r="OH22" s="60"/>
      <c r="OI22" s="60"/>
      <c r="OJ22" s="60"/>
      <c r="OK22" s="60"/>
      <c r="OL22" s="60"/>
      <c r="OM22" s="60"/>
      <c r="ON22" s="60"/>
      <c r="OO22" s="60"/>
      <c r="OP22" s="60"/>
      <c r="OQ22" s="60"/>
      <c r="OR22" s="60"/>
      <c r="OS22" s="60"/>
      <c r="OT22" s="60"/>
      <c r="OU22" s="60"/>
      <c r="OV22" s="60"/>
      <c r="OW22" s="60"/>
      <c r="OX22" s="60"/>
      <c r="OY22" s="60"/>
      <c r="OZ22" s="60"/>
      <c r="PA22" s="60"/>
      <c r="PB22" s="60"/>
      <c r="PC22" s="60"/>
      <c r="PD22" s="60"/>
      <c r="PE22" s="60"/>
      <c r="PF22" s="60"/>
      <c r="PG22" s="60"/>
      <c r="PH22" s="60"/>
      <c r="PI22" s="60"/>
      <c r="PJ22" s="60"/>
      <c r="PK22" s="60"/>
      <c r="PL22" s="60"/>
      <c r="PM22" s="60"/>
      <c r="PN22" s="60"/>
      <c r="PO22" s="60"/>
      <c r="PP22" s="60"/>
      <c r="PQ22" s="60"/>
      <c r="PR22" s="60"/>
      <c r="PS22" s="60"/>
      <c r="PT22" s="60"/>
      <c r="PU22" s="60"/>
      <c r="PV22" s="60"/>
      <c r="PW22" s="60"/>
      <c r="PX22" s="60"/>
      <c r="PY22" s="60"/>
      <c r="PZ22" s="60"/>
      <c r="QA22" s="60"/>
      <c r="QB22" s="60"/>
      <c r="QC22" s="60"/>
      <c r="QD22" s="60"/>
      <c r="QE22" s="60"/>
      <c r="QF22" s="60"/>
      <c r="QG22" s="60"/>
      <c r="QH22" s="60"/>
      <c r="QI22" s="60"/>
      <c r="QJ22" s="60"/>
      <c r="QK22" s="60"/>
      <c r="QL22" s="60"/>
      <c r="QM22" s="60"/>
      <c r="QN22" s="60"/>
      <c r="QO22" s="60"/>
      <c r="QP22" s="60"/>
      <c r="QQ22" s="60"/>
      <c r="QR22" s="60"/>
      <c r="QS22" s="60"/>
      <c r="QT22" s="60"/>
      <c r="QU22" s="60"/>
      <c r="QV22" s="60"/>
      <c r="QW22" s="60"/>
      <c r="QX22" s="60"/>
      <c r="QY22" s="60"/>
      <c r="QZ22" s="60"/>
      <c r="RA22" s="60"/>
      <c r="RB22" s="60"/>
      <c r="RC22" s="60"/>
      <c r="RD22" s="60"/>
      <c r="RE22" s="60"/>
      <c r="RF22" s="60"/>
      <c r="RG22" s="60"/>
      <c r="RH22" s="60"/>
      <c r="RI22" s="60"/>
      <c r="RJ22" s="60"/>
      <c r="RK22" s="60"/>
      <c r="RL22" s="60"/>
      <c r="RM22" s="60"/>
      <c r="RN22" s="60"/>
      <c r="RO22" s="60"/>
      <c r="RP22" s="60"/>
      <c r="RQ22" s="60"/>
      <c r="RR22" s="60"/>
      <c r="RS22" s="60"/>
      <c r="RT22" s="60"/>
      <c r="RU22" s="60"/>
      <c r="RV22" s="60"/>
      <c r="RW22" s="60"/>
      <c r="RX22" s="60"/>
      <c r="RY22" s="60"/>
      <c r="RZ22" s="60"/>
      <c r="SA22" s="60"/>
      <c r="SB22" s="60"/>
      <c r="SC22" s="60"/>
      <c r="SD22" s="60"/>
      <c r="SE22" s="60"/>
      <c r="SF22" s="60"/>
      <c r="SG22" s="60"/>
      <c r="SH22" s="60"/>
      <c r="SI22" s="60"/>
      <c r="SJ22" s="60"/>
      <c r="SK22" s="60"/>
      <c r="SL22" s="60"/>
      <c r="SM22" s="60"/>
      <c r="SN22" s="60"/>
      <c r="SO22" s="60"/>
      <c r="SP22" s="60"/>
      <c r="SQ22" s="60"/>
      <c r="SR22" s="60"/>
      <c r="SS22" s="60"/>
      <c r="ST22" s="60"/>
      <c r="SU22" s="60"/>
      <c r="SV22" s="60"/>
      <c r="SW22" s="60"/>
      <c r="SX22" s="60"/>
      <c r="SY22" s="60"/>
      <c r="SZ22" s="60"/>
      <c r="TA22" s="60"/>
      <c r="TB22" s="60"/>
      <c r="TC22" s="60"/>
      <c r="TD22" s="60"/>
      <c r="TE22" s="60"/>
      <c r="TF22" s="60"/>
      <c r="TG22" s="60"/>
      <c r="TH22" s="60"/>
      <c r="TI22" s="60"/>
      <c r="TJ22" s="60"/>
      <c r="TK22" s="60"/>
      <c r="TL22" s="60"/>
      <c r="TM22" s="60"/>
      <c r="TN22" s="60"/>
      <c r="TO22" s="60"/>
      <c r="TP22" s="60"/>
      <c r="TQ22" s="60"/>
      <c r="TR22" s="60"/>
      <c r="TS22" s="60"/>
      <c r="TT22" s="60"/>
      <c r="TU22" s="60"/>
      <c r="TV22" s="60"/>
      <c r="TW22" s="60"/>
      <c r="TX22" s="60"/>
      <c r="TY22" s="60"/>
      <c r="TZ22" s="60"/>
      <c r="UA22" s="60"/>
      <c r="UB22" s="60"/>
      <c r="UC22" s="60"/>
      <c r="UD22" s="60"/>
      <c r="UE22" s="60"/>
      <c r="UF22" s="60"/>
      <c r="UG22" s="60"/>
      <c r="UH22" s="60"/>
      <c r="UI22" s="60"/>
      <c r="UJ22" s="60"/>
      <c r="UK22" s="60"/>
      <c r="UL22" s="60"/>
      <c r="UM22" s="60"/>
      <c r="UN22" s="60"/>
      <c r="UO22" s="60"/>
      <c r="UP22" s="60"/>
      <c r="UQ22" s="60"/>
      <c r="UR22" s="60"/>
      <c r="US22" s="60"/>
      <c r="UT22" s="60"/>
      <c r="UU22" s="60"/>
      <c r="UV22" s="60"/>
      <c r="UW22" s="60"/>
      <c r="UX22" s="60"/>
      <c r="UY22" s="60"/>
      <c r="UZ22" s="60"/>
      <c r="VA22" s="60"/>
      <c r="VB22" s="60"/>
      <c r="VC22" s="60"/>
      <c r="VD22" s="60"/>
      <c r="VE22" s="60"/>
      <c r="VF22" s="60"/>
      <c r="VG22" s="60"/>
      <c r="VH22" s="60"/>
      <c r="VI22" s="60"/>
      <c r="VJ22" s="60"/>
      <c r="VK22" s="60"/>
      <c r="VL22" s="60"/>
      <c r="VM22" s="60"/>
      <c r="VN22" s="60"/>
      <c r="VO22" s="60"/>
      <c r="VP22" s="60"/>
      <c r="VQ22" s="60"/>
      <c r="VR22" s="60"/>
      <c r="VS22" s="60"/>
      <c r="VT22" s="60"/>
      <c r="VU22" s="60"/>
      <c r="VV22" s="60"/>
      <c r="VW22" s="60"/>
      <c r="VX22" s="60"/>
      <c r="VY22" s="60"/>
      <c r="VZ22" s="60"/>
      <c r="WA22" s="60"/>
      <c r="WB22" s="60"/>
      <c r="WC22" s="60"/>
      <c r="WD22" s="60"/>
      <c r="WE22" s="60"/>
      <c r="WF22" s="60"/>
      <c r="WG22" s="60"/>
      <c r="WH22" s="60"/>
      <c r="WI22" s="60"/>
      <c r="WJ22" s="60"/>
      <c r="WK22" s="60"/>
      <c r="WL22" s="60"/>
      <c r="WM22" s="60"/>
      <c r="WN22" s="60"/>
      <c r="WO22" s="60"/>
      <c r="WP22" s="60"/>
      <c r="WQ22" s="60"/>
      <c r="WR22" s="60"/>
      <c r="WS22" s="60"/>
      <c r="WT22" s="60"/>
      <c r="WU22" s="60"/>
      <c r="WV22" s="60"/>
      <c r="WW22" s="60"/>
      <c r="WX22" s="60"/>
      <c r="WY22" s="60"/>
      <c r="WZ22" s="60"/>
      <c r="XA22" s="60"/>
      <c r="XB22" s="60"/>
      <c r="XC22" s="60"/>
      <c r="XD22" s="60"/>
      <c r="XE22" s="60"/>
      <c r="XF22" s="60"/>
      <c r="XG22" s="60"/>
      <c r="XH22" s="60"/>
      <c r="XI22" s="60"/>
      <c r="XJ22" s="60"/>
      <c r="XK22" s="60"/>
      <c r="XL22" s="60"/>
      <c r="XM22" s="60"/>
      <c r="XN22" s="60"/>
      <c r="XO22" s="60"/>
      <c r="XP22" s="60"/>
      <c r="XQ22" s="60"/>
      <c r="XR22" s="60"/>
      <c r="XS22" s="60"/>
      <c r="XT22" s="60"/>
      <c r="XU22" s="60"/>
      <c r="XV22" s="60"/>
      <c r="XW22" s="60"/>
      <c r="XX22" s="60"/>
      <c r="XY22" s="60"/>
      <c r="XZ22" s="60"/>
      <c r="YA22" s="60"/>
      <c r="YB22" s="60"/>
      <c r="YC22" s="60"/>
      <c r="YD22" s="60"/>
      <c r="YE22" s="60"/>
      <c r="YF22" s="60"/>
      <c r="YG22" s="60"/>
      <c r="YH22" s="60"/>
      <c r="YI22" s="60"/>
      <c r="YJ22" s="60"/>
      <c r="YK22" s="60"/>
      <c r="YL22" s="60"/>
      <c r="YM22" s="60"/>
      <c r="YN22" s="60"/>
      <c r="YO22" s="60"/>
      <c r="YP22" s="60"/>
      <c r="YQ22" s="60"/>
      <c r="YR22" s="60"/>
      <c r="YS22" s="60"/>
      <c r="YT22" s="60"/>
      <c r="YU22" s="60"/>
      <c r="YV22" s="60"/>
      <c r="YW22" s="60"/>
      <c r="YX22" s="60"/>
      <c r="YY22" s="60"/>
      <c r="YZ22" s="60"/>
      <c r="ZA22" s="60"/>
      <c r="ZB22" s="60"/>
      <c r="ZC22" s="60"/>
      <c r="ZD22" s="60"/>
      <c r="ZE22" s="60"/>
      <c r="ZF22" s="60"/>
      <c r="ZG22" s="60"/>
      <c r="ZH22" s="60"/>
      <c r="ZI22" s="60"/>
      <c r="ZJ22" s="60"/>
      <c r="ZK22" s="60"/>
      <c r="ZL22" s="60"/>
      <c r="ZM22" s="60"/>
      <c r="ZN22" s="60"/>
      <c r="ZO22" s="60"/>
      <c r="ZP22" s="60"/>
      <c r="ZQ22" s="60"/>
      <c r="ZR22" s="60"/>
      <c r="ZS22" s="60"/>
      <c r="ZT22" s="60"/>
      <c r="ZU22" s="60"/>
      <c r="ZV22" s="60"/>
      <c r="ZW22" s="60"/>
      <c r="ZX22" s="60"/>
      <c r="ZY22" s="60"/>
      <c r="ZZ22" s="60"/>
      <c r="AAA22" s="60"/>
      <c r="AAB22" s="60"/>
      <c r="AAC22" s="60"/>
      <c r="AAD22" s="60"/>
      <c r="AAE22" s="60"/>
      <c r="AAF22" s="60"/>
      <c r="AAG22" s="60"/>
      <c r="AAH22" s="60"/>
      <c r="AAI22" s="60"/>
      <c r="AAJ22" s="60"/>
      <c r="AAK22" s="60"/>
      <c r="AAL22" s="60"/>
      <c r="AAM22" s="60"/>
      <c r="AAN22" s="60"/>
      <c r="AAO22" s="60"/>
      <c r="AAP22" s="60"/>
      <c r="AAQ22" s="60"/>
      <c r="AAR22" s="60"/>
      <c r="AAS22" s="60"/>
      <c r="AAT22" s="60"/>
      <c r="AAU22" s="60"/>
      <c r="AAV22" s="60"/>
      <c r="AAW22" s="60"/>
      <c r="AAX22" s="60"/>
      <c r="AAY22" s="60"/>
      <c r="AAZ22" s="60"/>
      <c r="ABA22" s="60"/>
      <c r="ABB22" s="60"/>
      <c r="ABC22" s="60"/>
      <c r="ABD22" s="60"/>
      <c r="ABE22" s="60"/>
      <c r="ABF22" s="60"/>
      <c r="ABG22" s="60"/>
      <c r="ABH22" s="60"/>
      <c r="ABI22" s="60"/>
      <c r="ABJ22" s="60"/>
      <c r="ABK22" s="60"/>
      <c r="ABL22" s="60"/>
      <c r="ABM22" s="60"/>
      <c r="ABN22" s="60"/>
      <c r="ABO22" s="60"/>
      <c r="ABP22" s="60"/>
      <c r="ABQ22" s="60"/>
      <c r="ABR22" s="60"/>
      <c r="ABS22" s="60"/>
      <c r="ABT22" s="60"/>
      <c r="ABU22" s="60"/>
      <c r="ABV22" s="60"/>
      <c r="ABW22" s="60"/>
      <c r="ABX22" s="60"/>
      <c r="ABY22" s="60"/>
      <c r="ABZ22" s="60"/>
      <c r="ACA22" s="60"/>
      <c r="ACB22" s="60"/>
      <c r="ACC22" s="60"/>
      <c r="ACD22" s="60"/>
      <c r="ACE22" s="60"/>
      <c r="ACF22" s="60"/>
      <c r="ACG22" s="60"/>
      <c r="ACH22" s="60"/>
      <c r="ACI22" s="60"/>
    </row>
    <row r="23" spans="1:763" x14ac:dyDescent="0.2">
      <c r="A23" s="40" t="s">
        <v>45</v>
      </c>
      <c r="B23" cm="1">
        <f t="array" ref="B23">IFERROR(
  _xlfn.SWITCH(
    $F$2,
    "vwap", ROUND(
      (RTD("tt.rtd",,RTD("tt.rtd",,"Inst","ASX",A23),"BidQty") * RTD("tt.rtd",,RTD("tt.rtd",,"Inst","ASX",A23),"Ask") +
       RTD("tt.rtd",,RTD("tt.rtd",,"Inst","ASX",A23),"AskQty") * RTD("tt.rtd",,RTD("tt.rtd",,"Inst","ASX",A23),"Bid")) /
      (RTD("tt.rtd",,RTD("tt.rtd",,"Inst","ASX",A23),"BidQty") + RTD("tt.rtd",,RTD("tt.rtd",,"Inst","ASX",A23),"AskQty")),
      3
    ),
    "settle", RTD("tt.rtd",,RTD("tt.rtd",,"Inst","ASX",A23),"Settle"),
    "mid", ROUND(
      (RTD("tt.rtd",,RTD("tt.rtd",,"Inst","ASX",A23),"Bid") + RTD("tt.rtd",,RTD("tt.rtd",,"Inst","ASX",A23),"Ask")) / 2,
      3
    ),
    0
  ),
  0
)</f>
        <v>0</v>
      </c>
      <c r="C23" s="35">
        <f>B23-B25</f>
        <v>0</v>
      </c>
      <c r="D23" s="41" t="s">
        <v>61</v>
      </c>
      <c r="E23" t="e">
        <f>VALUE(RTD("tt.rtd",,RTD("tt.rtd",,"Inst","ASX",D23),"Bid"))</f>
        <v>#N/A</v>
      </c>
      <c r="F23" t="e">
        <f>VALUE(RTD("tt.rtd",,RTD("tt.rtd",,"Inst","ASX",D23),"Ask"))</f>
        <v>#N/A</v>
      </c>
      <c r="G23" s="37" cm="1">
        <f t="array" ref="G23">IFERROR(
  _xlfn.SWITCH(
    $F$2,
    "vwap", ROUND(
      (RTD("tt.rtd",,RTD("tt.rtd",,"Inst","ASX",D23),"BidQty") * RTD("tt.rtd",,RTD("tt.rtd",,"Inst","ASX",D23),"Ask") +
       RTD("tt.rtd",,RTD("tt.rtd",,"Inst","ASX",D23),"AskQty") * RTD("tt.rtd",,RTD("tt.rtd",,"Inst","ASX",D23),"Bid")) /
      (RTD("tt.rtd",,RTD("tt.rtd",,"Inst","ASX",D23),"BidQty") + RTD("tt.rtd",,RTD("tt.rtd",,"Inst","ASX",D23),"AskQty")),
      3
    ),
    "settle", RTD("tt.rtd",,RTD("tt.rtd",,"Inst","ASX",D23),"Settle"),
    "mid", ROUND(
      (RTD("tt.rtd",,RTD("tt.rtd",,"Inst","ASX",D23),"Bid") + RTD("tt.rtd",,RTD("tt.rtd",,"Inst","ASX",D23),"Ask")) / 2,
      3
    ),
    0
  ),
  0
)</f>
        <v>0</v>
      </c>
      <c r="I23" s="41" t="s">
        <v>63</v>
      </c>
      <c r="J23" cm="1">
        <f t="array" ref="J23">IFERROR(
  _xlfn.SWITCH(
    $F$2,
    "vwap", ROUND(
      (RTD("tt.rtd",,RTD("tt.rtd",,"Inst","ASX",I23),"BidQty") * RTD("tt.rtd",,RTD("tt.rtd",,"Inst","ASX",I23),"Ask") +
       RTD("tt.rtd",,RTD("tt.rtd",,"Inst","ASX",I23),"AskQty") * RTD("tt.rtd",,RTD("tt.rtd",,"Inst","ASX",I23),"Bid")) /
      (RTD("tt.rtd",,RTD("tt.rtd",,"Inst","ASX",I23),"BidQty") + RTD("tt.rtd",,RTD("tt.rtd",,"Inst","ASX",I23),"AskQty")),
      3
    ),
    "settle", RTD("tt.rtd",,RTD("tt.rtd",,"Inst","ASX",I23),"Settle"),
    "mid", ROUND(
      (RTD("tt.rtd",,RTD("tt.rtd",,"Inst","ASX",I23),"Bid") + RTD("tt.rtd",,RTD("tt.rtd",,"Inst","ASX",I23),"Ask")) / 2,
      3
    ),
    0
  ),
  0
)</f>
        <v>0</v>
      </c>
      <c r="K23" s="41" t="s">
        <v>62</v>
      </c>
      <c r="L23" cm="1">
        <f t="array" ref="L23">IFERROR(
  _xlfn.SWITCH(
    $F$2,
    "vwap", ROUND(
      (RTD("tt.rtd",,RTD("tt.rtd",,"Inst","ASX",K23),"BidQty") * RTD("tt.rtd",,RTD("tt.rtd",,"Inst","ASX",K23),"Ask") +
       RTD("tt.rtd",,RTD("tt.rtd",,"Inst","ASX",K23),"AskQty") * RTD("tt.rtd",,RTD("tt.rtd",,"Inst","ASX",K23),"Bid")) /
      (RTD("tt.rtd",,RTD("tt.rtd",,"Inst","ASX",K23),"BidQty") + RTD("tt.rtd",,RTD("tt.rtd",,"Inst","ASX",K23),"AskQty")),
      3
    ),
    "settle", RTD("tt.rtd",,RTD("tt.rtd",,"Inst","ASX",K23),"Settle"),
    "mid", ROUND(
      (RTD("tt.rtd",,RTD("tt.rtd",,"Inst","ASX",K23),"Bid") + RTD("tt.rtd",,RTD("tt.rtd",,"Inst","ASX",K23),"Ask")) / 2,
      3
    ),
    0
  ),
  0
)</f>
        <v>0</v>
      </c>
      <c r="M23" s="35">
        <f>J23+L23</f>
        <v>0</v>
      </c>
      <c r="Q23" s="41" t="s">
        <v>129</v>
      </c>
      <c r="R23" cm="1">
        <f t="array" ref="R23">IFERROR(
  _xlfn.SWITCH(
    $F$2,
    "vwap", ROUND(
      (RTD("tt.rtd",,RTD("tt.rtd",,"Inst","ASX",Q23),"BidQty") * RTD("tt.rtd",,RTD("tt.rtd",,"Inst","ASX",Q23),"Ask") +
       RTD("tt.rtd",,RTD("tt.rtd",,"Inst","ASX",Q23),"AskQty") * RTD("tt.rtd",,RTD("tt.rtd",,"Inst","ASX",Q23),"Bid")) /
      (RTD("tt.rtd",,RTD("tt.rtd",,"Inst","ASX",Q23),"BidQty") + RTD("tt.rtd",,RTD("tt.rtd",,"Inst","ASX",Q23),"AskQty")),
      3
    ),
    "settle", RTD("tt.rtd",,RTD("tt.rtd",,"Inst","ASX",Q23),"Settle"),
    "mid", ROUND(
      (RTD("tt.rtd",,RTD("tt.rtd",,"Inst","ASX",Q23),"Bid") + RTD("tt.rtd",,RTD("tt.rtd",,"Inst","ASX",Q23),"Ask")) / 2,
      3
    ),
    0
  ),
  0
)</f>
        <v>0</v>
      </c>
      <c r="S23" s="41" t="s">
        <v>64</v>
      </c>
      <c r="T23" cm="1">
        <f t="array" ref="T23">IFERROR(
  _xlfn.SWITCH(
    $F$2,
    "vwap", ROUND(
      (RTD("tt.rtd",,RTD("tt.rtd",,"Inst","ASX",S23),"BidQty") * RTD("tt.rtd",,RTD("tt.rtd",,"Inst","ASX",S23),"Ask") +
       RTD("tt.rtd",,RTD("tt.rtd",,"Inst","ASX",S23),"AskQty") * RTD("tt.rtd",,RTD("tt.rtd",,"Inst","ASX",S23),"Bid")) /
      (RTD("tt.rtd",,RTD("tt.rtd",,"Inst","ASX",S23),"BidQty") + RTD("tt.rtd",,RTD("tt.rtd",,"Inst","ASX",S23),"AskQty")),
      3
    ),
    "settle", RTD("tt.rtd",,RTD("tt.rtd",,"Inst","ASX",S23),"Settle"),
    "mid", ROUND(
      (RTD("tt.rtd",,RTD("tt.rtd",,"Inst","ASX",S23),"Bid") + RTD("tt.rtd",,RTD("tt.rtd",,"Inst","ASX",S23),"Ask")) / 2,
      3
    ),
    0
  ),
  0
)</f>
        <v>0</v>
      </c>
      <c r="U23" s="35">
        <f t="shared" si="3"/>
        <v>0</v>
      </c>
      <c r="Y23" s="41" t="s">
        <v>131</v>
      </c>
      <c r="Z23" cm="1">
        <f t="array" ref="Z23">IFERROR(
  _xlfn.SWITCH(
    $F$2,
    "vwap", ROUND(
      (RTD("tt.rtd",,RTD("tt.rtd",,"Inst","ASX",Y23),"BidQty") * RTD("tt.rtd",,RTD("tt.rtd",,"Inst","ASX",Y23),"Ask") +
       RTD("tt.rtd",,RTD("tt.rtd",,"Inst","ASX",Y23),"AskQty") * RTD("tt.rtd",,RTD("tt.rtd",,"Inst","ASX",Y23),"Bid")) /
      (RTD("tt.rtd",,RTD("tt.rtd",,"Inst","ASX",Y23),"BidQty") + RTD("tt.rtd",,RTD("tt.rtd",,"Inst","ASX",Y23),"AskQty")),
      3
    ),
    "settle", RTD("tt.rtd",,RTD("tt.rtd",,"Inst","ASX",Y23),"Settle"),
    "mid", ROUND(
      (RTD("tt.rtd",,RTD("tt.rtd",,"Inst","ASX",Y23),"Bid") + RTD("tt.rtd",,RTD("tt.rtd",,"Inst","ASX",Y23),"Ask")) / 2,
      3
    ),
    0
  ),
  0
)</f>
        <v>0</v>
      </c>
      <c r="AA23" s="41" t="s">
        <v>137</v>
      </c>
      <c r="AB23" cm="1">
        <f t="array" ref="AB23">IFERROR(
  _xlfn.SWITCH(
    $F$2,
    "vwap", ROUND(
      (RTD("tt.rtd",,RTD("tt.rtd",,"Inst","ASX",AA23),"BidQty") * RTD("tt.rtd",,RTD("tt.rtd",,"Inst","ASX",AA23),"Ask") +
       RTD("tt.rtd",,RTD("tt.rtd",,"Inst","ASX",AA23),"AskQty") * RTD("tt.rtd",,RTD("tt.rtd",,"Inst","ASX",AA23),"Bid")) /
      (RTD("tt.rtd",,RTD("tt.rtd",,"Inst","ASX",AA23),"BidQty") + RTD("tt.rtd",,RTD("tt.rtd",,"Inst","ASX",AA23),"AskQty")),
      3
    ),
    "settle", RTD("tt.rtd",,RTD("tt.rtd",,"Inst","ASX",AA23),"Settle"),
    "mid", ROUND(
      (RTD("tt.rtd",,RTD("tt.rtd",,"Inst","ASX",AA23),"Bid") + RTD("tt.rtd",,RTD("tt.rtd",,"Inst","ASX",AA23),"Ask")) / 2,
      3
    ),
    0
  ),
  0
)</f>
        <v>0</v>
      </c>
      <c r="AC23" s="35">
        <f t="shared" si="5"/>
        <v>0</v>
      </c>
      <c r="AG23" s="41" t="s">
        <v>133</v>
      </c>
      <c r="AH23" cm="1">
        <f t="array" ref="AH23">IFERROR(
  _xlfn.SWITCH(
    $F$2,
    "vwap", ROUND(
      (RTD("tt.rtd",,RTD("tt.rtd",,"Inst","ASX",AG23),"BidQty") * RTD("tt.rtd",,RTD("tt.rtd",,"Inst","ASX",AG23),"Ask") +
       RTD("tt.rtd",,RTD("tt.rtd",,"Inst","ASX",AG23),"AskQty") * RTD("tt.rtd",,RTD("tt.rtd",,"Inst","ASX",AG23),"Bid")) /
      (RTD("tt.rtd",,RTD("tt.rtd",,"Inst","ASX",AG23),"BidQty") + RTD("tt.rtd",,RTD("tt.rtd",,"Inst","ASX",AG23),"AskQty")),
      3
    ),
    "settle", RTD("tt.rtd",,RTD("tt.rtd",,"Inst","ASX",AG23),"Settle"),
    "mid", ROUND(
      (RTD("tt.rtd",,RTD("tt.rtd",,"Inst","ASX",AG23),"Bid") + RTD("tt.rtd",,RTD("tt.rtd",,"Inst","ASX",AG23),"Ask")) / 2,
      3
    ),
    0
  ),
  0
)</f>
        <v>0</v>
      </c>
      <c r="AI23" s="41" t="s">
        <v>138</v>
      </c>
      <c r="AJ23" cm="1">
        <f t="array" ref="AJ23">IFERROR(
  _xlfn.SWITCH(
    $F$2,
    "vwap", ROUND(
      (RTD("tt.rtd",,RTD("tt.rtd",,"Inst","ASX",AI23),"BidQty") * RTD("tt.rtd",,RTD("tt.rtd",,"Inst","ASX",AI23),"Ask") +
       RTD("tt.rtd",,RTD("tt.rtd",,"Inst","ASX",AI23),"AskQty") * RTD("tt.rtd",,RTD("tt.rtd",,"Inst","ASX",AI23),"Bid")) /
      (RTD("tt.rtd",,RTD("tt.rtd",,"Inst","ASX",AI23),"BidQty") + RTD("tt.rtd",,RTD("tt.rtd",,"Inst","ASX",AI23),"AskQty")),
      3
    ),
    "settle", RTD("tt.rtd",,RTD("tt.rtd",,"Inst","ASX",AI23),"Settle"),
    "mid", ROUND(
      (RTD("tt.rtd",,RTD("tt.rtd",,"Inst","ASX",AI23),"Bid") + RTD("tt.rtd",,RTD("tt.rtd",,"Inst","ASX",AI23),"Ask")) / 2,
      3
    ),
    0
  ),
  0
)</f>
        <v>0</v>
      </c>
      <c r="AK23" s="35">
        <f t="shared" si="7"/>
        <v>0</v>
      </c>
      <c r="AO23" s="41" t="s">
        <v>135</v>
      </c>
      <c r="AP23" cm="1">
        <f t="array" ref="AP23">IFERROR(
  _xlfn.SWITCH(
    $F$2,
    "vwap", ROUND(
      (RTD("tt.rtd",,RTD("tt.rtd",,"Inst","ASX",AO23),"BidQty") * RTD("tt.rtd",,RTD("tt.rtd",,"Inst","ASX",AO23),"Ask") +
       RTD("tt.rtd",,RTD("tt.rtd",,"Inst","ASX",AO23),"AskQty") * RTD("tt.rtd",,RTD("tt.rtd",,"Inst","ASX",AO23),"Bid")) /
      (RTD("tt.rtd",,RTD("tt.rtd",,"Inst","ASX",AO23),"BidQty") + RTD("tt.rtd",,RTD("tt.rtd",,"Inst","ASX",AO23),"AskQty")),
      3
    ),
    "settle", RTD("tt.rtd",,RTD("tt.rtd",,"Inst","ASX",AO23),"Settle"),
    "mid", ROUND(
      (RTD("tt.rtd",,RTD("tt.rtd",,"Inst","ASX",AO23),"Bid") + RTD("tt.rtd",,RTD("tt.rtd",,"Inst","ASX",AO23),"Ask")) / 2,
      3
    ),
    0
  ),
  0
)</f>
        <v>0</v>
      </c>
      <c r="AQ23" s="41" t="s">
        <v>139</v>
      </c>
      <c r="AR23" cm="1">
        <f t="array" ref="AR23">IFERROR(
  _xlfn.SWITCH(
    $F$2,
    "vwap", ROUND(
      (RTD("tt.rtd",,RTD("tt.rtd",,"Inst","ASX",AQ23),"BidQty") * RTD("tt.rtd",,RTD("tt.rtd",,"Inst","ASX",AQ23),"Ask") +
       RTD("tt.rtd",,RTD("tt.rtd",,"Inst","ASX",AQ23),"AskQty") * RTD("tt.rtd",,RTD("tt.rtd",,"Inst","ASX",AQ23),"Bid")) /
      (RTD("tt.rtd",,RTD("tt.rtd",,"Inst","ASX",AQ23),"BidQty") + RTD("tt.rtd",,RTD("tt.rtd",,"Inst","ASX",AQ23),"AskQty")),
      3
    ),
    "settle", RTD("tt.rtd",,RTD("tt.rtd",,"Inst","ASX",AQ23),"Settle"),
    "mid", ROUND(
      (RTD("tt.rtd",,RTD("tt.rtd",,"Inst","ASX",AQ23),"Bid") + RTD("tt.rtd",,RTD("tt.rtd",,"Inst","ASX",AQ23),"Ask")) / 2,
      3
    ),
    0
  ),
  0
)</f>
        <v>0</v>
      </c>
      <c r="AS23" s="35">
        <f t="shared" si="9"/>
        <v>0</v>
      </c>
      <c r="AW23" s="41" t="s">
        <v>187</v>
      </c>
      <c r="AX23" cm="1">
        <f t="array" ref="AX23">IFERROR(
  _xlfn.SWITCH(
    $F$2,
    "vwap", ROUND(
      (RTD("tt.rtd",,RTD("tt.rtd",,"Inst","ASX",AW23),"BidQty") * RTD("tt.rtd",,RTD("tt.rtd",,"Inst","ASX",AW23),"Ask") +
       RTD("tt.rtd",,RTD("tt.rtd",,"Inst","ASX",AW23),"AskQty") * RTD("tt.rtd",,RTD("tt.rtd",,"Inst","ASX",AW23),"Bid")) /
      (RTD("tt.rtd",,RTD("tt.rtd",,"Inst","ASX",AW23),"BidQty") + RTD("tt.rtd",,RTD("tt.rtd",,"Inst","ASX",AW23),"AskQty")),
      3
    ),
    "settle", RTD("tt.rtd",,RTD("tt.rtd",,"Inst","ASX",AW23),"Settle"),
    "mid", ROUND(
      (RTD("tt.rtd",,RTD("tt.rtd",,"Inst","ASX",AW23),"Bid") + RTD("tt.rtd",,RTD("tt.rtd",,"Inst","ASX",AW23),"Ask")) / 2,
      3
    ),
    0
  ),
  0
)</f>
        <v>0</v>
      </c>
      <c r="AY23" s="41" t="s">
        <v>141</v>
      </c>
      <c r="AZ23" cm="1">
        <f t="array" ref="AZ23">IFERROR(
  _xlfn.SWITCH(
    $F$2,
    "vwap", ROUND(
      (RTD("tt.rtd",,RTD("tt.rtd",,"Inst","ASX",AY23),"BidQty") * RTD("tt.rtd",,RTD("tt.rtd",,"Inst","ASX",AY23),"Ask") +
       RTD("tt.rtd",,RTD("tt.rtd",,"Inst","ASX",AY23),"AskQty") * RTD("tt.rtd",,RTD("tt.rtd",,"Inst","ASX",AY23),"Bid")) /
      (RTD("tt.rtd",,RTD("tt.rtd",,"Inst","ASX",AY23),"BidQty") + RTD("tt.rtd",,RTD("tt.rtd",,"Inst","ASX",AY23),"AskQty")),
      3
    ),
    "settle", RTD("tt.rtd",,RTD("tt.rtd",,"Inst","ASX",AY23),"Settle"),
    "mid", ROUND(
      (RTD("tt.rtd",,RTD("tt.rtd",,"Inst","ASX",AY23),"Bid") + RTD("tt.rtd",,RTD("tt.rtd",,"Inst","ASX",AY23),"Ask")) / 2,
      3
    ),
    0
  ),
  0
)</f>
        <v>0</v>
      </c>
      <c r="BA23" s="35">
        <f t="shared" si="11"/>
        <v>0</v>
      </c>
      <c r="BB23" t="str">
        <f>IF(AND(AX23=0, AZ23=0), "",
   IF(AND(VALUE(RTD("tt.rtd",,RTD("tt.rtd",,"Inst","ASX",AW23),"ttq"))&gt;0,
       VALUE(RTD("tt.rtd",,RTD("tt.rtd",,"Inst","ASX",AY23),"ttq"))&gt;0,
         $E23&lt;$F23, BA23&gt;$F23),
       IF(ABS(BA23-$F23)&gt;0.01, "Sell", "S"),
   IF(AND(VALUE(RTD("tt.rtd",,RTD("tt.rtd",,"Inst","ASX",AW23),"ttq"))&gt;0,
       VALUE(RTD("tt.rtd",,RTD("tt.rtd",,"Inst","ASX",AY23),"ttq"))&gt;0,
       $E23&lt;$F23, BA23&lt;$E23),
       IF(ABS(BA23-$E23)&gt;0.01, "Buy", "B"), "")))</f>
        <v/>
      </c>
      <c r="BC23" t="str">
        <f>IF(OR(BB23="B", BB23="BUY"),
    IF(VALUE(RTD("tt.rtd",,RTD("tt.rtd",,"Inst","ASX",AW23),"BidQty")) /
       VALUE(RTD("tt.rtd",,RTD("tt.rtd",,"Inst","ASX",AW23),"AskQty")) &gt; $G$2,
       IF(VALUE(RTD("tt.rtd",,RTD("tt.rtd",,"Inst","ASX",AW23),"BidQty")) /
          VALUE(RTD("tt.rtd",,RTD("tt.rtd",,"Inst","ASX",AW23),"AskQty")) &gt;=
          VALUE(RTD("tt.rtd",,RTD("tt.rtd",,"Inst","ASX",AY23),"AskQty")) /
          VALUE(RTD("tt.rtd",,RTD("tt.rtd",,"Inst","ASX",AY23),"BidQty")),
          AY23,AW23),
       ""),
    IF(OR(BB23="S", BB23="SELL"),
        IF(VALUE(RTD("tt.rtd",,RTD("tt.rtd",,"Inst","ASX",AY23),"BidQty")) /
           VALUE(RTD("tt.rtd",,RTD("tt.rtd",,"Inst","ASX",AY23),"AskQty")) &gt;  $G$2,
           IF(VALUE(RTD("tt.rtd",,RTD("tt.rtd",,"Inst","ASX",AW23),"BidQty")) /
              VALUE(RTD("tt.rtd",,RTD("tt.rtd",,"Inst","ASX",AW23),"AskQty")) &gt;=
              VALUE(RTD("tt.rtd",,RTD("tt.rtd",,"Inst","ASX",AY23),"AskQty")) /
              VALUE(RTD("tt.rtd",,RTD("tt.rtd",,"Inst","ASX",AY23),"BidQty")),
              AW23,AY23),
           ""),
        ""))</f>
        <v/>
      </c>
      <c r="BD23" t="str">
        <f t="shared" si="12"/>
        <v/>
      </c>
      <c r="BE23" s="41" t="s">
        <v>281</v>
      </c>
      <c r="BF23" cm="1">
        <f t="array" ref="BF23">IFERROR(
  _xlfn.SWITCH(
    $F$2,
    "vwap", ROUND(
      (RTD("tt.rtd",,RTD("tt.rtd",,"Inst","ASX",BE23),"BidQty") * RTD("tt.rtd",,RTD("tt.rtd",,"Inst","ASX",BE23),"Ask") +
       RTD("tt.rtd",,RTD("tt.rtd",,"Inst","ASX",BE23),"AskQty") * RTD("tt.rtd",,RTD("tt.rtd",,"Inst","ASX",BE23),"Bid")) /
      (RTD("tt.rtd",,RTD("tt.rtd",,"Inst","ASX",BE23),"BidQty") + RTD("tt.rtd",,RTD("tt.rtd",,"Inst","ASX",BE23),"AskQty")),
      3
    ),
    "settle", RTD("tt.rtd",,RTD("tt.rtd",,"Inst","ASX",BE23),"Settle"),
    "mid", ROUND(
      (RTD("tt.rtd",,RTD("tt.rtd",,"Inst","ASX",BE23),"Bid") + RTD("tt.rtd",,RTD("tt.rtd",,"Inst","ASX",BE23),"Ask")) / 2,
      3
    ),
    0
  ),
  0
)</f>
        <v>0</v>
      </c>
      <c r="BG23" s="41" t="s">
        <v>283</v>
      </c>
      <c r="BH23" cm="1">
        <f t="array" ref="BH23">IFERROR(
  _xlfn.SWITCH(
    $F$2,
    "vwap", ROUND(
      (RTD("tt.rtd",,RTD("tt.rtd",,"Inst","ASX",BG23),"BidQty") * RTD("tt.rtd",,RTD("tt.rtd",,"Inst","ASX",BG23),"Ask") +
       RTD("tt.rtd",,RTD("tt.rtd",,"Inst","ASX",BG23),"AskQty") * RTD("tt.rtd",,RTD("tt.rtd",,"Inst","ASX",BG23),"Bid")) /
      (RTD("tt.rtd",,RTD("tt.rtd",,"Inst","ASX",BG23),"BidQty") + RTD("tt.rtd",,RTD("tt.rtd",,"Inst","ASX",BG23),"AskQty")),
      3
    ),
    "settle", RTD("tt.rtd",,RTD("tt.rtd",,"Inst","ASX",BG23),"Settle"),
    "mid", ROUND(
      (RTD("tt.rtd",,RTD("tt.rtd",,"Inst","ASX",BG23),"Bid") + RTD("tt.rtd",,RTD("tt.rtd",,"Inst","ASX",BG23),"Ask")) / 2,
      3
    ),
    0
  ),
  0
)</f>
        <v>0</v>
      </c>
      <c r="BI23" s="35">
        <f t="shared" si="13"/>
        <v>0</v>
      </c>
      <c r="BJ23" t="str">
        <f>IF(AND(BF23=0, BH23=0), "",
   IF(AND(VALUE(RTD("tt.rtd",,RTD("tt.rtd",,"Inst","ASX",BE23),"ttq"))&gt;0,
       VALUE(RTD("tt.rtd",,RTD("tt.rtd",,"Inst","ASX",BG23),"ttq"))&gt;0,
         $E23&lt;$F23, BI23&gt;$F23),
       IF(ABS(BI23-$F23)&gt;0.01, "Sell", "S"),
   IF(AND(VALUE(RTD("tt.rtd",,RTD("tt.rtd",,"Inst","ASX",BE23),"ttq"))&gt;0,
       VALUE(RTD("tt.rtd",,RTD("tt.rtd",,"Inst","ASX",BG23),"ttq"))&gt;0,
       $E23&lt;$F23, BI23&lt;$E23),
       IF(ABS(BI23-$E23)&gt;0.01, "Buy", "B"), "")))</f>
        <v/>
      </c>
      <c r="BK23" t="str">
        <f>IF(OR(BJ23="B", BJ23="BUY"),
    IF(VALUE(RTD("tt.rtd",,RTD("tt.rtd",,"Inst","ASX",BE23),"BidQty")) /
       VALUE(RTD("tt.rtd",,RTD("tt.rtd",,"Inst","ASX",BE23),"AskQty")) &gt; $G$2,
       IF(VALUE(RTD("tt.rtd",,RTD("tt.rtd",,"Inst","ASX",BE23),"BidQty")) /
          VALUE(RTD("tt.rtd",,RTD("tt.rtd",,"Inst","ASX",BE23),"AskQty")) &gt;=
          VALUE(RTD("tt.rtd",,RTD("tt.rtd",,"Inst","ASX",BG23),"AskQty")) /
          VALUE(RTD("tt.rtd",,RTD("tt.rtd",,"Inst","ASX",BG23),"BidQty")),
          BG23,BE23),
       ""),
    IF(OR(BJ23="S", BJ23="SELL"),
        IF(VALUE(RTD("tt.rtd",,RTD("tt.rtd",,"Inst","ASX",BG23),"BidQty")) /
           VALUE(RTD("tt.rtd",,RTD("tt.rtd",,"Inst","ASX",BG23),"AskQty")) &gt;  $G$2,
           IF(VALUE(RTD("tt.rtd",,RTD("tt.rtd",,"Inst","ASX",BE23),"BidQty")) /
              VALUE(RTD("tt.rtd",,RTD("tt.rtd",,"Inst","ASX",BE23),"AskQty")) &gt;=
              VALUE(RTD("tt.rtd",,RTD("tt.rtd",,"Inst","ASX",BG23),"AskQty")) /
              VALUE(RTD("tt.rtd",,RTD("tt.rtd",,"Inst","ASX",BG23),"BidQty")),
              BE23,BG23),
           ""),
        ""))</f>
        <v/>
      </c>
      <c r="BL23" t="str">
        <f t="shared" si="14"/>
        <v/>
      </c>
    </row>
    <row r="24" spans="1:763" x14ac:dyDescent="0.2">
      <c r="A24" s="40" t="s">
        <v>46</v>
      </c>
      <c r="B24" cm="1">
        <f t="array" ref="B24">IFERROR(
  _xlfn.SWITCH(
    $F$2,
    "vwap", ROUND(
      (RTD("tt.rtd",,RTD("tt.rtd",,"Inst","ASX",A24),"BidQty") * RTD("tt.rtd",,RTD("tt.rtd",,"Inst","ASX",A24),"Ask") +
       RTD("tt.rtd",,RTD("tt.rtd",,"Inst","ASX",A24),"AskQty") * RTD("tt.rtd",,RTD("tt.rtd",,"Inst","ASX",A24),"Bid")) /
      (RTD("tt.rtd",,RTD("tt.rtd",,"Inst","ASX",A24),"BidQty") + RTD("tt.rtd",,RTD("tt.rtd",,"Inst","ASX",A24),"AskQty")),
      3
    ),
    "settle", RTD("tt.rtd",,RTD("tt.rtd",,"Inst","ASX",A24),"Settle"),
    "mid", ROUND(
      (RTD("tt.rtd",,RTD("tt.rtd",,"Inst","ASX",A24),"Bid") + RTD("tt.rtd",,RTD("tt.rtd",,"Inst","ASX",A24),"Ask")) / 2,
      3
    ),
    0
  ),
  0
)</f>
        <v>0</v>
      </c>
      <c r="C24" s="35">
        <f t="shared" ref="C24:C38" si="15">B24-B26</f>
        <v>0</v>
      </c>
      <c r="D24" s="41" t="s">
        <v>130</v>
      </c>
      <c r="E24" t="e">
        <f>VALUE(RTD("tt.rtd",,RTD("tt.rtd",,"Inst","ASX",D24),"Bid"))</f>
        <v>#N/A</v>
      </c>
      <c r="F24" t="e">
        <f>VALUE(RTD("tt.rtd",,RTD("tt.rtd",,"Inst","ASX",D24),"Ask"))</f>
        <v>#N/A</v>
      </c>
      <c r="G24" s="37" cm="1">
        <f t="array" ref="G24">IFERROR(
  _xlfn.SWITCH(
    $F$2,
    "vwap", ROUND(
      (RTD("tt.rtd",,RTD("tt.rtd",,"Inst","ASX",D24),"BidQty") * RTD("tt.rtd",,RTD("tt.rtd",,"Inst","ASX",D24),"Ask") +
       RTD("tt.rtd",,RTD("tt.rtd",,"Inst","ASX",D24),"AskQty") * RTD("tt.rtd",,RTD("tt.rtd",,"Inst","ASX",D24),"Bid")) /
      (RTD("tt.rtd",,RTD("tt.rtd",,"Inst","ASX",D24),"BidQty") + RTD("tt.rtd",,RTD("tt.rtd",,"Inst","ASX",D24),"AskQty")),
      3
    ),
    "settle", RTD("tt.rtd",,RTD("tt.rtd",,"Inst","ASX",D24),"Settle"),
    "mid", ROUND(
      (RTD("tt.rtd",,RTD("tt.rtd",,"Inst","ASX",D24),"Bid") + RTD("tt.rtd",,RTD("tt.rtd",,"Inst","ASX",D24),"Ask")) / 2,
      3
    ),
    0
  ),
  0
)</f>
        <v>0</v>
      </c>
      <c r="I24" s="41" t="s">
        <v>62</v>
      </c>
      <c r="J24" cm="1">
        <f t="array" ref="J24">IFERROR(
  _xlfn.SWITCH(
    $F$2,
    "vwap", ROUND(
      (RTD("tt.rtd",,RTD("tt.rtd",,"Inst","ASX",I24),"BidQty") * RTD("tt.rtd",,RTD("tt.rtd",,"Inst","ASX",I24),"Ask") +
       RTD("tt.rtd",,RTD("tt.rtd",,"Inst","ASX",I24),"AskQty") * RTD("tt.rtd",,RTD("tt.rtd",,"Inst","ASX",I24),"Bid")) /
      (RTD("tt.rtd",,RTD("tt.rtd",,"Inst","ASX",I24),"BidQty") + RTD("tt.rtd",,RTD("tt.rtd",,"Inst","ASX",I24),"AskQty")),
      3
    ),
    "settle", RTD("tt.rtd",,RTD("tt.rtd",,"Inst","ASX",I24),"Settle"),
    "mid", ROUND(
      (RTD("tt.rtd",,RTD("tt.rtd",,"Inst","ASX",I24),"Bid") + RTD("tt.rtd",,RTD("tt.rtd",,"Inst","ASX",I24),"Ask")) / 2,
      3
    ),
    0
  ),
  0
)</f>
        <v>0</v>
      </c>
      <c r="K24" s="41" t="s">
        <v>64</v>
      </c>
      <c r="L24" cm="1">
        <f t="array" ref="L24">IFERROR(
  _xlfn.SWITCH(
    $F$2,
    "vwap", ROUND(
      (RTD("tt.rtd",,RTD("tt.rtd",,"Inst","ASX",K24),"BidQty") * RTD("tt.rtd",,RTD("tt.rtd",,"Inst","ASX",K24),"Ask") +
       RTD("tt.rtd",,RTD("tt.rtd",,"Inst","ASX",K24),"AskQty") * RTD("tt.rtd",,RTD("tt.rtd",,"Inst","ASX",K24),"Bid")) /
      (RTD("tt.rtd",,RTD("tt.rtd",,"Inst","ASX",K24),"BidQty") + RTD("tt.rtd",,RTD("tt.rtd",,"Inst","ASX",K24),"AskQty")),
      3
    ),
    "settle", RTD("tt.rtd",,RTD("tt.rtd",,"Inst","ASX",K24),"Settle"),
    "mid", ROUND(
      (RTD("tt.rtd",,RTD("tt.rtd",,"Inst","ASX",K24),"Bid") + RTD("tt.rtd",,RTD("tt.rtd",,"Inst","ASX",K24),"Ask")) / 2,
      3
    ),
    0
  ),
  0
)</f>
        <v>0</v>
      </c>
      <c r="M24" s="35">
        <f t="shared" ref="M24:M38" si="16">J24+L24</f>
        <v>0</v>
      </c>
      <c r="N24" t="str">
        <f>IF(AND(J24=0, L24=0), "",
   IF(AND(VALUE(RTD("tt.rtd",,RTD("tt.rtd",,"Inst","ASX",I24),"ttq"))&gt;0,
       VALUE(RTD("tt.rtd",,RTD("tt.rtd",,"Inst","ASX",K24),"ttq"))&gt;0,
         $E24&lt;$F24, M24&gt;$F24),
       IF(ABS(M24-$F24)&gt;0.01, "Sell", "S"),
   IF(AND(VALUE(RTD("tt.rtd",,RTD("tt.rtd",,"Inst","ASX",I24),"ttq"))&gt;0,
       VALUE(RTD("tt.rtd",,RTD("tt.rtd",,"Inst","ASX",K24),"ttq"))&gt;0,
       $E24&lt;$F24, M24&lt;$E24),
       IF(ABS(M24-$E24)&gt;0.01, "Buy", "B"), "")))</f>
        <v/>
      </c>
      <c r="O24" t="str">
        <f>IF(OR(N24="B", N24="BUY"),
    IF(VALUE(RTD("tt.rtd",,RTD("tt.rtd",,"Inst","ASX",I24),"BidQty")) /
       VALUE(RTD("tt.rtd",,RTD("tt.rtd",,"Inst","ASX",I24),"AskQty")) &gt; $G$2,
       IF(VALUE(RTD("tt.rtd",,RTD("tt.rtd",,"Inst","ASX",I24),"BidQty")) /
          VALUE(RTD("tt.rtd",,RTD("tt.rtd",,"Inst","ASX",I24),"AskQty")) &gt;=
          VALUE(RTD("tt.rtd",,RTD("tt.rtd",,"Inst","ASX",K24),"AskQty")) /
          VALUE(RTD("tt.rtd",,RTD("tt.rtd",,"Inst","ASX",K24),"BidQty")),
          K24, I24),
       ""),
    IF(OR(N24="S", N24="SELL"),
        IF(VALUE(RTD("tt.rtd",,RTD("tt.rtd",,"Inst","ASX",K24),"BidQty")) /
           VALUE(RTD("tt.rtd",,RTD("tt.rtd",,"Inst","ASX",K24),"AskQty")) &gt;  $G$2,
           IF(VALUE(RTD("tt.rtd",,RTD("tt.rtd",,"Inst","ASX",I24),"BidQty")) /
              VALUE(RTD("tt.rtd",,RTD("tt.rtd",,"Inst","ASX",I24),"AskQty")) &gt;=
              VALUE(RTD("tt.rtd",,RTD("tt.rtd",,"Inst","ASX",K24),"AskQty")) /
              VALUE(RTD("tt.rtd",,RTD("tt.rtd",,"Inst","ASX",K24),"BidQty")),
              I24,K24),
           ""),
        ""))</f>
        <v/>
      </c>
      <c r="P24" t="str">
        <f t="shared" si="2"/>
        <v/>
      </c>
      <c r="Q24" s="41" t="s">
        <v>132</v>
      </c>
      <c r="R24" cm="1">
        <f t="array" ref="R24">IFERROR(
  _xlfn.SWITCH(
    $F$2,
    "vwap", ROUND(
      (RTD("tt.rtd",,RTD("tt.rtd",,"Inst","ASX",Q24),"BidQty") * RTD("tt.rtd",,RTD("tt.rtd",,"Inst","ASX",Q24),"Ask") +
       RTD("tt.rtd",,RTD("tt.rtd",,"Inst","ASX",Q24),"AskQty") * RTD("tt.rtd",,RTD("tt.rtd",,"Inst","ASX",Q24),"Bid")) /
      (RTD("tt.rtd",,RTD("tt.rtd",,"Inst","ASX",Q24),"BidQty") + RTD("tt.rtd",,RTD("tt.rtd",,"Inst","ASX",Q24),"AskQty")),
      3
    ),
    "settle", RTD("tt.rtd",,RTD("tt.rtd",,"Inst","ASX",Q24),"Settle"),
    "mid", ROUND(
      (RTD("tt.rtd",,RTD("tt.rtd",,"Inst","ASX",Q24),"Bid") + RTD("tt.rtd",,RTD("tt.rtd",,"Inst","ASX",Q24),"Ask")) / 2,
      3
    ),
    0
  ),
  0
)</f>
        <v>0</v>
      </c>
      <c r="S24" s="41" t="s">
        <v>65</v>
      </c>
      <c r="T24" cm="1">
        <f t="array" ref="T24">IFERROR(
  _xlfn.SWITCH(
    $F$2,
    "vwap", ROUND(
      (RTD("tt.rtd",,RTD("tt.rtd",,"Inst","ASX",S24),"BidQty") * RTD("tt.rtd",,RTD("tt.rtd",,"Inst","ASX",S24),"Ask") +
       RTD("tt.rtd",,RTD("tt.rtd",,"Inst","ASX",S24),"AskQty") * RTD("tt.rtd",,RTD("tt.rtd",,"Inst","ASX",S24),"Bid")) /
      (RTD("tt.rtd",,RTD("tt.rtd",,"Inst","ASX",S24),"BidQty") + RTD("tt.rtd",,RTD("tt.rtd",,"Inst","ASX",S24),"AskQty")),
      3
    ),
    "settle", RTD("tt.rtd",,RTD("tt.rtd",,"Inst","ASX",S24),"Settle"),
    "mid", ROUND(
      (RTD("tt.rtd",,RTD("tt.rtd",,"Inst","ASX",S24),"Bid") + RTD("tt.rtd",,RTD("tt.rtd",,"Inst","ASX",S24),"Ask")) / 2,
      3
    ),
    0
  ),
  0
)</f>
        <v>0</v>
      </c>
      <c r="U24" s="35">
        <f t="shared" si="3"/>
        <v>0</v>
      </c>
      <c r="V24" t="str">
        <f>IF(AND(R24=0, T24=0), "",
   IF(AND(VALUE(RTD("tt.rtd",,RTD("tt.rtd",,"Inst","ASX",Q24),"ttq"))&gt;0,
       VALUE(RTD("tt.rtd",,RTD("tt.rtd",,"Inst","ASX",S24),"ttq"))&gt;0,
         $E24&lt;$F24, U24&gt;$F24),
       IF(ABS(U24-$F24)&gt;0.01, "Sell", "S"),
   IF(AND(VALUE(RTD("tt.rtd",,RTD("tt.rtd",,"Inst","ASX",Q24),"ttq"))&gt;0,
       VALUE(RTD("tt.rtd",,RTD("tt.rtd",,"Inst","ASX",S24),"ttq"))&gt;0,
       $E24&lt;$F24, U24&lt;$E24),
       IF(ABS(U24-$E24)&gt;0.01, "Buy", "B"), "")))</f>
        <v/>
      </c>
      <c r="W24" t="str">
        <f>IF(OR(V24="B", V24="BUY"),
    IF(VALUE(RTD("tt.rtd",,RTD("tt.rtd",,"Inst","ASX",Q24),"BidQty")) /
       VALUE(RTD("tt.rtd",,RTD("tt.rtd",,"Inst","ASX",Q24),"AskQty")) &gt; $G$2,
       IF(VALUE(RTD("tt.rtd",,RTD("tt.rtd",,"Inst","ASX",Q24),"BidQty")) /
          VALUE(RTD("tt.rtd",,RTD("tt.rtd",,"Inst","ASX",Q24),"AskQty")) &gt;=
          VALUE(RTD("tt.rtd",,RTD("tt.rtd",,"Inst","ASX",S24),"AskQty")) /
          VALUE(RTD("tt.rtd",,RTD("tt.rtd",,"Inst","ASX",S24),"BidQty")),
          S24,Q24),
       ""),
    IF(OR(V24="S", V24="SELL"),
        IF(VALUE(RTD("tt.rtd",,RTD("tt.rtd",,"Inst","ASX",S24),"BidQty")) /
           VALUE(RTD("tt.rtd",,RTD("tt.rtd",,"Inst","ASX",S24),"AskQty")) &gt;  $G$2,
           IF(VALUE(RTD("tt.rtd",,RTD("tt.rtd",,"Inst","ASX",Q24),"BidQty")) /
              VALUE(RTD("tt.rtd",,RTD("tt.rtd",,"Inst","ASX",Q24),"AskQty")) &gt;=
              VALUE(RTD("tt.rtd",,RTD("tt.rtd",,"Inst","ASX",S24),"AskQty")) /
              VALUE(RTD("tt.rtd",,RTD("tt.rtd",,"Inst","ASX",S24),"BidQty")),
              Q24,S24),
           ""),
        ""))</f>
        <v/>
      </c>
      <c r="X24" t="str">
        <f t="shared" si="4"/>
        <v/>
      </c>
      <c r="Y24" s="41" t="s">
        <v>134</v>
      </c>
      <c r="Z24" cm="1">
        <f t="array" ref="Z24">IFERROR(
  _xlfn.SWITCH(
    $F$2,
    "vwap", ROUND(
      (RTD("tt.rtd",,RTD("tt.rtd",,"Inst","ASX",Y24),"BidQty") * RTD("tt.rtd",,RTD("tt.rtd",,"Inst","ASX",Y24),"Ask") +
       RTD("tt.rtd",,RTD("tt.rtd",,"Inst","ASX",Y24),"AskQty") * RTD("tt.rtd",,RTD("tt.rtd",,"Inst","ASX",Y24),"Bid")) /
      (RTD("tt.rtd",,RTD("tt.rtd",,"Inst","ASX",Y24),"BidQty") + RTD("tt.rtd",,RTD("tt.rtd",,"Inst","ASX",Y24),"AskQty")),
      3
    ),
    "settle", RTD("tt.rtd",,RTD("tt.rtd",,"Inst","ASX",Y24),"Settle"),
    "mid", ROUND(
      (RTD("tt.rtd",,RTD("tt.rtd",,"Inst","ASX",Y24),"Bid") + RTD("tt.rtd",,RTD("tt.rtd",,"Inst","ASX",Y24),"Ask")) / 2,
      3
    ),
    0
  ),
  0
)</f>
        <v>0</v>
      </c>
      <c r="AA24" s="41" t="s">
        <v>142</v>
      </c>
      <c r="AB24" cm="1">
        <f t="array" ref="AB24">IFERROR(
  _xlfn.SWITCH(
    $F$2,
    "vwap", ROUND(
      (RTD("tt.rtd",,RTD("tt.rtd",,"Inst","ASX",AA24),"BidQty") * RTD("tt.rtd",,RTD("tt.rtd",,"Inst","ASX",AA24),"Ask") +
       RTD("tt.rtd",,RTD("tt.rtd",,"Inst","ASX",AA24),"AskQty") * RTD("tt.rtd",,RTD("tt.rtd",,"Inst","ASX",AA24),"Bid")) /
      (RTD("tt.rtd",,RTD("tt.rtd",,"Inst","ASX",AA24),"BidQty") + RTD("tt.rtd",,RTD("tt.rtd",,"Inst","ASX",AA24),"AskQty")),
      3
    ),
    "settle", RTD("tt.rtd",,RTD("tt.rtd",,"Inst","ASX",AA24),"Settle"),
    "mid", ROUND(
      (RTD("tt.rtd",,RTD("tt.rtd",,"Inst","ASX",AA24),"Bid") + RTD("tt.rtd",,RTD("tt.rtd",,"Inst","ASX",AA24),"Ask")) / 2,
      3
    ),
    0
  ),
  0
)</f>
        <v>0</v>
      </c>
      <c r="AC24" s="35">
        <f t="shared" si="5"/>
        <v>0</v>
      </c>
      <c r="AD24" t="str">
        <f>IF(AND(Z24=0, AB24=0), "",
   IF(AND(VALUE(RTD("tt.rtd",,RTD("tt.rtd",,"Inst","ASX",Y24),"ttq"))&gt;0,
       VALUE(RTD("tt.rtd",,RTD("tt.rtd",,"Inst","ASX",AA24),"ttq"))&gt;0,
         $E24&lt;$F24, AC24&gt;$F24),
       IF(ABS(AC24-$F24)&gt;0.01, "Sell", "S"),
   IF(AND(VALUE(RTD("tt.rtd",,RTD("tt.rtd",,"Inst","ASX",Y24),"ttq"))&gt;0,
       VALUE(RTD("tt.rtd",,RTD("tt.rtd",,"Inst","ASX",AA24),"ttq"))&gt;0,
       $E24&lt;$F24, AC24&lt;$E24),
       IF(ABS(AC24-$E24)&gt;0.01, "Buy", "B"), "")))</f>
        <v/>
      </c>
      <c r="AE24" t="str">
        <f>IF(OR(AD24="B", AD24="BUY"),
    IF(VALUE(RTD("tt.rtd",,RTD("tt.rtd",,"Inst","ASX",Y24),"BidQty")) /
       VALUE(RTD("tt.rtd",,RTD("tt.rtd",,"Inst","ASX",Y24),"AskQty")) &gt; $G$2,
       IF(VALUE(RTD("tt.rtd",,RTD("tt.rtd",,"Inst","ASX",Y24),"BidQty")) /
          VALUE(RTD("tt.rtd",,RTD("tt.rtd",,"Inst","ASX",Y24),"AskQty")) &gt;=
          VALUE(RTD("tt.rtd",,RTD("tt.rtd",,"Inst","ASX",AA24),"AskQty")) /
          VALUE(RTD("tt.rtd",,RTD("tt.rtd",,"Inst","ASX",AA24),"BidQty")),
          AA24,Y24),
       ""),
    IF(OR(AD24="S", AD24="SELL"),
        IF(VALUE(RTD("tt.rtd",,RTD("tt.rtd",,"Inst","ASX",AA24),"BidQty")) /
           VALUE(RTD("tt.rtd",,RTD("tt.rtd",,"Inst","ASX",AA24),"AskQty")) &gt;  $G$2,
           IF(VALUE(RTD("tt.rtd",,RTD("tt.rtd",,"Inst","ASX",Y24),"BidQty")) /
              VALUE(RTD("tt.rtd",,RTD("tt.rtd",,"Inst","ASX",Y24),"AskQty")) &gt;=
              VALUE(RTD("tt.rtd",,RTD("tt.rtd",,"Inst","ASX",AA24),"AskQty")) /
              VALUE(RTD("tt.rtd",,RTD("tt.rtd",,"Inst","ASX",AA24),"BidQty")),
              Y24,AA24),
           ""),
        ""))</f>
        <v/>
      </c>
      <c r="AF24" t="str">
        <f t="shared" si="6"/>
        <v/>
      </c>
      <c r="AG24" s="41" t="s">
        <v>136</v>
      </c>
      <c r="AH24" cm="1">
        <f t="array" ref="AH24">IFERROR(
  _xlfn.SWITCH(
    $F$2,
    "vwap", ROUND(
      (RTD("tt.rtd",,RTD("tt.rtd",,"Inst","ASX",AG24),"BidQty") * RTD("tt.rtd",,RTD("tt.rtd",,"Inst","ASX",AG24),"Ask") +
       RTD("tt.rtd",,RTD("tt.rtd",,"Inst","ASX",AG24),"AskQty") * RTD("tt.rtd",,RTD("tt.rtd",,"Inst","ASX",AG24),"Bid")) /
      (RTD("tt.rtd",,RTD("tt.rtd",,"Inst","ASX",AG24),"BidQty") + RTD("tt.rtd",,RTD("tt.rtd",,"Inst","ASX",AG24),"AskQty")),
      3
    ),
    "settle", RTD("tt.rtd",,RTD("tt.rtd",,"Inst","ASX",AG24),"Settle"),
    "mid", ROUND(
      (RTD("tt.rtd",,RTD("tt.rtd",,"Inst","ASX",AG24),"Bid") + RTD("tt.rtd",,RTD("tt.rtd",,"Inst","ASX",AG24),"Ask")) / 2,
      3
    ),
    0
  ),
  0
)</f>
        <v>0</v>
      </c>
      <c r="AI24" s="41" t="s">
        <v>143</v>
      </c>
      <c r="AJ24" cm="1">
        <f t="array" ref="AJ24">IFERROR(
  _xlfn.SWITCH(
    $F$2,
    "vwap", ROUND(
      (RTD("tt.rtd",,RTD("tt.rtd",,"Inst","ASX",AI24),"BidQty") * RTD("tt.rtd",,RTD("tt.rtd",,"Inst","ASX",AI24),"Ask") +
       RTD("tt.rtd",,RTD("tt.rtd",,"Inst","ASX",AI24),"AskQty") * RTD("tt.rtd",,RTD("tt.rtd",,"Inst","ASX",AI24),"Bid")) /
      (RTD("tt.rtd",,RTD("tt.rtd",,"Inst","ASX",AI24),"BidQty") + RTD("tt.rtd",,RTD("tt.rtd",,"Inst","ASX",AI24),"AskQty")),
      3
    ),
    "settle", RTD("tt.rtd",,RTD("tt.rtd",,"Inst","ASX",AI24),"Settle"),
    "mid", ROUND(
      (RTD("tt.rtd",,RTD("tt.rtd",,"Inst","ASX",AI24),"Bid") + RTD("tt.rtd",,RTD("tt.rtd",,"Inst","ASX",AI24),"Ask")) / 2,
      3
    ),
    0
  ),
  0
)</f>
        <v>0</v>
      </c>
      <c r="AK24" s="35">
        <f t="shared" si="7"/>
        <v>0</v>
      </c>
      <c r="AL24" t="str">
        <f>IF(AND(AH24=0, AJ24=0), "",
   IF(AND(VALUE(RTD("tt.rtd",,RTD("tt.rtd",,"Inst","ASX",AG24),"ttq"))&gt;0,
       VALUE(RTD("tt.rtd",,RTD("tt.rtd",,"Inst","ASX",AI24),"ttq"))&gt;0,
         $E24&lt;$F24, AK24&gt;$F24),
       IF(ABS(AK24-$F24)&gt;0.01, "Sell", "S"),
   IF(AND(VALUE(RTD("tt.rtd",,RTD("tt.rtd",,"Inst","ASX",AG24),"ttq"))&gt;0,
       VALUE(RTD("tt.rtd",,RTD("tt.rtd",,"Inst","ASX",AI24),"ttq"))&gt;0,
       $E24&lt;$F24, AK24&lt;$E24),
       IF(ABS(AK24-$E24)&gt;0.01, "Buy", "B"), "")))</f>
        <v/>
      </c>
      <c r="AM24" t="str">
        <f>IF(OR(AL24="B", AL24="BUY"),
    IF(VALUE(RTD("tt.rtd",,RTD("tt.rtd",,"Inst","ASX",AG24),"BidQty")) /
       VALUE(RTD("tt.rtd",,RTD("tt.rtd",,"Inst","ASX",AG24),"AskQty")) &gt; $G$2,
       IF(VALUE(RTD("tt.rtd",,RTD("tt.rtd",,"Inst","ASX",AG24),"BidQty")) /
          VALUE(RTD("tt.rtd",,RTD("tt.rtd",,"Inst","ASX",AG24),"AskQty")) &gt;=
          VALUE(RTD("tt.rtd",,RTD("tt.rtd",,"Inst","ASX",AI24),"AskQty")) /
          VALUE(RTD("tt.rtd",,RTD("tt.rtd",,"Inst","ASX",AI24),"BidQty")),
          AI24,AG24),
       ""),
    IF(OR(AL24="S", AL24="SELL"),
        IF(VALUE(RTD("tt.rtd",,RTD("tt.rtd",,"Inst","ASX",AI24),"BidQty")) /
           VALUE(RTD("tt.rtd",,RTD("tt.rtd",,"Inst","ASX",AI24),"AskQty")) &gt;  $G$2,
           IF(VALUE(RTD("tt.rtd",,RTD("tt.rtd",,"Inst","ASX",AG24),"BidQty")) /
              VALUE(RTD("tt.rtd",,RTD("tt.rtd",,"Inst","ASX",AG24),"AskQty")) &gt;=
              VALUE(RTD("tt.rtd",,RTD("tt.rtd",,"Inst","ASX",AI24),"AskQty")) /
              VALUE(RTD("tt.rtd",,RTD("tt.rtd",,"Inst","ASX",AI24),"BidQty")),
              AG24,AI24),
           ""),
        ""))</f>
        <v/>
      </c>
      <c r="AN24" t="str">
        <f t="shared" si="8"/>
        <v/>
      </c>
      <c r="AO24" s="41" t="s">
        <v>140</v>
      </c>
      <c r="AP24" cm="1">
        <f t="array" ref="AP24">IFERROR(
  _xlfn.SWITCH(
    $F$2,
    "vwap", ROUND(
      (RTD("tt.rtd",,RTD("tt.rtd",,"Inst","ASX",AO24),"BidQty") * RTD("tt.rtd",,RTD("tt.rtd",,"Inst","ASX",AO24),"Ask") +
       RTD("tt.rtd",,RTD("tt.rtd",,"Inst","ASX",AO24),"AskQty") * RTD("tt.rtd",,RTD("tt.rtd",,"Inst","ASX",AO24),"Bid")) /
      (RTD("tt.rtd",,RTD("tt.rtd",,"Inst","ASX",AO24),"BidQty") + RTD("tt.rtd",,RTD("tt.rtd",,"Inst","ASX",AO24),"AskQty")),
      3
    ),
    "settle", RTD("tt.rtd",,RTD("tt.rtd",,"Inst","ASX",AO24),"Settle"),
    "mid", ROUND(
      (RTD("tt.rtd",,RTD("tt.rtd",,"Inst","ASX",AO24),"Bid") + RTD("tt.rtd",,RTD("tt.rtd",,"Inst","ASX",AO24),"Ask")) / 2,
      3
    ),
    0
  ),
  0
)</f>
        <v>0</v>
      </c>
      <c r="AQ24" s="41" t="s">
        <v>144</v>
      </c>
      <c r="AR24" cm="1">
        <f t="array" ref="AR24">IFERROR(
  _xlfn.SWITCH(
    $F$2,
    "vwap", ROUND(
      (RTD("tt.rtd",,RTD("tt.rtd",,"Inst","ASX",AQ24),"BidQty") * RTD("tt.rtd",,RTD("tt.rtd",,"Inst","ASX",AQ24),"Ask") +
       RTD("tt.rtd",,RTD("tt.rtd",,"Inst","ASX",AQ24),"AskQty") * RTD("tt.rtd",,RTD("tt.rtd",,"Inst","ASX",AQ24),"Bid")) /
      (RTD("tt.rtd",,RTD("tt.rtd",,"Inst","ASX",AQ24),"BidQty") + RTD("tt.rtd",,RTD("tt.rtd",,"Inst","ASX",AQ24),"AskQty")),
      3
    ),
    "settle", RTD("tt.rtd",,RTD("tt.rtd",,"Inst","ASX",AQ24),"Settle"),
    "mid", ROUND(
      (RTD("tt.rtd",,RTD("tt.rtd",,"Inst","ASX",AQ24),"Bid") + RTD("tt.rtd",,RTD("tt.rtd",,"Inst","ASX",AQ24),"Ask")) / 2,
      3
    ),
    0
  ),
  0
)</f>
        <v>0</v>
      </c>
      <c r="AS24" s="35">
        <f t="shared" si="9"/>
        <v>0</v>
      </c>
      <c r="AT24" t="str">
        <f>IF(AND(AP24=0, AR24=0), "",
   IF(AND(VALUE(RTD("tt.rtd",,RTD("tt.rtd",,"Inst","ASX",AO24),"ttq"))&gt;0,
       VALUE(RTD("tt.rtd",,RTD("tt.rtd",,"Inst","ASX",AQ24),"ttq"))&gt;0,
         $E24&lt;$F24, AS24&gt;$F24),
       IF(ABS(AS24-$F24)&gt;0.01, "Sell", "S"),
   IF(AND(VALUE(RTD("tt.rtd",,RTD("tt.rtd",,"Inst","ASX",AO24),"ttq"))&gt;0,
       VALUE(RTD("tt.rtd",,RTD("tt.rtd",,"Inst","ASX",AQ24),"ttq"))&gt;0,
       $E24&lt;$F24, AS24&lt;$E24),
       IF(ABS(AS24-$E24)&gt;0.01, "Buy", "B"), "")))</f>
        <v/>
      </c>
      <c r="AU24" t="str">
        <f>IF(OR(AT24="B", AT24="BUY"),
    IF(VALUE(RTD("tt.rtd",,RTD("tt.rtd",,"Inst","ASX",AO24),"BidQty")) /
       VALUE(RTD("tt.rtd",,RTD("tt.rtd",,"Inst","ASX",AO24),"AskQty")) &gt; $G$2,
       IF(VALUE(RTD("tt.rtd",,RTD("tt.rtd",,"Inst","ASX",AO24),"BidQty")) /
          VALUE(RTD("tt.rtd",,RTD("tt.rtd",,"Inst","ASX",AO24),"AskQty")) &gt;=
          VALUE(RTD("tt.rtd",,RTD("tt.rtd",,"Inst","ASX",AQ24),"AskQty")) /
          VALUE(RTD("tt.rtd",,RTD("tt.rtd",,"Inst","ASX",AQ24),"BidQty")),
          AQ24,AO24),
       ""),
    IF(OR(AT24="S", AT24="SELL"),
        IF(VALUE(RTD("tt.rtd",,RTD("tt.rtd",,"Inst","ASX",AQ24),"BidQty")) /
           VALUE(RTD("tt.rtd",,RTD("tt.rtd",,"Inst","ASX",AQ24),"AskQty")) &gt;  $G$2,
           IF(VALUE(RTD("tt.rtd",,RTD("tt.rtd",,"Inst","ASX",AO24),"BidQty")) /
              VALUE(RTD("tt.rtd",,RTD("tt.rtd",,"Inst","ASX",AO24),"AskQty")) &gt;=
              VALUE(RTD("tt.rtd",,RTD("tt.rtd",,"Inst","ASX",AQ24),"AskQty")) /
              VALUE(RTD("tt.rtd",,RTD("tt.rtd",,"Inst","ASX",AQ24),"BidQty")),
              AO24,AQ24),
           ""),
        ""))</f>
        <v/>
      </c>
      <c r="AV24" t="str">
        <f t="shared" si="10"/>
        <v/>
      </c>
      <c r="AW24" s="41" t="s">
        <v>188</v>
      </c>
      <c r="AX24" cm="1">
        <f t="array" ref="AX24">IFERROR(
  _xlfn.SWITCH(
    $F$2,
    "vwap", ROUND(
      (RTD("tt.rtd",,RTD("tt.rtd",,"Inst","ASX",AW24),"BidQty") * RTD("tt.rtd",,RTD("tt.rtd",,"Inst","ASX",AW24),"Ask") +
       RTD("tt.rtd",,RTD("tt.rtd",,"Inst","ASX",AW24),"AskQty") * RTD("tt.rtd",,RTD("tt.rtd",,"Inst","ASX",AW24),"Bid")) /
      (RTD("tt.rtd",,RTD("tt.rtd",,"Inst","ASX",AW24),"BidQty") + RTD("tt.rtd",,RTD("tt.rtd",,"Inst","ASX",AW24),"AskQty")),
      3
    ),
    "settle", RTD("tt.rtd",,RTD("tt.rtd",,"Inst","ASX",AW24),"Settle"),
    "mid", ROUND(
      (RTD("tt.rtd",,RTD("tt.rtd",,"Inst","ASX",AW24),"Bid") + RTD("tt.rtd",,RTD("tt.rtd",,"Inst","ASX",AW24),"Ask")) / 2,
      3
    ),
    0
  ),
  0
)</f>
        <v>0</v>
      </c>
      <c r="AY24" s="41" t="s">
        <v>146</v>
      </c>
      <c r="AZ24" cm="1">
        <f t="array" ref="AZ24">IFERROR(
  _xlfn.SWITCH(
    $F$2,
    "vwap", ROUND(
      (RTD("tt.rtd",,RTD("tt.rtd",,"Inst","ASX",AY24),"BidQty") * RTD("tt.rtd",,RTD("tt.rtd",,"Inst","ASX",AY24),"Ask") +
       RTD("tt.rtd",,RTD("tt.rtd",,"Inst","ASX",AY24),"AskQty") * RTD("tt.rtd",,RTD("tt.rtd",,"Inst","ASX",AY24),"Bid")) /
      (RTD("tt.rtd",,RTD("tt.rtd",,"Inst","ASX",AY24),"BidQty") + RTD("tt.rtd",,RTD("tt.rtd",,"Inst","ASX",AY24),"AskQty")),
      3
    ),
    "settle", RTD("tt.rtd",,RTD("tt.rtd",,"Inst","ASX",AY24),"Settle"),
    "mid", ROUND(
      (RTD("tt.rtd",,RTD("tt.rtd",,"Inst","ASX",AY24),"Bid") + RTD("tt.rtd",,RTD("tt.rtd",,"Inst","ASX",AY24),"Ask")) / 2,
      3
    ),
    0
  ),
  0
)</f>
        <v>0</v>
      </c>
      <c r="BA24" s="35">
        <f t="shared" si="11"/>
        <v>0</v>
      </c>
      <c r="BB24" t="str">
        <f>IF(AND(AX24=0, AZ24=0), "",
   IF(AND(VALUE(RTD("tt.rtd",,RTD("tt.rtd",,"Inst","ASX",AW24),"ttq"))&gt;0,
       VALUE(RTD("tt.rtd",,RTD("tt.rtd",,"Inst","ASX",AY24),"ttq"))&gt;0,
         $E24&lt;$F24, BA24&gt;$F24),
       IF(ABS(BA24-$F24)&gt;0.01, "Sell", "S"),
   IF(AND(VALUE(RTD("tt.rtd",,RTD("tt.rtd",,"Inst","ASX",AW24),"ttq"))&gt;0,
       VALUE(RTD("tt.rtd",,RTD("tt.rtd",,"Inst","ASX",AY24),"ttq"))&gt;0,
       $E24&lt;$F24, BA24&lt;$E24),
       IF(ABS(BA24-$E24)&gt;0.01, "Buy", "B"), "")))</f>
        <v/>
      </c>
      <c r="BC24" t="str">
        <f>IF(OR(BB24="B", BB24="BUY"),
    IF(VALUE(RTD("tt.rtd",,RTD("tt.rtd",,"Inst","ASX",AW24),"BidQty")) /
       VALUE(RTD("tt.rtd",,RTD("tt.rtd",,"Inst","ASX",AW24),"AskQty")) &gt; $G$2,
       IF(VALUE(RTD("tt.rtd",,RTD("tt.rtd",,"Inst","ASX",AW24),"BidQty")) /
          VALUE(RTD("tt.rtd",,RTD("tt.rtd",,"Inst","ASX",AW24),"AskQty")) &gt;=
          VALUE(RTD("tt.rtd",,RTD("tt.rtd",,"Inst","ASX",AY24),"AskQty")) /
          VALUE(RTD("tt.rtd",,RTD("tt.rtd",,"Inst","ASX",AY24),"BidQty")),
          AY24,AW24),
       ""),
    IF(OR(BB24="S", BB24="SELL"),
        IF(VALUE(RTD("tt.rtd",,RTD("tt.rtd",,"Inst","ASX",AY24),"BidQty")) /
           VALUE(RTD("tt.rtd",,RTD("tt.rtd",,"Inst","ASX",AY24),"AskQty")) &gt;  $G$2,
           IF(VALUE(RTD("tt.rtd",,RTD("tt.rtd",,"Inst","ASX",AW24),"BidQty")) /
              VALUE(RTD("tt.rtd",,RTD("tt.rtd",,"Inst","ASX",AW24),"AskQty")) &gt;=
              VALUE(RTD("tt.rtd",,RTD("tt.rtd",,"Inst","ASX",AY24),"AskQty")) /
              VALUE(RTD("tt.rtd",,RTD("tt.rtd",,"Inst","ASX",AY24),"BidQty")),
              AW24,AY24),
           ""),
        ""))</f>
        <v/>
      </c>
      <c r="BD24" t="str">
        <f t="shared" si="12"/>
        <v/>
      </c>
      <c r="BE24" s="41" t="s">
        <v>282</v>
      </c>
      <c r="BF24" cm="1">
        <f t="array" ref="BF24">IFERROR(
  _xlfn.SWITCH(
    $F$2,
    "vwap", ROUND(
      (RTD("tt.rtd",,RTD("tt.rtd",,"Inst","ASX",BE24),"BidQty") * RTD("tt.rtd",,RTD("tt.rtd",,"Inst","ASX",BE24),"Ask") +
       RTD("tt.rtd",,RTD("tt.rtd",,"Inst","ASX",BE24),"AskQty") * RTD("tt.rtd",,RTD("tt.rtd",,"Inst","ASX",BE24),"Bid")) /
      (RTD("tt.rtd",,RTD("tt.rtd",,"Inst","ASX",BE24),"BidQty") + RTD("tt.rtd",,RTD("tt.rtd",,"Inst","ASX",BE24),"AskQty")),
      3
    ),
    "settle", RTD("tt.rtd",,RTD("tt.rtd",,"Inst","ASX",BE24),"Settle"),
    "mid", ROUND(
      (RTD("tt.rtd",,RTD("tt.rtd",,"Inst","ASX",BE24),"Bid") + RTD("tt.rtd",,RTD("tt.rtd",,"Inst","ASX",BE24),"Ask")) / 2,
      3
    ),
    0
  ),
  0
)</f>
        <v>0</v>
      </c>
      <c r="BG24" s="41" t="s">
        <v>284</v>
      </c>
      <c r="BH24" cm="1">
        <f t="array" ref="BH24">IFERROR(
  _xlfn.SWITCH(
    $F$2,
    "vwap", ROUND(
      (RTD("tt.rtd",,RTD("tt.rtd",,"Inst","ASX",BG24),"BidQty") * RTD("tt.rtd",,RTD("tt.rtd",,"Inst","ASX",BG24),"Ask") +
       RTD("tt.rtd",,RTD("tt.rtd",,"Inst","ASX",BG24),"AskQty") * RTD("tt.rtd",,RTD("tt.rtd",,"Inst","ASX",BG24),"Bid")) /
      (RTD("tt.rtd",,RTD("tt.rtd",,"Inst","ASX",BG24),"BidQty") + RTD("tt.rtd",,RTD("tt.rtd",,"Inst","ASX",BG24),"AskQty")),
      3
    ),
    "settle", RTD("tt.rtd",,RTD("tt.rtd",,"Inst","ASX",BG24),"Settle"),
    "mid", ROUND(
      (RTD("tt.rtd",,RTD("tt.rtd",,"Inst","ASX",BG24),"Bid") + RTD("tt.rtd",,RTD("tt.rtd",,"Inst","ASX",BG24),"Ask")) / 2,
      3
    ),
    0
  ),
  0
)</f>
        <v>0</v>
      </c>
      <c r="BI24" s="35">
        <f t="shared" si="13"/>
        <v>0</v>
      </c>
      <c r="BJ24" t="str">
        <f>IF(AND(BF24=0, BH24=0), "",
   IF(AND(VALUE(RTD("tt.rtd",,RTD("tt.rtd",,"Inst","ASX",BE24),"ttq"))&gt;0,
       VALUE(RTD("tt.rtd",,RTD("tt.rtd",,"Inst","ASX",BG24),"ttq"))&gt;0,
         $E24&lt;$F24, BI24&gt;$F24),
       IF(ABS(BI24-$F24)&gt;0.01, "Sell", "S"),
   IF(AND(VALUE(RTD("tt.rtd",,RTD("tt.rtd",,"Inst","ASX",BE24),"ttq"))&gt;0,
       VALUE(RTD("tt.rtd",,RTD("tt.rtd",,"Inst","ASX",BG24),"ttq"))&gt;0,
       $E24&lt;$F24, BI24&lt;$E24),
       IF(ABS(BI24-$E24)&gt;0.01, "Buy", "B"), "")))</f>
        <v/>
      </c>
      <c r="BK24" t="str">
        <f>IF(OR(BJ24="B", BJ24="BUY"),
    IF(VALUE(RTD("tt.rtd",,RTD("tt.rtd",,"Inst","ASX",BE24),"BidQty")) /
       VALUE(RTD("tt.rtd",,RTD("tt.rtd",,"Inst","ASX",BE24),"AskQty")) &gt; $G$2,
       IF(VALUE(RTD("tt.rtd",,RTD("tt.rtd",,"Inst","ASX",BE24),"BidQty")) /
          VALUE(RTD("tt.rtd",,RTD("tt.rtd",,"Inst","ASX",BE24),"AskQty")) &gt;=
          VALUE(RTD("tt.rtd",,RTD("tt.rtd",,"Inst","ASX",BG24),"AskQty")) /
          VALUE(RTD("tt.rtd",,RTD("tt.rtd",,"Inst","ASX",BG24),"BidQty")),
          BG24,BE24),
       ""),
    IF(OR(BJ24="S", BJ24="SELL"),
        IF(VALUE(RTD("tt.rtd",,RTD("tt.rtd",,"Inst","ASX",BG24),"BidQty")) /
           VALUE(RTD("tt.rtd",,RTD("tt.rtd",,"Inst","ASX",BG24),"AskQty")) &gt;  $G$2,
           IF(VALUE(RTD("tt.rtd",,RTD("tt.rtd",,"Inst","ASX",BE24),"BidQty")) /
              VALUE(RTD("tt.rtd",,RTD("tt.rtd",,"Inst","ASX",BE24),"AskQty")) &gt;=
              VALUE(RTD("tt.rtd",,RTD("tt.rtd",,"Inst","ASX",BG24),"AskQty")) /
              VALUE(RTD("tt.rtd",,RTD("tt.rtd",,"Inst","ASX",BG24),"BidQty")),
              BE24,BG24),
           ""),
        ""))</f>
        <v/>
      </c>
      <c r="BL24" t="str">
        <f t="shared" si="14"/>
        <v/>
      </c>
    </row>
    <row r="25" spans="1:763" x14ac:dyDescent="0.2">
      <c r="A25" s="40" t="s">
        <v>47</v>
      </c>
      <c r="B25" cm="1">
        <f t="array" ref="B25">IFERROR(
  _xlfn.SWITCH(
    $F$2,
    "vwap", ROUND(
      (RTD("tt.rtd",,RTD("tt.rtd",,"Inst","ASX",A25),"BidQty") * RTD("tt.rtd",,RTD("tt.rtd",,"Inst","ASX",A25),"Ask") +
       RTD("tt.rtd",,RTD("tt.rtd",,"Inst","ASX",A25),"AskQty") * RTD("tt.rtd",,RTD("tt.rtd",,"Inst","ASX",A25),"Bid")) /
      (RTD("tt.rtd",,RTD("tt.rtd",,"Inst","ASX",A25),"BidQty") + RTD("tt.rtd",,RTD("tt.rtd",,"Inst","ASX",A25),"AskQty")),
      3
    ),
    "settle", RTD("tt.rtd",,RTD("tt.rtd",,"Inst","ASX",A25),"Settle"),
    "mid", ROUND(
      (RTD("tt.rtd",,RTD("tt.rtd",,"Inst","ASX",A25),"Bid") + RTD("tt.rtd",,RTD("tt.rtd",,"Inst","ASX",A25),"Ask")) / 2,
      3
    ),
    0
  ),
  0
)</f>
        <v>0</v>
      </c>
      <c r="C25" s="35">
        <f t="shared" si="15"/>
        <v>0</v>
      </c>
      <c r="D25" s="41" t="s">
        <v>137</v>
      </c>
      <c r="E25" t="e">
        <f>VALUE(RTD("tt.rtd",,RTD("tt.rtd",,"Inst","ASX",D25),"Bid"))</f>
        <v>#N/A</v>
      </c>
      <c r="F25" t="e">
        <f>VALUE(RTD("tt.rtd",,RTD("tt.rtd",,"Inst","ASX",D25),"Ask"))</f>
        <v>#N/A</v>
      </c>
      <c r="G25" s="37" cm="1">
        <f t="array" ref="G25">IFERROR(
  _xlfn.SWITCH(
    $F$2,
    "vwap", ROUND(
      (RTD("tt.rtd",,RTD("tt.rtd",,"Inst","ASX",D25),"BidQty") * RTD("tt.rtd",,RTD("tt.rtd",,"Inst","ASX",D25),"Ask") +
       RTD("tt.rtd",,RTD("tt.rtd",,"Inst","ASX",D25),"AskQty") * RTD("tt.rtd",,RTD("tt.rtd",,"Inst","ASX",D25),"Bid")) /
      (RTD("tt.rtd",,RTD("tt.rtd",,"Inst","ASX",D25),"BidQty") + RTD("tt.rtd",,RTD("tt.rtd",,"Inst","ASX",D25),"AskQty")),
      3
    ),
    "settle", RTD("tt.rtd",,RTD("tt.rtd",,"Inst","ASX",D25),"Settle"),
    "mid", ROUND(
      (RTD("tt.rtd",,RTD("tt.rtd",,"Inst","ASX",D25),"Bid") + RTD("tt.rtd",,RTD("tt.rtd",,"Inst","ASX",D25),"Ask")) / 2,
      3
    ),
    0
  ),
  0
)</f>
        <v>0</v>
      </c>
      <c r="I25" s="41" t="s">
        <v>64</v>
      </c>
      <c r="J25" cm="1">
        <f t="array" ref="J25">IFERROR(
  _xlfn.SWITCH(
    $F$2,
    "vwap", ROUND(
      (RTD("tt.rtd",,RTD("tt.rtd",,"Inst","ASX",I25),"BidQty") * RTD("tt.rtd",,RTD("tt.rtd",,"Inst","ASX",I25),"Ask") +
       RTD("tt.rtd",,RTD("tt.rtd",,"Inst","ASX",I25),"AskQty") * RTD("tt.rtd",,RTD("tt.rtd",,"Inst","ASX",I25),"Bid")) /
      (RTD("tt.rtd",,RTD("tt.rtd",,"Inst","ASX",I25),"BidQty") + RTD("tt.rtd",,RTD("tt.rtd",,"Inst","ASX",I25),"AskQty")),
      3
    ),
    "settle", RTD("tt.rtd",,RTD("tt.rtd",,"Inst","ASX",I25),"Settle"),
    "mid", ROUND(
      (RTD("tt.rtd",,RTD("tt.rtd",,"Inst","ASX",I25),"Bid") + RTD("tt.rtd",,RTD("tt.rtd",,"Inst","ASX",I25),"Ask")) / 2,
      3
    ),
    0
  ),
  0
)</f>
        <v>0</v>
      </c>
      <c r="K25" s="41" t="s">
        <v>65</v>
      </c>
      <c r="L25" cm="1">
        <f t="array" ref="L25">IFERROR(
  _xlfn.SWITCH(
    $F$2,
    "vwap", ROUND(
      (RTD("tt.rtd",,RTD("tt.rtd",,"Inst","ASX",K25),"BidQty") * RTD("tt.rtd",,RTD("tt.rtd",,"Inst","ASX",K25),"Ask") +
       RTD("tt.rtd",,RTD("tt.rtd",,"Inst","ASX",K25),"AskQty") * RTD("tt.rtd",,RTD("tt.rtd",,"Inst","ASX",K25),"Bid")) /
      (RTD("tt.rtd",,RTD("tt.rtd",,"Inst","ASX",K25),"BidQty") + RTD("tt.rtd",,RTD("tt.rtd",,"Inst","ASX",K25),"AskQty")),
      3
    ),
    "settle", RTD("tt.rtd",,RTD("tt.rtd",,"Inst","ASX",K25),"Settle"),
    "mid", ROUND(
      (RTD("tt.rtd",,RTD("tt.rtd",,"Inst","ASX",K25),"Bid") + RTD("tt.rtd",,RTD("tt.rtd",,"Inst","ASX",K25),"Ask")) / 2,
      3
    ),
    0
  ),
  0
)</f>
        <v>0</v>
      </c>
      <c r="M25" s="35">
        <f t="shared" si="16"/>
        <v>0</v>
      </c>
      <c r="N25" t="str">
        <f>IF(AND(J25=0, L25=0), "",
   IF(AND(VALUE(RTD("tt.rtd",,RTD("tt.rtd",,"Inst","ASX",I25),"ttq"))&gt;0,
       VALUE(RTD("tt.rtd",,RTD("tt.rtd",,"Inst","ASX",K25),"ttq"))&gt;0,
         $E25&lt;$F25, M25&gt;$F25),
       IF(ABS(M25-$F25)&gt;0.01, "Sell", "S"),
   IF(AND(VALUE(RTD("tt.rtd",,RTD("tt.rtd",,"Inst","ASX",I25),"ttq"))&gt;0,
       VALUE(RTD("tt.rtd",,RTD("tt.rtd",,"Inst","ASX",K25),"ttq"))&gt;0,
       $E25&lt;$F25, M25&lt;$E25),
       IF(ABS(M25-$E25)&gt;0.01, "Buy", "B"), "")))</f>
        <v/>
      </c>
      <c r="O25" t="str">
        <f>IF(OR(N25="B", N25="BUY"),
    IF(VALUE(RTD("tt.rtd",,RTD("tt.rtd",,"Inst","ASX",I25),"BidQty")) /
       VALUE(RTD("tt.rtd",,RTD("tt.rtd",,"Inst","ASX",I25),"AskQty")) &gt; $G$2,
       IF(VALUE(RTD("tt.rtd",,RTD("tt.rtd",,"Inst","ASX",I25),"BidQty")) /
          VALUE(RTD("tt.rtd",,RTD("tt.rtd",,"Inst","ASX",I25),"AskQty")) &gt;=
          VALUE(RTD("tt.rtd",,RTD("tt.rtd",,"Inst","ASX",K25),"AskQty")) /
          VALUE(RTD("tt.rtd",,RTD("tt.rtd",,"Inst","ASX",K25),"BidQty")),
          K25, I25),
       ""),
    IF(OR(N25="S", N25="SELL"),
        IF(VALUE(RTD("tt.rtd",,RTD("tt.rtd",,"Inst","ASX",K25),"BidQty")) /
           VALUE(RTD("tt.rtd",,RTD("tt.rtd",,"Inst","ASX",K25),"AskQty")) &gt;  $G$2,
           IF(VALUE(RTD("tt.rtd",,RTD("tt.rtd",,"Inst","ASX",I25),"BidQty")) /
              VALUE(RTD("tt.rtd",,RTD("tt.rtd",,"Inst","ASX",I25),"AskQty")) &gt;=
              VALUE(RTD("tt.rtd",,RTD("tt.rtd",,"Inst","ASX",K25),"AskQty")) /
              VALUE(RTD("tt.rtd",,RTD("tt.rtd",,"Inst","ASX",K25),"BidQty")),
              I25,K25),
           ""),
        ""))</f>
        <v/>
      </c>
      <c r="P25" t="str">
        <f t="shared" si="2"/>
        <v/>
      </c>
      <c r="Q25" s="41" t="s">
        <v>138</v>
      </c>
      <c r="R25" cm="1">
        <f t="array" ref="R25">IFERROR(
  _xlfn.SWITCH(
    $F$2,
    "vwap", ROUND(
      (RTD("tt.rtd",,RTD("tt.rtd",,"Inst","ASX",Q25),"BidQty") * RTD("tt.rtd",,RTD("tt.rtd",,"Inst","ASX",Q25),"Ask") +
       RTD("tt.rtd",,RTD("tt.rtd",,"Inst","ASX",Q25),"AskQty") * RTD("tt.rtd",,RTD("tt.rtd",,"Inst","ASX",Q25),"Bid")) /
      (RTD("tt.rtd",,RTD("tt.rtd",,"Inst","ASX",Q25),"BidQty") + RTD("tt.rtd",,RTD("tt.rtd",,"Inst","ASX",Q25),"AskQty")),
      3
    ),
    "settle", RTD("tt.rtd",,RTD("tt.rtd",,"Inst","ASX",Q25),"Settle"),
    "mid", ROUND(
      (RTD("tt.rtd",,RTD("tt.rtd",,"Inst","ASX",Q25),"Bid") + RTD("tt.rtd",,RTD("tt.rtd",,"Inst","ASX",Q25),"Ask")) / 2,
      3
    ),
    0
  ),
  0
)</f>
        <v>0</v>
      </c>
      <c r="S25" s="41" t="s">
        <v>72</v>
      </c>
      <c r="T25" cm="1">
        <f t="array" ref="T25">IFERROR(
  _xlfn.SWITCH(
    $F$2,
    "vwap", ROUND(
      (RTD("tt.rtd",,RTD("tt.rtd",,"Inst","ASX",S25),"BidQty") * RTD("tt.rtd",,RTD("tt.rtd",,"Inst","ASX",S25),"Ask") +
       RTD("tt.rtd",,RTD("tt.rtd",,"Inst","ASX",S25),"AskQty") * RTD("tt.rtd",,RTD("tt.rtd",,"Inst","ASX",S25),"Bid")) /
      (RTD("tt.rtd",,RTD("tt.rtd",,"Inst","ASX",S25),"BidQty") + RTD("tt.rtd",,RTD("tt.rtd",,"Inst","ASX",S25),"AskQty")),
      3
    ),
    "settle", RTD("tt.rtd",,RTD("tt.rtd",,"Inst","ASX",S25),"Settle"),
    "mid", ROUND(
      (RTD("tt.rtd",,RTD("tt.rtd",,"Inst","ASX",S25),"Bid") + RTD("tt.rtd",,RTD("tt.rtd",,"Inst","ASX",S25),"Ask")) / 2,
      3
    ),
    0
  ),
  0
)</f>
        <v>0</v>
      </c>
      <c r="U25" s="35">
        <f t="shared" si="3"/>
        <v>0</v>
      </c>
      <c r="V25" t="str">
        <f>IF(AND(R25=0, T25=0), "",
   IF(AND(VALUE(RTD("tt.rtd",,RTD("tt.rtd",,"Inst","ASX",Q25),"ttq"))&gt;0,
       VALUE(RTD("tt.rtd",,RTD("tt.rtd",,"Inst","ASX",S25),"ttq"))&gt;0,
         $E25&lt;$F25, U25&gt;$F25),
       IF(ABS(U25-$F25)&gt;0.01, "Sell", "S"),
   IF(AND(VALUE(RTD("tt.rtd",,RTD("tt.rtd",,"Inst","ASX",Q25),"ttq"))&gt;0,
       VALUE(RTD("tt.rtd",,RTD("tt.rtd",,"Inst","ASX",S25),"ttq"))&gt;0,
       $E25&lt;$F25, U25&lt;$E25),
       IF(ABS(U25-$E25)&gt;0.01, "Buy", "B"), "")))</f>
        <v/>
      </c>
      <c r="W25" t="str">
        <f>IF(OR(V25="B", V25="BUY"),
    IF(VALUE(RTD("tt.rtd",,RTD("tt.rtd",,"Inst","ASX",Q25),"BidQty")) /
       VALUE(RTD("tt.rtd",,RTD("tt.rtd",,"Inst","ASX",Q25),"AskQty")) &gt; $G$2,
       IF(VALUE(RTD("tt.rtd",,RTD("tt.rtd",,"Inst","ASX",Q25),"BidQty")) /
          VALUE(RTD("tt.rtd",,RTD("tt.rtd",,"Inst","ASX",Q25),"AskQty")) &gt;=
          VALUE(RTD("tt.rtd",,RTD("tt.rtd",,"Inst","ASX",S25),"AskQty")) /
          VALUE(RTD("tt.rtd",,RTD("tt.rtd",,"Inst","ASX",S25),"BidQty")),
          S25,Q25),
       ""),
    IF(OR(V25="S", V25="SELL"),
        IF(VALUE(RTD("tt.rtd",,RTD("tt.rtd",,"Inst","ASX",S25),"BidQty")) /
           VALUE(RTD("tt.rtd",,RTD("tt.rtd",,"Inst","ASX",S25),"AskQty")) &gt;  $G$2,
           IF(VALUE(RTD("tt.rtd",,RTD("tt.rtd",,"Inst","ASX",Q25),"BidQty")) /
              VALUE(RTD("tt.rtd",,RTD("tt.rtd",,"Inst","ASX",Q25),"AskQty")) &gt;=
              VALUE(RTD("tt.rtd",,RTD("tt.rtd",,"Inst","ASX",S25),"AskQty")) /
              VALUE(RTD("tt.rtd",,RTD("tt.rtd",,"Inst","ASX",S25),"BidQty")),
              Q25,S25),
           ""),
        ""))</f>
        <v/>
      </c>
      <c r="X25" t="str">
        <f t="shared" si="4"/>
        <v/>
      </c>
      <c r="Y25" s="41" t="s">
        <v>139</v>
      </c>
      <c r="Z25" cm="1">
        <f t="array" ref="Z25">IFERROR(
  _xlfn.SWITCH(
    $F$2,
    "vwap", ROUND(
      (RTD("tt.rtd",,RTD("tt.rtd",,"Inst","ASX",Y25),"BidQty") * RTD("tt.rtd",,RTD("tt.rtd",,"Inst","ASX",Y25),"Ask") +
       RTD("tt.rtd",,RTD("tt.rtd",,"Inst","ASX",Y25),"AskQty") * RTD("tt.rtd",,RTD("tt.rtd",,"Inst","ASX",Y25),"Bid")) /
      (RTD("tt.rtd",,RTD("tt.rtd",,"Inst","ASX",Y25),"BidQty") + RTD("tt.rtd",,RTD("tt.rtd",,"Inst","ASX",Y25),"AskQty")),
      3
    ),
    "settle", RTD("tt.rtd",,RTD("tt.rtd",,"Inst","ASX",Y25),"Settle"),
    "mid", ROUND(
      (RTD("tt.rtd",,RTD("tt.rtd",,"Inst","ASX",Y25),"Bid") + RTD("tt.rtd",,RTD("tt.rtd",,"Inst","ASX",Y25),"Ask")) / 2,
      3
    ),
    0
  ),
  0
)</f>
        <v>0</v>
      </c>
      <c r="AA25" s="41" t="s">
        <v>147</v>
      </c>
      <c r="AB25" cm="1">
        <f t="array" ref="AB25">IFERROR(
  _xlfn.SWITCH(
    $F$2,
    "vwap", ROUND(
      (RTD("tt.rtd",,RTD("tt.rtd",,"Inst","ASX",AA25),"BidQty") * RTD("tt.rtd",,RTD("tt.rtd",,"Inst","ASX",AA25),"Ask") +
       RTD("tt.rtd",,RTD("tt.rtd",,"Inst","ASX",AA25),"AskQty") * RTD("tt.rtd",,RTD("tt.rtd",,"Inst","ASX",AA25),"Bid")) /
      (RTD("tt.rtd",,RTD("tt.rtd",,"Inst","ASX",AA25),"BidQty") + RTD("tt.rtd",,RTD("tt.rtd",,"Inst","ASX",AA25),"AskQty")),
      3
    ),
    "settle", RTD("tt.rtd",,RTD("tt.rtd",,"Inst","ASX",AA25),"Settle"),
    "mid", ROUND(
      (RTD("tt.rtd",,RTD("tt.rtd",,"Inst","ASX",AA25),"Bid") + RTD("tt.rtd",,RTD("tt.rtd",,"Inst","ASX",AA25),"Ask")) / 2,
      3
    ),
    0
  ),
  0
)</f>
        <v>0</v>
      </c>
      <c r="AC25" s="35">
        <f t="shared" si="5"/>
        <v>0</v>
      </c>
      <c r="AD25" t="str">
        <f>IF(AND(Z25=0, AB25=0), "",
   IF(AND(VALUE(RTD("tt.rtd",,RTD("tt.rtd",,"Inst","ASX",Y25),"ttq"))&gt;0,
       VALUE(RTD("tt.rtd",,RTD("tt.rtd",,"Inst","ASX",AA25),"ttq"))&gt;0,
         $E25&lt;$F25, AC25&gt;$F25),
       IF(ABS(AC25-$F25)&gt;0.01, "Sell", "S"),
   IF(AND(VALUE(RTD("tt.rtd",,RTD("tt.rtd",,"Inst","ASX",Y25),"ttq"))&gt;0,
       VALUE(RTD("tt.rtd",,RTD("tt.rtd",,"Inst","ASX",AA25),"ttq"))&gt;0,
       $E25&lt;$F25, AC25&lt;$E25),
       IF(ABS(AC25-$E25)&gt;0.01, "Buy", "B"), "")))</f>
        <v/>
      </c>
      <c r="AE25" t="str">
        <f>IF(OR(AD25="B", AD25="BUY"),
    IF(VALUE(RTD("tt.rtd",,RTD("tt.rtd",,"Inst","ASX",Y25),"BidQty")) /
       VALUE(RTD("tt.rtd",,RTD("tt.rtd",,"Inst","ASX",Y25),"AskQty")) &gt; $G$2,
       IF(VALUE(RTD("tt.rtd",,RTD("tt.rtd",,"Inst","ASX",Y25),"BidQty")) /
          VALUE(RTD("tt.rtd",,RTD("tt.rtd",,"Inst","ASX",Y25),"AskQty")) &gt;=
          VALUE(RTD("tt.rtd",,RTD("tt.rtd",,"Inst","ASX",AA25),"AskQty")) /
          VALUE(RTD("tt.rtd",,RTD("tt.rtd",,"Inst","ASX",AA25),"BidQty")),
          AA25,Y25),
       ""),
    IF(OR(AD25="S", AD25="SELL"),
        IF(VALUE(RTD("tt.rtd",,RTD("tt.rtd",,"Inst","ASX",AA25),"BidQty")) /
           VALUE(RTD("tt.rtd",,RTD("tt.rtd",,"Inst","ASX",AA25),"AskQty")) &gt;  $G$2,
           IF(VALUE(RTD("tt.rtd",,RTD("tt.rtd",,"Inst","ASX",Y25),"BidQty")) /
              VALUE(RTD("tt.rtd",,RTD("tt.rtd",,"Inst","ASX",Y25),"AskQty")) &gt;=
              VALUE(RTD("tt.rtd",,RTD("tt.rtd",,"Inst","ASX",AA25),"AskQty")) /
              VALUE(RTD("tt.rtd",,RTD("tt.rtd",,"Inst","ASX",AA25),"BidQty")),
              Y25,AA25),
           ""),
        ""))</f>
        <v/>
      </c>
      <c r="AF25" t="str">
        <f t="shared" si="6"/>
        <v/>
      </c>
      <c r="AG25" s="41" t="s">
        <v>141</v>
      </c>
      <c r="AH25" cm="1">
        <f t="array" ref="AH25">IFERROR(
  _xlfn.SWITCH(
    $F$2,
    "vwap", ROUND(
      (RTD("tt.rtd",,RTD("tt.rtd",,"Inst","ASX",AG25),"BidQty") * RTD("tt.rtd",,RTD("tt.rtd",,"Inst","ASX",AG25),"Ask") +
       RTD("tt.rtd",,RTD("tt.rtd",,"Inst","ASX",AG25),"AskQty") * RTD("tt.rtd",,RTD("tt.rtd",,"Inst","ASX",AG25),"Bid")) /
      (RTD("tt.rtd",,RTD("tt.rtd",,"Inst","ASX",AG25),"BidQty") + RTD("tt.rtd",,RTD("tt.rtd",,"Inst","ASX",AG25),"AskQty")),
      3
    ),
    "settle", RTD("tt.rtd",,RTD("tt.rtd",,"Inst","ASX",AG25),"Settle"),
    "mid", ROUND(
      (RTD("tt.rtd",,RTD("tt.rtd",,"Inst","ASX",AG25),"Bid") + RTD("tt.rtd",,RTD("tt.rtd",,"Inst","ASX",AG25),"Ask")) / 2,
      3
    ),
    0
  ),
  0
)</f>
        <v>0</v>
      </c>
      <c r="AI25" s="41" t="s">
        <v>148</v>
      </c>
      <c r="AJ25" cm="1">
        <f t="array" ref="AJ25">IFERROR(
  _xlfn.SWITCH(
    $F$2,
    "vwap", ROUND(
      (RTD("tt.rtd",,RTD("tt.rtd",,"Inst","ASX",AI25),"BidQty") * RTD("tt.rtd",,RTD("tt.rtd",,"Inst","ASX",AI25),"Ask") +
       RTD("tt.rtd",,RTD("tt.rtd",,"Inst","ASX",AI25),"AskQty") * RTD("tt.rtd",,RTD("tt.rtd",,"Inst","ASX",AI25),"Bid")) /
      (RTD("tt.rtd",,RTD("tt.rtd",,"Inst","ASX",AI25),"BidQty") + RTD("tt.rtd",,RTD("tt.rtd",,"Inst","ASX",AI25),"AskQty")),
      3
    ),
    "settle", RTD("tt.rtd",,RTD("tt.rtd",,"Inst","ASX",AI25),"Settle"),
    "mid", ROUND(
      (RTD("tt.rtd",,RTD("tt.rtd",,"Inst","ASX",AI25),"Bid") + RTD("tt.rtd",,RTD("tt.rtd",,"Inst","ASX",AI25),"Ask")) / 2,
      3
    ),
    0
  ),
  0
)</f>
        <v>0</v>
      </c>
      <c r="AK25" s="35">
        <f t="shared" si="7"/>
        <v>0</v>
      </c>
      <c r="AL25" t="str">
        <f>IF(AND(AH25=0, AJ25=0), "",
   IF(AND(VALUE(RTD("tt.rtd",,RTD("tt.rtd",,"Inst","ASX",AG25),"ttq"))&gt;0,
       VALUE(RTD("tt.rtd",,RTD("tt.rtd",,"Inst","ASX",AI25),"ttq"))&gt;0,
         $E25&lt;$F25, AK25&gt;$F25),
       IF(ABS(AK25-$F25)&gt;0.01, "Sell", "S"),
   IF(AND(VALUE(RTD("tt.rtd",,RTD("tt.rtd",,"Inst","ASX",AG25),"ttq"))&gt;0,
       VALUE(RTD("tt.rtd",,RTD("tt.rtd",,"Inst","ASX",AI25),"ttq"))&gt;0,
       $E25&lt;$F25, AK25&lt;$E25),
       IF(ABS(AK25-$E25)&gt;0.01, "Buy", "B"), "")))</f>
        <v/>
      </c>
      <c r="AM25" t="str">
        <f>IF(OR(AL25="B", AL25="BUY"),
    IF(VALUE(RTD("tt.rtd",,RTD("tt.rtd",,"Inst","ASX",AG25),"BidQty")) /
       VALUE(RTD("tt.rtd",,RTD("tt.rtd",,"Inst","ASX",AG25),"AskQty")) &gt; $G$2,
       IF(VALUE(RTD("tt.rtd",,RTD("tt.rtd",,"Inst","ASX",AG25),"BidQty")) /
          VALUE(RTD("tt.rtd",,RTD("tt.rtd",,"Inst","ASX",AG25),"AskQty")) &gt;=
          VALUE(RTD("tt.rtd",,RTD("tt.rtd",,"Inst","ASX",AI25),"AskQty")) /
          VALUE(RTD("tt.rtd",,RTD("tt.rtd",,"Inst","ASX",AI25),"BidQty")),
          AI25,AG25),
       ""),
    IF(OR(AL25="S", AL25="SELL"),
        IF(VALUE(RTD("tt.rtd",,RTD("tt.rtd",,"Inst","ASX",AI25),"BidQty")) /
           VALUE(RTD("tt.rtd",,RTD("tt.rtd",,"Inst","ASX",AI25),"AskQty")) &gt;  $G$2,
           IF(VALUE(RTD("tt.rtd",,RTD("tt.rtd",,"Inst","ASX",AG25),"BidQty")) /
              VALUE(RTD("tt.rtd",,RTD("tt.rtd",,"Inst","ASX",AG25),"AskQty")) &gt;=
              VALUE(RTD("tt.rtd",,RTD("tt.rtd",,"Inst","ASX",AI25),"AskQty")) /
              VALUE(RTD("tt.rtd",,RTD("tt.rtd",,"Inst","ASX",AI25),"BidQty")),
              AG25,AI25),
           ""),
        ""))</f>
        <v/>
      </c>
      <c r="AN25" t="str">
        <f t="shared" si="8"/>
        <v/>
      </c>
      <c r="AO25" s="41" t="s">
        <v>145</v>
      </c>
      <c r="AP25" cm="1">
        <f t="array" ref="AP25">IFERROR(
  _xlfn.SWITCH(
    $F$2,
    "vwap", ROUND(
      (RTD("tt.rtd",,RTD("tt.rtd",,"Inst","ASX",AO25),"BidQty") * RTD("tt.rtd",,RTD("tt.rtd",,"Inst","ASX",AO25),"Ask") +
       RTD("tt.rtd",,RTD("tt.rtd",,"Inst","ASX",AO25),"AskQty") * RTD("tt.rtd",,RTD("tt.rtd",,"Inst","ASX",AO25),"Bid")) /
      (RTD("tt.rtd",,RTD("tt.rtd",,"Inst","ASX",AO25),"BidQty") + RTD("tt.rtd",,RTD("tt.rtd",,"Inst","ASX",AO25),"AskQty")),
      3
    ),
    "settle", RTD("tt.rtd",,RTD("tt.rtd",,"Inst","ASX",AO25),"Settle"),
    "mid", ROUND(
      (RTD("tt.rtd",,RTD("tt.rtd",,"Inst","ASX",AO25),"Bid") + RTD("tt.rtd",,RTD("tt.rtd",,"Inst","ASX",AO25),"Ask")) / 2,
      3
    ),
    0
  ),
  0
)</f>
        <v>0</v>
      </c>
      <c r="AQ25" s="41" t="s">
        <v>149</v>
      </c>
      <c r="AR25" cm="1">
        <f t="array" ref="AR25">IFERROR(
  _xlfn.SWITCH(
    $F$2,
    "vwap", ROUND(
      (RTD("tt.rtd",,RTD("tt.rtd",,"Inst","ASX",AQ25),"BidQty") * RTD("tt.rtd",,RTD("tt.rtd",,"Inst","ASX",AQ25),"Ask") +
       RTD("tt.rtd",,RTD("tt.rtd",,"Inst","ASX",AQ25),"AskQty") * RTD("tt.rtd",,RTD("tt.rtd",,"Inst","ASX",AQ25),"Bid")) /
      (RTD("tt.rtd",,RTD("tt.rtd",,"Inst","ASX",AQ25),"BidQty") + RTD("tt.rtd",,RTD("tt.rtd",,"Inst","ASX",AQ25),"AskQty")),
      3
    ),
    "settle", RTD("tt.rtd",,RTD("tt.rtd",,"Inst","ASX",AQ25),"Settle"),
    "mid", ROUND(
      (RTD("tt.rtd",,RTD("tt.rtd",,"Inst","ASX",AQ25),"Bid") + RTD("tt.rtd",,RTD("tt.rtd",,"Inst","ASX",AQ25),"Ask")) / 2,
      3
    ),
    0
  ),
  0
)</f>
        <v>0</v>
      </c>
      <c r="AS25" s="35">
        <f t="shared" si="9"/>
        <v>0</v>
      </c>
      <c r="AT25" t="str">
        <f>IF(AND(AP25=0, AR25=0), "",
   IF(AND(VALUE(RTD("tt.rtd",,RTD("tt.rtd",,"Inst","ASX",AO25),"ttq"))&gt;0,
       VALUE(RTD("tt.rtd",,RTD("tt.rtd",,"Inst","ASX",AQ25),"ttq"))&gt;0,
         $E25&lt;$F25, AS25&gt;$F25),
       IF(ABS(AS25-$F25)&gt;0.01, "Sell", "S"),
   IF(AND(VALUE(RTD("tt.rtd",,RTD("tt.rtd",,"Inst","ASX",AO25),"ttq"))&gt;0,
       VALUE(RTD("tt.rtd",,RTD("tt.rtd",,"Inst","ASX",AQ25),"ttq"))&gt;0,
       $E25&lt;$F25, AS25&lt;$E25),
       IF(ABS(AS25-$E25)&gt;0.01, "Buy", "B"), "")))</f>
        <v/>
      </c>
      <c r="AU25" t="str">
        <f>IF(OR(AT25="B", AT25="BUY"),
    IF(VALUE(RTD("tt.rtd",,RTD("tt.rtd",,"Inst","ASX",AO25),"BidQty")) /
       VALUE(RTD("tt.rtd",,RTD("tt.rtd",,"Inst","ASX",AO25),"AskQty")) &gt; $G$2,
       IF(VALUE(RTD("tt.rtd",,RTD("tt.rtd",,"Inst","ASX",AO25),"BidQty")) /
          VALUE(RTD("tt.rtd",,RTD("tt.rtd",,"Inst","ASX",AO25),"AskQty")) &gt;=
          VALUE(RTD("tt.rtd",,RTD("tt.rtd",,"Inst","ASX",AQ25),"AskQty")) /
          VALUE(RTD("tt.rtd",,RTD("tt.rtd",,"Inst","ASX",AQ25),"BidQty")),
          AQ25,AO25),
       ""),
    IF(OR(AT25="S", AT25="SELL"),
        IF(VALUE(RTD("tt.rtd",,RTD("tt.rtd",,"Inst","ASX",AQ25),"BidQty")) /
           VALUE(RTD("tt.rtd",,RTD("tt.rtd",,"Inst","ASX",AQ25),"AskQty")) &gt;  $G$2,
           IF(VALUE(RTD("tt.rtd",,RTD("tt.rtd",,"Inst","ASX",AO25),"BidQty")) /
              VALUE(RTD("tt.rtd",,RTD("tt.rtd",,"Inst","ASX",AO25),"AskQty")) &gt;=
              VALUE(RTD("tt.rtd",,RTD("tt.rtd",,"Inst","ASX",AQ25),"AskQty")) /
              VALUE(RTD("tt.rtd",,RTD("tt.rtd",,"Inst","ASX",AQ25),"BidQty")),
              AO25,AQ25),
           ""),
        ""))</f>
        <v/>
      </c>
      <c r="AV25" t="str">
        <f t="shared" si="10"/>
        <v/>
      </c>
      <c r="AW25" s="41" t="s">
        <v>189</v>
      </c>
      <c r="AX25" cm="1">
        <f t="array" ref="AX25">IFERROR(
  _xlfn.SWITCH(
    $F$2,
    "vwap", ROUND(
      (RTD("tt.rtd",,RTD("tt.rtd",,"Inst","ASX",AW25),"BidQty") * RTD("tt.rtd",,RTD("tt.rtd",,"Inst","ASX",AW25),"Ask") +
       RTD("tt.rtd",,RTD("tt.rtd",,"Inst","ASX",AW25),"AskQty") * RTD("tt.rtd",,RTD("tt.rtd",,"Inst","ASX",AW25),"Bid")) /
      (RTD("tt.rtd",,RTD("tt.rtd",,"Inst","ASX",AW25),"BidQty") + RTD("tt.rtd",,RTD("tt.rtd",,"Inst","ASX",AW25),"AskQty")),
      3
    ),
    "settle", RTD("tt.rtd",,RTD("tt.rtd",,"Inst","ASX",AW25),"Settle"),
    "mid", ROUND(
      (RTD("tt.rtd",,RTD("tt.rtd",,"Inst","ASX",AW25),"Bid") + RTD("tt.rtd",,RTD("tt.rtd",,"Inst","ASX",AW25),"Ask")) / 2,
      3
    ),
    0
  ),
  0
)</f>
        <v>0</v>
      </c>
      <c r="AY25" s="41" t="s">
        <v>151</v>
      </c>
      <c r="AZ25" cm="1">
        <f t="array" ref="AZ25">IFERROR(
  _xlfn.SWITCH(
    $F$2,
    "vwap", ROUND(
      (RTD("tt.rtd",,RTD("tt.rtd",,"Inst","ASX",AY25),"BidQty") * RTD("tt.rtd",,RTD("tt.rtd",,"Inst","ASX",AY25),"Ask") +
       RTD("tt.rtd",,RTD("tt.rtd",,"Inst","ASX",AY25),"AskQty") * RTD("tt.rtd",,RTD("tt.rtd",,"Inst","ASX",AY25),"Bid")) /
      (RTD("tt.rtd",,RTD("tt.rtd",,"Inst","ASX",AY25),"BidQty") + RTD("tt.rtd",,RTD("tt.rtd",,"Inst","ASX",AY25),"AskQty")),
      3
    ),
    "settle", RTD("tt.rtd",,RTD("tt.rtd",,"Inst","ASX",AY25),"Settle"),
    "mid", ROUND(
      (RTD("tt.rtd",,RTD("tt.rtd",,"Inst","ASX",AY25),"Bid") + RTD("tt.rtd",,RTD("tt.rtd",,"Inst","ASX",AY25),"Ask")) / 2,
      3
    ),
    0
  ),
  0
)</f>
        <v>0</v>
      </c>
      <c r="BA25" s="35">
        <f t="shared" si="11"/>
        <v>0</v>
      </c>
      <c r="BB25" t="str">
        <f>IF(AND(AX25=0, AZ25=0), "",
   IF(AND(VALUE(RTD("tt.rtd",,RTD("tt.rtd",,"Inst","ASX",AW25),"ttq"))&gt;0,
       VALUE(RTD("tt.rtd",,RTD("tt.rtd",,"Inst","ASX",AY25),"ttq"))&gt;0,
         $E25&lt;$F25, BA25&gt;$F25),
       IF(ABS(BA25-$F25)&gt;0.01, "Sell", "S"),
   IF(AND(VALUE(RTD("tt.rtd",,RTD("tt.rtd",,"Inst","ASX",AW25),"ttq"))&gt;0,
       VALUE(RTD("tt.rtd",,RTD("tt.rtd",,"Inst","ASX",AY25),"ttq"))&gt;0,
       $E25&lt;$F25, BA25&lt;$E25),
       IF(ABS(BA25-$E25)&gt;0.01, "Buy", "B"), "")))</f>
        <v/>
      </c>
      <c r="BC25" t="str">
        <f>IF(OR(BB25="B", BB25="BUY"),
    IF(VALUE(RTD("tt.rtd",,RTD("tt.rtd",,"Inst","ASX",AW25),"BidQty")) /
       VALUE(RTD("tt.rtd",,RTD("tt.rtd",,"Inst","ASX",AW25),"AskQty")) &gt; $G$2,
       IF(VALUE(RTD("tt.rtd",,RTD("tt.rtd",,"Inst","ASX",AW25),"BidQty")) /
          VALUE(RTD("tt.rtd",,RTD("tt.rtd",,"Inst","ASX",AW25),"AskQty")) &gt;=
          VALUE(RTD("tt.rtd",,RTD("tt.rtd",,"Inst","ASX",AY25),"AskQty")) /
          VALUE(RTD("tt.rtd",,RTD("tt.rtd",,"Inst","ASX",AY25),"BidQty")),
          AY25,AW25),
       ""),
    IF(OR(BB25="S", BB25="SELL"),
        IF(VALUE(RTD("tt.rtd",,RTD("tt.rtd",,"Inst","ASX",AY25),"BidQty")) /
           VALUE(RTD("tt.rtd",,RTD("tt.rtd",,"Inst","ASX",AY25),"AskQty")) &gt;  $G$2,
           IF(VALUE(RTD("tt.rtd",,RTD("tt.rtd",,"Inst","ASX",AW25),"BidQty")) /
              VALUE(RTD("tt.rtd",,RTD("tt.rtd",,"Inst","ASX",AW25),"AskQty")) &gt;=
              VALUE(RTD("tt.rtd",,RTD("tt.rtd",,"Inst","ASX",AY25),"AskQty")) /
              VALUE(RTD("tt.rtd",,RTD("tt.rtd",,"Inst","ASX",AY25),"BidQty")),
              AW25,AY25),
           ""),
        ""))</f>
        <v/>
      </c>
      <c r="BD25" t="str">
        <f t="shared" si="12"/>
        <v/>
      </c>
      <c r="BE25" s="41" t="s">
        <v>283</v>
      </c>
      <c r="BF25" cm="1">
        <f t="array" ref="BF25">IFERROR(
  _xlfn.SWITCH(
    $F$2,
    "vwap", ROUND(
      (RTD("tt.rtd",,RTD("tt.rtd",,"Inst","ASX",BE25),"BidQty") * RTD("tt.rtd",,RTD("tt.rtd",,"Inst","ASX",BE25),"Ask") +
       RTD("tt.rtd",,RTD("tt.rtd",,"Inst","ASX",BE25),"AskQty") * RTD("tt.rtd",,RTD("tt.rtd",,"Inst","ASX",BE25),"Bid")) /
      (RTD("tt.rtd",,RTD("tt.rtd",,"Inst","ASX",BE25),"BidQty") + RTD("tt.rtd",,RTD("tt.rtd",,"Inst","ASX",BE25),"AskQty")),
      3
    ),
    "settle", RTD("tt.rtd",,RTD("tt.rtd",,"Inst","ASX",BE25),"Settle"),
    "mid", ROUND(
      (RTD("tt.rtd",,RTD("tt.rtd",,"Inst","ASX",BE25),"Bid") + RTD("tt.rtd",,RTD("tt.rtd",,"Inst","ASX",BE25),"Ask")) / 2,
      3
    ),
    0
  ),
  0
)</f>
        <v>0</v>
      </c>
      <c r="BG25" s="41" t="s">
        <v>285</v>
      </c>
      <c r="BH25" cm="1">
        <f t="array" ref="BH25">IFERROR(
  _xlfn.SWITCH(
    $F$2,
    "vwap", ROUND(
      (RTD("tt.rtd",,RTD("tt.rtd",,"Inst","ASX",BG25),"BidQty") * RTD("tt.rtd",,RTD("tt.rtd",,"Inst","ASX",BG25),"Ask") +
       RTD("tt.rtd",,RTD("tt.rtd",,"Inst","ASX",BG25),"AskQty") * RTD("tt.rtd",,RTD("tt.rtd",,"Inst","ASX",BG25),"Bid")) /
      (RTD("tt.rtd",,RTD("tt.rtd",,"Inst","ASX",BG25),"BidQty") + RTD("tt.rtd",,RTD("tt.rtd",,"Inst","ASX",BG25),"AskQty")),
      3
    ),
    "settle", RTD("tt.rtd",,RTD("tt.rtd",,"Inst","ASX",BG25),"Settle"),
    "mid", ROUND(
      (RTD("tt.rtd",,RTD("tt.rtd",,"Inst","ASX",BG25),"Bid") + RTD("tt.rtd",,RTD("tt.rtd",,"Inst","ASX",BG25),"Ask")) / 2,
      3
    ),
    0
  ),
  0
)</f>
        <v>0</v>
      </c>
      <c r="BI25" s="35">
        <f t="shared" si="13"/>
        <v>0</v>
      </c>
      <c r="BJ25" t="str">
        <f>IF(AND(BF25=0, BH25=0), "",
   IF(AND(VALUE(RTD("tt.rtd",,RTD("tt.rtd",,"Inst","ASX",BE25),"ttq"))&gt;0,
       VALUE(RTD("tt.rtd",,RTD("tt.rtd",,"Inst","ASX",BG25),"ttq"))&gt;0,
         $E25&lt;$F25, BI25&gt;$F25),
       IF(ABS(BI25-$F25)&gt;0.01, "Sell", "S"),
   IF(AND(VALUE(RTD("tt.rtd",,RTD("tt.rtd",,"Inst","ASX",BE25),"ttq"))&gt;0,
       VALUE(RTD("tt.rtd",,RTD("tt.rtd",,"Inst","ASX",BG25),"ttq"))&gt;0,
       $E25&lt;$F25, BI25&lt;$E25),
       IF(ABS(BI25-$E25)&gt;0.01, "Buy", "B"), "")))</f>
        <v/>
      </c>
      <c r="BK25" t="str">
        <f>IF(OR(BJ25="B", BJ25="BUY"),
    IF(VALUE(RTD("tt.rtd",,RTD("tt.rtd",,"Inst","ASX",BE25),"BidQty")) /
       VALUE(RTD("tt.rtd",,RTD("tt.rtd",,"Inst","ASX",BE25),"AskQty")) &gt; $G$2,
       IF(VALUE(RTD("tt.rtd",,RTD("tt.rtd",,"Inst","ASX",BE25),"BidQty")) /
          VALUE(RTD("tt.rtd",,RTD("tt.rtd",,"Inst","ASX",BE25),"AskQty")) &gt;=
          VALUE(RTD("tt.rtd",,RTD("tt.rtd",,"Inst","ASX",BG25),"AskQty")) /
          VALUE(RTD("tt.rtd",,RTD("tt.rtd",,"Inst","ASX",BG25),"BidQty")),
          BG25,BE25),
       ""),
    IF(OR(BJ25="S", BJ25="SELL"),
        IF(VALUE(RTD("tt.rtd",,RTD("tt.rtd",,"Inst","ASX",BG25),"BidQty")) /
           VALUE(RTD("tt.rtd",,RTD("tt.rtd",,"Inst","ASX",BG25),"AskQty")) &gt;  $G$2,
           IF(VALUE(RTD("tt.rtd",,RTD("tt.rtd",,"Inst","ASX",BE25),"BidQty")) /
              VALUE(RTD("tt.rtd",,RTD("tt.rtd",,"Inst","ASX",BE25),"AskQty")) &gt;=
              VALUE(RTD("tt.rtd",,RTD("tt.rtd",,"Inst","ASX",BG25),"AskQty")) /
              VALUE(RTD("tt.rtd",,RTD("tt.rtd",,"Inst","ASX",BG25),"BidQty")),
              BE25,BG25),
           ""),
        ""))</f>
        <v/>
      </c>
      <c r="BL25" t="str">
        <f t="shared" si="14"/>
        <v/>
      </c>
    </row>
    <row r="26" spans="1:763" x14ac:dyDescent="0.2">
      <c r="A26" s="40" t="s">
        <v>48</v>
      </c>
      <c r="B26" cm="1">
        <f t="array" ref="B26">IFERROR(
  _xlfn.SWITCH(
    $F$2,
    "vwap", ROUND(
      (RTD("tt.rtd",,RTD("tt.rtd",,"Inst","ASX",A26),"BidQty") * RTD("tt.rtd",,RTD("tt.rtd",,"Inst","ASX",A26),"Ask") +
       RTD("tt.rtd",,RTD("tt.rtd",,"Inst","ASX",A26),"AskQty") * RTD("tt.rtd",,RTD("tt.rtd",,"Inst","ASX",A26),"Bid")) /
      (RTD("tt.rtd",,RTD("tt.rtd",,"Inst","ASX",A26),"BidQty") + RTD("tt.rtd",,RTD("tt.rtd",,"Inst","ASX",A26),"AskQty")),
      3
    ),
    "settle", RTD("tt.rtd",,RTD("tt.rtd",,"Inst","ASX",A26),"Settle"),
    "mid", ROUND(
      (RTD("tt.rtd",,RTD("tt.rtd",,"Inst","ASX",A26),"Bid") + RTD("tt.rtd",,RTD("tt.rtd",,"Inst","ASX",A26),"Ask")) / 2,
      3
    ),
    0
  ),
  0
)</f>
        <v>0</v>
      </c>
      <c r="C26" s="35">
        <f t="shared" si="15"/>
        <v>0</v>
      </c>
      <c r="D26" s="41" t="s">
        <v>142</v>
      </c>
      <c r="E26" t="e">
        <f>VALUE(RTD("tt.rtd",,RTD("tt.rtd",,"Inst","ASX",D26),"Bid"))</f>
        <v>#N/A</v>
      </c>
      <c r="F26" t="e">
        <f>VALUE(RTD("tt.rtd",,RTD("tt.rtd",,"Inst","ASX",D26),"Ask"))</f>
        <v>#N/A</v>
      </c>
      <c r="G26" s="37" cm="1">
        <f t="array" ref="G26">IFERROR(
  _xlfn.SWITCH(
    $F$2,
    "vwap", ROUND(
      (RTD("tt.rtd",,RTD("tt.rtd",,"Inst","ASX",D26),"BidQty") * RTD("tt.rtd",,RTD("tt.rtd",,"Inst","ASX",D26),"Ask") +
       RTD("tt.rtd",,RTD("tt.rtd",,"Inst","ASX",D26),"AskQty") * RTD("tt.rtd",,RTD("tt.rtd",,"Inst","ASX",D26),"Bid")) /
      (RTD("tt.rtd",,RTD("tt.rtd",,"Inst","ASX",D26),"BidQty") + RTD("tt.rtd",,RTD("tt.rtd",,"Inst","ASX",D26),"AskQty")),
      3
    ),
    "settle", RTD("tt.rtd",,RTD("tt.rtd",,"Inst","ASX",D26),"Settle"),
    "mid", ROUND(
      (RTD("tt.rtd",,RTD("tt.rtd",,"Inst","ASX",D26),"Bid") + RTD("tt.rtd",,RTD("tt.rtd",,"Inst","ASX",D26),"Ask")) / 2,
      3
    ),
    0
  ),
  0
)</f>
        <v>0</v>
      </c>
      <c r="I26" s="41" t="s">
        <v>65</v>
      </c>
      <c r="J26" cm="1">
        <f t="array" ref="J26">IFERROR(
  _xlfn.SWITCH(
    $F$2,
    "vwap", ROUND(
      (RTD("tt.rtd",,RTD("tt.rtd",,"Inst","ASX",I26),"BidQty") * RTD("tt.rtd",,RTD("tt.rtd",,"Inst","ASX",I26),"Ask") +
       RTD("tt.rtd",,RTD("tt.rtd",,"Inst","ASX",I26),"AskQty") * RTD("tt.rtd",,RTD("tt.rtd",,"Inst","ASX",I26),"Bid")) /
      (RTD("tt.rtd",,RTD("tt.rtd",,"Inst","ASX",I26),"BidQty") + RTD("tt.rtd",,RTD("tt.rtd",,"Inst","ASX",I26),"AskQty")),
      3
    ),
    "settle", RTD("tt.rtd",,RTD("tt.rtd",,"Inst","ASX",I26),"Settle"),
    "mid", ROUND(
      (RTD("tt.rtd",,RTD("tt.rtd",,"Inst","ASX",I26),"Bid") + RTD("tt.rtd",,RTD("tt.rtd",,"Inst","ASX",I26),"Ask")) / 2,
      3
    ),
    0
  ),
  0
)</f>
        <v>0</v>
      </c>
      <c r="K26" s="41" t="s">
        <v>72</v>
      </c>
      <c r="L26" cm="1">
        <f t="array" ref="L26">IFERROR(
  _xlfn.SWITCH(
    $F$2,
    "vwap", ROUND(
      (RTD("tt.rtd",,RTD("tt.rtd",,"Inst","ASX",K26),"BidQty") * RTD("tt.rtd",,RTD("tt.rtd",,"Inst","ASX",K26),"Ask") +
       RTD("tt.rtd",,RTD("tt.rtd",,"Inst","ASX",K26),"AskQty") * RTD("tt.rtd",,RTD("tt.rtd",,"Inst","ASX",K26),"Bid")) /
      (RTD("tt.rtd",,RTD("tt.rtd",,"Inst","ASX",K26),"BidQty") + RTD("tt.rtd",,RTD("tt.rtd",,"Inst","ASX",K26),"AskQty")),
      3
    ),
    "settle", RTD("tt.rtd",,RTD("tt.rtd",,"Inst","ASX",K26),"Settle"),
    "mid", ROUND(
      (RTD("tt.rtd",,RTD("tt.rtd",,"Inst","ASX",K26),"Bid") + RTD("tt.rtd",,RTD("tt.rtd",,"Inst","ASX",K26),"Ask")) / 2,
      3
    ),
    0
  ),
  0
)</f>
        <v>0</v>
      </c>
      <c r="M26" s="35">
        <f t="shared" si="16"/>
        <v>0</v>
      </c>
      <c r="N26" t="str">
        <f>IF(AND(J26=0, L26=0), "",
   IF(AND(VALUE(RTD("tt.rtd",,RTD("tt.rtd",,"Inst","ASX",I26),"ttq"))&gt;0,
       VALUE(RTD("tt.rtd",,RTD("tt.rtd",,"Inst","ASX",K26),"ttq"))&gt;0,
         $E26&lt;$F26, M26&gt;$F26),
       IF(ABS(M26-$F26)&gt;0.01, "Sell", "S"),
   IF(AND(VALUE(RTD("tt.rtd",,RTD("tt.rtd",,"Inst","ASX",I26),"ttq"))&gt;0,
       VALUE(RTD("tt.rtd",,RTD("tt.rtd",,"Inst","ASX",K26),"ttq"))&gt;0,
       $E26&lt;$F26, M26&lt;$E26),
       IF(ABS(M26-$E26)&gt;0.01, "Buy", "B"), "")))</f>
        <v/>
      </c>
      <c r="O26" t="str">
        <f>IF(OR(N26="B", N26="BUY"),
    IF(VALUE(RTD("tt.rtd",,RTD("tt.rtd",,"Inst","ASX",I26),"BidQty")) /
       VALUE(RTD("tt.rtd",,RTD("tt.rtd",,"Inst","ASX",I26),"AskQty")) &gt; $G$2,
       IF(VALUE(RTD("tt.rtd",,RTD("tt.rtd",,"Inst","ASX",I26),"BidQty")) /
          VALUE(RTD("tt.rtd",,RTD("tt.rtd",,"Inst","ASX",I26),"AskQty")) &gt;=
          VALUE(RTD("tt.rtd",,RTD("tt.rtd",,"Inst","ASX",K26),"AskQty")) /
          VALUE(RTD("tt.rtd",,RTD("tt.rtd",,"Inst","ASX",K26),"BidQty")),
          K26, I26),
       ""),
    IF(OR(N26="S", N26="SELL"),
        IF(VALUE(RTD("tt.rtd",,RTD("tt.rtd",,"Inst","ASX",K26),"BidQty")) /
           VALUE(RTD("tt.rtd",,RTD("tt.rtd",,"Inst","ASX",K26),"AskQty")) &gt;  $G$2,
           IF(VALUE(RTD("tt.rtd",,RTD("tt.rtd",,"Inst","ASX",I26),"BidQty")) /
              VALUE(RTD("tt.rtd",,RTD("tt.rtd",,"Inst","ASX",I26),"AskQty")) &gt;=
              VALUE(RTD("tt.rtd",,RTD("tt.rtd",,"Inst","ASX",K26),"AskQty")) /
              VALUE(RTD("tt.rtd",,RTD("tt.rtd",,"Inst","ASX",K26),"BidQty")),
              I26,K26),
           ""),
        ""))</f>
        <v/>
      </c>
      <c r="P26" t="str">
        <f t="shared" si="2"/>
        <v/>
      </c>
      <c r="Q26" s="41" t="s">
        <v>143</v>
      </c>
      <c r="R26" cm="1">
        <f t="array" ref="R26">IFERROR(
  _xlfn.SWITCH(
    $F$2,
    "vwap", ROUND(
      (RTD("tt.rtd",,RTD("tt.rtd",,"Inst","ASX",Q26),"BidQty") * RTD("tt.rtd",,RTD("tt.rtd",,"Inst","ASX",Q26),"Ask") +
       RTD("tt.rtd",,RTD("tt.rtd",,"Inst","ASX",Q26),"AskQty") * RTD("tt.rtd",,RTD("tt.rtd",,"Inst","ASX",Q26),"Bid")) /
      (RTD("tt.rtd",,RTD("tt.rtd",,"Inst","ASX",Q26),"BidQty") + RTD("tt.rtd",,RTD("tt.rtd",,"Inst","ASX",Q26),"AskQty")),
      3
    ),
    "settle", RTD("tt.rtd",,RTD("tt.rtd",,"Inst","ASX",Q26),"Settle"),
    "mid", ROUND(
      (RTD("tt.rtd",,RTD("tt.rtd",,"Inst","ASX",Q26),"Bid") + RTD("tt.rtd",,RTD("tt.rtd",,"Inst","ASX",Q26),"Ask")) / 2,
      3
    ),
    0
  ),
  0
)</f>
        <v>0</v>
      </c>
      <c r="S26" s="41" t="s">
        <v>73</v>
      </c>
      <c r="T26" cm="1">
        <f t="array" ref="T26">IFERROR(
  _xlfn.SWITCH(
    $F$2,
    "vwap", ROUND(
      (RTD("tt.rtd",,RTD("tt.rtd",,"Inst","ASX",S26),"BidQty") * RTD("tt.rtd",,RTD("tt.rtd",,"Inst","ASX",S26),"Ask") +
       RTD("tt.rtd",,RTD("tt.rtd",,"Inst","ASX",S26),"AskQty") * RTD("tt.rtd",,RTD("tt.rtd",,"Inst","ASX",S26),"Bid")) /
      (RTD("tt.rtd",,RTD("tt.rtd",,"Inst","ASX",S26),"BidQty") + RTD("tt.rtd",,RTD("tt.rtd",,"Inst","ASX",S26),"AskQty")),
      3
    ),
    "settle", RTD("tt.rtd",,RTD("tt.rtd",,"Inst","ASX",S26),"Settle"),
    "mid", ROUND(
      (RTD("tt.rtd",,RTD("tt.rtd",,"Inst","ASX",S26),"Bid") + RTD("tt.rtd",,RTD("tt.rtd",,"Inst","ASX",S26),"Ask")) / 2,
      3
    ),
    0
  ),
  0
)</f>
        <v>0</v>
      </c>
      <c r="U26" s="35">
        <f t="shared" si="3"/>
        <v>0</v>
      </c>
      <c r="V26" t="str">
        <f>IF(AND(R26=0, T26=0), "",
   IF(AND(VALUE(RTD("tt.rtd",,RTD("tt.rtd",,"Inst","ASX",Q26),"ttq"))&gt;0,
       VALUE(RTD("tt.rtd",,RTD("tt.rtd",,"Inst","ASX",S26),"ttq"))&gt;0,
         $E26&lt;$F26, U26&gt;$F26),
       IF(ABS(U26-$F26)&gt;0.01, "Sell", "S"),
   IF(AND(VALUE(RTD("tt.rtd",,RTD("tt.rtd",,"Inst","ASX",Q26),"ttq"))&gt;0,
       VALUE(RTD("tt.rtd",,RTD("tt.rtd",,"Inst","ASX",S26),"ttq"))&gt;0,
       $E26&lt;$F26, U26&lt;$E26),
       IF(ABS(U26-$E26)&gt;0.01, "Buy", "B"), "")))</f>
        <v/>
      </c>
      <c r="W26" t="str">
        <f>IF(OR(V26="B", V26="BUY"),
    IF(VALUE(RTD("tt.rtd",,RTD("tt.rtd",,"Inst","ASX",Q26),"BidQty")) /
       VALUE(RTD("tt.rtd",,RTD("tt.rtd",,"Inst","ASX",Q26),"AskQty")) &gt; $G$2,
       IF(VALUE(RTD("tt.rtd",,RTD("tt.rtd",,"Inst","ASX",Q26),"BidQty")) /
          VALUE(RTD("tt.rtd",,RTD("tt.rtd",,"Inst","ASX",Q26),"AskQty")) &gt;=
          VALUE(RTD("tt.rtd",,RTD("tt.rtd",,"Inst","ASX",S26),"AskQty")) /
          VALUE(RTD("tt.rtd",,RTD("tt.rtd",,"Inst","ASX",S26),"BidQty")),
          S26,Q26),
       ""),
    IF(OR(V26="S", V26="SELL"),
        IF(VALUE(RTD("tt.rtd",,RTD("tt.rtd",,"Inst","ASX",S26),"BidQty")) /
           VALUE(RTD("tt.rtd",,RTD("tt.rtd",,"Inst","ASX",S26),"AskQty")) &gt;  $G$2,
           IF(VALUE(RTD("tt.rtd",,RTD("tt.rtd",,"Inst","ASX",Q26),"BidQty")) /
              VALUE(RTD("tt.rtd",,RTD("tt.rtd",,"Inst","ASX",Q26),"AskQty")) &gt;=
              VALUE(RTD("tt.rtd",,RTD("tt.rtd",,"Inst","ASX",S26),"AskQty")) /
              VALUE(RTD("tt.rtd",,RTD("tt.rtd",,"Inst","ASX",S26),"BidQty")),
              Q26,S26),
           ""),
        ""))</f>
        <v/>
      </c>
      <c r="X26" t="str">
        <f t="shared" si="4"/>
        <v/>
      </c>
      <c r="Y26" s="41" t="s">
        <v>144</v>
      </c>
      <c r="Z26" cm="1">
        <f t="array" ref="Z26">IFERROR(
  _xlfn.SWITCH(
    $F$2,
    "vwap", ROUND(
      (RTD("tt.rtd",,RTD("tt.rtd",,"Inst","ASX",Y26),"BidQty") * RTD("tt.rtd",,RTD("tt.rtd",,"Inst","ASX",Y26),"Ask") +
       RTD("tt.rtd",,RTD("tt.rtd",,"Inst","ASX",Y26),"AskQty") * RTD("tt.rtd",,RTD("tt.rtd",,"Inst","ASX",Y26),"Bid")) /
      (RTD("tt.rtd",,RTD("tt.rtd",,"Inst","ASX",Y26),"BidQty") + RTD("tt.rtd",,RTD("tt.rtd",,"Inst","ASX",Y26),"AskQty")),
      3
    ),
    "settle", RTD("tt.rtd",,RTD("tt.rtd",,"Inst","ASX",Y26),"Settle"),
    "mid", ROUND(
      (RTD("tt.rtd",,RTD("tt.rtd",,"Inst","ASX",Y26),"Bid") + RTD("tt.rtd",,RTD("tt.rtd",,"Inst","ASX",Y26),"Ask")) / 2,
      3
    ),
    0
  ),
  0
)</f>
        <v>0</v>
      </c>
      <c r="AA26" s="41" t="s">
        <v>152</v>
      </c>
      <c r="AB26" cm="1">
        <f t="array" ref="AB26">IFERROR(
  _xlfn.SWITCH(
    $F$2,
    "vwap", ROUND(
      (RTD("tt.rtd",,RTD("tt.rtd",,"Inst","ASX",AA26),"BidQty") * RTD("tt.rtd",,RTD("tt.rtd",,"Inst","ASX",AA26),"Ask") +
       RTD("tt.rtd",,RTD("tt.rtd",,"Inst","ASX",AA26),"AskQty") * RTD("tt.rtd",,RTD("tt.rtd",,"Inst","ASX",AA26),"Bid")) /
      (RTD("tt.rtd",,RTD("tt.rtd",,"Inst","ASX",AA26),"BidQty") + RTD("tt.rtd",,RTD("tt.rtd",,"Inst","ASX",AA26),"AskQty")),
      3
    ),
    "settle", RTD("tt.rtd",,RTD("tt.rtd",,"Inst","ASX",AA26),"Settle"),
    "mid", ROUND(
      (RTD("tt.rtd",,RTD("tt.rtd",,"Inst","ASX",AA26),"Bid") + RTD("tt.rtd",,RTD("tt.rtd",,"Inst","ASX",AA26),"Ask")) / 2,
      3
    ),
    0
  ),
  0
)</f>
        <v>0</v>
      </c>
      <c r="AC26" s="35">
        <f t="shared" si="5"/>
        <v>0</v>
      </c>
      <c r="AD26" t="str">
        <f>IF(AND(Z26=0, AB26=0), "",
   IF(AND(VALUE(RTD("tt.rtd",,RTD("tt.rtd",,"Inst","ASX",Y26),"ttq"))&gt;0,
       VALUE(RTD("tt.rtd",,RTD("tt.rtd",,"Inst","ASX",AA26),"ttq"))&gt;0,
         $E26&lt;$F26, AC26&gt;$F26),
       IF(ABS(AC26-$F26)&gt;0.01, "Sell", "S"),
   IF(AND(VALUE(RTD("tt.rtd",,RTD("tt.rtd",,"Inst","ASX",Y26),"ttq"))&gt;0,
       VALUE(RTD("tt.rtd",,RTD("tt.rtd",,"Inst","ASX",AA26),"ttq"))&gt;0,
       $E26&lt;$F26, AC26&lt;$E26),
       IF(ABS(AC26-$E26)&gt;0.01, "Buy", "B"), "")))</f>
        <v/>
      </c>
      <c r="AE26" t="str">
        <f>IF(OR(AD26="B", AD26="BUY"),
    IF(VALUE(RTD("tt.rtd",,RTD("tt.rtd",,"Inst","ASX",Y26),"BidQty")) /
       VALUE(RTD("tt.rtd",,RTD("tt.rtd",,"Inst","ASX",Y26),"AskQty")) &gt; $G$2,
       IF(VALUE(RTD("tt.rtd",,RTD("tt.rtd",,"Inst","ASX",Y26),"BidQty")) /
          VALUE(RTD("tt.rtd",,RTD("tt.rtd",,"Inst","ASX",Y26),"AskQty")) &gt;=
          VALUE(RTD("tt.rtd",,RTD("tt.rtd",,"Inst","ASX",AA26),"AskQty")) /
          VALUE(RTD("tt.rtd",,RTD("tt.rtd",,"Inst","ASX",AA26),"BidQty")),
          AA26,Y26),
       ""),
    IF(OR(AD26="S", AD26="SELL"),
        IF(VALUE(RTD("tt.rtd",,RTD("tt.rtd",,"Inst","ASX",AA26),"BidQty")) /
           VALUE(RTD("tt.rtd",,RTD("tt.rtd",,"Inst","ASX",AA26),"AskQty")) &gt;  $G$2,
           IF(VALUE(RTD("tt.rtd",,RTD("tt.rtd",,"Inst","ASX",Y26),"BidQty")) /
              VALUE(RTD("tt.rtd",,RTD("tt.rtd",,"Inst","ASX",Y26),"AskQty")) &gt;=
              VALUE(RTD("tt.rtd",,RTD("tt.rtd",,"Inst","ASX",AA26),"AskQty")) /
              VALUE(RTD("tt.rtd",,RTD("tt.rtd",,"Inst","ASX",AA26),"BidQty")),
              Y26,AA26),
           ""),
        ""))</f>
        <v/>
      </c>
      <c r="AF26" t="str">
        <f t="shared" si="6"/>
        <v/>
      </c>
      <c r="AG26" s="41" t="s">
        <v>146</v>
      </c>
      <c r="AH26" cm="1">
        <f t="array" ref="AH26">IFERROR(
  _xlfn.SWITCH(
    $F$2,
    "vwap", ROUND(
      (RTD("tt.rtd",,RTD("tt.rtd",,"Inst","ASX",AG26),"BidQty") * RTD("tt.rtd",,RTD("tt.rtd",,"Inst","ASX",AG26),"Ask") +
       RTD("tt.rtd",,RTD("tt.rtd",,"Inst","ASX",AG26),"AskQty") * RTD("tt.rtd",,RTD("tt.rtd",,"Inst","ASX",AG26),"Bid")) /
      (RTD("tt.rtd",,RTD("tt.rtd",,"Inst","ASX",AG26),"BidQty") + RTD("tt.rtd",,RTD("tt.rtd",,"Inst","ASX",AG26),"AskQty")),
      3
    ),
    "settle", RTD("tt.rtd",,RTD("tt.rtd",,"Inst","ASX",AG26),"Settle"),
    "mid", ROUND(
      (RTD("tt.rtd",,RTD("tt.rtd",,"Inst","ASX",AG26),"Bid") + RTD("tt.rtd",,RTD("tt.rtd",,"Inst","ASX",AG26),"Ask")) / 2,
      3
    ),
    0
  ),
  0
)</f>
        <v>0</v>
      </c>
      <c r="AI26" s="41" t="s">
        <v>153</v>
      </c>
      <c r="AJ26" cm="1">
        <f t="array" ref="AJ26">IFERROR(
  _xlfn.SWITCH(
    $F$2,
    "vwap", ROUND(
      (RTD("tt.rtd",,RTD("tt.rtd",,"Inst","ASX",AI26),"BidQty") * RTD("tt.rtd",,RTD("tt.rtd",,"Inst","ASX",AI26),"Ask") +
       RTD("tt.rtd",,RTD("tt.rtd",,"Inst","ASX",AI26),"AskQty") * RTD("tt.rtd",,RTD("tt.rtd",,"Inst","ASX",AI26),"Bid")) /
      (RTD("tt.rtd",,RTD("tt.rtd",,"Inst","ASX",AI26),"BidQty") + RTD("tt.rtd",,RTD("tt.rtd",,"Inst","ASX",AI26),"AskQty")),
      3
    ),
    "settle", RTD("tt.rtd",,RTD("tt.rtd",,"Inst","ASX",AI26),"Settle"),
    "mid", ROUND(
      (RTD("tt.rtd",,RTD("tt.rtd",,"Inst","ASX",AI26),"Bid") + RTD("tt.rtd",,RTD("tt.rtd",,"Inst","ASX",AI26),"Ask")) / 2,
      3
    ),
    0
  ),
  0
)</f>
        <v>0</v>
      </c>
      <c r="AK26" s="35">
        <f t="shared" si="7"/>
        <v>0</v>
      </c>
      <c r="AL26" t="str">
        <f>IF(AND(AH26=0, AJ26=0), "",
   IF(AND(VALUE(RTD("tt.rtd",,RTD("tt.rtd",,"Inst","ASX",AG26),"ttq"))&gt;0,
       VALUE(RTD("tt.rtd",,RTD("tt.rtd",,"Inst","ASX",AI26),"ttq"))&gt;0,
         $E26&lt;$F26, AK26&gt;$F26),
       IF(ABS(AK26-$F26)&gt;0.01, "Sell", "S"),
   IF(AND(VALUE(RTD("tt.rtd",,RTD("tt.rtd",,"Inst","ASX",AG26),"ttq"))&gt;0,
       VALUE(RTD("tt.rtd",,RTD("tt.rtd",,"Inst","ASX",AI26),"ttq"))&gt;0,
       $E26&lt;$F26, AK26&lt;$E26),
       IF(ABS(AK26-$E26)&gt;0.01, "Buy", "B"), "")))</f>
        <v/>
      </c>
      <c r="AM26" t="str">
        <f>IF(OR(AL26="B", AL26="BUY"),
    IF(VALUE(RTD("tt.rtd",,RTD("tt.rtd",,"Inst","ASX",AG26),"BidQty")) /
       VALUE(RTD("tt.rtd",,RTD("tt.rtd",,"Inst","ASX",AG26),"AskQty")) &gt; $G$2,
       IF(VALUE(RTD("tt.rtd",,RTD("tt.rtd",,"Inst","ASX",AG26),"BidQty")) /
          VALUE(RTD("tt.rtd",,RTD("tt.rtd",,"Inst","ASX",AG26),"AskQty")) &gt;=
          VALUE(RTD("tt.rtd",,RTD("tt.rtd",,"Inst","ASX",AI26),"AskQty")) /
          VALUE(RTD("tt.rtd",,RTD("tt.rtd",,"Inst","ASX",AI26),"BidQty")),
          AI26,AG26),
       ""),
    IF(OR(AL26="S", AL26="SELL"),
        IF(VALUE(RTD("tt.rtd",,RTD("tt.rtd",,"Inst","ASX",AI26),"BidQty")) /
           VALUE(RTD("tt.rtd",,RTD("tt.rtd",,"Inst","ASX",AI26),"AskQty")) &gt;  $G$2,
           IF(VALUE(RTD("tt.rtd",,RTD("tt.rtd",,"Inst","ASX",AG26),"BidQty")) /
              VALUE(RTD("tt.rtd",,RTD("tt.rtd",,"Inst","ASX",AG26),"AskQty")) &gt;=
              VALUE(RTD("tt.rtd",,RTD("tt.rtd",,"Inst","ASX",AI26),"AskQty")) /
              VALUE(RTD("tt.rtd",,RTD("tt.rtd",,"Inst","ASX",AI26),"BidQty")),
              AG26,AI26),
           ""),
        ""))</f>
        <v/>
      </c>
      <c r="AN26" t="str">
        <f t="shared" si="8"/>
        <v/>
      </c>
      <c r="AO26" s="41" t="s">
        <v>150</v>
      </c>
      <c r="AP26" cm="1">
        <f t="array" ref="AP26">IFERROR(
  _xlfn.SWITCH(
    $F$2,
    "vwap", ROUND(
      (RTD("tt.rtd",,RTD("tt.rtd",,"Inst","ASX",AO26),"BidQty") * RTD("tt.rtd",,RTD("tt.rtd",,"Inst","ASX",AO26),"Ask") +
       RTD("tt.rtd",,RTD("tt.rtd",,"Inst","ASX",AO26),"AskQty") * RTD("tt.rtd",,RTD("tt.rtd",,"Inst","ASX",AO26),"Bid")) /
      (RTD("tt.rtd",,RTD("tt.rtd",,"Inst","ASX",AO26),"BidQty") + RTD("tt.rtd",,RTD("tt.rtd",,"Inst","ASX",AO26),"AskQty")),
      3
    ),
    "settle", RTD("tt.rtd",,RTD("tt.rtd",,"Inst","ASX",AO26),"Settle"),
    "mid", ROUND(
      (RTD("tt.rtd",,RTD("tt.rtd",,"Inst","ASX",AO26),"Bid") + RTD("tt.rtd",,RTD("tt.rtd",,"Inst","ASX",AO26),"Ask")) / 2,
      3
    ),
    0
  ),
  0
)</f>
        <v>0</v>
      </c>
      <c r="AQ26" s="41" t="s">
        <v>154</v>
      </c>
      <c r="AR26" cm="1">
        <f t="array" ref="AR26">IFERROR(
  _xlfn.SWITCH(
    $F$2,
    "vwap", ROUND(
      (RTD("tt.rtd",,RTD("tt.rtd",,"Inst","ASX",AQ26),"BidQty") * RTD("tt.rtd",,RTD("tt.rtd",,"Inst","ASX",AQ26),"Ask") +
       RTD("tt.rtd",,RTD("tt.rtd",,"Inst","ASX",AQ26),"AskQty") * RTD("tt.rtd",,RTD("tt.rtd",,"Inst","ASX",AQ26),"Bid")) /
      (RTD("tt.rtd",,RTD("tt.rtd",,"Inst","ASX",AQ26),"BidQty") + RTD("tt.rtd",,RTD("tt.rtd",,"Inst","ASX",AQ26),"AskQty")),
      3
    ),
    "settle", RTD("tt.rtd",,RTD("tt.rtd",,"Inst","ASX",AQ26),"Settle"),
    "mid", ROUND(
      (RTD("tt.rtd",,RTD("tt.rtd",,"Inst","ASX",AQ26),"Bid") + RTD("tt.rtd",,RTD("tt.rtd",,"Inst","ASX",AQ26),"Ask")) / 2,
      3
    ),
    0
  ),
  0
)</f>
        <v>0</v>
      </c>
      <c r="AS26" s="35">
        <f t="shared" si="9"/>
        <v>0</v>
      </c>
      <c r="AT26" t="str">
        <f>IF(AND(AP26=0, AR26=0), "",
   IF(AND(VALUE(RTD("tt.rtd",,RTD("tt.rtd",,"Inst","ASX",AO26),"ttq"))&gt;0,
       VALUE(RTD("tt.rtd",,RTD("tt.rtd",,"Inst","ASX",AQ26),"ttq"))&gt;0,
         $E26&lt;$F26, AS26&gt;$F26),
       IF(ABS(AS26-$F26)&gt;0.01, "Sell", "S"),
   IF(AND(VALUE(RTD("tt.rtd",,RTD("tt.rtd",,"Inst","ASX",AO26),"ttq"))&gt;0,
       VALUE(RTD("tt.rtd",,RTD("tt.rtd",,"Inst","ASX",AQ26),"ttq"))&gt;0,
       $E26&lt;$F26, AS26&lt;$E26),
       IF(ABS(AS26-$E26)&gt;0.01, "Buy", "B"), "")))</f>
        <v/>
      </c>
      <c r="AU26" t="str">
        <f>IF(OR(AT26="B", AT26="BUY"),
    IF(VALUE(RTD("tt.rtd",,RTD("tt.rtd",,"Inst","ASX",AO26),"BidQty")) /
       VALUE(RTD("tt.rtd",,RTD("tt.rtd",,"Inst","ASX",AO26),"AskQty")) &gt; $G$2,
       IF(VALUE(RTD("tt.rtd",,RTD("tt.rtd",,"Inst","ASX",AO26),"BidQty")) /
          VALUE(RTD("tt.rtd",,RTD("tt.rtd",,"Inst","ASX",AO26),"AskQty")) &gt;=
          VALUE(RTD("tt.rtd",,RTD("tt.rtd",,"Inst","ASX",AQ26),"AskQty")) /
          VALUE(RTD("tt.rtd",,RTD("tt.rtd",,"Inst","ASX",AQ26),"BidQty")),
          AQ26,AO26),
       ""),
    IF(OR(AT26="S", AT26="SELL"),
        IF(VALUE(RTD("tt.rtd",,RTD("tt.rtd",,"Inst","ASX",AQ26),"BidQty")) /
           VALUE(RTD("tt.rtd",,RTD("tt.rtd",,"Inst","ASX",AQ26),"AskQty")) &gt;  $G$2,
           IF(VALUE(RTD("tt.rtd",,RTD("tt.rtd",,"Inst","ASX",AO26),"BidQty")) /
              VALUE(RTD("tt.rtd",,RTD("tt.rtd",,"Inst","ASX",AO26),"AskQty")) &gt;=
              VALUE(RTD("tt.rtd",,RTD("tt.rtd",,"Inst","ASX",AQ26),"AskQty")) /
              VALUE(RTD("tt.rtd",,RTD("tt.rtd",,"Inst","ASX",AQ26),"BidQty")),
              AO26,AQ26),
           ""),
        ""))</f>
        <v/>
      </c>
      <c r="AV26" t="str">
        <f t="shared" si="10"/>
        <v/>
      </c>
      <c r="AW26" s="41" t="s">
        <v>190</v>
      </c>
      <c r="AX26" cm="1">
        <f t="array" ref="AX26">IFERROR(
  _xlfn.SWITCH(
    $F$2,
    "vwap", ROUND(
      (RTD("tt.rtd",,RTD("tt.rtd",,"Inst","ASX",AW26),"BidQty") * RTD("tt.rtd",,RTD("tt.rtd",,"Inst","ASX",AW26),"Ask") +
       RTD("tt.rtd",,RTD("tt.rtd",,"Inst","ASX",AW26),"AskQty") * RTD("tt.rtd",,RTD("tt.rtd",,"Inst","ASX",AW26),"Bid")) /
      (RTD("tt.rtd",,RTD("tt.rtd",,"Inst","ASX",AW26),"BidQty") + RTD("tt.rtd",,RTD("tt.rtd",,"Inst","ASX",AW26),"AskQty")),
      3
    ),
    "settle", RTD("tt.rtd",,RTD("tt.rtd",,"Inst","ASX",AW26),"Settle"),
    "mid", ROUND(
      (RTD("tt.rtd",,RTD("tt.rtd",,"Inst","ASX",AW26),"Bid") + RTD("tt.rtd",,RTD("tt.rtd",,"Inst","ASX",AW26),"Ask")) / 2,
      3
    ),
    0
  ),
  0
)</f>
        <v>0</v>
      </c>
      <c r="AY26" s="41" t="s">
        <v>156</v>
      </c>
      <c r="AZ26" cm="1">
        <f t="array" ref="AZ26">IFERROR(
  _xlfn.SWITCH(
    $F$2,
    "vwap", ROUND(
      (RTD("tt.rtd",,RTD("tt.rtd",,"Inst","ASX",AY26),"BidQty") * RTD("tt.rtd",,RTD("tt.rtd",,"Inst","ASX",AY26),"Ask") +
       RTD("tt.rtd",,RTD("tt.rtd",,"Inst","ASX",AY26),"AskQty") * RTD("tt.rtd",,RTD("tt.rtd",,"Inst","ASX",AY26),"Bid")) /
      (RTD("tt.rtd",,RTD("tt.rtd",,"Inst","ASX",AY26),"BidQty") + RTD("tt.rtd",,RTD("tt.rtd",,"Inst","ASX",AY26),"AskQty")),
      3
    ),
    "settle", RTD("tt.rtd",,RTD("tt.rtd",,"Inst","ASX",AY26),"Settle"),
    "mid", ROUND(
      (RTD("tt.rtd",,RTD("tt.rtd",,"Inst","ASX",AY26),"Bid") + RTD("tt.rtd",,RTD("tt.rtd",,"Inst","ASX",AY26),"Ask")) / 2,
      3
    ),
    0
  ),
  0
)</f>
        <v>0</v>
      </c>
      <c r="BA26" s="35">
        <f t="shared" si="11"/>
        <v>0</v>
      </c>
      <c r="BB26" t="str">
        <f>IF(AND(AX26=0, AZ26=0), "",
   IF(AND(VALUE(RTD("tt.rtd",,RTD("tt.rtd",,"Inst","ASX",AW26),"ttq"))&gt;0,
       VALUE(RTD("tt.rtd",,RTD("tt.rtd",,"Inst","ASX",AY26),"ttq"))&gt;0,
         $E26&lt;$F26, BA26&gt;$F26),
       IF(ABS(BA26-$F26)&gt;0.01, "Sell", "S"),
   IF(AND(VALUE(RTD("tt.rtd",,RTD("tt.rtd",,"Inst","ASX",AW26),"ttq"))&gt;0,
       VALUE(RTD("tt.rtd",,RTD("tt.rtd",,"Inst","ASX",AY26),"ttq"))&gt;0,
       $E26&lt;$F26, BA26&lt;$E26),
       IF(ABS(BA26-$E26)&gt;0.01, "Buy", "B"), "")))</f>
        <v/>
      </c>
      <c r="BC26" t="str">
        <f>IF(OR(BB26="B", BB26="BUY"),
    IF(VALUE(RTD("tt.rtd",,RTD("tt.rtd",,"Inst","ASX",AW26),"BidQty")) /
       VALUE(RTD("tt.rtd",,RTD("tt.rtd",,"Inst","ASX",AW26),"AskQty")) &gt; $G$2,
       IF(VALUE(RTD("tt.rtd",,RTD("tt.rtd",,"Inst","ASX",AW26),"BidQty")) /
          VALUE(RTD("tt.rtd",,RTD("tt.rtd",,"Inst","ASX",AW26),"AskQty")) &gt;=
          VALUE(RTD("tt.rtd",,RTD("tt.rtd",,"Inst","ASX",AY26),"AskQty")) /
          VALUE(RTD("tt.rtd",,RTD("tt.rtd",,"Inst","ASX",AY26),"BidQty")),
          AY26,AW26),
       ""),
    IF(OR(BB26="S", BB26="SELL"),
        IF(VALUE(RTD("tt.rtd",,RTD("tt.rtd",,"Inst","ASX",AY26),"BidQty")) /
           VALUE(RTD("tt.rtd",,RTD("tt.rtd",,"Inst","ASX",AY26),"AskQty")) &gt;  $G$2,
           IF(VALUE(RTD("tt.rtd",,RTD("tt.rtd",,"Inst","ASX",AW26),"BidQty")) /
              VALUE(RTD("tt.rtd",,RTD("tt.rtd",,"Inst","ASX",AW26),"AskQty")) &gt;=
              VALUE(RTD("tt.rtd",,RTD("tt.rtd",,"Inst","ASX",AY26),"AskQty")) /
              VALUE(RTD("tt.rtd",,RTD("tt.rtd",,"Inst","ASX",AY26),"BidQty")),
              AW26,AY26),
           ""),
        ""))</f>
        <v/>
      </c>
      <c r="BD26" t="str">
        <f t="shared" si="12"/>
        <v/>
      </c>
      <c r="BE26" s="41" t="s">
        <v>284</v>
      </c>
      <c r="BF26" cm="1">
        <f t="array" ref="BF26">IFERROR(
  _xlfn.SWITCH(
    $F$2,
    "vwap", ROUND(
      (RTD("tt.rtd",,RTD("tt.rtd",,"Inst","ASX",BE26),"BidQty") * RTD("tt.rtd",,RTD("tt.rtd",,"Inst","ASX",BE26),"Ask") +
       RTD("tt.rtd",,RTD("tt.rtd",,"Inst","ASX",BE26),"AskQty") * RTD("tt.rtd",,RTD("tt.rtd",,"Inst","ASX",BE26),"Bid")) /
      (RTD("tt.rtd",,RTD("tt.rtd",,"Inst","ASX",BE26),"BidQty") + RTD("tt.rtd",,RTD("tt.rtd",,"Inst","ASX",BE26),"AskQty")),
      3
    ),
    "settle", RTD("tt.rtd",,RTD("tt.rtd",,"Inst","ASX",BE26),"Settle"),
    "mid", ROUND(
      (RTD("tt.rtd",,RTD("tt.rtd",,"Inst","ASX",BE26),"Bid") + RTD("tt.rtd",,RTD("tt.rtd",,"Inst","ASX",BE26),"Ask")) / 2,
      3
    ),
    0
  ),
  0
)</f>
        <v>0</v>
      </c>
      <c r="BG26" s="41" t="s">
        <v>286</v>
      </c>
      <c r="BH26" cm="1">
        <f t="array" ref="BH26">IFERROR(
  _xlfn.SWITCH(
    $F$2,
    "vwap", ROUND(
      (RTD("tt.rtd",,RTD("tt.rtd",,"Inst","ASX",BG26),"BidQty") * RTD("tt.rtd",,RTD("tt.rtd",,"Inst","ASX",BG26),"Ask") +
       RTD("tt.rtd",,RTD("tt.rtd",,"Inst","ASX",BG26),"AskQty") * RTD("tt.rtd",,RTD("tt.rtd",,"Inst","ASX",BG26),"Bid")) /
      (RTD("tt.rtd",,RTD("tt.rtd",,"Inst","ASX",BG26),"BidQty") + RTD("tt.rtd",,RTD("tt.rtd",,"Inst","ASX",BG26),"AskQty")),
      3
    ),
    "settle", RTD("tt.rtd",,RTD("tt.rtd",,"Inst","ASX",BG26),"Settle"),
    "mid", ROUND(
      (RTD("tt.rtd",,RTD("tt.rtd",,"Inst","ASX",BG26),"Bid") + RTD("tt.rtd",,RTD("tt.rtd",,"Inst","ASX",BG26),"Ask")) / 2,
      3
    ),
    0
  ),
  0
)</f>
        <v>0</v>
      </c>
      <c r="BI26" s="35">
        <f t="shared" si="13"/>
        <v>0</v>
      </c>
      <c r="BJ26" t="str">
        <f>IF(AND(BF26=0, BH26=0), "",
   IF(AND(VALUE(RTD("tt.rtd",,RTD("tt.rtd",,"Inst","ASX",BE26),"ttq"))&gt;0,
       VALUE(RTD("tt.rtd",,RTD("tt.rtd",,"Inst","ASX",BG26),"ttq"))&gt;0,
         $E26&lt;$F26, BI26&gt;$F26),
       IF(ABS(BI26-$F26)&gt;0.01, "Sell", "S"),
   IF(AND(VALUE(RTD("tt.rtd",,RTD("tt.rtd",,"Inst","ASX",BE26),"ttq"))&gt;0,
       VALUE(RTD("tt.rtd",,RTD("tt.rtd",,"Inst","ASX",BG26),"ttq"))&gt;0,
       $E26&lt;$F26, BI26&lt;$E26),
       IF(ABS(BI26-$E26)&gt;0.01, "Buy", "B"), "")))</f>
        <v/>
      </c>
      <c r="BK26" t="str">
        <f>IF(OR(BJ26="B", BJ26="BUY"),
    IF(VALUE(RTD("tt.rtd",,RTD("tt.rtd",,"Inst","ASX",BE26),"BidQty")) /
       VALUE(RTD("tt.rtd",,RTD("tt.rtd",,"Inst","ASX",BE26),"AskQty")) &gt; $G$2,
       IF(VALUE(RTD("tt.rtd",,RTD("tt.rtd",,"Inst","ASX",BE26),"BidQty")) /
          VALUE(RTD("tt.rtd",,RTD("tt.rtd",,"Inst","ASX",BE26),"AskQty")) &gt;=
          VALUE(RTD("tt.rtd",,RTD("tt.rtd",,"Inst","ASX",BG26),"AskQty")) /
          VALUE(RTD("tt.rtd",,RTD("tt.rtd",,"Inst","ASX",BG26),"BidQty")),
          BG26,BE26),
       ""),
    IF(OR(BJ26="S", BJ26="SELL"),
        IF(VALUE(RTD("tt.rtd",,RTD("tt.rtd",,"Inst","ASX",BG26),"BidQty")) /
           VALUE(RTD("tt.rtd",,RTD("tt.rtd",,"Inst","ASX",BG26),"AskQty")) &gt;  $G$2,
           IF(VALUE(RTD("tt.rtd",,RTD("tt.rtd",,"Inst","ASX",BE26),"BidQty")) /
              VALUE(RTD("tt.rtd",,RTD("tt.rtd",,"Inst","ASX",BE26),"AskQty")) &gt;=
              VALUE(RTD("tt.rtd",,RTD("tt.rtd",,"Inst","ASX",BG26),"AskQty")) /
              VALUE(RTD("tt.rtd",,RTD("tt.rtd",,"Inst","ASX",BG26),"BidQty")),
              BE26,BG26),
           ""),
        ""))</f>
        <v/>
      </c>
      <c r="BL26" t="str">
        <f t="shared" si="14"/>
        <v/>
      </c>
    </row>
    <row r="27" spans="1:763" x14ac:dyDescent="0.2">
      <c r="A27" s="40" t="s">
        <v>49</v>
      </c>
      <c r="B27" cm="1">
        <f t="array" ref="B27">IFERROR(
  _xlfn.SWITCH(
    $F$2,
    "vwap", ROUND(
      (RTD("tt.rtd",,RTD("tt.rtd",,"Inst","ASX",A27),"BidQty") * RTD("tt.rtd",,RTD("tt.rtd",,"Inst","ASX",A27),"Ask") +
       RTD("tt.rtd",,RTD("tt.rtd",,"Inst","ASX",A27),"AskQty") * RTD("tt.rtd",,RTD("tt.rtd",,"Inst","ASX",A27),"Bid")) /
      (RTD("tt.rtd",,RTD("tt.rtd",,"Inst","ASX",A27),"BidQty") + RTD("tt.rtd",,RTD("tt.rtd",,"Inst","ASX",A27),"AskQty")),
      3
    ),
    "settle", RTD("tt.rtd",,RTD("tt.rtd",,"Inst","ASX",A27),"Settle"),
    "mid", ROUND(
      (RTD("tt.rtd",,RTD("tt.rtd",,"Inst","ASX",A27),"Bid") + RTD("tt.rtd",,RTD("tt.rtd",,"Inst","ASX",A27),"Ask")) / 2,
      3
    ),
    0
  ),
  0
)</f>
        <v>0</v>
      </c>
      <c r="C27" s="35">
        <f t="shared" si="15"/>
        <v>0</v>
      </c>
      <c r="D27" s="41" t="s">
        <v>147</v>
      </c>
      <c r="E27" t="e">
        <f>VALUE(RTD("tt.rtd",,RTD("tt.rtd",,"Inst","ASX",D27),"Bid"))</f>
        <v>#N/A</v>
      </c>
      <c r="F27" t="e">
        <f>VALUE(RTD("tt.rtd",,RTD("tt.rtd",,"Inst","ASX",D27),"Ask"))</f>
        <v>#N/A</v>
      </c>
      <c r="G27" s="37" cm="1">
        <f t="array" ref="G27">IFERROR(
  _xlfn.SWITCH(
    $F$2,
    "vwap", ROUND(
      (RTD("tt.rtd",,RTD("tt.rtd",,"Inst","ASX",D27),"BidQty") * RTD("tt.rtd",,RTD("tt.rtd",,"Inst","ASX",D27),"Ask") +
       RTD("tt.rtd",,RTD("tt.rtd",,"Inst","ASX",D27),"AskQty") * RTD("tt.rtd",,RTD("tt.rtd",,"Inst","ASX",D27),"Bid")) /
      (RTD("tt.rtd",,RTD("tt.rtd",,"Inst","ASX",D27),"BidQty") + RTD("tt.rtd",,RTD("tt.rtd",,"Inst","ASX",D27),"AskQty")),
      3
    ),
    "settle", RTD("tt.rtd",,RTD("tt.rtd",,"Inst","ASX",D27),"Settle"),
    "mid", ROUND(
      (RTD("tt.rtd",,RTD("tt.rtd",,"Inst","ASX",D27),"Bid") + RTD("tt.rtd",,RTD("tt.rtd",,"Inst","ASX",D27),"Ask")) / 2,
      3
    ),
    0
  ),
  0
)</f>
        <v>0</v>
      </c>
      <c r="I27" s="41" t="s">
        <v>72</v>
      </c>
      <c r="J27" cm="1">
        <f t="array" ref="J27">IFERROR(
  _xlfn.SWITCH(
    $F$2,
    "vwap", ROUND(
      (RTD("tt.rtd",,RTD("tt.rtd",,"Inst","ASX",I27),"BidQty") * RTD("tt.rtd",,RTD("tt.rtd",,"Inst","ASX",I27),"Ask") +
       RTD("tt.rtd",,RTD("tt.rtd",,"Inst","ASX",I27),"AskQty") * RTD("tt.rtd",,RTD("tt.rtd",,"Inst","ASX",I27),"Bid")) /
      (RTD("tt.rtd",,RTD("tt.rtd",,"Inst","ASX",I27),"BidQty") + RTD("tt.rtd",,RTD("tt.rtd",,"Inst","ASX",I27),"AskQty")),
      3
    ),
    "settle", RTD("tt.rtd",,RTD("tt.rtd",,"Inst","ASX",I27),"Settle"),
    "mid", ROUND(
      (RTD("tt.rtd",,RTD("tt.rtd",,"Inst","ASX",I27),"Bid") + RTD("tt.rtd",,RTD("tt.rtd",,"Inst","ASX",I27),"Ask")) / 2,
      3
    ),
    0
  ),
  0
)</f>
        <v>0</v>
      </c>
      <c r="K27" s="41" t="s">
        <v>73</v>
      </c>
      <c r="L27" cm="1">
        <f t="array" ref="L27">IFERROR(
  _xlfn.SWITCH(
    $F$2,
    "vwap", ROUND(
      (RTD("tt.rtd",,RTD("tt.rtd",,"Inst","ASX",K27),"BidQty") * RTD("tt.rtd",,RTD("tt.rtd",,"Inst","ASX",K27),"Ask") +
       RTD("tt.rtd",,RTD("tt.rtd",,"Inst","ASX",K27),"AskQty") * RTD("tt.rtd",,RTD("tt.rtd",,"Inst","ASX",K27),"Bid")) /
      (RTD("tt.rtd",,RTD("tt.rtd",,"Inst","ASX",K27),"BidQty") + RTD("tt.rtd",,RTD("tt.rtd",,"Inst","ASX",K27),"AskQty")),
      3
    ),
    "settle", RTD("tt.rtd",,RTD("tt.rtd",,"Inst","ASX",K27),"Settle"),
    "mid", ROUND(
      (RTD("tt.rtd",,RTD("tt.rtd",,"Inst","ASX",K27),"Bid") + RTD("tt.rtd",,RTD("tt.rtd",,"Inst","ASX",K27),"Ask")) / 2,
      3
    ),
    0
  ),
  0
)</f>
        <v>0</v>
      </c>
      <c r="M27" s="35">
        <f t="shared" si="16"/>
        <v>0</v>
      </c>
      <c r="N27" t="str">
        <f>IF(AND(J27=0, L27=0), "",
   IF(AND(VALUE(RTD("tt.rtd",,RTD("tt.rtd",,"Inst","ASX",I27),"ttq"))&gt;0,
       VALUE(RTD("tt.rtd",,RTD("tt.rtd",,"Inst","ASX",K27),"ttq"))&gt;0,
         $E27&lt;$F27, M27&gt;$F27),
       IF(ABS(M27-$F27)&gt;0.01, "Sell", "S"),
   IF(AND(VALUE(RTD("tt.rtd",,RTD("tt.rtd",,"Inst","ASX",I27),"ttq"))&gt;0,
       VALUE(RTD("tt.rtd",,RTD("tt.rtd",,"Inst","ASX",K27),"ttq"))&gt;0,
       $E27&lt;$F27, M27&lt;$E27),
       IF(ABS(M27-$E27)&gt;0.01, "Buy", "B"), "")))</f>
        <v/>
      </c>
      <c r="O27" t="str">
        <f>IF(OR(N27="B", N27="BUY"),
    IF(VALUE(RTD("tt.rtd",,RTD("tt.rtd",,"Inst","ASX",I27),"BidQty")) /
       VALUE(RTD("tt.rtd",,RTD("tt.rtd",,"Inst","ASX",I27),"AskQty")) &gt; $G$2,
       IF(VALUE(RTD("tt.rtd",,RTD("tt.rtd",,"Inst","ASX",I27),"BidQty")) /
          VALUE(RTD("tt.rtd",,RTD("tt.rtd",,"Inst","ASX",I27),"AskQty")) &gt;=
          VALUE(RTD("tt.rtd",,RTD("tt.rtd",,"Inst","ASX",K27),"AskQty")) /
          VALUE(RTD("tt.rtd",,RTD("tt.rtd",,"Inst","ASX",K27),"BidQty")),
          K27, I27),
       ""),
    IF(OR(N27="S", N27="SELL"),
        IF(VALUE(RTD("tt.rtd",,RTD("tt.rtd",,"Inst","ASX",K27),"BidQty")) /
           VALUE(RTD("tt.rtd",,RTD("tt.rtd",,"Inst","ASX",K27),"AskQty")) &gt;  $G$2,
           IF(VALUE(RTD("tt.rtd",,RTD("tt.rtd",,"Inst","ASX",I27),"BidQty")) /
              VALUE(RTD("tt.rtd",,RTD("tt.rtd",,"Inst","ASX",I27),"AskQty")) &gt;=
              VALUE(RTD("tt.rtd",,RTD("tt.rtd",,"Inst","ASX",K27),"AskQty")) /
              VALUE(RTD("tt.rtd",,RTD("tt.rtd",,"Inst","ASX",K27),"BidQty")),
              I27,K27),
           ""),
        ""))</f>
        <v/>
      </c>
      <c r="P27" t="str">
        <f t="shared" si="2"/>
        <v/>
      </c>
      <c r="Q27" s="41" t="s">
        <v>148</v>
      </c>
      <c r="R27" cm="1">
        <f t="array" ref="R27">IFERROR(
  _xlfn.SWITCH(
    $F$2,
    "vwap", ROUND(
      (RTD("tt.rtd",,RTD("tt.rtd",,"Inst","ASX",Q27),"BidQty") * RTD("tt.rtd",,RTD("tt.rtd",,"Inst","ASX",Q27),"Ask") +
       RTD("tt.rtd",,RTD("tt.rtd",,"Inst","ASX",Q27),"AskQty") * RTD("tt.rtd",,RTD("tt.rtd",,"Inst","ASX",Q27),"Bid")) /
      (RTD("tt.rtd",,RTD("tt.rtd",,"Inst","ASX",Q27),"BidQty") + RTD("tt.rtd",,RTD("tt.rtd",,"Inst","ASX",Q27),"AskQty")),
      3
    ),
    "settle", RTD("tt.rtd",,RTD("tt.rtd",,"Inst","ASX",Q27),"Settle"),
    "mid", ROUND(
      (RTD("tt.rtd",,RTD("tt.rtd",,"Inst","ASX",Q27),"Bid") + RTD("tt.rtd",,RTD("tt.rtd",,"Inst","ASX",Q27),"Ask")) / 2,
      3
    ),
    0
  ),
  0
)</f>
        <v>0</v>
      </c>
      <c r="S27" s="41" t="s">
        <v>74</v>
      </c>
      <c r="T27" cm="1">
        <f t="array" ref="T27">IFERROR(
  _xlfn.SWITCH(
    $F$2,
    "vwap", ROUND(
      (RTD("tt.rtd",,RTD("tt.rtd",,"Inst","ASX",S27),"BidQty") * RTD("tt.rtd",,RTD("tt.rtd",,"Inst","ASX",S27),"Ask") +
       RTD("tt.rtd",,RTD("tt.rtd",,"Inst","ASX",S27),"AskQty") * RTD("tt.rtd",,RTD("tt.rtd",,"Inst","ASX",S27),"Bid")) /
      (RTD("tt.rtd",,RTD("tt.rtd",,"Inst","ASX",S27),"BidQty") + RTD("tt.rtd",,RTD("tt.rtd",,"Inst","ASX",S27),"AskQty")),
      3
    ),
    "settle", RTD("tt.rtd",,RTD("tt.rtd",,"Inst","ASX",S27),"Settle"),
    "mid", ROUND(
      (RTD("tt.rtd",,RTD("tt.rtd",,"Inst","ASX",S27),"Bid") + RTD("tt.rtd",,RTD("tt.rtd",,"Inst","ASX",S27),"Ask")) / 2,
      3
    ),
    0
  ),
  0
)</f>
        <v>0</v>
      </c>
      <c r="U27" s="35">
        <f t="shared" si="3"/>
        <v>0</v>
      </c>
      <c r="V27" t="str">
        <f>IF(AND(R27=0, T27=0), "",
   IF(AND(VALUE(RTD("tt.rtd",,RTD("tt.rtd",,"Inst","ASX",Q27),"ttq"))&gt;0,
       VALUE(RTD("tt.rtd",,RTD("tt.rtd",,"Inst","ASX",S27),"ttq"))&gt;0,
         $E27&lt;$F27, U27&gt;$F27),
       IF(ABS(U27-$F27)&gt;0.01, "Sell", "S"),
   IF(AND(VALUE(RTD("tt.rtd",,RTD("tt.rtd",,"Inst","ASX",Q27),"ttq"))&gt;0,
       VALUE(RTD("tt.rtd",,RTD("tt.rtd",,"Inst","ASX",S27),"ttq"))&gt;0,
       $E27&lt;$F27, U27&lt;$E27),
       IF(ABS(U27-$E27)&gt;0.01, "Buy", "B"), "")))</f>
        <v/>
      </c>
      <c r="W27" t="str">
        <f>IF(OR(V27="B", V27="BUY"),
    IF(VALUE(RTD("tt.rtd",,RTD("tt.rtd",,"Inst","ASX",Q27),"BidQty")) /
       VALUE(RTD("tt.rtd",,RTD("tt.rtd",,"Inst","ASX",Q27),"AskQty")) &gt; $G$2,
       IF(VALUE(RTD("tt.rtd",,RTD("tt.rtd",,"Inst","ASX",Q27),"BidQty")) /
          VALUE(RTD("tt.rtd",,RTD("tt.rtd",,"Inst","ASX",Q27),"AskQty")) &gt;=
          VALUE(RTD("tt.rtd",,RTD("tt.rtd",,"Inst","ASX",S27),"AskQty")) /
          VALUE(RTD("tt.rtd",,RTD("tt.rtd",,"Inst","ASX",S27),"BidQty")),
          S27,Q27),
       ""),
    IF(OR(V27="S", V27="SELL"),
        IF(VALUE(RTD("tt.rtd",,RTD("tt.rtd",,"Inst","ASX",S27),"BidQty")) /
           VALUE(RTD("tt.rtd",,RTD("tt.rtd",,"Inst","ASX",S27),"AskQty")) &gt;  $G$2,
           IF(VALUE(RTD("tt.rtd",,RTD("tt.rtd",,"Inst","ASX",Q27),"BidQty")) /
              VALUE(RTD("tt.rtd",,RTD("tt.rtd",,"Inst","ASX",Q27),"AskQty")) &gt;=
              VALUE(RTD("tt.rtd",,RTD("tt.rtd",,"Inst","ASX",S27),"AskQty")) /
              VALUE(RTD("tt.rtd",,RTD("tt.rtd",,"Inst","ASX",S27),"BidQty")),
              Q27,S27),
           ""),
        ""))</f>
        <v/>
      </c>
      <c r="X27" t="str">
        <f t="shared" si="4"/>
        <v/>
      </c>
      <c r="Y27" s="41" t="s">
        <v>149</v>
      </c>
      <c r="Z27" cm="1">
        <f t="array" ref="Z27">IFERROR(
  _xlfn.SWITCH(
    $F$2,
    "vwap", ROUND(
      (RTD("tt.rtd",,RTD("tt.rtd",,"Inst","ASX",Y27),"BidQty") * RTD("tt.rtd",,RTD("tt.rtd",,"Inst","ASX",Y27),"Ask") +
       RTD("tt.rtd",,RTD("tt.rtd",,"Inst","ASX",Y27),"AskQty") * RTD("tt.rtd",,RTD("tt.rtd",,"Inst","ASX",Y27),"Bid")) /
      (RTD("tt.rtd",,RTD("tt.rtd",,"Inst","ASX",Y27),"BidQty") + RTD("tt.rtd",,RTD("tt.rtd",,"Inst","ASX",Y27),"AskQty")),
      3
    ),
    "settle", RTD("tt.rtd",,RTD("tt.rtd",,"Inst","ASX",Y27),"Settle"),
    "mid", ROUND(
      (RTD("tt.rtd",,RTD("tt.rtd",,"Inst","ASX",Y27),"Bid") + RTD("tt.rtd",,RTD("tt.rtd",,"Inst","ASX",Y27),"Ask")) / 2,
      3
    ),
    0
  ),
  0
)</f>
        <v>0</v>
      </c>
      <c r="AA27" s="41" t="s">
        <v>157</v>
      </c>
      <c r="AB27" cm="1">
        <f t="array" ref="AB27">IFERROR(
  _xlfn.SWITCH(
    $F$2,
    "vwap", ROUND(
      (RTD("tt.rtd",,RTD("tt.rtd",,"Inst","ASX",AA27),"BidQty") * RTD("tt.rtd",,RTD("tt.rtd",,"Inst","ASX",AA27),"Ask") +
       RTD("tt.rtd",,RTD("tt.rtd",,"Inst","ASX",AA27),"AskQty") * RTD("tt.rtd",,RTD("tt.rtd",,"Inst","ASX",AA27),"Bid")) /
      (RTD("tt.rtd",,RTD("tt.rtd",,"Inst","ASX",AA27),"BidQty") + RTD("tt.rtd",,RTD("tt.rtd",,"Inst","ASX",AA27),"AskQty")),
      3
    ),
    "settle", RTD("tt.rtd",,RTD("tt.rtd",,"Inst","ASX",AA27),"Settle"),
    "mid", ROUND(
      (RTD("tt.rtd",,RTD("tt.rtd",,"Inst","ASX",AA27),"Bid") + RTD("tt.rtd",,RTD("tt.rtd",,"Inst","ASX",AA27),"Ask")) / 2,
      3
    ),
    0
  ),
  0
)</f>
        <v>0</v>
      </c>
      <c r="AC27" s="35">
        <f t="shared" si="5"/>
        <v>0</v>
      </c>
      <c r="AD27" t="str">
        <f>IF(AND(Z27=0, AB27=0), "",
   IF(AND(VALUE(RTD("tt.rtd",,RTD("tt.rtd",,"Inst","ASX",Y27),"ttq"))&gt;0,
       VALUE(RTD("tt.rtd",,RTD("tt.rtd",,"Inst","ASX",AA27),"ttq"))&gt;0,
         $E27&lt;$F27, AC27&gt;$F27),
       IF(ABS(AC27-$F27)&gt;0.01, "Sell", "S"),
   IF(AND(VALUE(RTD("tt.rtd",,RTD("tt.rtd",,"Inst","ASX",Y27),"ttq"))&gt;0,
       VALUE(RTD("tt.rtd",,RTD("tt.rtd",,"Inst","ASX",AA27),"ttq"))&gt;0,
       $E27&lt;$F27, AC27&lt;$E27),
       IF(ABS(AC27-$E27)&gt;0.01, "Buy", "B"), "")))</f>
        <v/>
      </c>
      <c r="AE27" t="str">
        <f>IF(OR(AD27="B", AD27="BUY"),
    IF(VALUE(RTD("tt.rtd",,RTD("tt.rtd",,"Inst","ASX",Y27),"BidQty")) /
       VALUE(RTD("tt.rtd",,RTD("tt.rtd",,"Inst","ASX",Y27),"AskQty")) &gt; $G$2,
       IF(VALUE(RTD("tt.rtd",,RTD("tt.rtd",,"Inst","ASX",Y27),"BidQty")) /
          VALUE(RTD("tt.rtd",,RTD("tt.rtd",,"Inst","ASX",Y27),"AskQty")) &gt;=
          VALUE(RTD("tt.rtd",,RTD("tt.rtd",,"Inst","ASX",AA27),"AskQty")) /
          VALUE(RTD("tt.rtd",,RTD("tt.rtd",,"Inst","ASX",AA27),"BidQty")),
          AA27,Y27),
       ""),
    IF(OR(AD27="S", AD27="SELL"),
        IF(VALUE(RTD("tt.rtd",,RTD("tt.rtd",,"Inst","ASX",AA27),"BidQty")) /
           VALUE(RTD("tt.rtd",,RTD("tt.rtd",,"Inst","ASX",AA27),"AskQty")) &gt;  $G$2,
           IF(VALUE(RTD("tt.rtd",,RTD("tt.rtd",,"Inst","ASX",Y27),"BidQty")) /
              VALUE(RTD("tt.rtd",,RTD("tt.rtd",,"Inst","ASX",Y27),"AskQty")) &gt;=
              VALUE(RTD("tt.rtd",,RTD("tt.rtd",,"Inst","ASX",AA27),"AskQty")) /
              VALUE(RTD("tt.rtd",,RTD("tt.rtd",,"Inst","ASX",AA27),"BidQty")),
              Y27,AA27),
           ""),
        ""))</f>
        <v/>
      </c>
      <c r="AF27" t="str">
        <f t="shared" si="6"/>
        <v/>
      </c>
      <c r="AG27" s="41" t="s">
        <v>151</v>
      </c>
      <c r="AH27" cm="1">
        <f t="array" ref="AH27">IFERROR(
  _xlfn.SWITCH(
    $F$2,
    "vwap", ROUND(
      (RTD("tt.rtd",,RTD("tt.rtd",,"Inst","ASX",AG27),"BidQty") * RTD("tt.rtd",,RTD("tt.rtd",,"Inst","ASX",AG27),"Ask") +
       RTD("tt.rtd",,RTD("tt.rtd",,"Inst","ASX",AG27),"AskQty") * RTD("tt.rtd",,RTD("tt.rtd",,"Inst","ASX",AG27),"Bid")) /
      (RTD("tt.rtd",,RTD("tt.rtd",,"Inst","ASX",AG27),"BidQty") + RTD("tt.rtd",,RTD("tt.rtd",,"Inst","ASX",AG27),"AskQty")),
      3
    ),
    "settle", RTD("tt.rtd",,RTD("tt.rtd",,"Inst","ASX",AG27),"Settle"),
    "mid", ROUND(
      (RTD("tt.rtd",,RTD("tt.rtd",,"Inst","ASX",AG27),"Bid") + RTD("tt.rtd",,RTD("tt.rtd",,"Inst","ASX",AG27),"Ask")) / 2,
      3
    ),
    0
  ),
  0
)</f>
        <v>0</v>
      </c>
      <c r="AI27" s="41" t="s">
        <v>158</v>
      </c>
      <c r="AJ27" cm="1">
        <f t="array" ref="AJ27">IFERROR(
  _xlfn.SWITCH(
    $F$2,
    "vwap", ROUND(
      (RTD("tt.rtd",,RTD("tt.rtd",,"Inst","ASX",AI27),"BidQty") * RTD("tt.rtd",,RTD("tt.rtd",,"Inst","ASX",AI27),"Ask") +
       RTD("tt.rtd",,RTD("tt.rtd",,"Inst","ASX",AI27),"AskQty") * RTD("tt.rtd",,RTD("tt.rtd",,"Inst","ASX",AI27),"Bid")) /
      (RTD("tt.rtd",,RTD("tt.rtd",,"Inst","ASX",AI27),"BidQty") + RTD("tt.rtd",,RTD("tt.rtd",,"Inst","ASX",AI27),"AskQty")),
      3
    ),
    "settle", RTD("tt.rtd",,RTD("tt.rtd",,"Inst","ASX",AI27),"Settle"),
    "mid", ROUND(
      (RTD("tt.rtd",,RTD("tt.rtd",,"Inst","ASX",AI27),"Bid") + RTD("tt.rtd",,RTD("tt.rtd",,"Inst","ASX",AI27),"Ask")) / 2,
      3
    ),
    0
  ),
  0
)</f>
        <v>0</v>
      </c>
      <c r="AK27" s="35">
        <f t="shared" si="7"/>
        <v>0</v>
      </c>
      <c r="AL27" t="str">
        <f>IF(AND(AH27=0, AJ27=0), "",
   IF(AND(VALUE(RTD("tt.rtd",,RTD("tt.rtd",,"Inst","ASX",AG27),"ttq"))&gt;0,
       VALUE(RTD("tt.rtd",,RTD("tt.rtd",,"Inst","ASX",AI27),"ttq"))&gt;0,
         $E27&lt;$F27, AK27&gt;$F27),
       IF(ABS(AK27-$F27)&gt;0.01, "Sell", "S"),
   IF(AND(VALUE(RTD("tt.rtd",,RTD("tt.rtd",,"Inst","ASX",AG27),"ttq"))&gt;0,
       VALUE(RTD("tt.rtd",,RTD("tt.rtd",,"Inst","ASX",AI27),"ttq"))&gt;0,
       $E27&lt;$F27, AK27&lt;$E27),
       IF(ABS(AK27-$E27)&gt;0.01, "Buy", "B"), "")))</f>
        <v/>
      </c>
      <c r="AM27" t="str">
        <f>IF(OR(AL27="B", AL27="BUY"),
    IF(VALUE(RTD("tt.rtd",,RTD("tt.rtd",,"Inst","ASX",AG27),"BidQty")) /
       VALUE(RTD("tt.rtd",,RTD("tt.rtd",,"Inst","ASX",AG27),"AskQty")) &gt; $G$2,
       IF(VALUE(RTD("tt.rtd",,RTD("tt.rtd",,"Inst","ASX",AG27),"BidQty")) /
          VALUE(RTD("tt.rtd",,RTD("tt.rtd",,"Inst","ASX",AG27),"AskQty")) &gt;=
          VALUE(RTD("tt.rtd",,RTD("tt.rtd",,"Inst","ASX",AI27),"AskQty")) /
          VALUE(RTD("tt.rtd",,RTD("tt.rtd",,"Inst","ASX",AI27),"BidQty")),
          AI27,AG27),
       ""),
    IF(OR(AL27="S", AL27="SELL"),
        IF(VALUE(RTD("tt.rtd",,RTD("tt.rtd",,"Inst","ASX",AI27),"BidQty")) /
           VALUE(RTD("tt.rtd",,RTD("tt.rtd",,"Inst","ASX",AI27),"AskQty")) &gt;  $G$2,
           IF(VALUE(RTD("tt.rtd",,RTD("tt.rtd",,"Inst","ASX",AG27),"BidQty")) /
              VALUE(RTD("tt.rtd",,RTD("tt.rtd",,"Inst","ASX",AG27),"AskQty")) &gt;=
              VALUE(RTD("tt.rtd",,RTD("tt.rtd",,"Inst","ASX",AI27),"AskQty")) /
              VALUE(RTD("tt.rtd",,RTD("tt.rtd",,"Inst","ASX",AI27),"BidQty")),
              AG27,AI27),
           ""),
        ""))</f>
        <v/>
      </c>
      <c r="AN27" t="str">
        <f t="shared" si="8"/>
        <v/>
      </c>
      <c r="AO27" s="41" t="s">
        <v>155</v>
      </c>
      <c r="AP27" cm="1">
        <f t="array" ref="AP27">IFERROR(
  _xlfn.SWITCH(
    $F$2,
    "vwap", ROUND(
      (RTD("tt.rtd",,RTD("tt.rtd",,"Inst","ASX",AO27),"BidQty") * RTD("tt.rtd",,RTD("tt.rtd",,"Inst","ASX",AO27),"Ask") +
       RTD("tt.rtd",,RTD("tt.rtd",,"Inst","ASX",AO27),"AskQty") * RTD("tt.rtd",,RTD("tt.rtd",,"Inst","ASX",AO27),"Bid")) /
      (RTD("tt.rtd",,RTD("tt.rtd",,"Inst","ASX",AO27),"BidQty") + RTD("tt.rtd",,RTD("tt.rtd",,"Inst","ASX",AO27),"AskQty")),
      3
    ),
    "settle", RTD("tt.rtd",,RTD("tt.rtd",,"Inst","ASX",AO27),"Settle"),
    "mid", ROUND(
      (RTD("tt.rtd",,RTD("tt.rtd",,"Inst","ASX",AO27),"Bid") + RTD("tt.rtd",,RTD("tt.rtd",,"Inst","ASX",AO27),"Ask")) / 2,
      3
    ),
    0
  ),
  0
)</f>
        <v>0</v>
      </c>
      <c r="AQ27" s="41" t="s">
        <v>159</v>
      </c>
      <c r="AR27" cm="1">
        <f t="array" ref="AR27">IFERROR(
  _xlfn.SWITCH(
    $F$2,
    "vwap", ROUND(
      (RTD("tt.rtd",,RTD("tt.rtd",,"Inst","ASX",AQ27),"BidQty") * RTD("tt.rtd",,RTD("tt.rtd",,"Inst","ASX",AQ27),"Ask") +
       RTD("tt.rtd",,RTD("tt.rtd",,"Inst","ASX",AQ27),"AskQty") * RTD("tt.rtd",,RTD("tt.rtd",,"Inst","ASX",AQ27),"Bid")) /
      (RTD("tt.rtd",,RTD("tt.rtd",,"Inst","ASX",AQ27),"BidQty") + RTD("tt.rtd",,RTD("tt.rtd",,"Inst","ASX",AQ27),"AskQty")),
      3
    ),
    "settle", RTD("tt.rtd",,RTD("tt.rtd",,"Inst","ASX",AQ27),"Settle"),
    "mid", ROUND(
      (RTD("tt.rtd",,RTD("tt.rtd",,"Inst","ASX",AQ27),"Bid") + RTD("tt.rtd",,RTD("tt.rtd",,"Inst","ASX",AQ27),"Ask")) / 2,
      3
    ),
    0
  ),
  0
)</f>
        <v>0</v>
      </c>
      <c r="AS27" s="35">
        <f t="shared" si="9"/>
        <v>0</v>
      </c>
      <c r="AT27" t="str">
        <f>IF(AND(AP27=0, AR27=0), "",
   IF(AND(VALUE(RTD("tt.rtd",,RTD("tt.rtd",,"Inst","ASX",AO27),"ttq"))&gt;0,
       VALUE(RTD("tt.rtd",,RTD("tt.rtd",,"Inst","ASX",AQ27),"ttq"))&gt;0,
         $E27&lt;$F27, AS27&gt;$F27),
       IF(ABS(AS27-$F27)&gt;0.01, "Sell", "S"),
   IF(AND(VALUE(RTD("tt.rtd",,RTD("tt.rtd",,"Inst","ASX",AO27),"ttq"))&gt;0,
       VALUE(RTD("tt.rtd",,RTD("tt.rtd",,"Inst","ASX",AQ27),"ttq"))&gt;0,
       $E27&lt;$F27, AS27&lt;$E27),
       IF(ABS(AS27-$E27)&gt;0.01, "Buy", "B"), "")))</f>
        <v/>
      </c>
      <c r="AU27" t="str">
        <f>IF(OR(AT27="B", AT27="BUY"),
    IF(VALUE(RTD("tt.rtd",,RTD("tt.rtd",,"Inst","ASX",AO27),"BidQty")) /
       VALUE(RTD("tt.rtd",,RTD("tt.rtd",,"Inst","ASX",AO27),"AskQty")) &gt; $G$2,
       IF(VALUE(RTD("tt.rtd",,RTD("tt.rtd",,"Inst","ASX",AO27),"BidQty")) /
          VALUE(RTD("tt.rtd",,RTD("tt.rtd",,"Inst","ASX",AO27),"AskQty")) &gt;=
          VALUE(RTD("tt.rtd",,RTD("tt.rtd",,"Inst","ASX",AQ27),"AskQty")) /
          VALUE(RTD("tt.rtd",,RTD("tt.rtd",,"Inst","ASX",AQ27),"BidQty")),
          AQ27,AO27),
       ""),
    IF(OR(AT27="S", AT27="SELL"),
        IF(VALUE(RTD("tt.rtd",,RTD("tt.rtd",,"Inst","ASX",AQ27),"BidQty")) /
           VALUE(RTD("tt.rtd",,RTD("tt.rtd",,"Inst","ASX",AQ27),"AskQty")) &gt;  $G$2,
           IF(VALUE(RTD("tt.rtd",,RTD("tt.rtd",,"Inst","ASX",AO27),"BidQty")) /
              VALUE(RTD("tt.rtd",,RTD("tt.rtd",,"Inst","ASX",AO27),"AskQty")) &gt;=
              VALUE(RTD("tt.rtd",,RTD("tt.rtd",,"Inst","ASX",AQ27),"AskQty")) /
              VALUE(RTD("tt.rtd",,RTD("tt.rtd",,"Inst","ASX",AQ27),"BidQty")),
              AO27,AQ27),
           ""),
        ""))</f>
        <v/>
      </c>
      <c r="AV27" t="str">
        <f t="shared" si="10"/>
        <v/>
      </c>
      <c r="AW27" s="41" t="s">
        <v>191</v>
      </c>
      <c r="AX27" cm="1">
        <f t="array" ref="AX27">IFERROR(
  _xlfn.SWITCH(
    $F$2,
    "vwap", ROUND(
      (RTD("tt.rtd",,RTD("tt.rtd",,"Inst","ASX",AW27),"BidQty") * RTD("tt.rtd",,RTD("tt.rtd",,"Inst","ASX",AW27),"Ask") +
       RTD("tt.rtd",,RTD("tt.rtd",,"Inst","ASX",AW27),"AskQty") * RTD("tt.rtd",,RTD("tt.rtd",,"Inst","ASX",AW27),"Bid")) /
      (RTD("tt.rtd",,RTD("tt.rtd",,"Inst","ASX",AW27),"BidQty") + RTD("tt.rtd",,RTD("tt.rtd",,"Inst","ASX",AW27),"AskQty")),
      3
    ),
    "settle", RTD("tt.rtd",,RTD("tt.rtd",,"Inst","ASX",AW27),"Settle"),
    "mid", ROUND(
      (RTD("tt.rtd",,RTD("tt.rtd",,"Inst","ASX",AW27),"Bid") + RTD("tt.rtd",,RTD("tt.rtd",,"Inst","ASX",AW27),"Ask")) / 2,
      3
    ),
    0
  ),
  0
)</f>
        <v>0</v>
      </c>
      <c r="AY27" s="41" t="s">
        <v>161</v>
      </c>
      <c r="AZ27" cm="1">
        <f t="array" ref="AZ27">IFERROR(
  _xlfn.SWITCH(
    $F$2,
    "vwap", ROUND(
      (RTD("tt.rtd",,RTD("tt.rtd",,"Inst","ASX",AY27),"BidQty") * RTD("tt.rtd",,RTD("tt.rtd",,"Inst","ASX",AY27),"Ask") +
       RTD("tt.rtd",,RTD("tt.rtd",,"Inst","ASX",AY27),"AskQty") * RTD("tt.rtd",,RTD("tt.rtd",,"Inst","ASX",AY27),"Bid")) /
      (RTD("tt.rtd",,RTD("tt.rtd",,"Inst","ASX",AY27),"BidQty") + RTD("tt.rtd",,RTD("tt.rtd",,"Inst","ASX",AY27),"AskQty")),
      3
    ),
    "settle", RTD("tt.rtd",,RTD("tt.rtd",,"Inst","ASX",AY27),"Settle"),
    "mid", ROUND(
      (RTD("tt.rtd",,RTD("tt.rtd",,"Inst","ASX",AY27),"Bid") + RTD("tt.rtd",,RTD("tt.rtd",,"Inst","ASX",AY27),"Ask")) / 2,
      3
    ),
    0
  ),
  0
)</f>
        <v>0</v>
      </c>
      <c r="BA27" s="35">
        <f t="shared" si="11"/>
        <v>0</v>
      </c>
      <c r="BB27" t="str">
        <f>IF(AND(AX27=0, AZ27=0), "",
   IF(AND(VALUE(RTD("tt.rtd",,RTD("tt.rtd",,"Inst","ASX",AW27),"ttq"))&gt;0,
       VALUE(RTD("tt.rtd",,RTD("tt.rtd",,"Inst","ASX",AY27),"ttq"))&gt;0,
         $E27&lt;$F27, BA27&gt;$F27),
       IF(ABS(BA27-$F27)&gt;0.01, "Sell", "S"),
   IF(AND(VALUE(RTD("tt.rtd",,RTD("tt.rtd",,"Inst","ASX",AW27),"ttq"))&gt;0,
       VALUE(RTD("tt.rtd",,RTD("tt.rtd",,"Inst","ASX",AY27),"ttq"))&gt;0,
       $E27&lt;$F27, BA27&lt;$E27),
       IF(ABS(BA27-$E27)&gt;0.01, "Buy", "B"), "")))</f>
        <v/>
      </c>
      <c r="BC27" t="str">
        <f>IF(OR(BB27="B", BB27="BUY"),
    IF(VALUE(RTD("tt.rtd",,RTD("tt.rtd",,"Inst","ASX",AW27),"BidQty")) /
       VALUE(RTD("tt.rtd",,RTD("tt.rtd",,"Inst","ASX",AW27),"AskQty")) &gt; $G$2,
       IF(VALUE(RTD("tt.rtd",,RTD("tt.rtd",,"Inst","ASX",AW27),"BidQty")) /
          VALUE(RTD("tt.rtd",,RTD("tt.rtd",,"Inst","ASX",AW27),"AskQty")) &gt;=
          VALUE(RTD("tt.rtd",,RTD("tt.rtd",,"Inst","ASX",AY27),"AskQty")) /
          VALUE(RTD("tt.rtd",,RTD("tt.rtd",,"Inst","ASX",AY27),"BidQty")),
          AY27,AW27),
       ""),
    IF(OR(BB27="S", BB27="SELL"),
        IF(VALUE(RTD("tt.rtd",,RTD("tt.rtd",,"Inst","ASX",AY27),"BidQty")) /
           VALUE(RTD("tt.rtd",,RTD("tt.rtd",,"Inst","ASX",AY27),"AskQty")) &gt;  $G$2,
           IF(VALUE(RTD("tt.rtd",,RTD("tt.rtd",,"Inst","ASX",AW27),"BidQty")) /
              VALUE(RTD("tt.rtd",,RTD("tt.rtd",,"Inst","ASX",AW27),"AskQty")) &gt;=
              VALUE(RTD("tt.rtd",,RTD("tt.rtd",,"Inst","ASX",AY27),"AskQty")) /
              VALUE(RTD("tt.rtd",,RTD("tt.rtd",,"Inst","ASX",AY27),"BidQty")),
              AW27,AY27),
           ""),
        ""))</f>
        <v/>
      </c>
      <c r="BD27" t="str">
        <f t="shared" si="12"/>
        <v/>
      </c>
      <c r="BE27" s="41" t="s">
        <v>285</v>
      </c>
      <c r="BF27" cm="1">
        <f t="array" ref="BF27">IFERROR(
  _xlfn.SWITCH(
    $F$2,
    "vwap", ROUND(
      (RTD("tt.rtd",,RTD("tt.rtd",,"Inst","ASX",BE27),"BidQty") * RTD("tt.rtd",,RTD("tt.rtd",,"Inst","ASX",BE27),"Ask") +
       RTD("tt.rtd",,RTD("tt.rtd",,"Inst","ASX",BE27),"AskQty") * RTD("tt.rtd",,RTD("tt.rtd",,"Inst","ASX",BE27),"Bid")) /
      (RTD("tt.rtd",,RTD("tt.rtd",,"Inst","ASX",BE27),"BidQty") + RTD("tt.rtd",,RTD("tt.rtd",,"Inst","ASX",BE27),"AskQty")),
      3
    ),
    "settle", RTD("tt.rtd",,RTD("tt.rtd",,"Inst","ASX",BE27),"Settle"),
    "mid", ROUND(
      (RTD("tt.rtd",,RTD("tt.rtd",,"Inst","ASX",BE27),"Bid") + RTD("tt.rtd",,RTD("tt.rtd",,"Inst","ASX",BE27),"Ask")) / 2,
      3
    ),
    0
  ),
  0
)</f>
        <v>0</v>
      </c>
      <c r="BG27" s="41" t="s">
        <v>287</v>
      </c>
      <c r="BH27" cm="1">
        <f t="array" ref="BH27">IFERROR(
  _xlfn.SWITCH(
    $F$2,
    "vwap", ROUND(
      (RTD("tt.rtd",,RTD("tt.rtd",,"Inst","ASX",BG27),"BidQty") * RTD("tt.rtd",,RTD("tt.rtd",,"Inst","ASX",BG27),"Ask") +
       RTD("tt.rtd",,RTD("tt.rtd",,"Inst","ASX",BG27),"AskQty") * RTD("tt.rtd",,RTD("tt.rtd",,"Inst","ASX",BG27),"Bid")) /
      (RTD("tt.rtd",,RTD("tt.rtd",,"Inst","ASX",BG27),"BidQty") + RTD("tt.rtd",,RTD("tt.rtd",,"Inst","ASX",BG27),"AskQty")),
      3
    ),
    "settle", RTD("tt.rtd",,RTD("tt.rtd",,"Inst","ASX",BG27),"Settle"),
    "mid", ROUND(
      (RTD("tt.rtd",,RTD("tt.rtd",,"Inst","ASX",BG27),"Bid") + RTD("tt.rtd",,RTD("tt.rtd",,"Inst","ASX",BG27),"Ask")) / 2,
      3
    ),
    0
  ),
  0
)</f>
        <v>0</v>
      </c>
      <c r="BI27" s="35">
        <f t="shared" si="13"/>
        <v>0</v>
      </c>
      <c r="BJ27" t="str">
        <f>IF(AND(BF27=0, BH27=0), "",
   IF(AND(VALUE(RTD("tt.rtd",,RTD("tt.rtd",,"Inst","ASX",BE27),"ttq"))&gt;0,
       VALUE(RTD("tt.rtd",,RTD("tt.rtd",,"Inst","ASX",BG27),"ttq"))&gt;0,
         $E27&lt;$F27, BI27&gt;$F27),
       IF(ABS(BI27-$F27)&gt;0.01, "Sell", "S"),
   IF(AND(VALUE(RTD("tt.rtd",,RTD("tt.rtd",,"Inst","ASX",BE27),"ttq"))&gt;0,
       VALUE(RTD("tt.rtd",,RTD("tt.rtd",,"Inst","ASX",BG27),"ttq"))&gt;0,
       $E27&lt;$F27, BI27&lt;$E27),
       IF(ABS(BI27-$E27)&gt;0.01, "Buy", "B"), "")))</f>
        <v/>
      </c>
      <c r="BK27" t="str">
        <f>IF(OR(BJ27="B", BJ27="BUY"),
    IF(VALUE(RTD("tt.rtd",,RTD("tt.rtd",,"Inst","ASX",BE27),"BidQty")) /
       VALUE(RTD("tt.rtd",,RTD("tt.rtd",,"Inst","ASX",BE27),"AskQty")) &gt; $G$2,
       IF(VALUE(RTD("tt.rtd",,RTD("tt.rtd",,"Inst","ASX",BE27),"BidQty")) /
          VALUE(RTD("tt.rtd",,RTD("tt.rtd",,"Inst","ASX",BE27),"AskQty")) &gt;=
          VALUE(RTD("tt.rtd",,RTD("tt.rtd",,"Inst","ASX",BG27),"AskQty")) /
          VALUE(RTD("tt.rtd",,RTD("tt.rtd",,"Inst","ASX",BG27),"BidQty")),
          BG27,BE27),
       ""),
    IF(OR(BJ27="S", BJ27="SELL"),
        IF(VALUE(RTD("tt.rtd",,RTD("tt.rtd",,"Inst","ASX",BG27),"BidQty")) /
           VALUE(RTD("tt.rtd",,RTD("tt.rtd",,"Inst","ASX",BG27),"AskQty")) &gt;  $G$2,
           IF(VALUE(RTD("tt.rtd",,RTD("tt.rtd",,"Inst","ASX",BE27),"BidQty")) /
              VALUE(RTD("tt.rtd",,RTD("tt.rtd",,"Inst","ASX",BE27),"AskQty")) &gt;=
              VALUE(RTD("tt.rtd",,RTD("tt.rtd",,"Inst","ASX",BG27),"AskQty")) /
              VALUE(RTD("tt.rtd",,RTD("tt.rtd",,"Inst","ASX",BG27),"BidQty")),
              BE27,BG27),
           ""),
        ""))</f>
        <v/>
      </c>
      <c r="BL27" t="str">
        <f t="shared" si="14"/>
        <v/>
      </c>
    </row>
    <row r="28" spans="1:763" x14ac:dyDescent="0.2">
      <c r="A28" s="40" t="s">
        <v>50</v>
      </c>
      <c r="B28" cm="1">
        <f t="array" ref="B28">IFERROR(
  _xlfn.SWITCH(
    $F$2,
    "vwap", ROUND(
      (RTD("tt.rtd",,RTD("tt.rtd",,"Inst","ASX",A28),"BidQty") * RTD("tt.rtd",,RTD("tt.rtd",,"Inst","ASX",A28),"Ask") +
       RTD("tt.rtd",,RTD("tt.rtd",,"Inst","ASX",A28),"AskQty") * RTD("tt.rtd",,RTD("tt.rtd",,"Inst","ASX",A28),"Bid")) /
      (RTD("tt.rtd",,RTD("tt.rtd",,"Inst","ASX",A28),"BidQty") + RTD("tt.rtd",,RTD("tt.rtd",,"Inst","ASX",A28),"AskQty")),
      3
    ),
    "settle", RTD("tt.rtd",,RTD("tt.rtd",,"Inst","ASX",A28),"Settle"),
    "mid", ROUND(
      (RTD("tt.rtd",,RTD("tt.rtd",,"Inst","ASX",A28),"Bid") + RTD("tt.rtd",,RTD("tt.rtd",,"Inst","ASX",A28),"Ask")) / 2,
      3
    ),
    0
  ),
  0
)</f>
        <v>0</v>
      </c>
      <c r="C28" s="35">
        <f t="shared" si="15"/>
        <v>0</v>
      </c>
      <c r="D28" s="41" t="s">
        <v>152</v>
      </c>
      <c r="E28" t="e">
        <f>VALUE(RTD("tt.rtd",,RTD("tt.rtd",,"Inst","ASX",D28),"Bid"))</f>
        <v>#N/A</v>
      </c>
      <c r="F28" t="e">
        <f>VALUE(RTD("tt.rtd",,RTD("tt.rtd",,"Inst","ASX",D28),"Ask"))</f>
        <v>#N/A</v>
      </c>
      <c r="G28" s="37" cm="1">
        <f t="array" ref="G28">IFERROR(
  _xlfn.SWITCH(
    $F$2,
    "vwap", ROUND(
      (RTD("tt.rtd",,RTD("tt.rtd",,"Inst","ASX",D28),"BidQty") * RTD("tt.rtd",,RTD("tt.rtd",,"Inst","ASX",D28),"Ask") +
       RTD("tt.rtd",,RTD("tt.rtd",,"Inst","ASX",D28),"AskQty") * RTD("tt.rtd",,RTD("tt.rtd",,"Inst","ASX",D28),"Bid")) /
      (RTD("tt.rtd",,RTD("tt.rtd",,"Inst","ASX",D28),"BidQty") + RTD("tt.rtd",,RTD("tt.rtd",,"Inst","ASX",D28),"AskQty")),
      3
    ),
    "settle", RTD("tt.rtd",,RTD("tt.rtd",,"Inst","ASX",D28),"Settle"),
    "mid", ROUND(
      (RTD("tt.rtd",,RTD("tt.rtd",,"Inst","ASX",D28),"Bid") + RTD("tt.rtd",,RTD("tt.rtd",,"Inst","ASX",D28),"Ask")) / 2,
      3
    ),
    0
  ),
  0
)</f>
        <v>0</v>
      </c>
      <c r="I28" s="41" t="s">
        <v>73</v>
      </c>
      <c r="J28" cm="1">
        <f t="array" ref="J28">IFERROR(
  _xlfn.SWITCH(
    $F$2,
    "vwap", ROUND(
      (RTD("tt.rtd",,RTD("tt.rtd",,"Inst","ASX",I28),"BidQty") * RTD("tt.rtd",,RTD("tt.rtd",,"Inst","ASX",I28),"Ask") +
       RTD("tt.rtd",,RTD("tt.rtd",,"Inst","ASX",I28),"AskQty") * RTD("tt.rtd",,RTD("tt.rtd",,"Inst","ASX",I28),"Bid")) /
      (RTD("tt.rtd",,RTD("tt.rtd",,"Inst","ASX",I28),"BidQty") + RTD("tt.rtd",,RTD("tt.rtd",,"Inst","ASX",I28),"AskQty")),
      3
    ),
    "settle", RTD("tt.rtd",,RTD("tt.rtd",,"Inst","ASX",I28),"Settle"),
    "mid", ROUND(
      (RTD("tt.rtd",,RTD("tt.rtd",,"Inst","ASX",I28),"Bid") + RTD("tt.rtd",,RTD("tt.rtd",,"Inst","ASX",I28),"Ask")) / 2,
      3
    ),
    0
  ),
  0
)</f>
        <v>0</v>
      </c>
      <c r="K28" s="41" t="s">
        <v>74</v>
      </c>
      <c r="L28" cm="1">
        <f t="array" ref="L28">IFERROR(
  _xlfn.SWITCH(
    $F$2,
    "vwap", ROUND(
      (RTD("tt.rtd",,RTD("tt.rtd",,"Inst","ASX",K28),"BidQty") * RTD("tt.rtd",,RTD("tt.rtd",,"Inst","ASX",K28),"Ask") +
       RTD("tt.rtd",,RTD("tt.rtd",,"Inst","ASX",K28),"AskQty") * RTD("tt.rtd",,RTD("tt.rtd",,"Inst","ASX",K28),"Bid")) /
      (RTD("tt.rtd",,RTD("tt.rtd",,"Inst","ASX",K28),"BidQty") + RTD("tt.rtd",,RTD("tt.rtd",,"Inst","ASX",K28),"AskQty")),
      3
    ),
    "settle", RTD("tt.rtd",,RTD("tt.rtd",,"Inst","ASX",K28),"Settle"),
    "mid", ROUND(
      (RTD("tt.rtd",,RTD("tt.rtd",,"Inst","ASX",K28),"Bid") + RTD("tt.rtd",,RTD("tt.rtd",,"Inst","ASX",K28),"Ask")) / 2,
      3
    ),
    0
  ),
  0
)</f>
        <v>0</v>
      </c>
      <c r="M28" s="35">
        <f t="shared" si="16"/>
        <v>0</v>
      </c>
      <c r="N28" t="str">
        <f>IF(AND(J28=0, L28=0), "",
   IF(AND(VALUE(RTD("tt.rtd",,RTD("tt.rtd",,"Inst","ASX",I28),"ttq"))&gt;0,
       VALUE(RTD("tt.rtd",,RTD("tt.rtd",,"Inst","ASX",K28),"ttq"))&gt;0,
         $E28&lt;$F28, M28&gt;$F28),
       IF(ABS(M28-$F28)&gt;0.01, "Sell", "S"),
   IF(AND(VALUE(RTD("tt.rtd",,RTD("tt.rtd",,"Inst","ASX",I28),"ttq"))&gt;0,
       VALUE(RTD("tt.rtd",,RTD("tt.rtd",,"Inst","ASX",K28),"ttq"))&gt;0,
       $E28&lt;$F28, M28&lt;$E28),
       IF(ABS(M28-$E28)&gt;0.01, "Buy", "B"), "")))</f>
        <v/>
      </c>
      <c r="O28" t="str">
        <f>IF(OR(N28="B", N28="BUY"),
    IF(VALUE(RTD("tt.rtd",,RTD("tt.rtd",,"Inst","ASX",I28),"BidQty")) /
       VALUE(RTD("tt.rtd",,RTD("tt.rtd",,"Inst","ASX",I28),"AskQty")) &gt; $G$2,
       IF(VALUE(RTD("tt.rtd",,RTD("tt.rtd",,"Inst","ASX",I28),"BidQty")) /
          VALUE(RTD("tt.rtd",,RTD("tt.rtd",,"Inst","ASX",I28),"AskQty")) &gt;=
          VALUE(RTD("tt.rtd",,RTD("tt.rtd",,"Inst","ASX",K28),"AskQty")) /
          VALUE(RTD("tt.rtd",,RTD("tt.rtd",,"Inst","ASX",K28),"BidQty")),
          K28, I28),
       ""),
    IF(OR(N28="S", N28="SELL"),
        IF(VALUE(RTD("tt.rtd",,RTD("tt.rtd",,"Inst","ASX",K28),"BidQty")) /
           VALUE(RTD("tt.rtd",,RTD("tt.rtd",,"Inst","ASX",K28),"AskQty")) &gt;  $G$2,
           IF(VALUE(RTD("tt.rtd",,RTD("tt.rtd",,"Inst","ASX",I28),"BidQty")) /
              VALUE(RTD("tt.rtd",,RTD("tt.rtd",,"Inst","ASX",I28),"AskQty")) &gt;=
              VALUE(RTD("tt.rtd",,RTD("tt.rtd",,"Inst","ASX",K28),"AskQty")) /
              VALUE(RTD("tt.rtd",,RTD("tt.rtd",,"Inst","ASX",K28),"BidQty")),
              I28,K28),
           ""),
        ""))</f>
        <v/>
      </c>
      <c r="P28" t="str">
        <f t="shared" si="2"/>
        <v/>
      </c>
      <c r="Q28" s="41" t="s">
        <v>153</v>
      </c>
      <c r="R28" cm="1">
        <f t="array" ref="R28">IFERROR(
  _xlfn.SWITCH(
    $F$2,
    "vwap", ROUND(
      (RTD("tt.rtd",,RTD("tt.rtd",,"Inst","ASX",Q28),"BidQty") * RTD("tt.rtd",,RTD("tt.rtd",,"Inst","ASX",Q28),"Ask") +
       RTD("tt.rtd",,RTD("tt.rtd",,"Inst","ASX",Q28),"AskQty") * RTD("tt.rtd",,RTD("tt.rtd",,"Inst","ASX",Q28),"Bid")) /
      (RTD("tt.rtd",,RTD("tt.rtd",,"Inst","ASX",Q28),"BidQty") + RTD("tt.rtd",,RTD("tt.rtd",,"Inst","ASX",Q28),"AskQty")),
      3
    ),
    "settle", RTD("tt.rtd",,RTD("tt.rtd",,"Inst","ASX",Q28),"Settle"),
    "mid", ROUND(
      (RTD("tt.rtd",,RTD("tt.rtd",,"Inst","ASX",Q28),"Bid") + RTD("tt.rtd",,RTD("tt.rtd",,"Inst","ASX",Q28),"Ask")) / 2,
      3
    ),
    0
  ),
  0
)</f>
        <v>0</v>
      </c>
      <c r="S28" s="41" t="s">
        <v>75</v>
      </c>
      <c r="T28" cm="1">
        <f t="array" ref="T28">IFERROR(
  _xlfn.SWITCH(
    $F$2,
    "vwap", ROUND(
      (RTD("tt.rtd",,RTD("tt.rtd",,"Inst","ASX",S28),"BidQty") * RTD("tt.rtd",,RTD("tt.rtd",,"Inst","ASX",S28),"Ask") +
       RTD("tt.rtd",,RTD("tt.rtd",,"Inst","ASX",S28),"AskQty") * RTD("tt.rtd",,RTD("tt.rtd",,"Inst","ASX",S28),"Bid")) /
      (RTD("tt.rtd",,RTD("tt.rtd",,"Inst","ASX",S28),"BidQty") + RTD("tt.rtd",,RTD("tt.rtd",,"Inst","ASX",S28),"AskQty")),
      3
    ),
    "settle", RTD("tt.rtd",,RTD("tt.rtd",,"Inst","ASX",S28),"Settle"),
    "mid", ROUND(
      (RTD("tt.rtd",,RTD("tt.rtd",,"Inst","ASX",S28),"Bid") + RTD("tt.rtd",,RTD("tt.rtd",,"Inst","ASX",S28),"Ask")) / 2,
      3
    ),
    0
  ),
  0
)</f>
        <v>0</v>
      </c>
      <c r="U28" s="35">
        <f t="shared" si="3"/>
        <v>0</v>
      </c>
      <c r="V28" t="str">
        <f>IF(AND(R28=0, T28=0), "",
   IF(AND(VALUE(RTD("tt.rtd",,RTD("tt.rtd",,"Inst","ASX",Q28),"ttq"))&gt;0,
       VALUE(RTD("tt.rtd",,RTD("tt.rtd",,"Inst","ASX",S28),"ttq"))&gt;0,
         $E28&lt;$F28, U28&gt;$F28),
       IF(ABS(U28-$F28)&gt;0.01, "Sell", "S"),
   IF(AND(VALUE(RTD("tt.rtd",,RTD("tt.rtd",,"Inst","ASX",Q28),"ttq"))&gt;0,
       VALUE(RTD("tt.rtd",,RTD("tt.rtd",,"Inst","ASX",S28),"ttq"))&gt;0,
       $E28&lt;$F28, U28&lt;$E28),
       IF(ABS(U28-$E28)&gt;0.01, "Buy", "B"), "")))</f>
        <v/>
      </c>
      <c r="W28" t="str">
        <f>IF(OR(V28="B", V28="BUY"),
    IF(VALUE(RTD("tt.rtd",,RTD("tt.rtd",,"Inst","ASX",Q28),"BidQty")) /
       VALUE(RTD("tt.rtd",,RTD("tt.rtd",,"Inst","ASX",Q28),"AskQty")) &gt; $G$2,
       IF(VALUE(RTD("tt.rtd",,RTD("tt.rtd",,"Inst","ASX",Q28),"BidQty")) /
          VALUE(RTD("tt.rtd",,RTD("tt.rtd",,"Inst","ASX",Q28),"AskQty")) &gt;=
          VALUE(RTD("tt.rtd",,RTD("tt.rtd",,"Inst","ASX",S28),"AskQty")) /
          VALUE(RTD("tt.rtd",,RTD("tt.rtd",,"Inst","ASX",S28),"BidQty")),
          S28,Q28),
       ""),
    IF(OR(V28="S", V28="SELL"),
        IF(VALUE(RTD("tt.rtd",,RTD("tt.rtd",,"Inst","ASX",S28),"BidQty")) /
           VALUE(RTD("tt.rtd",,RTD("tt.rtd",,"Inst","ASX",S28),"AskQty")) &gt;  $G$2,
           IF(VALUE(RTD("tt.rtd",,RTD("tt.rtd",,"Inst","ASX",Q28),"BidQty")) /
              VALUE(RTD("tt.rtd",,RTD("tt.rtd",,"Inst","ASX",Q28),"AskQty")) &gt;=
              VALUE(RTD("tt.rtd",,RTD("tt.rtd",,"Inst","ASX",S28),"AskQty")) /
              VALUE(RTD("tt.rtd",,RTD("tt.rtd",,"Inst","ASX",S28),"BidQty")),
              Q28,S28),
           ""),
        ""))</f>
        <v/>
      </c>
      <c r="X28" t="str">
        <f t="shared" si="4"/>
        <v/>
      </c>
      <c r="Y28" s="41" t="s">
        <v>154</v>
      </c>
      <c r="Z28" cm="1">
        <f t="array" ref="Z28">IFERROR(
  _xlfn.SWITCH(
    $F$2,
    "vwap", ROUND(
      (RTD("tt.rtd",,RTD("tt.rtd",,"Inst","ASX",Y28),"BidQty") * RTD("tt.rtd",,RTD("tt.rtd",,"Inst","ASX",Y28),"Ask") +
       RTD("tt.rtd",,RTD("tt.rtd",,"Inst","ASX",Y28),"AskQty") * RTD("tt.rtd",,RTD("tt.rtd",,"Inst","ASX",Y28),"Bid")) /
      (RTD("tt.rtd",,RTD("tt.rtd",,"Inst","ASX",Y28),"BidQty") + RTD("tt.rtd",,RTD("tt.rtd",,"Inst","ASX",Y28),"AskQty")),
      3
    ),
    "settle", RTD("tt.rtd",,RTD("tt.rtd",,"Inst","ASX",Y28),"Settle"),
    "mid", ROUND(
      (RTD("tt.rtd",,RTD("tt.rtd",,"Inst","ASX",Y28),"Bid") + RTD("tt.rtd",,RTD("tt.rtd",,"Inst","ASX",Y28),"Ask")) / 2,
      3
    ),
    0
  ),
  0
)</f>
        <v>0</v>
      </c>
      <c r="AA28" s="41" t="s">
        <v>162</v>
      </c>
      <c r="AB28" cm="1">
        <f t="array" ref="AB28">IFERROR(
  _xlfn.SWITCH(
    $F$2,
    "vwap", ROUND(
      (RTD("tt.rtd",,RTD("tt.rtd",,"Inst","ASX",AA28),"BidQty") * RTD("tt.rtd",,RTD("tt.rtd",,"Inst","ASX",AA28),"Ask") +
       RTD("tt.rtd",,RTD("tt.rtd",,"Inst","ASX",AA28),"AskQty") * RTD("tt.rtd",,RTD("tt.rtd",,"Inst","ASX",AA28),"Bid")) /
      (RTD("tt.rtd",,RTD("tt.rtd",,"Inst","ASX",AA28),"BidQty") + RTD("tt.rtd",,RTD("tt.rtd",,"Inst","ASX",AA28),"AskQty")),
      3
    ),
    "settle", RTD("tt.rtd",,RTD("tt.rtd",,"Inst","ASX",AA28),"Settle"),
    "mid", ROUND(
      (RTD("tt.rtd",,RTD("tt.rtd",,"Inst","ASX",AA28),"Bid") + RTD("tt.rtd",,RTD("tt.rtd",,"Inst","ASX",AA28),"Ask")) / 2,
      3
    ),
    0
  ),
  0
)</f>
        <v>0</v>
      </c>
      <c r="AC28" s="35">
        <f t="shared" si="5"/>
        <v>0</v>
      </c>
      <c r="AD28" t="str">
        <f>IF(AND(Z28=0, AB28=0), "",
   IF(AND(VALUE(RTD("tt.rtd",,RTD("tt.rtd",,"Inst","ASX",Y28),"ttq"))&gt;0,
       VALUE(RTD("tt.rtd",,RTD("tt.rtd",,"Inst","ASX",AA28),"ttq"))&gt;0,
         $E28&lt;$F28, AC28&gt;$F28),
       IF(ABS(AC28-$F28)&gt;0.01, "Sell", "S"),
   IF(AND(VALUE(RTD("tt.rtd",,RTD("tt.rtd",,"Inst","ASX",Y28),"ttq"))&gt;0,
       VALUE(RTD("tt.rtd",,RTD("tt.rtd",,"Inst","ASX",AA28),"ttq"))&gt;0,
       $E28&lt;$F28, AC28&lt;$E28),
       IF(ABS(AC28-$E28)&gt;0.01, "Buy", "B"), "")))</f>
        <v/>
      </c>
      <c r="AE28" t="str">
        <f>IF(OR(AD28="B", AD28="BUY"),
    IF(VALUE(RTD("tt.rtd",,RTD("tt.rtd",,"Inst","ASX",Y28),"BidQty")) /
       VALUE(RTD("tt.rtd",,RTD("tt.rtd",,"Inst","ASX",Y28),"AskQty")) &gt; $G$2,
       IF(VALUE(RTD("tt.rtd",,RTD("tt.rtd",,"Inst","ASX",Y28),"BidQty")) /
          VALUE(RTD("tt.rtd",,RTD("tt.rtd",,"Inst","ASX",Y28),"AskQty")) &gt;=
          VALUE(RTD("tt.rtd",,RTD("tt.rtd",,"Inst","ASX",AA28),"AskQty")) /
          VALUE(RTD("tt.rtd",,RTD("tt.rtd",,"Inst","ASX",AA28),"BidQty")),
          AA28,Y28),
       ""),
    IF(OR(AD28="S", AD28="SELL"),
        IF(VALUE(RTD("tt.rtd",,RTD("tt.rtd",,"Inst","ASX",AA28),"BidQty")) /
           VALUE(RTD("tt.rtd",,RTD("tt.rtd",,"Inst","ASX",AA28),"AskQty")) &gt;  $G$2,
           IF(VALUE(RTD("tt.rtd",,RTD("tt.rtd",,"Inst","ASX",Y28),"BidQty")) /
              VALUE(RTD("tt.rtd",,RTD("tt.rtd",,"Inst","ASX",Y28),"AskQty")) &gt;=
              VALUE(RTD("tt.rtd",,RTD("tt.rtd",,"Inst","ASX",AA28),"AskQty")) /
              VALUE(RTD("tt.rtd",,RTD("tt.rtd",,"Inst","ASX",AA28),"BidQty")),
              Y28,AA28),
           ""),
        ""))</f>
        <v/>
      </c>
      <c r="AF28" t="str">
        <f t="shared" si="6"/>
        <v/>
      </c>
      <c r="AG28" s="41" t="s">
        <v>156</v>
      </c>
      <c r="AH28" cm="1">
        <f t="array" ref="AH28">IFERROR(
  _xlfn.SWITCH(
    $F$2,
    "vwap", ROUND(
      (RTD("tt.rtd",,RTD("tt.rtd",,"Inst","ASX",AG28),"BidQty") * RTD("tt.rtd",,RTD("tt.rtd",,"Inst","ASX",AG28),"Ask") +
       RTD("tt.rtd",,RTD("tt.rtd",,"Inst","ASX",AG28),"AskQty") * RTD("tt.rtd",,RTD("tt.rtd",,"Inst","ASX",AG28),"Bid")) /
      (RTD("tt.rtd",,RTD("tt.rtd",,"Inst","ASX",AG28),"BidQty") + RTD("tt.rtd",,RTD("tt.rtd",,"Inst","ASX",AG28),"AskQty")),
      3
    ),
    "settle", RTD("tt.rtd",,RTD("tt.rtd",,"Inst","ASX",AG28),"Settle"),
    "mid", ROUND(
      (RTD("tt.rtd",,RTD("tt.rtd",,"Inst","ASX",AG28),"Bid") + RTD("tt.rtd",,RTD("tt.rtd",,"Inst","ASX",AG28),"Ask")) / 2,
      3
    ),
    0
  ),
  0
)</f>
        <v>0</v>
      </c>
      <c r="AI28" s="41" t="s">
        <v>163</v>
      </c>
      <c r="AJ28" cm="1">
        <f t="array" ref="AJ28">IFERROR(
  _xlfn.SWITCH(
    $F$2,
    "vwap", ROUND(
      (RTD("tt.rtd",,RTD("tt.rtd",,"Inst","ASX",AI28),"BidQty") * RTD("tt.rtd",,RTD("tt.rtd",,"Inst","ASX",AI28),"Ask") +
       RTD("tt.rtd",,RTD("tt.rtd",,"Inst","ASX",AI28),"AskQty") * RTD("tt.rtd",,RTD("tt.rtd",,"Inst","ASX",AI28),"Bid")) /
      (RTD("tt.rtd",,RTD("tt.rtd",,"Inst","ASX",AI28),"BidQty") + RTD("tt.rtd",,RTD("tt.rtd",,"Inst","ASX",AI28),"AskQty")),
      3
    ),
    "settle", RTD("tt.rtd",,RTD("tt.rtd",,"Inst","ASX",AI28),"Settle"),
    "mid", ROUND(
      (RTD("tt.rtd",,RTD("tt.rtd",,"Inst","ASX",AI28),"Bid") + RTD("tt.rtd",,RTD("tt.rtd",,"Inst","ASX",AI28),"Ask")) / 2,
      3
    ),
    0
  ),
  0
)</f>
        <v>0</v>
      </c>
      <c r="AK28" s="35">
        <f t="shared" si="7"/>
        <v>0</v>
      </c>
      <c r="AL28" t="str">
        <f>IF(AND(AH28=0, AJ28=0), "",
   IF(AND(VALUE(RTD("tt.rtd",,RTD("tt.rtd",,"Inst","ASX",AG28),"ttq"))&gt;0,
       VALUE(RTD("tt.rtd",,RTD("tt.rtd",,"Inst","ASX",AI28),"ttq"))&gt;0,
         $E28&lt;$F28, AK28&gt;$F28),
       IF(ABS(AK28-$F28)&gt;0.01, "Sell", "S"),
   IF(AND(VALUE(RTD("tt.rtd",,RTD("tt.rtd",,"Inst","ASX",AG28),"ttq"))&gt;0,
       VALUE(RTD("tt.rtd",,RTD("tt.rtd",,"Inst","ASX",AI28),"ttq"))&gt;0,
       $E28&lt;$F28, AK28&lt;$E28),
       IF(ABS(AK28-$E28)&gt;0.01, "Buy", "B"), "")))</f>
        <v/>
      </c>
      <c r="AM28" t="str">
        <f>IF(OR(AL28="B", AL28="BUY"),
    IF(VALUE(RTD("tt.rtd",,RTD("tt.rtd",,"Inst","ASX",AG28),"BidQty")) /
       VALUE(RTD("tt.rtd",,RTD("tt.rtd",,"Inst","ASX",AG28),"AskQty")) &gt; $G$2,
       IF(VALUE(RTD("tt.rtd",,RTD("tt.rtd",,"Inst","ASX",AG28),"BidQty")) /
          VALUE(RTD("tt.rtd",,RTD("tt.rtd",,"Inst","ASX",AG28),"AskQty")) &gt;=
          VALUE(RTD("tt.rtd",,RTD("tt.rtd",,"Inst","ASX",AI28),"AskQty")) /
          VALUE(RTD("tt.rtd",,RTD("tt.rtd",,"Inst","ASX",AI28),"BidQty")),
          AI28,AG28),
       ""),
    IF(OR(AL28="S", AL28="SELL"),
        IF(VALUE(RTD("tt.rtd",,RTD("tt.rtd",,"Inst","ASX",AI28),"BidQty")) /
           VALUE(RTD("tt.rtd",,RTD("tt.rtd",,"Inst","ASX",AI28),"AskQty")) &gt;  $G$2,
           IF(VALUE(RTD("tt.rtd",,RTD("tt.rtd",,"Inst","ASX",AG28),"BidQty")) /
              VALUE(RTD("tt.rtd",,RTD("tt.rtd",,"Inst","ASX",AG28),"AskQty")) &gt;=
              VALUE(RTD("tt.rtd",,RTD("tt.rtd",,"Inst","ASX",AI28),"AskQty")) /
              VALUE(RTD("tt.rtd",,RTD("tt.rtd",,"Inst","ASX",AI28),"BidQty")),
              AG28,AI28),
           ""),
        ""))</f>
        <v/>
      </c>
      <c r="AN28" t="str">
        <f t="shared" si="8"/>
        <v/>
      </c>
      <c r="AO28" s="41" t="s">
        <v>160</v>
      </c>
      <c r="AP28" cm="1">
        <f t="array" ref="AP28">IFERROR(
  _xlfn.SWITCH(
    $F$2,
    "vwap", ROUND(
      (RTD("tt.rtd",,RTD("tt.rtd",,"Inst","ASX",AO28),"BidQty") * RTD("tt.rtd",,RTD("tt.rtd",,"Inst","ASX",AO28),"Ask") +
       RTD("tt.rtd",,RTD("tt.rtd",,"Inst","ASX",AO28),"AskQty") * RTD("tt.rtd",,RTD("tt.rtd",,"Inst","ASX",AO28),"Bid")) /
      (RTD("tt.rtd",,RTD("tt.rtd",,"Inst","ASX",AO28),"BidQty") + RTD("tt.rtd",,RTD("tt.rtd",,"Inst","ASX",AO28),"AskQty")),
      3
    ),
    "settle", RTD("tt.rtd",,RTD("tt.rtd",,"Inst","ASX",AO28),"Settle"),
    "mid", ROUND(
      (RTD("tt.rtd",,RTD("tt.rtd",,"Inst","ASX",AO28),"Bid") + RTD("tt.rtd",,RTD("tt.rtd",,"Inst","ASX",AO28),"Ask")) / 2,
      3
    ),
    0
  ),
  0
)</f>
        <v>0</v>
      </c>
      <c r="AQ28" s="41" t="s">
        <v>164</v>
      </c>
      <c r="AR28" cm="1">
        <f t="array" ref="AR28">IFERROR(
  _xlfn.SWITCH(
    $F$2,
    "vwap", ROUND(
      (RTD("tt.rtd",,RTD("tt.rtd",,"Inst","ASX",AQ28),"BidQty") * RTD("tt.rtd",,RTD("tt.rtd",,"Inst","ASX",AQ28),"Ask") +
       RTD("tt.rtd",,RTD("tt.rtd",,"Inst","ASX",AQ28),"AskQty") * RTD("tt.rtd",,RTD("tt.rtd",,"Inst","ASX",AQ28),"Bid")) /
      (RTD("tt.rtd",,RTD("tt.rtd",,"Inst","ASX",AQ28),"BidQty") + RTD("tt.rtd",,RTD("tt.rtd",,"Inst","ASX",AQ28),"AskQty")),
      3
    ),
    "settle", RTD("tt.rtd",,RTD("tt.rtd",,"Inst","ASX",AQ28),"Settle"),
    "mid", ROUND(
      (RTD("tt.rtd",,RTD("tt.rtd",,"Inst","ASX",AQ28),"Bid") + RTD("tt.rtd",,RTD("tt.rtd",,"Inst","ASX",AQ28),"Ask")) / 2,
      3
    ),
    0
  ),
  0
)</f>
        <v>0</v>
      </c>
      <c r="AS28" s="35">
        <f t="shared" si="9"/>
        <v>0</v>
      </c>
      <c r="AT28" t="str">
        <f>IF(AND(AP28=0, AR28=0), "",
   IF(AND(VALUE(RTD("tt.rtd",,RTD("tt.rtd",,"Inst","ASX",AO28),"ttq"))&gt;0,
       VALUE(RTD("tt.rtd",,RTD("tt.rtd",,"Inst","ASX",AQ28),"ttq"))&gt;0,
         $E28&lt;$F28, AS28&gt;$F28),
       IF(ABS(AS28-$F28)&gt;0.01, "Sell", "S"),
   IF(AND(VALUE(RTD("tt.rtd",,RTD("tt.rtd",,"Inst","ASX",AO28),"ttq"))&gt;0,
       VALUE(RTD("tt.rtd",,RTD("tt.rtd",,"Inst","ASX",AQ28),"ttq"))&gt;0,
       $E28&lt;$F28, AS28&lt;$E28),
       IF(ABS(AS28-$E28)&gt;0.01, "Buy", "B"), "")))</f>
        <v/>
      </c>
      <c r="AU28" t="str">
        <f>IF(OR(AT28="B", AT28="BUY"),
    IF(VALUE(RTD("tt.rtd",,RTD("tt.rtd",,"Inst","ASX",AO28),"BidQty")) /
       VALUE(RTD("tt.rtd",,RTD("tt.rtd",,"Inst","ASX",AO28),"AskQty")) &gt; $G$2,
       IF(VALUE(RTD("tt.rtd",,RTD("tt.rtd",,"Inst","ASX",AO28),"BidQty")) /
          VALUE(RTD("tt.rtd",,RTD("tt.rtd",,"Inst","ASX",AO28),"AskQty")) &gt;=
          VALUE(RTD("tt.rtd",,RTD("tt.rtd",,"Inst","ASX",AQ28),"AskQty")) /
          VALUE(RTD("tt.rtd",,RTD("tt.rtd",,"Inst","ASX",AQ28),"BidQty")),
          AQ28,AO28),
       ""),
    IF(OR(AT28="S", AT28="SELL"),
        IF(VALUE(RTD("tt.rtd",,RTD("tt.rtd",,"Inst","ASX",AQ28),"BidQty")) /
           VALUE(RTD("tt.rtd",,RTD("tt.rtd",,"Inst","ASX",AQ28),"AskQty")) &gt;  $G$2,
           IF(VALUE(RTD("tt.rtd",,RTD("tt.rtd",,"Inst","ASX",AO28),"BidQty")) /
              VALUE(RTD("tt.rtd",,RTD("tt.rtd",,"Inst","ASX",AO28),"AskQty")) &gt;=
              VALUE(RTD("tt.rtd",,RTD("tt.rtd",,"Inst","ASX",AQ28),"AskQty")) /
              VALUE(RTD("tt.rtd",,RTD("tt.rtd",,"Inst","ASX",AQ28),"BidQty")),
              AO28,AQ28),
           ""),
        ""))</f>
        <v/>
      </c>
      <c r="AV28" t="str">
        <f t="shared" si="10"/>
        <v/>
      </c>
      <c r="AW28" s="41" t="s">
        <v>192</v>
      </c>
      <c r="AX28" cm="1">
        <f t="array" ref="AX28">IFERROR(
  _xlfn.SWITCH(
    $F$2,
    "vwap", ROUND(
      (RTD("tt.rtd",,RTD("tt.rtd",,"Inst","ASX",AW28),"BidQty") * RTD("tt.rtd",,RTD("tt.rtd",,"Inst","ASX",AW28),"Ask") +
       RTD("tt.rtd",,RTD("tt.rtd",,"Inst","ASX",AW28),"AskQty") * RTD("tt.rtd",,RTD("tt.rtd",,"Inst","ASX",AW28),"Bid")) /
      (RTD("tt.rtd",,RTD("tt.rtd",,"Inst","ASX",AW28),"BidQty") + RTD("tt.rtd",,RTD("tt.rtd",,"Inst","ASX",AW28),"AskQty")),
      3
    ),
    "settle", RTD("tt.rtd",,RTD("tt.rtd",,"Inst","ASX",AW28),"Settle"),
    "mid", ROUND(
      (RTD("tt.rtd",,RTD("tt.rtd",,"Inst","ASX",AW28),"Bid") + RTD("tt.rtd",,RTD("tt.rtd",,"Inst","ASX",AW28),"Ask")) / 2,
      3
    ),
    0
  ),
  0
)</f>
        <v>0</v>
      </c>
      <c r="AY28" s="41" t="s">
        <v>166</v>
      </c>
      <c r="AZ28" cm="1">
        <f t="array" ref="AZ28">IFERROR(
  _xlfn.SWITCH(
    $F$2,
    "vwap", ROUND(
      (RTD("tt.rtd",,RTD("tt.rtd",,"Inst","ASX",AY28),"BidQty") * RTD("tt.rtd",,RTD("tt.rtd",,"Inst","ASX",AY28),"Ask") +
       RTD("tt.rtd",,RTD("tt.rtd",,"Inst","ASX",AY28),"AskQty") * RTD("tt.rtd",,RTD("tt.rtd",,"Inst","ASX",AY28),"Bid")) /
      (RTD("tt.rtd",,RTD("tt.rtd",,"Inst","ASX",AY28),"BidQty") + RTD("tt.rtd",,RTD("tt.rtd",,"Inst","ASX",AY28),"AskQty")),
      3
    ),
    "settle", RTD("tt.rtd",,RTD("tt.rtd",,"Inst","ASX",AY28),"Settle"),
    "mid", ROUND(
      (RTD("tt.rtd",,RTD("tt.rtd",,"Inst","ASX",AY28),"Bid") + RTD("tt.rtd",,RTD("tt.rtd",,"Inst","ASX",AY28),"Ask")) / 2,
      3
    ),
    0
  ),
  0
)</f>
        <v>0</v>
      </c>
      <c r="BA28" s="35">
        <f t="shared" si="11"/>
        <v>0</v>
      </c>
      <c r="BB28" t="str">
        <f>IF(AND(AX28=0, AZ28=0), "",
   IF(AND(VALUE(RTD("tt.rtd",,RTD("tt.rtd",,"Inst","ASX",AW28),"ttq"))&gt;0,
       VALUE(RTD("tt.rtd",,RTD("tt.rtd",,"Inst","ASX",AY28),"ttq"))&gt;0,
         $E28&lt;$F28, BA28&gt;$F28),
       IF(ABS(BA28-$F28)&gt;0.01, "Sell", "S"),
   IF(AND(VALUE(RTD("tt.rtd",,RTD("tt.rtd",,"Inst","ASX",AW28),"ttq"))&gt;0,
       VALUE(RTD("tt.rtd",,RTD("tt.rtd",,"Inst","ASX",AY28),"ttq"))&gt;0,
       $E28&lt;$F28, BA28&lt;$E28),
       IF(ABS(BA28-$E28)&gt;0.01, "Buy", "B"), "")))</f>
        <v/>
      </c>
      <c r="BC28" t="str">
        <f>IF(OR(BB28="B", BB28="BUY"),
    IF(VALUE(RTD("tt.rtd",,RTD("tt.rtd",,"Inst","ASX",AW28),"BidQty")) /
       VALUE(RTD("tt.rtd",,RTD("tt.rtd",,"Inst","ASX",AW28),"AskQty")) &gt; $G$2,
       IF(VALUE(RTD("tt.rtd",,RTD("tt.rtd",,"Inst","ASX",AW28),"BidQty")) /
          VALUE(RTD("tt.rtd",,RTD("tt.rtd",,"Inst","ASX",AW28),"AskQty")) &gt;=
          VALUE(RTD("tt.rtd",,RTD("tt.rtd",,"Inst","ASX",AY28),"AskQty")) /
          VALUE(RTD("tt.rtd",,RTD("tt.rtd",,"Inst","ASX",AY28),"BidQty")),
          AY28,AW28),
       ""),
    IF(OR(BB28="S", BB28="SELL"),
        IF(VALUE(RTD("tt.rtd",,RTD("tt.rtd",,"Inst","ASX",AY28),"BidQty")) /
           VALUE(RTD("tt.rtd",,RTD("tt.rtd",,"Inst","ASX",AY28),"AskQty")) &gt;  $G$2,
           IF(VALUE(RTD("tt.rtd",,RTD("tt.rtd",,"Inst","ASX",AW28),"BidQty")) /
              VALUE(RTD("tt.rtd",,RTD("tt.rtd",,"Inst","ASX",AW28),"AskQty")) &gt;=
              VALUE(RTD("tt.rtd",,RTD("tt.rtd",,"Inst","ASX",AY28),"AskQty")) /
              VALUE(RTD("tt.rtd",,RTD("tt.rtd",,"Inst","ASX",AY28),"BidQty")),
              AW28,AY28),
           ""),
        ""))</f>
        <v/>
      </c>
      <c r="BD28" t="str">
        <f t="shared" si="12"/>
        <v/>
      </c>
      <c r="BE28" s="41" t="s">
        <v>286</v>
      </c>
      <c r="BF28" cm="1">
        <f t="array" ref="BF28">IFERROR(
  _xlfn.SWITCH(
    $F$2,
    "vwap", ROUND(
      (RTD("tt.rtd",,RTD("tt.rtd",,"Inst","ASX",BE28),"BidQty") * RTD("tt.rtd",,RTD("tt.rtd",,"Inst","ASX",BE28),"Ask") +
       RTD("tt.rtd",,RTD("tt.rtd",,"Inst","ASX",BE28),"AskQty") * RTD("tt.rtd",,RTD("tt.rtd",,"Inst","ASX",BE28),"Bid")) /
      (RTD("tt.rtd",,RTD("tt.rtd",,"Inst","ASX",BE28),"BidQty") + RTD("tt.rtd",,RTD("tt.rtd",,"Inst","ASX",BE28),"AskQty")),
      3
    ),
    "settle", RTD("tt.rtd",,RTD("tt.rtd",,"Inst","ASX",BE28),"Settle"),
    "mid", ROUND(
      (RTD("tt.rtd",,RTD("tt.rtd",,"Inst","ASX",BE28),"Bid") + RTD("tt.rtd",,RTD("tt.rtd",,"Inst","ASX",BE28),"Ask")) / 2,
      3
    ),
    0
  ),
  0
)</f>
        <v>0</v>
      </c>
      <c r="BG28" s="41" t="s">
        <v>288</v>
      </c>
      <c r="BH28" cm="1">
        <f t="array" ref="BH28">IFERROR(
  _xlfn.SWITCH(
    $F$2,
    "vwap", ROUND(
      (RTD("tt.rtd",,RTD("tt.rtd",,"Inst","ASX",BG28),"BidQty") * RTD("tt.rtd",,RTD("tt.rtd",,"Inst","ASX",BG28),"Ask") +
       RTD("tt.rtd",,RTD("tt.rtd",,"Inst","ASX",BG28),"AskQty") * RTD("tt.rtd",,RTD("tt.rtd",,"Inst","ASX",BG28),"Bid")) /
      (RTD("tt.rtd",,RTD("tt.rtd",,"Inst","ASX",BG28),"BidQty") + RTD("tt.rtd",,RTD("tt.rtd",,"Inst","ASX",BG28),"AskQty")),
      3
    ),
    "settle", RTD("tt.rtd",,RTD("tt.rtd",,"Inst","ASX",BG28),"Settle"),
    "mid", ROUND(
      (RTD("tt.rtd",,RTD("tt.rtd",,"Inst","ASX",BG28),"Bid") + RTD("tt.rtd",,RTD("tt.rtd",,"Inst","ASX",BG28),"Ask")) / 2,
      3
    ),
    0
  ),
  0
)</f>
        <v>0</v>
      </c>
      <c r="BI28" s="35">
        <f t="shared" si="13"/>
        <v>0</v>
      </c>
      <c r="BJ28" t="str">
        <f>IF(AND(BF28=0, BH28=0), "",
   IF(AND(VALUE(RTD("tt.rtd",,RTD("tt.rtd",,"Inst","ASX",BE28),"ttq"))&gt;0,
       VALUE(RTD("tt.rtd",,RTD("tt.rtd",,"Inst","ASX",BG28),"ttq"))&gt;0,
         $E28&lt;$F28, BI28&gt;$F28),
       IF(ABS(BI28-$F28)&gt;0.01, "Sell", "S"),
   IF(AND(VALUE(RTD("tt.rtd",,RTD("tt.rtd",,"Inst","ASX",BE28),"ttq"))&gt;0,
       VALUE(RTD("tt.rtd",,RTD("tt.rtd",,"Inst","ASX",BG28),"ttq"))&gt;0,
       $E28&lt;$F28, BI28&lt;$E28),
       IF(ABS(BI28-$E28)&gt;0.01, "Buy", "B"), "")))</f>
        <v/>
      </c>
      <c r="BK28" t="str">
        <f>IF(OR(BJ28="B", BJ28="BUY"),
    IF(VALUE(RTD("tt.rtd",,RTD("tt.rtd",,"Inst","ASX",BE28),"BidQty")) /
       VALUE(RTD("tt.rtd",,RTD("tt.rtd",,"Inst","ASX",BE28),"AskQty")) &gt; $G$2,
       IF(VALUE(RTD("tt.rtd",,RTD("tt.rtd",,"Inst","ASX",BE28),"BidQty")) /
          VALUE(RTD("tt.rtd",,RTD("tt.rtd",,"Inst","ASX",BE28),"AskQty")) &gt;=
          VALUE(RTD("tt.rtd",,RTD("tt.rtd",,"Inst","ASX",BG28),"AskQty")) /
          VALUE(RTD("tt.rtd",,RTD("tt.rtd",,"Inst","ASX",BG28),"BidQty")),
          BG28,BE28),
       ""),
    IF(OR(BJ28="S", BJ28="SELL"),
        IF(VALUE(RTD("tt.rtd",,RTD("tt.rtd",,"Inst","ASX",BG28),"BidQty")) /
           VALUE(RTD("tt.rtd",,RTD("tt.rtd",,"Inst","ASX",BG28),"AskQty")) &gt;  $G$2,
           IF(VALUE(RTD("tt.rtd",,RTD("tt.rtd",,"Inst","ASX",BE28),"BidQty")) /
              VALUE(RTD("tt.rtd",,RTD("tt.rtd",,"Inst","ASX",BE28),"AskQty")) &gt;=
              VALUE(RTD("tt.rtd",,RTD("tt.rtd",,"Inst","ASX",BG28),"AskQty")) /
              VALUE(RTD("tt.rtd",,RTD("tt.rtd",,"Inst","ASX",BG28),"BidQty")),
              BE28,BG28),
           ""),
        ""))</f>
        <v/>
      </c>
      <c r="BL28" t="str">
        <f t="shared" si="14"/>
        <v/>
      </c>
    </row>
    <row r="29" spans="1:763" x14ac:dyDescent="0.2">
      <c r="A29" s="40" t="s">
        <v>51</v>
      </c>
      <c r="B29" cm="1">
        <f t="array" ref="B29">IFERROR(
  _xlfn.SWITCH(
    $F$2,
    "vwap", ROUND(
      (RTD("tt.rtd",,RTD("tt.rtd",,"Inst","ASX",A29),"BidQty") * RTD("tt.rtd",,RTD("tt.rtd",,"Inst","ASX",A29),"Ask") +
       RTD("tt.rtd",,RTD("tt.rtd",,"Inst","ASX",A29),"AskQty") * RTD("tt.rtd",,RTD("tt.rtd",,"Inst","ASX",A29),"Bid")) /
      (RTD("tt.rtd",,RTD("tt.rtd",,"Inst","ASX",A29),"BidQty") + RTD("tt.rtd",,RTD("tt.rtd",,"Inst","ASX",A29),"AskQty")),
      3
    ),
    "settle", RTD("tt.rtd",,RTD("tt.rtd",,"Inst","ASX",A29),"Settle"),
    "mid", ROUND(
      (RTD("tt.rtd",,RTD("tt.rtd",,"Inst","ASX",A29),"Bid") + RTD("tt.rtd",,RTD("tt.rtd",,"Inst","ASX",A29),"Ask")) / 2,
      3
    ),
    0
  ),
  0
)</f>
        <v>0</v>
      </c>
      <c r="C29" s="35">
        <f t="shared" si="15"/>
        <v>0</v>
      </c>
      <c r="D29" s="41" t="s">
        <v>157</v>
      </c>
      <c r="E29" t="e">
        <f>VALUE(RTD("tt.rtd",,RTD("tt.rtd",,"Inst","ASX",D29),"Bid"))</f>
        <v>#N/A</v>
      </c>
      <c r="F29" t="e">
        <f>VALUE(RTD("tt.rtd",,RTD("tt.rtd",,"Inst","ASX",D29),"Ask"))</f>
        <v>#N/A</v>
      </c>
      <c r="G29" s="37" cm="1">
        <f t="array" ref="G29">IFERROR(
  _xlfn.SWITCH(
    $F$2,
    "vwap", ROUND(
      (RTD("tt.rtd",,RTD("tt.rtd",,"Inst","ASX",D29),"BidQty") * RTD("tt.rtd",,RTD("tt.rtd",,"Inst","ASX",D29),"Ask") +
       RTD("tt.rtd",,RTD("tt.rtd",,"Inst","ASX",D29),"AskQty") * RTD("tt.rtd",,RTD("tt.rtd",,"Inst","ASX",D29),"Bid")) /
      (RTD("tt.rtd",,RTD("tt.rtd",,"Inst","ASX",D29),"BidQty") + RTD("tt.rtd",,RTD("tt.rtd",,"Inst","ASX",D29),"AskQty")),
      3
    ),
    "settle", RTD("tt.rtd",,RTD("tt.rtd",,"Inst","ASX",D29),"Settle"),
    "mid", ROUND(
      (RTD("tt.rtd",,RTD("tt.rtd",,"Inst","ASX",D29),"Bid") + RTD("tt.rtd",,RTD("tt.rtd",,"Inst","ASX",D29),"Ask")) / 2,
      3
    ),
    0
  ),
  0
)</f>
        <v>0</v>
      </c>
      <c r="I29" s="41" t="s">
        <v>74</v>
      </c>
      <c r="J29" cm="1">
        <f t="array" ref="J29">IFERROR(
  _xlfn.SWITCH(
    $F$2,
    "vwap", ROUND(
      (RTD("tt.rtd",,RTD("tt.rtd",,"Inst","ASX",I29),"BidQty") * RTD("tt.rtd",,RTD("tt.rtd",,"Inst","ASX",I29),"Ask") +
       RTD("tt.rtd",,RTD("tt.rtd",,"Inst","ASX",I29),"AskQty") * RTD("tt.rtd",,RTD("tt.rtd",,"Inst","ASX",I29),"Bid")) /
      (RTD("tt.rtd",,RTD("tt.rtd",,"Inst","ASX",I29),"BidQty") + RTD("tt.rtd",,RTD("tt.rtd",,"Inst","ASX",I29),"AskQty")),
      3
    ),
    "settle", RTD("tt.rtd",,RTD("tt.rtd",,"Inst","ASX",I29),"Settle"),
    "mid", ROUND(
      (RTD("tt.rtd",,RTD("tt.rtd",,"Inst","ASX",I29),"Bid") + RTD("tt.rtd",,RTD("tt.rtd",,"Inst","ASX",I29),"Ask")) / 2,
      3
    ),
    0
  ),
  0
)</f>
        <v>0</v>
      </c>
      <c r="K29" s="41" t="s">
        <v>75</v>
      </c>
      <c r="L29" cm="1">
        <f t="array" ref="L29">IFERROR(
  _xlfn.SWITCH(
    $F$2,
    "vwap", ROUND(
      (RTD("tt.rtd",,RTD("tt.rtd",,"Inst","ASX",K29),"BidQty") * RTD("tt.rtd",,RTD("tt.rtd",,"Inst","ASX",K29),"Ask") +
       RTD("tt.rtd",,RTD("tt.rtd",,"Inst","ASX",K29),"AskQty") * RTD("tt.rtd",,RTD("tt.rtd",,"Inst","ASX",K29),"Bid")) /
      (RTD("tt.rtd",,RTD("tt.rtd",,"Inst","ASX",K29),"BidQty") + RTD("tt.rtd",,RTD("tt.rtd",,"Inst","ASX",K29),"AskQty")),
      3
    ),
    "settle", RTD("tt.rtd",,RTD("tt.rtd",,"Inst","ASX",K29),"Settle"),
    "mid", ROUND(
      (RTD("tt.rtd",,RTD("tt.rtd",,"Inst","ASX",K29),"Bid") + RTD("tt.rtd",,RTD("tt.rtd",,"Inst","ASX",K29),"Ask")) / 2,
      3
    ),
    0
  ),
  0
)</f>
        <v>0</v>
      </c>
      <c r="M29" s="35">
        <f t="shared" si="16"/>
        <v>0</v>
      </c>
      <c r="N29" t="str">
        <f>IF(AND(J29=0, L29=0), "",
   IF(AND(VALUE(RTD("tt.rtd",,RTD("tt.rtd",,"Inst","ASX",I29),"ttq"))&gt;0,
       VALUE(RTD("tt.rtd",,RTD("tt.rtd",,"Inst","ASX",K29),"ttq"))&gt;0,
         $E29&lt;$F29, M29&gt;$F29),
       IF(ABS(M29-$F29)&gt;0.01, "Sell", "S"),
   IF(AND(VALUE(RTD("tt.rtd",,RTD("tt.rtd",,"Inst","ASX",I29),"ttq"))&gt;0,
       VALUE(RTD("tt.rtd",,RTD("tt.rtd",,"Inst","ASX",K29),"ttq"))&gt;0,
       $E29&lt;$F29, M29&lt;$E29),
       IF(ABS(M29-$E29)&gt;0.01, "Buy", "B"), "")))</f>
        <v/>
      </c>
      <c r="O29" t="str">
        <f>IF(OR(N29="B", N29="BUY"),
    IF(VALUE(RTD("tt.rtd",,RTD("tt.rtd",,"Inst","ASX",I29),"BidQty")) /
       VALUE(RTD("tt.rtd",,RTD("tt.rtd",,"Inst","ASX",I29),"AskQty")) &gt; $G$2,
       IF(VALUE(RTD("tt.rtd",,RTD("tt.rtd",,"Inst","ASX",I29),"BidQty")) /
          VALUE(RTD("tt.rtd",,RTD("tt.rtd",,"Inst","ASX",I29),"AskQty")) &gt;=
          VALUE(RTD("tt.rtd",,RTD("tt.rtd",,"Inst","ASX",K29),"AskQty")) /
          VALUE(RTD("tt.rtd",,RTD("tt.rtd",,"Inst","ASX",K29),"BidQty")),
          K29, I29),
       ""),
    IF(OR(N29="S", N29="SELL"),
        IF(VALUE(RTD("tt.rtd",,RTD("tt.rtd",,"Inst","ASX",K29),"BidQty")) /
           VALUE(RTD("tt.rtd",,RTD("tt.rtd",,"Inst","ASX",K29),"AskQty")) &gt;  $G$2,
           IF(VALUE(RTD("tt.rtd",,RTD("tt.rtd",,"Inst","ASX",I29),"BidQty")) /
              VALUE(RTD("tt.rtd",,RTD("tt.rtd",,"Inst","ASX",I29),"AskQty")) &gt;=
              VALUE(RTD("tt.rtd",,RTD("tt.rtd",,"Inst","ASX",K29),"AskQty")) /
              VALUE(RTD("tt.rtd",,RTD("tt.rtd",,"Inst","ASX",K29),"BidQty")),
              I29,K29),
           ""),
        ""))</f>
        <v/>
      </c>
      <c r="P29" t="str">
        <f t="shared" si="2"/>
        <v/>
      </c>
      <c r="Q29" s="41" t="s">
        <v>158</v>
      </c>
      <c r="R29" cm="1">
        <f t="array" ref="R29">IFERROR(
  _xlfn.SWITCH(
    $F$2,
    "vwap", ROUND(
      (RTD("tt.rtd",,RTD("tt.rtd",,"Inst","ASX",Q29),"BidQty") * RTD("tt.rtd",,RTD("tt.rtd",,"Inst","ASX",Q29),"Ask") +
       RTD("tt.rtd",,RTD("tt.rtd",,"Inst","ASX",Q29),"AskQty") * RTD("tt.rtd",,RTD("tt.rtd",,"Inst","ASX",Q29),"Bid")) /
      (RTD("tt.rtd",,RTD("tt.rtd",,"Inst","ASX",Q29),"BidQty") + RTD("tt.rtd",,RTD("tt.rtd",,"Inst","ASX",Q29),"AskQty")),
      3
    ),
    "settle", RTD("tt.rtd",,RTD("tt.rtd",,"Inst","ASX",Q29),"Settle"),
    "mid", ROUND(
      (RTD("tt.rtd",,RTD("tt.rtd",,"Inst","ASX",Q29),"Bid") + RTD("tt.rtd",,RTD("tt.rtd",,"Inst","ASX",Q29),"Ask")) / 2,
      3
    ),
    0
  ),
  0
)</f>
        <v>0</v>
      </c>
      <c r="S29" s="41" t="s">
        <v>76</v>
      </c>
      <c r="T29" cm="1">
        <f t="array" ref="T29">IFERROR(
  _xlfn.SWITCH(
    $F$2,
    "vwap", ROUND(
      (RTD("tt.rtd",,RTD("tt.rtd",,"Inst","ASX",S29),"BidQty") * RTD("tt.rtd",,RTD("tt.rtd",,"Inst","ASX",S29),"Ask") +
       RTD("tt.rtd",,RTD("tt.rtd",,"Inst","ASX",S29),"AskQty") * RTD("tt.rtd",,RTD("tt.rtd",,"Inst","ASX",S29),"Bid")) /
      (RTD("tt.rtd",,RTD("tt.rtd",,"Inst","ASX",S29),"BidQty") + RTD("tt.rtd",,RTD("tt.rtd",,"Inst","ASX",S29),"AskQty")),
      3
    ),
    "settle", RTD("tt.rtd",,RTD("tt.rtd",,"Inst","ASX",S29),"Settle"),
    "mid", ROUND(
      (RTD("tt.rtd",,RTD("tt.rtd",,"Inst","ASX",S29),"Bid") + RTD("tt.rtd",,RTD("tt.rtd",,"Inst","ASX",S29),"Ask")) / 2,
      3
    ),
    0
  ),
  0
)</f>
        <v>0</v>
      </c>
      <c r="U29" s="35">
        <f t="shared" si="3"/>
        <v>0</v>
      </c>
      <c r="V29" t="str">
        <f>IF(AND(R29=0, T29=0), "",
   IF(AND(VALUE(RTD("tt.rtd",,RTD("tt.rtd",,"Inst","ASX",Q29),"ttq"))&gt;0,
       VALUE(RTD("tt.rtd",,RTD("tt.rtd",,"Inst","ASX",S29),"ttq"))&gt;0,
         $E29&lt;$F29, U29&gt;$F29),
       IF(ABS(U29-$F29)&gt;0.01, "Sell", "S"),
   IF(AND(VALUE(RTD("tt.rtd",,RTD("tt.rtd",,"Inst","ASX",Q29),"ttq"))&gt;0,
       VALUE(RTD("tt.rtd",,RTD("tt.rtd",,"Inst","ASX",S29),"ttq"))&gt;0,
       $E29&lt;$F29, U29&lt;$E29),
       IF(ABS(U29-$E29)&gt;0.01, "Buy", "B"), "")))</f>
        <v/>
      </c>
      <c r="W29" t="str">
        <f>IF(OR(V29="B", V29="BUY"),
    IF(VALUE(RTD("tt.rtd",,RTD("tt.rtd",,"Inst","ASX",Q29),"BidQty")) /
       VALUE(RTD("tt.rtd",,RTD("tt.rtd",,"Inst","ASX",Q29),"AskQty")) &gt; $G$2,
       IF(VALUE(RTD("tt.rtd",,RTD("tt.rtd",,"Inst","ASX",Q29),"BidQty")) /
          VALUE(RTD("tt.rtd",,RTD("tt.rtd",,"Inst","ASX",Q29),"AskQty")) &gt;=
          VALUE(RTD("tt.rtd",,RTD("tt.rtd",,"Inst","ASX",S29),"AskQty")) /
          VALUE(RTD("tt.rtd",,RTD("tt.rtd",,"Inst","ASX",S29),"BidQty")),
          S29,Q29),
       ""),
    IF(OR(V29="S", V29="SELL"),
        IF(VALUE(RTD("tt.rtd",,RTD("tt.rtd",,"Inst","ASX",S29),"BidQty")) /
           VALUE(RTD("tt.rtd",,RTD("tt.rtd",,"Inst","ASX",S29),"AskQty")) &gt;  $G$2,
           IF(VALUE(RTD("tt.rtd",,RTD("tt.rtd",,"Inst","ASX",Q29),"BidQty")) /
              VALUE(RTD("tt.rtd",,RTD("tt.rtd",,"Inst","ASX",Q29),"AskQty")) &gt;=
              VALUE(RTD("tt.rtd",,RTD("tt.rtd",,"Inst","ASX",S29),"AskQty")) /
              VALUE(RTD("tt.rtd",,RTD("tt.rtd",,"Inst","ASX",S29),"BidQty")),
              Q29,S29),
           ""),
        ""))</f>
        <v/>
      </c>
      <c r="X29" t="str">
        <f t="shared" si="4"/>
        <v/>
      </c>
      <c r="Y29" s="41" t="s">
        <v>159</v>
      </c>
      <c r="Z29" cm="1">
        <f t="array" ref="Z29">IFERROR(
  _xlfn.SWITCH(
    $F$2,
    "vwap", ROUND(
      (RTD("tt.rtd",,RTD("tt.rtd",,"Inst","ASX",Y29),"BidQty") * RTD("tt.rtd",,RTD("tt.rtd",,"Inst","ASX",Y29),"Ask") +
       RTD("tt.rtd",,RTD("tt.rtd",,"Inst","ASX",Y29),"AskQty") * RTD("tt.rtd",,RTD("tt.rtd",,"Inst","ASX",Y29),"Bid")) /
      (RTD("tt.rtd",,RTD("tt.rtd",,"Inst","ASX",Y29),"BidQty") + RTD("tt.rtd",,RTD("tt.rtd",,"Inst","ASX",Y29),"AskQty")),
      3
    ),
    "settle", RTD("tt.rtd",,RTD("tt.rtd",,"Inst","ASX",Y29),"Settle"),
    "mid", ROUND(
      (RTD("tt.rtd",,RTD("tt.rtd",,"Inst","ASX",Y29),"Bid") + RTD("tt.rtd",,RTD("tt.rtd",,"Inst","ASX",Y29),"Ask")) / 2,
      3
    ),
    0
  ),
  0
)</f>
        <v>0</v>
      </c>
      <c r="AA29" s="41" t="s">
        <v>167</v>
      </c>
      <c r="AB29" cm="1">
        <f t="array" ref="AB29">IFERROR(
  _xlfn.SWITCH(
    $F$2,
    "vwap", ROUND(
      (RTD("tt.rtd",,RTD("tt.rtd",,"Inst","ASX",AA29),"BidQty") * RTD("tt.rtd",,RTD("tt.rtd",,"Inst","ASX",AA29),"Ask") +
       RTD("tt.rtd",,RTD("tt.rtd",,"Inst","ASX",AA29),"AskQty") * RTD("tt.rtd",,RTD("tt.rtd",,"Inst","ASX",AA29),"Bid")) /
      (RTD("tt.rtd",,RTD("tt.rtd",,"Inst","ASX",AA29),"BidQty") + RTD("tt.rtd",,RTD("tt.rtd",,"Inst","ASX",AA29),"AskQty")),
      3
    ),
    "settle", RTD("tt.rtd",,RTD("tt.rtd",,"Inst","ASX",AA29),"Settle"),
    "mid", ROUND(
      (RTD("tt.rtd",,RTD("tt.rtd",,"Inst","ASX",AA29),"Bid") + RTD("tt.rtd",,RTD("tt.rtd",,"Inst","ASX",AA29),"Ask")) / 2,
      3
    ),
    0
  ),
  0
)</f>
        <v>0</v>
      </c>
      <c r="AC29" s="35">
        <f t="shared" si="5"/>
        <v>0</v>
      </c>
      <c r="AD29" t="str">
        <f>IF(AND(Z29=0, AB29=0), "",
   IF(AND(VALUE(RTD("tt.rtd",,RTD("tt.rtd",,"Inst","ASX",Y29),"ttq"))&gt;0,
       VALUE(RTD("tt.rtd",,RTD("tt.rtd",,"Inst","ASX",AA29),"ttq"))&gt;0,
         $E29&lt;$F29, AC29&gt;$F29),
       IF(ABS(AC29-$F29)&gt;0.01, "Sell", "S"),
   IF(AND(VALUE(RTD("tt.rtd",,RTD("tt.rtd",,"Inst","ASX",Y29),"ttq"))&gt;0,
       VALUE(RTD("tt.rtd",,RTD("tt.rtd",,"Inst","ASX",AA29),"ttq"))&gt;0,
       $E29&lt;$F29, AC29&lt;$E29),
       IF(ABS(AC29-$E29)&gt;0.01, "Buy", "B"), "")))</f>
        <v/>
      </c>
      <c r="AE29" t="str">
        <f>IF(OR(AD29="B", AD29="BUY"),
    IF(VALUE(RTD("tt.rtd",,RTD("tt.rtd",,"Inst","ASX",Y29),"BidQty")) /
       VALUE(RTD("tt.rtd",,RTD("tt.rtd",,"Inst","ASX",Y29),"AskQty")) &gt; $G$2,
       IF(VALUE(RTD("tt.rtd",,RTD("tt.rtd",,"Inst","ASX",Y29),"BidQty")) /
          VALUE(RTD("tt.rtd",,RTD("tt.rtd",,"Inst","ASX",Y29),"AskQty")) &gt;=
          VALUE(RTD("tt.rtd",,RTD("tt.rtd",,"Inst","ASX",AA29),"AskQty")) /
          VALUE(RTD("tt.rtd",,RTD("tt.rtd",,"Inst","ASX",AA29),"BidQty")),
          AA29,Y29),
       ""),
    IF(OR(AD29="S", AD29="SELL"),
        IF(VALUE(RTD("tt.rtd",,RTD("tt.rtd",,"Inst","ASX",AA29),"BidQty")) /
           VALUE(RTD("tt.rtd",,RTD("tt.rtd",,"Inst","ASX",AA29),"AskQty")) &gt;  $G$2,
           IF(VALUE(RTD("tt.rtd",,RTD("tt.rtd",,"Inst","ASX",Y29),"BidQty")) /
              VALUE(RTD("tt.rtd",,RTD("tt.rtd",,"Inst","ASX",Y29),"AskQty")) &gt;=
              VALUE(RTD("tt.rtd",,RTD("tt.rtd",,"Inst","ASX",AA29),"AskQty")) /
              VALUE(RTD("tt.rtd",,RTD("tt.rtd",,"Inst","ASX",AA29),"BidQty")),
              Y29,AA29),
           ""),
        ""))</f>
        <v/>
      </c>
      <c r="AF29" t="str">
        <f t="shared" si="6"/>
        <v/>
      </c>
      <c r="AG29" s="41" t="s">
        <v>161</v>
      </c>
      <c r="AH29" cm="1">
        <f t="array" ref="AH29">IFERROR(
  _xlfn.SWITCH(
    $F$2,
    "vwap", ROUND(
      (RTD("tt.rtd",,RTD("tt.rtd",,"Inst","ASX",AG29),"BidQty") * RTD("tt.rtd",,RTD("tt.rtd",,"Inst","ASX",AG29),"Ask") +
       RTD("tt.rtd",,RTD("tt.rtd",,"Inst","ASX",AG29),"AskQty") * RTD("tt.rtd",,RTD("tt.rtd",,"Inst","ASX",AG29),"Bid")) /
      (RTD("tt.rtd",,RTD("tt.rtd",,"Inst","ASX",AG29),"BidQty") + RTD("tt.rtd",,RTD("tt.rtd",,"Inst","ASX",AG29),"AskQty")),
      3
    ),
    "settle", RTD("tt.rtd",,RTD("tt.rtd",,"Inst","ASX",AG29),"Settle"),
    "mid", ROUND(
      (RTD("tt.rtd",,RTD("tt.rtd",,"Inst","ASX",AG29),"Bid") + RTD("tt.rtd",,RTD("tt.rtd",,"Inst","ASX",AG29),"Ask")) / 2,
      3
    ),
    0
  ),
  0
)</f>
        <v>0</v>
      </c>
      <c r="AI29" s="41" t="s">
        <v>168</v>
      </c>
      <c r="AJ29" cm="1">
        <f t="array" ref="AJ29">IFERROR(
  _xlfn.SWITCH(
    $F$2,
    "vwap", ROUND(
      (RTD("tt.rtd",,RTD("tt.rtd",,"Inst","ASX",AI29),"BidQty") * RTD("tt.rtd",,RTD("tt.rtd",,"Inst","ASX",AI29),"Ask") +
       RTD("tt.rtd",,RTD("tt.rtd",,"Inst","ASX",AI29),"AskQty") * RTD("tt.rtd",,RTD("tt.rtd",,"Inst","ASX",AI29),"Bid")) /
      (RTD("tt.rtd",,RTD("tt.rtd",,"Inst","ASX",AI29),"BidQty") + RTD("tt.rtd",,RTD("tt.rtd",,"Inst","ASX",AI29),"AskQty")),
      3
    ),
    "settle", RTD("tt.rtd",,RTD("tt.rtd",,"Inst","ASX",AI29),"Settle"),
    "mid", ROUND(
      (RTD("tt.rtd",,RTD("tt.rtd",,"Inst","ASX",AI29),"Bid") + RTD("tt.rtd",,RTD("tt.rtd",,"Inst","ASX",AI29),"Ask")) / 2,
      3
    ),
    0
  ),
  0
)</f>
        <v>0</v>
      </c>
      <c r="AK29" s="35">
        <f t="shared" si="7"/>
        <v>0</v>
      </c>
      <c r="AL29" t="str">
        <f>IF(AND(AH29=0, AJ29=0), "",
   IF(AND(VALUE(RTD("tt.rtd",,RTD("tt.rtd",,"Inst","ASX",AG29),"ttq"))&gt;0,
       VALUE(RTD("tt.rtd",,RTD("tt.rtd",,"Inst","ASX",AI29),"ttq"))&gt;0,
         $E29&lt;$F29, AK29&gt;$F29),
       IF(ABS(AK29-$F29)&gt;0.01, "Sell", "S"),
   IF(AND(VALUE(RTD("tt.rtd",,RTD("tt.rtd",,"Inst","ASX",AG29),"ttq"))&gt;0,
       VALUE(RTD("tt.rtd",,RTD("tt.rtd",,"Inst","ASX",AI29),"ttq"))&gt;0,
       $E29&lt;$F29, AK29&lt;$E29),
       IF(ABS(AK29-$E29)&gt;0.01, "Buy", "B"), "")))</f>
        <v/>
      </c>
      <c r="AM29" t="str">
        <f>IF(OR(AL29="B", AL29="BUY"),
    IF(VALUE(RTD("tt.rtd",,RTD("tt.rtd",,"Inst","ASX",AG29),"BidQty")) /
       VALUE(RTD("tt.rtd",,RTD("tt.rtd",,"Inst","ASX",AG29),"AskQty")) &gt; $G$2,
       IF(VALUE(RTD("tt.rtd",,RTD("tt.rtd",,"Inst","ASX",AG29),"BidQty")) /
          VALUE(RTD("tt.rtd",,RTD("tt.rtd",,"Inst","ASX",AG29),"AskQty")) &gt;=
          VALUE(RTD("tt.rtd",,RTD("tt.rtd",,"Inst","ASX",AI29),"AskQty")) /
          VALUE(RTD("tt.rtd",,RTD("tt.rtd",,"Inst","ASX",AI29),"BidQty")),
          AI29,AG29),
       ""),
    IF(OR(AL29="S", AL29="SELL"),
        IF(VALUE(RTD("tt.rtd",,RTD("tt.rtd",,"Inst","ASX",AI29),"BidQty")) /
           VALUE(RTD("tt.rtd",,RTD("tt.rtd",,"Inst","ASX",AI29),"AskQty")) &gt;  $G$2,
           IF(VALUE(RTD("tt.rtd",,RTD("tt.rtd",,"Inst","ASX",AG29),"BidQty")) /
              VALUE(RTD("tt.rtd",,RTD("tt.rtd",,"Inst","ASX",AG29),"AskQty")) &gt;=
              VALUE(RTD("tt.rtd",,RTD("tt.rtd",,"Inst","ASX",AI29),"AskQty")) /
              VALUE(RTD("tt.rtd",,RTD("tt.rtd",,"Inst","ASX",AI29),"BidQty")),
              AG29,AI29),
           ""),
        ""))</f>
        <v/>
      </c>
      <c r="AN29" t="str">
        <f t="shared" si="8"/>
        <v/>
      </c>
      <c r="AO29" s="41" t="s">
        <v>165</v>
      </c>
      <c r="AP29" cm="1">
        <f t="array" ref="AP29">IFERROR(
  _xlfn.SWITCH(
    $F$2,
    "vwap", ROUND(
      (RTD("tt.rtd",,RTD("tt.rtd",,"Inst","ASX",AO29),"BidQty") * RTD("tt.rtd",,RTD("tt.rtd",,"Inst","ASX",AO29),"Ask") +
       RTD("tt.rtd",,RTD("tt.rtd",,"Inst","ASX",AO29),"AskQty") * RTD("tt.rtd",,RTD("tt.rtd",,"Inst","ASX",AO29),"Bid")) /
      (RTD("tt.rtd",,RTD("tt.rtd",,"Inst","ASX",AO29),"BidQty") + RTD("tt.rtd",,RTD("tt.rtd",,"Inst","ASX",AO29),"AskQty")),
      3
    ),
    "settle", RTD("tt.rtd",,RTD("tt.rtd",,"Inst","ASX",AO29),"Settle"),
    "mid", ROUND(
      (RTD("tt.rtd",,RTD("tt.rtd",,"Inst","ASX",AO29),"Bid") + RTD("tt.rtd",,RTD("tt.rtd",,"Inst","ASX",AO29),"Ask")) / 2,
      3
    ),
    0
  ),
  0
)</f>
        <v>0</v>
      </c>
      <c r="AQ29" s="41" t="s">
        <v>169</v>
      </c>
      <c r="AR29" cm="1">
        <f t="array" ref="AR29">IFERROR(
  _xlfn.SWITCH(
    $F$2,
    "vwap", ROUND(
      (RTD("tt.rtd",,RTD("tt.rtd",,"Inst","ASX",AQ29),"BidQty") * RTD("tt.rtd",,RTD("tt.rtd",,"Inst","ASX",AQ29),"Ask") +
       RTD("tt.rtd",,RTD("tt.rtd",,"Inst","ASX",AQ29),"AskQty") * RTD("tt.rtd",,RTD("tt.rtd",,"Inst","ASX",AQ29),"Bid")) /
      (RTD("tt.rtd",,RTD("tt.rtd",,"Inst","ASX",AQ29),"BidQty") + RTD("tt.rtd",,RTD("tt.rtd",,"Inst","ASX",AQ29),"AskQty")),
      3
    ),
    "settle", RTD("tt.rtd",,RTD("tt.rtd",,"Inst","ASX",AQ29),"Settle"),
    "mid", ROUND(
      (RTD("tt.rtd",,RTD("tt.rtd",,"Inst","ASX",AQ29),"Bid") + RTD("tt.rtd",,RTD("tt.rtd",,"Inst","ASX",AQ29),"Ask")) / 2,
      3
    ),
    0
  ),
  0
)</f>
        <v>0</v>
      </c>
      <c r="AS29" s="35">
        <f t="shared" si="9"/>
        <v>0</v>
      </c>
      <c r="AT29" t="str">
        <f>IF(AND(AP29=0, AR29=0), "",
   IF(AND(VALUE(RTD("tt.rtd",,RTD("tt.rtd",,"Inst","ASX",AO29),"ttq"))&gt;0,
       VALUE(RTD("tt.rtd",,RTD("tt.rtd",,"Inst","ASX",AQ29),"ttq"))&gt;0,
         $E29&lt;$F29, AS29&gt;$F29),
       IF(ABS(AS29-$F29)&gt;0.01, "Sell", "S"),
   IF(AND(VALUE(RTD("tt.rtd",,RTD("tt.rtd",,"Inst","ASX",AO29),"ttq"))&gt;0,
       VALUE(RTD("tt.rtd",,RTD("tt.rtd",,"Inst","ASX",AQ29),"ttq"))&gt;0,
       $E29&lt;$F29, AS29&lt;$E29),
       IF(ABS(AS29-$E29)&gt;0.01, "Buy", "B"), "")))</f>
        <v/>
      </c>
      <c r="AU29" t="str">
        <f>IF(OR(AT29="B", AT29="BUY"),
    IF(VALUE(RTD("tt.rtd",,RTD("tt.rtd",,"Inst","ASX",AO29),"BidQty")) /
       VALUE(RTD("tt.rtd",,RTD("tt.rtd",,"Inst","ASX",AO29),"AskQty")) &gt; $G$2,
       IF(VALUE(RTD("tt.rtd",,RTD("tt.rtd",,"Inst","ASX",AO29),"BidQty")) /
          VALUE(RTD("tt.rtd",,RTD("tt.rtd",,"Inst","ASX",AO29),"AskQty")) &gt;=
          VALUE(RTD("tt.rtd",,RTD("tt.rtd",,"Inst","ASX",AQ29),"AskQty")) /
          VALUE(RTD("tt.rtd",,RTD("tt.rtd",,"Inst","ASX",AQ29),"BidQty")),
          AQ29,AO29),
       ""),
    IF(OR(AT29="S", AT29="SELL"),
        IF(VALUE(RTD("tt.rtd",,RTD("tt.rtd",,"Inst","ASX",AQ29),"BidQty")) /
           VALUE(RTD("tt.rtd",,RTD("tt.rtd",,"Inst","ASX",AQ29),"AskQty")) &gt;  $G$2,
           IF(VALUE(RTD("tt.rtd",,RTD("tt.rtd",,"Inst","ASX",AO29),"BidQty")) /
              VALUE(RTD("tt.rtd",,RTD("tt.rtd",,"Inst","ASX",AO29),"AskQty")) &gt;=
              VALUE(RTD("tt.rtd",,RTD("tt.rtd",,"Inst","ASX",AQ29),"AskQty")) /
              VALUE(RTD("tt.rtd",,RTD("tt.rtd",,"Inst","ASX",AQ29),"BidQty")),
              AO29,AQ29),
           ""),
        ""))</f>
        <v/>
      </c>
      <c r="AV29" t="str">
        <f t="shared" si="10"/>
        <v/>
      </c>
      <c r="AW29" s="41" t="s">
        <v>193</v>
      </c>
      <c r="AX29" cm="1">
        <f t="array" ref="AX29">IFERROR(
  _xlfn.SWITCH(
    $F$2,
    "vwap", ROUND(
      (RTD("tt.rtd",,RTD("tt.rtd",,"Inst","ASX",AW29),"BidQty") * RTD("tt.rtd",,RTD("tt.rtd",,"Inst","ASX",AW29),"Ask") +
       RTD("tt.rtd",,RTD("tt.rtd",,"Inst","ASX",AW29),"AskQty") * RTD("tt.rtd",,RTD("tt.rtd",,"Inst","ASX",AW29),"Bid")) /
      (RTD("tt.rtd",,RTD("tt.rtd",,"Inst","ASX",AW29),"BidQty") + RTD("tt.rtd",,RTD("tt.rtd",,"Inst","ASX",AW29),"AskQty")),
      3
    ),
    "settle", RTD("tt.rtd",,RTD("tt.rtd",,"Inst","ASX",AW29),"Settle"),
    "mid", ROUND(
      (RTD("tt.rtd",,RTD("tt.rtd",,"Inst","ASX",AW29),"Bid") + RTD("tt.rtd",,RTD("tt.rtd",,"Inst","ASX",AW29),"Ask")) / 2,
      3
    ),
    0
  ),
  0
)</f>
        <v>0</v>
      </c>
      <c r="AY29" s="41" t="s">
        <v>171</v>
      </c>
      <c r="AZ29" cm="1">
        <f t="array" ref="AZ29">IFERROR(
  _xlfn.SWITCH(
    $F$2,
    "vwap", ROUND(
      (RTD("tt.rtd",,RTD("tt.rtd",,"Inst","ASX",AY29),"BidQty") * RTD("tt.rtd",,RTD("tt.rtd",,"Inst","ASX",AY29),"Ask") +
       RTD("tt.rtd",,RTD("tt.rtd",,"Inst","ASX",AY29),"AskQty") * RTD("tt.rtd",,RTD("tt.rtd",,"Inst","ASX",AY29),"Bid")) /
      (RTD("tt.rtd",,RTD("tt.rtd",,"Inst","ASX",AY29),"BidQty") + RTD("tt.rtd",,RTD("tt.rtd",,"Inst","ASX",AY29),"AskQty")),
      3
    ),
    "settle", RTD("tt.rtd",,RTD("tt.rtd",,"Inst","ASX",AY29),"Settle"),
    "mid", ROUND(
      (RTD("tt.rtd",,RTD("tt.rtd",,"Inst","ASX",AY29),"Bid") + RTD("tt.rtd",,RTD("tt.rtd",,"Inst","ASX",AY29),"Ask")) / 2,
      3
    ),
    0
  ),
  0
)</f>
        <v>0</v>
      </c>
      <c r="BA29" s="35">
        <f t="shared" si="11"/>
        <v>0</v>
      </c>
      <c r="BB29" t="str">
        <f>IF(AND(AX29=0, AZ29=0), "",
   IF(AND(VALUE(RTD("tt.rtd",,RTD("tt.rtd",,"Inst","ASX",AW29),"ttq"))&gt;0,
       VALUE(RTD("tt.rtd",,RTD("tt.rtd",,"Inst","ASX",AY29),"ttq"))&gt;0,
         $E29&lt;$F29, BA29&gt;$F29),
       IF(ABS(BA29-$F29)&gt;0.01, "Sell", "S"),
   IF(AND(VALUE(RTD("tt.rtd",,RTD("tt.rtd",,"Inst","ASX",AW29),"ttq"))&gt;0,
       VALUE(RTD("tt.rtd",,RTD("tt.rtd",,"Inst","ASX",AY29),"ttq"))&gt;0,
       $E29&lt;$F29, BA29&lt;$E29),
       IF(ABS(BA29-$E29)&gt;0.01, "Buy", "B"), "")))</f>
        <v/>
      </c>
      <c r="BC29" t="str">
        <f>IF(OR(BB29="B", BB29="BUY"),
    IF(VALUE(RTD("tt.rtd",,RTD("tt.rtd",,"Inst","ASX",AW29),"BidQty")) /
       VALUE(RTD("tt.rtd",,RTD("tt.rtd",,"Inst","ASX",AW29),"AskQty")) &gt; $G$2,
       IF(VALUE(RTD("tt.rtd",,RTD("tt.rtd",,"Inst","ASX",AW29),"BidQty")) /
          VALUE(RTD("tt.rtd",,RTD("tt.rtd",,"Inst","ASX",AW29),"AskQty")) &gt;=
          VALUE(RTD("tt.rtd",,RTD("tt.rtd",,"Inst","ASX",AY29),"AskQty")) /
          VALUE(RTD("tt.rtd",,RTD("tt.rtd",,"Inst","ASX",AY29),"BidQty")),
          AY29,AW29),
       ""),
    IF(OR(BB29="S", BB29="SELL"),
        IF(VALUE(RTD("tt.rtd",,RTD("tt.rtd",,"Inst","ASX",AY29),"BidQty")) /
           VALUE(RTD("tt.rtd",,RTD("tt.rtd",,"Inst","ASX",AY29),"AskQty")) &gt;  $G$2,
           IF(VALUE(RTD("tt.rtd",,RTD("tt.rtd",,"Inst","ASX",AW29),"BidQty")) /
              VALUE(RTD("tt.rtd",,RTD("tt.rtd",,"Inst","ASX",AW29),"AskQty")) &gt;=
              VALUE(RTD("tt.rtd",,RTD("tt.rtd",,"Inst","ASX",AY29),"AskQty")) /
              VALUE(RTD("tt.rtd",,RTD("tt.rtd",,"Inst","ASX",AY29),"BidQty")),
              AW29,AY29),
           ""),
        ""))</f>
        <v/>
      </c>
      <c r="BD29" t="str">
        <f t="shared" si="12"/>
        <v/>
      </c>
      <c r="BE29" s="41" t="s">
        <v>287</v>
      </c>
      <c r="BF29" cm="1">
        <f t="array" ref="BF29">IFERROR(
  _xlfn.SWITCH(
    $F$2,
    "vwap", ROUND(
      (RTD("tt.rtd",,RTD("tt.rtd",,"Inst","ASX",BE29),"BidQty") * RTD("tt.rtd",,RTD("tt.rtd",,"Inst","ASX",BE29),"Ask") +
       RTD("tt.rtd",,RTD("tt.rtd",,"Inst","ASX",BE29),"AskQty") * RTD("tt.rtd",,RTD("tt.rtd",,"Inst","ASX",BE29),"Bid")) /
      (RTD("tt.rtd",,RTD("tt.rtd",,"Inst","ASX",BE29),"BidQty") + RTD("tt.rtd",,RTD("tt.rtd",,"Inst","ASX",BE29),"AskQty")),
      3
    ),
    "settle", RTD("tt.rtd",,RTD("tt.rtd",,"Inst","ASX",BE29),"Settle"),
    "mid", ROUND(
      (RTD("tt.rtd",,RTD("tt.rtd",,"Inst","ASX",BE29),"Bid") + RTD("tt.rtd",,RTD("tt.rtd",,"Inst","ASX",BE29),"Ask")) / 2,
      3
    ),
    0
  ),
  0
)</f>
        <v>0</v>
      </c>
      <c r="BG29" s="41" t="s">
        <v>289</v>
      </c>
      <c r="BH29" cm="1">
        <f t="array" ref="BH29">IFERROR(
  _xlfn.SWITCH(
    $F$2,
    "vwap", ROUND(
      (RTD("tt.rtd",,RTD("tt.rtd",,"Inst","ASX",BG29),"BidQty") * RTD("tt.rtd",,RTD("tt.rtd",,"Inst","ASX",BG29),"Ask") +
       RTD("tt.rtd",,RTD("tt.rtd",,"Inst","ASX",BG29),"AskQty") * RTD("tt.rtd",,RTD("tt.rtd",,"Inst","ASX",BG29),"Bid")) /
      (RTD("tt.rtd",,RTD("tt.rtd",,"Inst","ASX",BG29),"BidQty") + RTD("tt.rtd",,RTD("tt.rtd",,"Inst","ASX",BG29),"AskQty")),
      3
    ),
    "settle", RTD("tt.rtd",,RTD("tt.rtd",,"Inst","ASX",BG29),"Settle"),
    "mid", ROUND(
      (RTD("tt.rtd",,RTD("tt.rtd",,"Inst","ASX",BG29),"Bid") + RTD("tt.rtd",,RTD("tt.rtd",,"Inst","ASX",BG29),"Ask")) / 2,
      3
    ),
    0
  ),
  0
)</f>
        <v>0</v>
      </c>
      <c r="BI29" s="35">
        <f t="shared" si="13"/>
        <v>0</v>
      </c>
      <c r="BJ29" t="str">
        <f>IF(AND(BF29=0, BH29=0), "",
   IF(AND(VALUE(RTD("tt.rtd",,RTD("tt.rtd",,"Inst","ASX",BE29),"ttq"))&gt;0,
       VALUE(RTD("tt.rtd",,RTD("tt.rtd",,"Inst","ASX",BG29),"ttq"))&gt;0,
         $E29&lt;$F29, BI29&gt;$F29),
       IF(ABS(BI29-$F29)&gt;0.01, "Sell", "S"),
   IF(AND(VALUE(RTD("tt.rtd",,RTD("tt.rtd",,"Inst","ASX",BE29),"ttq"))&gt;0,
       VALUE(RTD("tt.rtd",,RTD("tt.rtd",,"Inst","ASX",BG29),"ttq"))&gt;0,
       $E29&lt;$F29, BI29&lt;$E29),
       IF(ABS(BI29-$E29)&gt;0.01, "Buy", "B"), "")))</f>
        <v/>
      </c>
      <c r="BK29" t="str">
        <f>IF(OR(BJ29="B", BJ29="BUY"),
    IF(VALUE(RTD("tt.rtd",,RTD("tt.rtd",,"Inst","ASX",BE29),"BidQty")) /
       VALUE(RTD("tt.rtd",,RTD("tt.rtd",,"Inst","ASX",BE29),"AskQty")) &gt; $G$2,
       IF(VALUE(RTD("tt.rtd",,RTD("tt.rtd",,"Inst","ASX",BE29),"BidQty")) /
          VALUE(RTD("tt.rtd",,RTD("tt.rtd",,"Inst","ASX",BE29),"AskQty")) &gt;=
          VALUE(RTD("tt.rtd",,RTD("tt.rtd",,"Inst","ASX",BG29),"AskQty")) /
          VALUE(RTD("tt.rtd",,RTD("tt.rtd",,"Inst","ASX",BG29),"BidQty")),
          BG29,BE29),
       ""),
    IF(OR(BJ29="S", BJ29="SELL"),
        IF(VALUE(RTD("tt.rtd",,RTD("tt.rtd",,"Inst","ASX",BG29),"BidQty")) /
           VALUE(RTD("tt.rtd",,RTD("tt.rtd",,"Inst","ASX",BG29),"AskQty")) &gt;  $G$2,
           IF(VALUE(RTD("tt.rtd",,RTD("tt.rtd",,"Inst","ASX",BE29),"BidQty")) /
              VALUE(RTD("tt.rtd",,RTD("tt.rtd",,"Inst","ASX",BE29),"AskQty")) &gt;=
              VALUE(RTD("tt.rtd",,RTD("tt.rtd",,"Inst","ASX",BG29),"AskQty")) /
              VALUE(RTD("tt.rtd",,RTD("tt.rtd",,"Inst","ASX",BG29),"BidQty")),
              BE29,BG29),
           ""),
        ""))</f>
        <v/>
      </c>
      <c r="BL29" t="str">
        <f t="shared" si="14"/>
        <v/>
      </c>
    </row>
    <row r="30" spans="1:763" x14ac:dyDescent="0.2">
      <c r="A30" s="40" t="s">
        <v>52</v>
      </c>
      <c r="B30" cm="1">
        <f t="array" ref="B30">IFERROR(
  _xlfn.SWITCH(
    $F$2,
    "vwap", ROUND(
      (RTD("tt.rtd",,RTD("tt.rtd",,"Inst","ASX",A30),"BidQty") * RTD("tt.rtd",,RTD("tt.rtd",,"Inst","ASX",A30),"Ask") +
       RTD("tt.rtd",,RTD("tt.rtd",,"Inst","ASX",A30),"AskQty") * RTD("tt.rtd",,RTD("tt.rtd",,"Inst","ASX",A30),"Bid")) /
      (RTD("tt.rtd",,RTD("tt.rtd",,"Inst","ASX",A30),"BidQty") + RTD("tt.rtd",,RTD("tt.rtd",,"Inst","ASX",A30),"AskQty")),
      3
    ),
    "settle", RTD("tt.rtd",,RTD("tt.rtd",,"Inst","ASX",A30),"Settle"),
    "mid", ROUND(
      (RTD("tt.rtd",,RTD("tt.rtd",,"Inst","ASX",A30),"Bid") + RTD("tt.rtd",,RTD("tt.rtd",,"Inst","ASX",A30),"Ask")) / 2,
      3
    ),
    0
  ),
  0
)</f>
        <v>0</v>
      </c>
      <c r="C30" s="35">
        <f t="shared" si="15"/>
        <v>0</v>
      </c>
      <c r="D30" s="41" t="s">
        <v>162</v>
      </c>
      <c r="E30" t="e">
        <f>VALUE(RTD("tt.rtd",,RTD("tt.rtd",,"Inst","ASX",D30),"Bid"))</f>
        <v>#N/A</v>
      </c>
      <c r="F30" t="e">
        <f>VALUE(RTD("tt.rtd",,RTD("tt.rtd",,"Inst","ASX",D30),"Ask"))</f>
        <v>#N/A</v>
      </c>
      <c r="G30" s="37" cm="1">
        <f t="array" ref="G30">IFERROR(
  _xlfn.SWITCH(
    $F$2,
    "vwap", ROUND(
      (RTD("tt.rtd",,RTD("tt.rtd",,"Inst","ASX",D30),"BidQty") * RTD("tt.rtd",,RTD("tt.rtd",,"Inst","ASX",D30),"Ask") +
       RTD("tt.rtd",,RTD("tt.rtd",,"Inst","ASX",D30),"AskQty") * RTD("tt.rtd",,RTD("tt.rtd",,"Inst","ASX",D30),"Bid")) /
      (RTD("tt.rtd",,RTD("tt.rtd",,"Inst","ASX",D30),"BidQty") + RTD("tt.rtd",,RTD("tt.rtd",,"Inst","ASX",D30),"AskQty")),
      3
    ),
    "settle", RTD("tt.rtd",,RTD("tt.rtd",,"Inst","ASX",D30),"Settle"),
    "mid", ROUND(
      (RTD("tt.rtd",,RTD("tt.rtd",,"Inst","ASX",D30),"Bid") + RTD("tt.rtd",,RTD("tt.rtd",,"Inst","ASX",D30),"Ask")) / 2,
      3
    ),
    0
  ),
  0
)</f>
        <v>0</v>
      </c>
      <c r="I30" s="41" t="s">
        <v>75</v>
      </c>
      <c r="J30" cm="1">
        <f t="array" ref="J30">IFERROR(
  _xlfn.SWITCH(
    $F$2,
    "vwap", ROUND(
      (RTD("tt.rtd",,RTD("tt.rtd",,"Inst","ASX",I30),"BidQty") * RTD("tt.rtd",,RTD("tt.rtd",,"Inst","ASX",I30),"Ask") +
       RTD("tt.rtd",,RTD("tt.rtd",,"Inst","ASX",I30),"AskQty") * RTD("tt.rtd",,RTD("tt.rtd",,"Inst","ASX",I30),"Bid")) /
      (RTD("tt.rtd",,RTD("tt.rtd",,"Inst","ASX",I30),"BidQty") + RTD("tt.rtd",,RTD("tt.rtd",,"Inst","ASX",I30),"AskQty")),
      3
    ),
    "settle", RTD("tt.rtd",,RTD("tt.rtd",,"Inst","ASX",I30),"Settle"),
    "mid", ROUND(
      (RTD("tt.rtd",,RTD("tt.rtd",,"Inst","ASX",I30),"Bid") + RTD("tt.rtd",,RTD("tt.rtd",,"Inst","ASX",I30),"Ask")) / 2,
      3
    ),
    0
  ),
  0
)</f>
        <v>0</v>
      </c>
      <c r="K30" s="41" t="s">
        <v>76</v>
      </c>
      <c r="L30" cm="1">
        <f t="array" ref="L30">IFERROR(
  _xlfn.SWITCH(
    $F$2,
    "vwap", ROUND(
      (RTD("tt.rtd",,RTD("tt.rtd",,"Inst","ASX",K30),"BidQty") * RTD("tt.rtd",,RTD("tt.rtd",,"Inst","ASX",K30),"Ask") +
       RTD("tt.rtd",,RTD("tt.rtd",,"Inst","ASX",K30),"AskQty") * RTD("tt.rtd",,RTD("tt.rtd",,"Inst","ASX",K30),"Bid")) /
      (RTD("tt.rtd",,RTD("tt.rtd",,"Inst","ASX",K30),"BidQty") + RTD("tt.rtd",,RTD("tt.rtd",,"Inst","ASX",K30),"AskQty")),
      3
    ),
    "settle", RTD("tt.rtd",,RTD("tt.rtd",,"Inst","ASX",K30),"Settle"),
    "mid", ROUND(
      (RTD("tt.rtd",,RTD("tt.rtd",,"Inst","ASX",K30),"Bid") + RTD("tt.rtd",,RTD("tt.rtd",,"Inst","ASX",K30),"Ask")) / 2,
      3
    ),
    0
  ),
  0
)</f>
        <v>0</v>
      </c>
      <c r="M30" s="35">
        <f t="shared" si="16"/>
        <v>0</v>
      </c>
      <c r="N30" t="str">
        <f>IF(AND(J30=0, L30=0), "",
   IF(AND(VALUE(RTD("tt.rtd",,RTD("tt.rtd",,"Inst","ASX",I30),"ttq"))&gt;0,
       VALUE(RTD("tt.rtd",,RTD("tt.rtd",,"Inst","ASX",K30),"ttq"))&gt;0,
         $E30&lt;$F30, M30&gt;$F30),
       IF(ABS(M30-$F30)&gt;0.01, "Sell", "S"),
   IF(AND(VALUE(RTD("tt.rtd",,RTD("tt.rtd",,"Inst","ASX",I30),"ttq"))&gt;0,
       VALUE(RTD("tt.rtd",,RTD("tt.rtd",,"Inst","ASX",K30),"ttq"))&gt;0,
       $E30&lt;$F30, M30&lt;$E30),
       IF(ABS(M30-$E30)&gt;0.01, "Buy", "B"), "")))</f>
        <v/>
      </c>
      <c r="O30" t="str">
        <f>IF(OR(N30="B", N30="BUY"),
    IF(VALUE(RTD("tt.rtd",,RTD("tt.rtd",,"Inst","ASX",I30),"BidQty")) /
       VALUE(RTD("tt.rtd",,RTD("tt.rtd",,"Inst","ASX",I30),"AskQty")) &gt; $G$2,
       IF(VALUE(RTD("tt.rtd",,RTD("tt.rtd",,"Inst","ASX",I30),"BidQty")) /
          VALUE(RTD("tt.rtd",,RTD("tt.rtd",,"Inst","ASX",I30),"AskQty")) &gt;=
          VALUE(RTD("tt.rtd",,RTD("tt.rtd",,"Inst","ASX",K30),"AskQty")) /
          VALUE(RTD("tt.rtd",,RTD("tt.rtd",,"Inst","ASX",K30),"BidQty")),
          K30, I30),
       ""),
    IF(OR(N30="S", N30="SELL"),
        IF(VALUE(RTD("tt.rtd",,RTD("tt.rtd",,"Inst","ASX",K30),"BidQty")) /
           VALUE(RTD("tt.rtd",,RTD("tt.rtd",,"Inst","ASX",K30),"AskQty")) &gt;  $G$2,
           IF(VALUE(RTD("tt.rtd",,RTD("tt.rtd",,"Inst","ASX",I30),"BidQty")) /
              VALUE(RTD("tt.rtd",,RTD("tt.rtd",,"Inst","ASX",I30),"AskQty")) &gt;=
              VALUE(RTD("tt.rtd",,RTD("tt.rtd",,"Inst","ASX",K30),"AskQty")) /
              VALUE(RTD("tt.rtd",,RTD("tt.rtd",,"Inst","ASX",K30),"BidQty")),
              I30,K30),
           ""),
        ""))</f>
        <v/>
      </c>
      <c r="P30" t="str">
        <f t="shared" si="2"/>
        <v/>
      </c>
      <c r="Q30" s="41" t="s">
        <v>163</v>
      </c>
      <c r="R30" cm="1">
        <f t="array" ref="R30">IFERROR(
  _xlfn.SWITCH(
    $F$2,
    "vwap", ROUND(
      (RTD("tt.rtd",,RTD("tt.rtd",,"Inst","ASX",Q30),"BidQty") * RTD("tt.rtd",,RTD("tt.rtd",,"Inst","ASX",Q30),"Ask") +
       RTD("tt.rtd",,RTD("tt.rtd",,"Inst","ASX",Q30),"AskQty") * RTD("tt.rtd",,RTD("tt.rtd",,"Inst","ASX",Q30),"Bid")) /
      (RTD("tt.rtd",,RTD("tt.rtd",,"Inst","ASX",Q30),"BidQty") + RTD("tt.rtd",,RTD("tt.rtd",,"Inst","ASX",Q30),"AskQty")),
      3
    ),
    "settle", RTD("tt.rtd",,RTD("tt.rtd",,"Inst","ASX",Q30),"Settle"),
    "mid", ROUND(
      (RTD("tt.rtd",,RTD("tt.rtd",,"Inst","ASX",Q30),"Bid") + RTD("tt.rtd",,RTD("tt.rtd",,"Inst","ASX",Q30),"Ask")) / 2,
      3
    ),
    0
  ),
  0
)</f>
        <v>0</v>
      </c>
      <c r="S30" s="41" t="s">
        <v>77</v>
      </c>
      <c r="T30" cm="1">
        <f t="array" ref="T30">IFERROR(
  _xlfn.SWITCH(
    $F$2,
    "vwap", ROUND(
      (RTD("tt.rtd",,RTD("tt.rtd",,"Inst","ASX",S30),"BidQty") * RTD("tt.rtd",,RTD("tt.rtd",,"Inst","ASX",S30),"Ask") +
       RTD("tt.rtd",,RTD("tt.rtd",,"Inst","ASX",S30),"AskQty") * RTD("tt.rtd",,RTD("tt.rtd",,"Inst","ASX",S30),"Bid")) /
      (RTD("tt.rtd",,RTD("tt.rtd",,"Inst","ASX",S30),"BidQty") + RTD("tt.rtd",,RTD("tt.rtd",,"Inst","ASX",S30),"AskQty")),
      3
    ),
    "settle", RTD("tt.rtd",,RTD("tt.rtd",,"Inst","ASX",S30),"Settle"),
    "mid", ROUND(
      (RTD("tt.rtd",,RTD("tt.rtd",,"Inst","ASX",S30),"Bid") + RTD("tt.rtd",,RTD("tt.rtd",,"Inst","ASX",S30),"Ask")) / 2,
      3
    ),
    0
  ),
  0
)</f>
        <v>0</v>
      </c>
      <c r="U30" s="35">
        <f t="shared" si="3"/>
        <v>0</v>
      </c>
      <c r="V30" t="str">
        <f>IF(AND(R30=0, T30=0), "",
   IF(AND(VALUE(RTD("tt.rtd",,RTD("tt.rtd",,"Inst","ASX",Q30),"ttq"))&gt;0,
       VALUE(RTD("tt.rtd",,RTD("tt.rtd",,"Inst","ASX",S30),"ttq"))&gt;0,
         $E30&lt;$F30, U30&gt;$F30),
       IF(ABS(U30-$F30)&gt;0.01, "Sell", "S"),
   IF(AND(VALUE(RTD("tt.rtd",,RTD("tt.rtd",,"Inst","ASX",Q30),"ttq"))&gt;0,
       VALUE(RTD("tt.rtd",,RTD("tt.rtd",,"Inst","ASX",S30),"ttq"))&gt;0,
       $E30&lt;$F30, U30&lt;$E30),
       IF(ABS(U30-$E30)&gt;0.01, "Buy", "B"), "")))</f>
        <v/>
      </c>
      <c r="W30" t="str">
        <f>IF(OR(V30="B", V30="BUY"),
    IF(VALUE(RTD("tt.rtd",,RTD("tt.rtd",,"Inst","ASX",Q30),"BidQty")) /
       VALUE(RTD("tt.rtd",,RTD("tt.rtd",,"Inst","ASX",Q30),"AskQty")) &gt; $G$2,
       IF(VALUE(RTD("tt.rtd",,RTD("tt.rtd",,"Inst","ASX",Q30),"BidQty")) /
          VALUE(RTD("tt.rtd",,RTD("tt.rtd",,"Inst","ASX",Q30),"AskQty")) &gt;=
          VALUE(RTD("tt.rtd",,RTD("tt.rtd",,"Inst","ASX",S30),"AskQty")) /
          VALUE(RTD("tt.rtd",,RTD("tt.rtd",,"Inst","ASX",S30),"BidQty")),
          S30,Q30),
       ""),
    IF(OR(V30="S", V30="SELL"),
        IF(VALUE(RTD("tt.rtd",,RTD("tt.rtd",,"Inst","ASX",S30),"BidQty")) /
           VALUE(RTD("tt.rtd",,RTD("tt.rtd",,"Inst","ASX",S30),"AskQty")) &gt;  $G$2,
           IF(VALUE(RTD("tt.rtd",,RTD("tt.rtd",,"Inst","ASX",Q30),"BidQty")) /
              VALUE(RTD("tt.rtd",,RTD("tt.rtd",,"Inst","ASX",Q30),"AskQty")) &gt;=
              VALUE(RTD("tt.rtd",,RTD("tt.rtd",,"Inst","ASX",S30),"AskQty")) /
              VALUE(RTD("tt.rtd",,RTD("tt.rtd",,"Inst","ASX",S30),"BidQty")),
              Q30,S30),
           ""),
        ""))</f>
        <v/>
      </c>
      <c r="X30" t="str">
        <f t="shared" si="4"/>
        <v/>
      </c>
      <c r="Y30" s="41" t="s">
        <v>164</v>
      </c>
      <c r="Z30" cm="1">
        <f t="array" ref="Z30">IFERROR(
  _xlfn.SWITCH(
    $F$2,
    "vwap", ROUND(
      (RTD("tt.rtd",,RTD("tt.rtd",,"Inst","ASX",Y30),"BidQty") * RTD("tt.rtd",,RTD("tt.rtd",,"Inst","ASX",Y30),"Ask") +
       RTD("tt.rtd",,RTD("tt.rtd",,"Inst","ASX",Y30),"AskQty") * RTD("tt.rtd",,RTD("tt.rtd",,"Inst","ASX",Y30),"Bid")) /
      (RTD("tt.rtd",,RTD("tt.rtd",,"Inst","ASX",Y30),"BidQty") + RTD("tt.rtd",,RTD("tt.rtd",,"Inst","ASX",Y30),"AskQty")),
      3
    ),
    "settle", RTD("tt.rtd",,RTD("tt.rtd",,"Inst","ASX",Y30),"Settle"),
    "mid", ROUND(
      (RTD("tt.rtd",,RTD("tt.rtd",,"Inst","ASX",Y30),"Bid") + RTD("tt.rtd",,RTD("tt.rtd",,"Inst","ASX",Y30),"Ask")) / 2,
      3
    ),
    0
  ),
  0
)</f>
        <v>0</v>
      </c>
      <c r="AA30" s="41" t="s">
        <v>172</v>
      </c>
      <c r="AB30" cm="1">
        <f t="array" ref="AB30">IFERROR(
  _xlfn.SWITCH(
    $F$2,
    "vwap", ROUND(
      (RTD("tt.rtd",,RTD("tt.rtd",,"Inst","ASX",AA30),"BidQty") * RTD("tt.rtd",,RTD("tt.rtd",,"Inst","ASX",AA30),"Ask") +
       RTD("tt.rtd",,RTD("tt.rtd",,"Inst","ASX",AA30),"AskQty") * RTD("tt.rtd",,RTD("tt.rtd",,"Inst","ASX",AA30),"Bid")) /
      (RTD("tt.rtd",,RTD("tt.rtd",,"Inst","ASX",AA30),"BidQty") + RTD("tt.rtd",,RTD("tt.rtd",,"Inst","ASX",AA30),"AskQty")),
      3
    ),
    "settle", RTD("tt.rtd",,RTD("tt.rtd",,"Inst","ASX",AA30),"Settle"),
    "mid", ROUND(
      (RTD("tt.rtd",,RTD("tt.rtd",,"Inst","ASX",AA30),"Bid") + RTD("tt.rtd",,RTD("tt.rtd",,"Inst","ASX",AA30),"Ask")) / 2,
      3
    ),
    0
  ),
  0
)</f>
        <v>0</v>
      </c>
      <c r="AC30" s="35">
        <f t="shared" si="5"/>
        <v>0</v>
      </c>
      <c r="AD30" t="str">
        <f>IF(AND(Z30=0, AB30=0), "",
   IF(AND(VALUE(RTD("tt.rtd",,RTD("tt.rtd",,"Inst","ASX",Y30),"ttq"))&gt;0,
       VALUE(RTD("tt.rtd",,RTD("tt.rtd",,"Inst","ASX",AA30),"ttq"))&gt;0,
         $E30&lt;$F30, AC30&gt;$F30),
       IF(ABS(AC30-$F30)&gt;0.01, "Sell", "S"),
   IF(AND(VALUE(RTD("tt.rtd",,RTD("tt.rtd",,"Inst","ASX",Y30),"ttq"))&gt;0,
       VALUE(RTD("tt.rtd",,RTD("tt.rtd",,"Inst","ASX",AA30),"ttq"))&gt;0,
       $E30&lt;$F30, AC30&lt;$E30),
       IF(ABS(AC30-$E30)&gt;0.01, "Buy", "B"), "")))</f>
        <v/>
      </c>
      <c r="AE30" t="str">
        <f>IF(OR(AD30="B", AD30="BUY"),
    IF(VALUE(RTD("tt.rtd",,RTD("tt.rtd",,"Inst","ASX",Y30),"BidQty")) /
       VALUE(RTD("tt.rtd",,RTD("tt.rtd",,"Inst","ASX",Y30),"AskQty")) &gt; $G$2,
       IF(VALUE(RTD("tt.rtd",,RTD("tt.rtd",,"Inst","ASX",Y30),"BidQty")) /
          VALUE(RTD("tt.rtd",,RTD("tt.rtd",,"Inst","ASX",Y30),"AskQty")) &gt;=
          VALUE(RTD("tt.rtd",,RTD("tt.rtd",,"Inst","ASX",AA30),"AskQty")) /
          VALUE(RTD("tt.rtd",,RTD("tt.rtd",,"Inst","ASX",AA30),"BidQty")),
          AA30,Y30),
       ""),
    IF(OR(AD30="S", AD30="SELL"),
        IF(VALUE(RTD("tt.rtd",,RTD("tt.rtd",,"Inst","ASX",AA30),"BidQty")) /
           VALUE(RTD("tt.rtd",,RTD("tt.rtd",,"Inst","ASX",AA30),"AskQty")) &gt;  $G$2,
           IF(VALUE(RTD("tt.rtd",,RTD("tt.rtd",,"Inst","ASX",Y30),"BidQty")) /
              VALUE(RTD("tt.rtd",,RTD("tt.rtd",,"Inst","ASX",Y30),"AskQty")) &gt;=
              VALUE(RTD("tt.rtd",,RTD("tt.rtd",,"Inst","ASX",AA30),"AskQty")) /
              VALUE(RTD("tt.rtd",,RTD("tt.rtd",,"Inst","ASX",AA30),"BidQty")),
              Y30,AA30),
           ""),
        ""))</f>
        <v/>
      </c>
      <c r="AF30" t="str">
        <f t="shared" si="6"/>
        <v/>
      </c>
      <c r="AG30" s="41" t="s">
        <v>166</v>
      </c>
      <c r="AH30" cm="1">
        <f t="array" ref="AH30">IFERROR(
  _xlfn.SWITCH(
    $F$2,
    "vwap", ROUND(
      (RTD("tt.rtd",,RTD("tt.rtd",,"Inst","ASX",AG30),"BidQty") * RTD("tt.rtd",,RTD("tt.rtd",,"Inst","ASX",AG30),"Ask") +
       RTD("tt.rtd",,RTD("tt.rtd",,"Inst","ASX",AG30),"AskQty") * RTD("tt.rtd",,RTD("tt.rtd",,"Inst","ASX",AG30),"Bid")) /
      (RTD("tt.rtd",,RTD("tt.rtd",,"Inst","ASX",AG30),"BidQty") + RTD("tt.rtd",,RTD("tt.rtd",,"Inst","ASX",AG30),"AskQty")),
      3
    ),
    "settle", RTD("tt.rtd",,RTD("tt.rtd",,"Inst","ASX",AG30),"Settle"),
    "mid", ROUND(
      (RTD("tt.rtd",,RTD("tt.rtd",,"Inst","ASX",AG30),"Bid") + RTD("tt.rtd",,RTD("tt.rtd",,"Inst","ASX",AG30),"Ask")) / 2,
      3
    ),
    0
  ),
  0
)</f>
        <v>0</v>
      </c>
      <c r="AI30" s="41" t="s">
        <v>173</v>
      </c>
      <c r="AJ30" cm="1">
        <f t="array" ref="AJ30">IFERROR(
  _xlfn.SWITCH(
    $F$2,
    "vwap", ROUND(
      (RTD("tt.rtd",,RTD("tt.rtd",,"Inst","ASX",AI30),"BidQty") * RTD("tt.rtd",,RTD("tt.rtd",,"Inst","ASX",AI30),"Ask") +
       RTD("tt.rtd",,RTD("tt.rtd",,"Inst","ASX",AI30),"AskQty") * RTD("tt.rtd",,RTD("tt.rtd",,"Inst","ASX",AI30),"Bid")) /
      (RTD("tt.rtd",,RTD("tt.rtd",,"Inst","ASX",AI30),"BidQty") + RTD("tt.rtd",,RTD("tt.rtd",,"Inst","ASX",AI30),"AskQty")),
      3
    ),
    "settle", RTD("tt.rtd",,RTD("tt.rtd",,"Inst","ASX",AI30),"Settle"),
    "mid", ROUND(
      (RTD("tt.rtd",,RTD("tt.rtd",,"Inst","ASX",AI30),"Bid") + RTD("tt.rtd",,RTD("tt.rtd",,"Inst","ASX",AI30),"Ask")) / 2,
      3
    ),
    0
  ),
  0
)</f>
        <v>0</v>
      </c>
      <c r="AK30" s="35">
        <f t="shared" si="7"/>
        <v>0</v>
      </c>
      <c r="AL30" t="str">
        <f>IF(AND(AH30=0, AJ30=0), "",
   IF(AND(VALUE(RTD("tt.rtd",,RTD("tt.rtd",,"Inst","ASX",AG30),"ttq"))&gt;0,
       VALUE(RTD("tt.rtd",,RTD("tt.rtd",,"Inst","ASX",AI30),"ttq"))&gt;0,
         $E30&lt;$F30, AK30&gt;$F30),
       IF(ABS(AK30-$F30)&gt;0.01, "Sell", "S"),
   IF(AND(VALUE(RTD("tt.rtd",,RTD("tt.rtd",,"Inst","ASX",AG30),"ttq"))&gt;0,
       VALUE(RTD("tt.rtd",,RTD("tt.rtd",,"Inst","ASX",AI30),"ttq"))&gt;0,
       $E30&lt;$F30, AK30&lt;$E30),
       IF(ABS(AK30-$E30)&gt;0.01, "Buy", "B"), "")))</f>
        <v/>
      </c>
      <c r="AM30" t="str">
        <f>IF(OR(AL30="B", AL30="BUY"),
    IF(VALUE(RTD("tt.rtd",,RTD("tt.rtd",,"Inst","ASX",AG30),"BidQty")) /
       VALUE(RTD("tt.rtd",,RTD("tt.rtd",,"Inst","ASX",AG30),"AskQty")) &gt; $G$2,
       IF(VALUE(RTD("tt.rtd",,RTD("tt.rtd",,"Inst","ASX",AG30),"BidQty")) /
          VALUE(RTD("tt.rtd",,RTD("tt.rtd",,"Inst","ASX",AG30),"AskQty")) &gt;=
          VALUE(RTD("tt.rtd",,RTD("tt.rtd",,"Inst","ASX",AI30),"AskQty")) /
          VALUE(RTD("tt.rtd",,RTD("tt.rtd",,"Inst","ASX",AI30),"BidQty")),
          AI30,AG30),
       ""),
    IF(OR(AL30="S", AL30="SELL"),
        IF(VALUE(RTD("tt.rtd",,RTD("tt.rtd",,"Inst","ASX",AI30),"BidQty")) /
           VALUE(RTD("tt.rtd",,RTD("tt.rtd",,"Inst","ASX",AI30),"AskQty")) &gt;  $G$2,
           IF(VALUE(RTD("tt.rtd",,RTD("tt.rtd",,"Inst","ASX",AG30),"BidQty")) /
              VALUE(RTD("tt.rtd",,RTD("tt.rtd",,"Inst","ASX",AG30),"AskQty")) &gt;=
              VALUE(RTD("tt.rtd",,RTD("tt.rtd",,"Inst","ASX",AI30),"AskQty")) /
              VALUE(RTD("tt.rtd",,RTD("tt.rtd",,"Inst","ASX",AI30),"BidQty")),
              AG30,AI30),
           ""),
        ""))</f>
        <v/>
      </c>
      <c r="AN30" t="str">
        <f t="shared" si="8"/>
        <v/>
      </c>
      <c r="AO30" s="41" t="s">
        <v>170</v>
      </c>
      <c r="AP30" cm="1">
        <f t="array" ref="AP30">IFERROR(
  _xlfn.SWITCH(
    $F$2,
    "vwap", ROUND(
      (RTD("tt.rtd",,RTD("tt.rtd",,"Inst","ASX",AO30),"BidQty") * RTD("tt.rtd",,RTD("tt.rtd",,"Inst","ASX",AO30),"Ask") +
       RTD("tt.rtd",,RTD("tt.rtd",,"Inst","ASX",AO30),"AskQty") * RTD("tt.rtd",,RTD("tt.rtd",,"Inst","ASX",AO30),"Bid")) /
      (RTD("tt.rtd",,RTD("tt.rtd",,"Inst","ASX",AO30),"BidQty") + RTD("tt.rtd",,RTD("tt.rtd",,"Inst","ASX",AO30),"AskQty")),
      3
    ),
    "settle", RTD("tt.rtd",,RTD("tt.rtd",,"Inst","ASX",AO30),"Settle"),
    "mid", ROUND(
      (RTD("tt.rtd",,RTD("tt.rtd",,"Inst","ASX",AO30),"Bid") + RTD("tt.rtd",,RTD("tt.rtd",,"Inst","ASX",AO30),"Ask")) / 2,
      3
    ),
    0
  ),
  0
)</f>
        <v>0</v>
      </c>
      <c r="AQ30" s="41" t="s">
        <v>174</v>
      </c>
      <c r="AR30" cm="1">
        <f t="array" ref="AR30">IFERROR(
  _xlfn.SWITCH(
    $F$2,
    "vwap", ROUND(
      (RTD("tt.rtd",,RTD("tt.rtd",,"Inst","ASX",AQ30),"BidQty") * RTD("tt.rtd",,RTD("tt.rtd",,"Inst","ASX",AQ30),"Ask") +
       RTD("tt.rtd",,RTD("tt.rtd",,"Inst","ASX",AQ30),"AskQty") * RTD("tt.rtd",,RTD("tt.rtd",,"Inst","ASX",AQ30),"Bid")) /
      (RTD("tt.rtd",,RTD("tt.rtd",,"Inst","ASX",AQ30),"BidQty") + RTD("tt.rtd",,RTD("tt.rtd",,"Inst","ASX",AQ30),"AskQty")),
      3
    ),
    "settle", RTD("tt.rtd",,RTD("tt.rtd",,"Inst","ASX",AQ30),"Settle"),
    "mid", ROUND(
      (RTD("tt.rtd",,RTD("tt.rtd",,"Inst","ASX",AQ30),"Bid") + RTD("tt.rtd",,RTD("tt.rtd",,"Inst","ASX",AQ30),"Ask")) / 2,
      3
    ),
    0
  ),
  0
)</f>
        <v>0</v>
      </c>
      <c r="AS30" s="35">
        <f t="shared" si="9"/>
        <v>0</v>
      </c>
      <c r="AT30" t="str">
        <f>IF(AND(AP30=0, AR30=0), "",
   IF(AND(VALUE(RTD("tt.rtd",,RTD("tt.rtd",,"Inst","ASX",AO30),"ttq"))&gt;0,
       VALUE(RTD("tt.rtd",,RTD("tt.rtd",,"Inst","ASX",AQ30),"ttq"))&gt;0,
         $E30&lt;$F30, AS30&gt;$F30),
       IF(ABS(AS30-$F30)&gt;0.01, "Sell", "S"),
   IF(AND(VALUE(RTD("tt.rtd",,RTD("tt.rtd",,"Inst","ASX",AO30),"ttq"))&gt;0,
       VALUE(RTD("tt.rtd",,RTD("tt.rtd",,"Inst","ASX",AQ30),"ttq"))&gt;0,
       $E30&lt;$F30, AS30&lt;$E30),
       IF(ABS(AS30-$E30)&gt;0.01, "Buy", "B"), "")))</f>
        <v/>
      </c>
      <c r="AU30" t="str">
        <f>IF(OR(AT30="B", AT30="BUY"),
    IF(VALUE(RTD("tt.rtd",,RTD("tt.rtd",,"Inst","ASX",AO30),"BidQty")) /
       VALUE(RTD("tt.rtd",,RTD("tt.rtd",,"Inst","ASX",AO30),"AskQty")) &gt; $G$2,
       IF(VALUE(RTD("tt.rtd",,RTD("tt.rtd",,"Inst","ASX",AO30),"BidQty")) /
          VALUE(RTD("tt.rtd",,RTD("tt.rtd",,"Inst","ASX",AO30),"AskQty")) &gt;=
          VALUE(RTD("tt.rtd",,RTD("tt.rtd",,"Inst","ASX",AQ30),"AskQty")) /
          VALUE(RTD("tt.rtd",,RTD("tt.rtd",,"Inst","ASX",AQ30),"BidQty")),
          AQ30,AO30),
       ""),
    IF(OR(AT30="S", AT30="SELL"),
        IF(VALUE(RTD("tt.rtd",,RTD("tt.rtd",,"Inst","ASX",AQ30),"BidQty")) /
           VALUE(RTD("tt.rtd",,RTD("tt.rtd",,"Inst","ASX",AQ30),"AskQty")) &gt;  $G$2,
           IF(VALUE(RTD("tt.rtd",,RTD("tt.rtd",,"Inst","ASX",AO30),"BidQty")) /
              VALUE(RTD("tt.rtd",,RTD("tt.rtd",,"Inst","ASX",AO30),"AskQty")) &gt;=
              VALUE(RTD("tt.rtd",,RTD("tt.rtd",,"Inst","ASX",AQ30),"AskQty")) /
              VALUE(RTD("tt.rtd",,RTD("tt.rtd",,"Inst","ASX",AQ30),"BidQty")),
              AO30,AQ30),
           ""),
        ""))</f>
        <v/>
      </c>
      <c r="AV30" t="str">
        <f t="shared" si="10"/>
        <v/>
      </c>
      <c r="AW30" s="41" t="s">
        <v>194</v>
      </c>
      <c r="AX30" cm="1">
        <f t="array" ref="AX30">IFERROR(
  _xlfn.SWITCH(
    $F$2,
    "vwap", ROUND(
      (RTD("tt.rtd",,RTD("tt.rtd",,"Inst","ASX",AW30),"BidQty") * RTD("tt.rtd",,RTD("tt.rtd",,"Inst","ASX",AW30),"Ask") +
       RTD("tt.rtd",,RTD("tt.rtd",,"Inst","ASX",AW30),"AskQty") * RTD("tt.rtd",,RTD("tt.rtd",,"Inst","ASX",AW30),"Bid")) /
      (RTD("tt.rtd",,RTD("tt.rtd",,"Inst","ASX",AW30),"BidQty") + RTD("tt.rtd",,RTD("tt.rtd",,"Inst","ASX",AW30),"AskQty")),
      3
    ),
    "settle", RTD("tt.rtd",,RTD("tt.rtd",,"Inst","ASX",AW30),"Settle"),
    "mid", ROUND(
      (RTD("tt.rtd",,RTD("tt.rtd",,"Inst","ASX",AW30),"Bid") + RTD("tt.rtd",,RTD("tt.rtd",,"Inst","ASX",AW30),"Ask")) / 2,
      3
    ),
    0
  ),
  0
)</f>
        <v>0</v>
      </c>
      <c r="AY30" s="41" t="s">
        <v>176</v>
      </c>
      <c r="AZ30" cm="1">
        <f t="array" ref="AZ30">IFERROR(
  _xlfn.SWITCH(
    $F$2,
    "vwap", ROUND(
      (RTD("tt.rtd",,RTD("tt.rtd",,"Inst","ASX",AY30),"BidQty") * RTD("tt.rtd",,RTD("tt.rtd",,"Inst","ASX",AY30),"Ask") +
       RTD("tt.rtd",,RTD("tt.rtd",,"Inst","ASX",AY30),"AskQty") * RTD("tt.rtd",,RTD("tt.rtd",,"Inst","ASX",AY30),"Bid")) /
      (RTD("tt.rtd",,RTD("tt.rtd",,"Inst","ASX",AY30),"BidQty") + RTD("tt.rtd",,RTD("tt.rtd",,"Inst","ASX",AY30),"AskQty")),
      3
    ),
    "settle", RTD("tt.rtd",,RTD("tt.rtd",,"Inst","ASX",AY30),"Settle"),
    "mid", ROUND(
      (RTD("tt.rtd",,RTD("tt.rtd",,"Inst","ASX",AY30),"Bid") + RTD("tt.rtd",,RTD("tt.rtd",,"Inst","ASX",AY30),"Ask")) / 2,
      3
    ),
    0
  ),
  0
)</f>
        <v>0</v>
      </c>
      <c r="BA30" s="35">
        <f t="shared" si="11"/>
        <v>0</v>
      </c>
      <c r="BB30" t="str">
        <f>IF(AND(AX30=0, AZ30=0), "",
   IF(AND(VALUE(RTD("tt.rtd",,RTD("tt.rtd",,"Inst","ASX",AW30),"ttq"))&gt;0,
       VALUE(RTD("tt.rtd",,RTD("tt.rtd",,"Inst","ASX",AY30),"ttq"))&gt;0,
         $E30&lt;$F30, BA30&gt;$F30),
       IF(ABS(BA30-$F30)&gt;0.01, "Sell", "S"),
   IF(AND(VALUE(RTD("tt.rtd",,RTD("tt.rtd",,"Inst","ASX",AW30),"ttq"))&gt;0,
       VALUE(RTD("tt.rtd",,RTD("tt.rtd",,"Inst","ASX",AY30),"ttq"))&gt;0,
       $E30&lt;$F30, BA30&lt;$E30),
       IF(ABS(BA30-$E30)&gt;0.01, "Buy", "B"), "")))</f>
        <v/>
      </c>
      <c r="BC30" t="str">
        <f>IF(OR(BB30="B", BB30="BUY"),
    IF(VALUE(RTD("tt.rtd",,RTD("tt.rtd",,"Inst","ASX",AW30),"BidQty")) /
       VALUE(RTD("tt.rtd",,RTD("tt.rtd",,"Inst","ASX",AW30),"AskQty")) &gt; $G$2,
       IF(VALUE(RTD("tt.rtd",,RTD("tt.rtd",,"Inst","ASX",AW30),"BidQty")) /
          VALUE(RTD("tt.rtd",,RTD("tt.rtd",,"Inst","ASX",AW30),"AskQty")) &gt;=
          VALUE(RTD("tt.rtd",,RTD("tt.rtd",,"Inst","ASX",AY30),"AskQty")) /
          VALUE(RTD("tt.rtd",,RTD("tt.rtd",,"Inst","ASX",AY30),"BidQty")),
          AY30,AW30),
       ""),
    IF(OR(BB30="S", BB30="SELL"),
        IF(VALUE(RTD("tt.rtd",,RTD("tt.rtd",,"Inst","ASX",AY30),"BidQty")) /
           VALUE(RTD("tt.rtd",,RTD("tt.rtd",,"Inst","ASX",AY30),"AskQty")) &gt;  $G$2,
           IF(VALUE(RTD("tt.rtd",,RTD("tt.rtd",,"Inst","ASX",AW30),"BidQty")) /
              VALUE(RTD("tt.rtd",,RTD("tt.rtd",,"Inst","ASX",AW30),"AskQty")) &gt;=
              VALUE(RTD("tt.rtd",,RTD("tt.rtd",,"Inst","ASX",AY30),"AskQty")) /
              VALUE(RTD("tt.rtd",,RTD("tt.rtd",,"Inst","ASX",AY30),"BidQty")),
              AW30,AY30),
           ""),
        ""))</f>
        <v/>
      </c>
      <c r="BD30" t="str">
        <f t="shared" si="12"/>
        <v/>
      </c>
      <c r="BE30" s="41" t="s">
        <v>288</v>
      </c>
      <c r="BF30" cm="1">
        <f t="array" ref="BF30">IFERROR(
  _xlfn.SWITCH(
    $F$2,
    "vwap", ROUND(
      (RTD("tt.rtd",,RTD("tt.rtd",,"Inst","ASX",BE30),"BidQty") * RTD("tt.rtd",,RTD("tt.rtd",,"Inst","ASX",BE30),"Ask") +
       RTD("tt.rtd",,RTD("tt.rtd",,"Inst","ASX",BE30),"AskQty") * RTD("tt.rtd",,RTD("tt.rtd",,"Inst","ASX",BE30),"Bid")) /
      (RTD("tt.rtd",,RTD("tt.rtd",,"Inst","ASX",BE30),"BidQty") + RTD("tt.rtd",,RTD("tt.rtd",,"Inst","ASX",BE30),"AskQty")),
      3
    ),
    "settle", RTD("tt.rtd",,RTD("tt.rtd",,"Inst","ASX",BE30),"Settle"),
    "mid", ROUND(
      (RTD("tt.rtd",,RTD("tt.rtd",,"Inst","ASX",BE30),"Bid") + RTD("tt.rtd",,RTD("tt.rtd",,"Inst","ASX",BE30),"Ask")) / 2,
      3
    ),
    0
  ),
  0
)</f>
        <v>0</v>
      </c>
      <c r="BG30" s="41" t="s">
        <v>290</v>
      </c>
      <c r="BH30" cm="1">
        <f t="array" ref="BH30">IFERROR(
  _xlfn.SWITCH(
    $F$2,
    "vwap", ROUND(
      (RTD("tt.rtd",,RTD("tt.rtd",,"Inst","ASX",BG30),"BidQty") * RTD("tt.rtd",,RTD("tt.rtd",,"Inst","ASX",BG30),"Ask") +
       RTD("tt.rtd",,RTD("tt.rtd",,"Inst","ASX",BG30),"AskQty") * RTD("tt.rtd",,RTD("tt.rtd",,"Inst","ASX",BG30),"Bid")) /
      (RTD("tt.rtd",,RTD("tt.rtd",,"Inst","ASX",BG30),"BidQty") + RTD("tt.rtd",,RTD("tt.rtd",,"Inst","ASX",BG30),"AskQty")),
      3
    ),
    "settle", RTD("tt.rtd",,RTD("tt.rtd",,"Inst","ASX",BG30),"Settle"),
    "mid", ROUND(
      (RTD("tt.rtd",,RTD("tt.rtd",,"Inst","ASX",BG30),"Bid") + RTD("tt.rtd",,RTD("tt.rtd",,"Inst","ASX",BG30),"Ask")) / 2,
      3
    ),
    0
  ),
  0
)</f>
        <v>0</v>
      </c>
      <c r="BI30" s="35">
        <f t="shared" si="13"/>
        <v>0</v>
      </c>
      <c r="BJ30" t="str">
        <f>IF(AND(BF30=0, BH30=0), "",
   IF(AND(VALUE(RTD("tt.rtd",,RTD("tt.rtd",,"Inst","ASX",BE30),"ttq"))&gt;0,
       VALUE(RTD("tt.rtd",,RTD("tt.rtd",,"Inst","ASX",BG30),"ttq"))&gt;0,
         $E30&lt;$F30, BI30&gt;$F30),
       IF(ABS(BI30-$F30)&gt;0.01, "Sell", "S"),
   IF(AND(VALUE(RTD("tt.rtd",,RTD("tt.rtd",,"Inst","ASX",BE30),"ttq"))&gt;0,
       VALUE(RTD("tt.rtd",,RTD("tt.rtd",,"Inst","ASX",BG30),"ttq"))&gt;0,
       $E30&lt;$F30, BI30&lt;$E30),
       IF(ABS(BI30-$E30)&gt;0.01, "Buy", "B"), "")))</f>
        <v/>
      </c>
      <c r="BK30" t="str">
        <f>IF(OR(BJ30="B", BJ30="BUY"),
    IF(VALUE(RTD("tt.rtd",,RTD("tt.rtd",,"Inst","ASX",BE30),"BidQty")) /
       VALUE(RTD("tt.rtd",,RTD("tt.rtd",,"Inst","ASX",BE30),"AskQty")) &gt; $G$2,
       IF(VALUE(RTD("tt.rtd",,RTD("tt.rtd",,"Inst","ASX",BE30),"BidQty")) /
          VALUE(RTD("tt.rtd",,RTD("tt.rtd",,"Inst","ASX",BE30),"AskQty")) &gt;=
          VALUE(RTD("tt.rtd",,RTD("tt.rtd",,"Inst","ASX",BG30),"AskQty")) /
          VALUE(RTD("tt.rtd",,RTD("tt.rtd",,"Inst","ASX",BG30),"BidQty")),
          BG30,BE30),
       ""),
    IF(OR(BJ30="S", BJ30="SELL"),
        IF(VALUE(RTD("tt.rtd",,RTD("tt.rtd",,"Inst","ASX",BG30),"BidQty")) /
           VALUE(RTD("tt.rtd",,RTD("tt.rtd",,"Inst","ASX",BG30),"AskQty")) &gt;  $G$2,
           IF(VALUE(RTD("tt.rtd",,RTD("tt.rtd",,"Inst","ASX",BE30),"BidQty")) /
              VALUE(RTD("tt.rtd",,RTD("tt.rtd",,"Inst","ASX",BE30),"AskQty")) &gt;=
              VALUE(RTD("tt.rtd",,RTD("tt.rtd",,"Inst","ASX",BG30),"AskQty")) /
              VALUE(RTD("tt.rtd",,RTD("tt.rtd",,"Inst","ASX",BG30),"BidQty")),
              BE30,BG30),
           ""),
        ""))</f>
        <v/>
      </c>
      <c r="BL30" t="str">
        <f t="shared" si="14"/>
        <v/>
      </c>
    </row>
    <row r="31" spans="1:763" x14ac:dyDescent="0.2">
      <c r="A31" s="40" t="s">
        <v>53</v>
      </c>
      <c r="B31" cm="1">
        <f t="array" ref="B31">IFERROR(
  _xlfn.SWITCH(
    $F$2,
    "vwap", ROUND(
      (RTD("tt.rtd",,RTD("tt.rtd",,"Inst","ASX",A31),"BidQty") * RTD("tt.rtd",,RTD("tt.rtd",,"Inst","ASX",A31),"Ask") +
       RTD("tt.rtd",,RTD("tt.rtd",,"Inst","ASX",A31),"AskQty") * RTD("tt.rtd",,RTD("tt.rtd",,"Inst","ASX",A31),"Bid")) /
      (RTD("tt.rtd",,RTD("tt.rtd",,"Inst","ASX",A31),"BidQty") + RTD("tt.rtd",,RTD("tt.rtd",,"Inst","ASX",A31),"AskQty")),
      3
    ),
    "settle", RTD("tt.rtd",,RTD("tt.rtd",,"Inst","ASX",A31),"Settle"),
    "mid", ROUND(
      (RTD("tt.rtd",,RTD("tt.rtd",,"Inst","ASX",A31),"Bid") + RTD("tt.rtd",,RTD("tt.rtd",,"Inst","ASX",A31),"Ask")) / 2,
      3
    ),
    0
  ),
  0
)</f>
        <v>0</v>
      </c>
      <c r="C31" s="35">
        <f t="shared" si="15"/>
        <v>0</v>
      </c>
      <c r="D31" s="41" t="s">
        <v>167</v>
      </c>
      <c r="E31" t="e">
        <f>VALUE(RTD("tt.rtd",,RTD("tt.rtd",,"Inst","ASX",D31),"Bid"))</f>
        <v>#N/A</v>
      </c>
      <c r="F31" t="e">
        <f>VALUE(RTD("tt.rtd",,RTD("tt.rtd",,"Inst","ASX",D31),"Ask"))</f>
        <v>#N/A</v>
      </c>
      <c r="G31" s="37" cm="1">
        <f t="array" ref="G31">IFERROR(
  _xlfn.SWITCH(
    $F$2,
    "vwap", ROUND(
      (RTD("tt.rtd",,RTD("tt.rtd",,"Inst","ASX",D31),"BidQty") * RTD("tt.rtd",,RTD("tt.rtd",,"Inst","ASX",D31),"Ask") +
       RTD("tt.rtd",,RTD("tt.rtd",,"Inst","ASX",D31),"AskQty") * RTD("tt.rtd",,RTD("tt.rtd",,"Inst","ASX",D31),"Bid")) /
      (RTD("tt.rtd",,RTD("tt.rtd",,"Inst","ASX",D31),"BidQty") + RTD("tt.rtd",,RTD("tt.rtd",,"Inst","ASX",D31),"AskQty")),
      3
    ),
    "settle", RTD("tt.rtd",,RTD("tt.rtd",,"Inst","ASX",D31),"Settle"),
    "mid", ROUND(
      (RTD("tt.rtd",,RTD("tt.rtd",,"Inst","ASX",D31),"Bid") + RTD("tt.rtd",,RTD("tt.rtd",,"Inst","ASX",D31),"Ask")) / 2,
      3
    ),
    0
  ),
  0
)</f>
        <v>0</v>
      </c>
      <c r="I31" s="41" t="s">
        <v>76</v>
      </c>
      <c r="J31" cm="1">
        <f t="array" ref="J31">IFERROR(
  _xlfn.SWITCH(
    $F$2,
    "vwap", ROUND(
      (RTD("tt.rtd",,RTD("tt.rtd",,"Inst","ASX",I31),"BidQty") * RTD("tt.rtd",,RTD("tt.rtd",,"Inst","ASX",I31),"Ask") +
       RTD("tt.rtd",,RTD("tt.rtd",,"Inst","ASX",I31),"AskQty") * RTD("tt.rtd",,RTD("tt.rtd",,"Inst","ASX",I31),"Bid")) /
      (RTD("tt.rtd",,RTD("tt.rtd",,"Inst","ASX",I31),"BidQty") + RTD("tt.rtd",,RTD("tt.rtd",,"Inst","ASX",I31),"AskQty")),
      3
    ),
    "settle", RTD("tt.rtd",,RTD("tt.rtd",,"Inst","ASX",I31),"Settle"),
    "mid", ROUND(
      (RTD("tt.rtd",,RTD("tt.rtd",,"Inst","ASX",I31),"Bid") + RTD("tt.rtd",,RTD("tt.rtd",,"Inst","ASX",I31),"Ask")) / 2,
      3
    ),
    0
  ),
  0
)</f>
        <v>0</v>
      </c>
      <c r="K31" s="41" t="s">
        <v>77</v>
      </c>
      <c r="L31" cm="1">
        <f t="array" ref="L31">IFERROR(
  _xlfn.SWITCH(
    $F$2,
    "vwap", ROUND(
      (RTD("tt.rtd",,RTD("tt.rtd",,"Inst","ASX",K31),"BidQty") * RTD("tt.rtd",,RTD("tt.rtd",,"Inst","ASX",K31),"Ask") +
       RTD("tt.rtd",,RTD("tt.rtd",,"Inst","ASX",K31),"AskQty") * RTD("tt.rtd",,RTD("tt.rtd",,"Inst","ASX",K31),"Bid")) /
      (RTD("tt.rtd",,RTD("tt.rtd",,"Inst","ASX",K31),"BidQty") + RTD("tt.rtd",,RTD("tt.rtd",,"Inst","ASX",K31),"AskQty")),
      3
    ),
    "settle", RTD("tt.rtd",,RTD("tt.rtd",,"Inst","ASX",K31),"Settle"),
    "mid", ROUND(
      (RTD("tt.rtd",,RTD("tt.rtd",,"Inst","ASX",K31),"Bid") + RTD("tt.rtd",,RTD("tt.rtd",,"Inst","ASX",K31),"Ask")) / 2,
      3
    ),
    0
  ),
  0
)</f>
        <v>0</v>
      </c>
      <c r="M31" s="35">
        <f t="shared" si="16"/>
        <v>0</v>
      </c>
      <c r="N31" t="str">
        <f>IF(AND(J31=0, L31=0), "",
   IF(AND(VALUE(RTD("tt.rtd",,RTD("tt.rtd",,"Inst","ASX",I31),"ttq"))&gt;0,
       VALUE(RTD("tt.rtd",,RTD("tt.rtd",,"Inst","ASX",K31),"ttq"))&gt;0,
         $E31&lt;$F31, M31&gt;$F31),
       IF(ABS(M31-$F31)&gt;0.01, "Sell", "S"),
   IF(AND(VALUE(RTD("tt.rtd",,RTD("tt.rtd",,"Inst","ASX",I31),"ttq"))&gt;0,
       VALUE(RTD("tt.rtd",,RTD("tt.rtd",,"Inst","ASX",K31),"ttq"))&gt;0,
       $E31&lt;$F31, M31&lt;$E31),
       IF(ABS(M31-$E31)&gt;0.01, "Buy", "B"), "")))</f>
        <v/>
      </c>
      <c r="O31" t="str">
        <f>IF(OR(N31="B", N31="BUY"),
    IF(VALUE(RTD("tt.rtd",,RTD("tt.rtd",,"Inst","ASX",I31),"BidQty")) /
       VALUE(RTD("tt.rtd",,RTD("tt.rtd",,"Inst","ASX",I31),"AskQty")) &gt; $G$2,
       IF(VALUE(RTD("tt.rtd",,RTD("tt.rtd",,"Inst","ASX",I31),"BidQty")) /
          VALUE(RTD("tt.rtd",,RTD("tt.rtd",,"Inst","ASX",I31),"AskQty")) &gt;=
          VALUE(RTD("tt.rtd",,RTD("tt.rtd",,"Inst","ASX",K31),"AskQty")) /
          VALUE(RTD("tt.rtd",,RTD("tt.rtd",,"Inst","ASX",K31),"BidQty")),
          K31, I31),
       ""),
    IF(OR(N31="S", N31="SELL"),
        IF(VALUE(RTD("tt.rtd",,RTD("tt.rtd",,"Inst","ASX",K31),"BidQty")) /
           VALUE(RTD("tt.rtd",,RTD("tt.rtd",,"Inst","ASX",K31),"AskQty")) &gt;  $G$2,
           IF(VALUE(RTD("tt.rtd",,RTD("tt.rtd",,"Inst","ASX",I31),"BidQty")) /
              VALUE(RTD("tt.rtd",,RTD("tt.rtd",,"Inst","ASX",I31),"AskQty")) &gt;=
              VALUE(RTD("tt.rtd",,RTD("tt.rtd",,"Inst","ASX",K31),"AskQty")) /
              VALUE(RTD("tt.rtd",,RTD("tt.rtd",,"Inst","ASX",K31),"BidQty")),
              I31,K31),
           ""),
        ""))</f>
        <v/>
      </c>
      <c r="P31" t="str">
        <f t="shared" si="2"/>
        <v/>
      </c>
      <c r="Q31" s="41" t="s">
        <v>168</v>
      </c>
      <c r="R31" cm="1">
        <f t="array" ref="R31">IFERROR(
  _xlfn.SWITCH(
    $F$2,
    "vwap", ROUND(
      (RTD("tt.rtd",,RTD("tt.rtd",,"Inst","ASX",Q31),"BidQty") * RTD("tt.rtd",,RTD("tt.rtd",,"Inst","ASX",Q31),"Ask") +
       RTD("tt.rtd",,RTD("tt.rtd",,"Inst","ASX",Q31),"AskQty") * RTD("tt.rtd",,RTD("tt.rtd",,"Inst","ASX",Q31),"Bid")) /
      (RTD("tt.rtd",,RTD("tt.rtd",,"Inst","ASX",Q31),"BidQty") + RTD("tt.rtd",,RTD("tt.rtd",,"Inst","ASX",Q31),"AskQty")),
      3
    ),
    "settle", RTD("tt.rtd",,RTD("tt.rtd",,"Inst","ASX",Q31),"Settle"),
    "mid", ROUND(
      (RTD("tt.rtd",,RTD("tt.rtd",,"Inst","ASX",Q31),"Bid") + RTD("tt.rtd",,RTD("tt.rtd",,"Inst","ASX",Q31),"Ask")) / 2,
      3
    ),
    0
  ),
  0
)</f>
        <v>0</v>
      </c>
      <c r="S31" s="41" t="s">
        <v>78</v>
      </c>
      <c r="T31" cm="1">
        <f t="array" ref="T31">IFERROR(
  _xlfn.SWITCH(
    $F$2,
    "vwap", ROUND(
      (RTD("tt.rtd",,RTD("tt.rtd",,"Inst","ASX",S31),"BidQty") * RTD("tt.rtd",,RTD("tt.rtd",,"Inst","ASX",S31),"Ask") +
       RTD("tt.rtd",,RTD("tt.rtd",,"Inst","ASX",S31),"AskQty") * RTD("tt.rtd",,RTD("tt.rtd",,"Inst","ASX",S31),"Bid")) /
      (RTD("tt.rtd",,RTD("tt.rtd",,"Inst","ASX",S31),"BidQty") + RTD("tt.rtd",,RTD("tt.rtd",,"Inst","ASX",S31),"AskQty")),
      3
    ),
    "settle", RTD("tt.rtd",,RTD("tt.rtd",,"Inst","ASX",S31),"Settle"),
    "mid", ROUND(
      (RTD("tt.rtd",,RTD("tt.rtd",,"Inst","ASX",S31),"Bid") + RTD("tt.rtd",,RTD("tt.rtd",,"Inst","ASX",S31),"Ask")) / 2,
      3
    ),
    0
  ),
  0
)</f>
        <v>0</v>
      </c>
      <c r="U31" s="35">
        <f t="shared" si="3"/>
        <v>0</v>
      </c>
      <c r="V31" t="str">
        <f>IF(AND(R31=0, T31=0), "",
   IF(AND(VALUE(RTD("tt.rtd",,RTD("tt.rtd",,"Inst","ASX",Q31),"ttq"))&gt;0,
       VALUE(RTD("tt.rtd",,RTD("tt.rtd",,"Inst","ASX",S31),"ttq"))&gt;0,
         $E31&lt;$F31, U31&gt;$F31),
       IF(ABS(U31-$F31)&gt;0.01, "Sell", "S"),
   IF(AND(VALUE(RTD("tt.rtd",,RTD("tt.rtd",,"Inst","ASX",Q31),"ttq"))&gt;0,
       VALUE(RTD("tt.rtd",,RTD("tt.rtd",,"Inst","ASX",S31),"ttq"))&gt;0,
       $E31&lt;$F31, U31&lt;$E31),
       IF(ABS(U31-$E31)&gt;0.01, "Buy", "B"), "")))</f>
        <v/>
      </c>
      <c r="W31" t="str">
        <f>IF(OR(V31="B", V31="BUY"),
    IF(VALUE(RTD("tt.rtd",,RTD("tt.rtd",,"Inst","ASX",Q31),"BidQty")) /
       VALUE(RTD("tt.rtd",,RTD("tt.rtd",,"Inst","ASX",Q31),"AskQty")) &gt; $G$2,
       IF(VALUE(RTD("tt.rtd",,RTD("tt.rtd",,"Inst","ASX",Q31),"BidQty")) /
          VALUE(RTD("tt.rtd",,RTD("tt.rtd",,"Inst","ASX",Q31),"AskQty")) &gt;=
          VALUE(RTD("tt.rtd",,RTD("tt.rtd",,"Inst","ASX",S31),"AskQty")) /
          VALUE(RTD("tt.rtd",,RTD("tt.rtd",,"Inst","ASX",S31),"BidQty")),
          S31,Q31),
       ""),
    IF(OR(V31="S", V31="SELL"),
        IF(VALUE(RTD("tt.rtd",,RTD("tt.rtd",,"Inst","ASX",S31),"BidQty")) /
           VALUE(RTD("tt.rtd",,RTD("tt.rtd",,"Inst","ASX",S31),"AskQty")) &gt;  $G$2,
           IF(VALUE(RTD("tt.rtd",,RTD("tt.rtd",,"Inst","ASX",Q31),"BidQty")) /
              VALUE(RTD("tt.rtd",,RTD("tt.rtd",,"Inst","ASX",Q31),"AskQty")) &gt;=
              VALUE(RTD("tt.rtd",,RTD("tt.rtd",,"Inst","ASX",S31),"AskQty")) /
              VALUE(RTD("tt.rtd",,RTD("tt.rtd",,"Inst","ASX",S31),"BidQty")),
              Q31,S31),
           ""),
        ""))</f>
        <v/>
      </c>
      <c r="X31" t="str">
        <f t="shared" si="4"/>
        <v/>
      </c>
      <c r="Y31" s="41" t="s">
        <v>169</v>
      </c>
      <c r="Z31" cm="1">
        <f t="array" ref="Z31">IFERROR(
  _xlfn.SWITCH(
    $F$2,
    "vwap", ROUND(
      (RTD("tt.rtd",,RTD("tt.rtd",,"Inst","ASX",Y31),"BidQty") * RTD("tt.rtd",,RTD("tt.rtd",,"Inst","ASX",Y31),"Ask") +
       RTD("tt.rtd",,RTD("tt.rtd",,"Inst","ASX",Y31),"AskQty") * RTD("tt.rtd",,RTD("tt.rtd",,"Inst","ASX",Y31),"Bid")) /
      (RTD("tt.rtd",,RTD("tt.rtd",,"Inst","ASX",Y31),"BidQty") + RTD("tt.rtd",,RTD("tt.rtd",,"Inst","ASX",Y31),"AskQty")),
      3
    ),
    "settle", RTD("tt.rtd",,RTD("tt.rtd",,"Inst","ASX",Y31),"Settle"),
    "mid", ROUND(
      (RTD("tt.rtd",,RTD("tt.rtd",,"Inst","ASX",Y31),"Bid") + RTD("tt.rtd",,RTD("tt.rtd",,"Inst","ASX",Y31),"Ask")) / 2,
      3
    ),
    0
  ),
  0
)</f>
        <v>0</v>
      </c>
      <c r="AA31" s="41" t="s">
        <v>177</v>
      </c>
      <c r="AB31" cm="1">
        <f t="array" ref="AB31">IFERROR(
  _xlfn.SWITCH(
    $F$2,
    "vwap", ROUND(
      (RTD("tt.rtd",,RTD("tt.rtd",,"Inst","ASX",AA31),"BidQty") * RTD("tt.rtd",,RTD("tt.rtd",,"Inst","ASX",AA31),"Ask") +
       RTD("tt.rtd",,RTD("tt.rtd",,"Inst","ASX",AA31),"AskQty") * RTD("tt.rtd",,RTD("tt.rtd",,"Inst","ASX",AA31),"Bid")) /
      (RTD("tt.rtd",,RTD("tt.rtd",,"Inst","ASX",AA31),"BidQty") + RTD("tt.rtd",,RTD("tt.rtd",,"Inst","ASX",AA31),"AskQty")),
      3
    ),
    "settle", RTD("tt.rtd",,RTD("tt.rtd",,"Inst","ASX",AA31),"Settle"),
    "mid", ROUND(
      (RTD("tt.rtd",,RTD("tt.rtd",,"Inst","ASX",AA31),"Bid") + RTD("tt.rtd",,RTD("tt.rtd",,"Inst","ASX",AA31),"Ask")) / 2,
      3
    ),
    0
  ),
  0
)</f>
        <v>0</v>
      </c>
      <c r="AC31" s="35">
        <f t="shared" si="5"/>
        <v>0</v>
      </c>
      <c r="AD31" t="str">
        <f>IF(AND(Z31=0, AB31=0), "",
   IF(AND(VALUE(RTD("tt.rtd",,RTD("tt.rtd",,"Inst","ASX",Y31),"ttq"))&gt;0,
       VALUE(RTD("tt.rtd",,RTD("tt.rtd",,"Inst","ASX",AA31),"ttq"))&gt;0,
         $E31&lt;$F31, AC31&gt;$F31),
       IF(ABS(AC31-$F31)&gt;0.01, "Sell", "S"),
   IF(AND(VALUE(RTD("tt.rtd",,RTD("tt.rtd",,"Inst","ASX",Y31),"ttq"))&gt;0,
       VALUE(RTD("tt.rtd",,RTD("tt.rtd",,"Inst","ASX",AA31),"ttq"))&gt;0,
       $E31&lt;$F31, AC31&lt;$E31),
       IF(ABS(AC31-$E31)&gt;0.01, "Buy", "B"), "")))</f>
        <v/>
      </c>
      <c r="AF31" t="str">
        <f t="shared" si="6"/>
        <v/>
      </c>
      <c r="AG31" s="41" t="s">
        <v>171</v>
      </c>
      <c r="AH31" cm="1">
        <f t="array" ref="AH31">IFERROR(
  _xlfn.SWITCH(
    $F$2,
    "vwap", ROUND(
      (RTD("tt.rtd",,RTD("tt.rtd",,"Inst","ASX",AG31),"BidQty") * RTD("tt.rtd",,RTD("tt.rtd",,"Inst","ASX",AG31),"Ask") +
       RTD("tt.rtd",,RTD("tt.rtd",,"Inst","ASX",AG31),"AskQty") * RTD("tt.rtd",,RTD("tt.rtd",,"Inst","ASX",AG31),"Bid")) /
      (RTD("tt.rtd",,RTD("tt.rtd",,"Inst","ASX",AG31),"BidQty") + RTD("tt.rtd",,RTD("tt.rtd",,"Inst","ASX",AG31),"AskQty")),
      3
    ),
    "settle", RTD("tt.rtd",,RTD("tt.rtd",,"Inst","ASX",AG31),"Settle"),
    "mid", ROUND(
      (RTD("tt.rtd",,RTD("tt.rtd",,"Inst","ASX",AG31),"Bid") + RTD("tt.rtd",,RTD("tt.rtd",,"Inst","ASX",AG31),"Ask")) / 2,
      3
    ),
    0
  ),
  0
)</f>
        <v>0</v>
      </c>
      <c r="AI31" s="41" t="s">
        <v>178</v>
      </c>
      <c r="AJ31" cm="1">
        <f t="array" ref="AJ31">IFERROR(
  _xlfn.SWITCH(
    $F$2,
    "vwap", ROUND(
      (RTD("tt.rtd",,RTD("tt.rtd",,"Inst","ASX",AI31),"BidQty") * RTD("tt.rtd",,RTD("tt.rtd",,"Inst","ASX",AI31),"Ask") +
       RTD("tt.rtd",,RTD("tt.rtd",,"Inst","ASX",AI31),"AskQty") * RTD("tt.rtd",,RTD("tt.rtd",,"Inst","ASX",AI31),"Bid")) /
      (RTD("tt.rtd",,RTD("tt.rtd",,"Inst","ASX",AI31),"BidQty") + RTD("tt.rtd",,RTD("tt.rtd",,"Inst","ASX",AI31),"AskQty")),
      3
    ),
    "settle", RTD("tt.rtd",,RTD("tt.rtd",,"Inst","ASX",AI31),"Settle"),
    "mid", ROUND(
      (RTD("tt.rtd",,RTD("tt.rtd",,"Inst","ASX",AI31),"Bid") + RTD("tt.rtd",,RTD("tt.rtd",,"Inst","ASX",AI31),"Ask")) / 2,
      3
    ),
    0
  ),
  0
)</f>
        <v>0</v>
      </c>
      <c r="AK31" s="35">
        <f t="shared" si="7"/>
        <v>0</v>
      </c>
      <c r="AL31" t="str">
        <f>IF(AND(AH31=0, AJ31=0), "",
   IF(AND(VALUE(RTD("tt.rtd",,RTD("tt.rtd",,"Inst","ASX",AG31),"ttq"))&gt;0,
       VALUE(RTD("tt.rtd",,RTD("tt.rtd",,"Inst","ASX",AI31),"ttq"))&gt;0,
         $E31&lt;$F31, AK31&gt;$F31),
       IF(ABS(AK31-$F31)&gt;0.01, "Sell", "S"),
   IF(AND(VALUE(RTD("tt.rtd",,RTD("tt.rtd",,"Inst","ASX",AG31),"ttq"))&gt;0,
       VALUE(RTD("tt.rtd",,RTD("tt.rtd",,"Inst","ASX",AI31),"ttq"))&gt;0,
       $E31&lt;$F31, AK31&lt;$E31),
       IF(ABS(AK31-$E31)&gt;0.01, "Buy", "B"), "")))</f>
        <v/>
      </c>
      <c r="AM31" t="str">
        <f>IF(OR(AL31="B", AL31="BUY"),
    IF(VALUE(RTD("tt.rtd",,RTD("tt.rtd",,"Inst","ASX",AG31),"BidQty")) /
       VALUE(RTD("tt.rtd",,RTD("tt.rtd",,"Inst","ASX",AG31),"AskQty")) &gt; $G$2,
       IF(VALUE(RTD("tt.rtd",,RTD("tt.rtd",,"Inst","ASX",AG31),"BidQty")) /
          VALUE(RTD("tt.rtd",,RTD("tt.rtd",,"Inst","ASX",AG31),"AskQty")) &gt;=
          VALUE(RTD("tt.rtd",,RTD("tt.rtd",,"Inst","ASX",AI31),"AskQty")) /
          VALUE(RTD("tt.rtd",,RTD("tt.rtd",,"Inst","ASX",AI31),"BidQty")),
          AI31,AG31),
       ""),
    IF(OR(AL31="S", AL31="SELL"),
        IF(VALUE(RTD("tt.rtd",,RTD("tt.rtd",,"Inst","ASX",AI31),"BidQty")) /
           VALUE(RTD("tt.rtd",,RTD("tt.rtd",,"Inst","ASX",AI31),"AskQty")) &gt;  $G$2,
           IF(VALUE(RTD("tt.rtd",,RTD("tt.rtd",,"Inst","ASX",AG31),"BidQty")) /
              VALUE(RTD("tt.rtd",,RTD("tt.rtd",,"Inst","ASX",AG31),"AskQty")) &gt;=
              VALUE(RTD("tt.rtd",,RTD("tt.rtd",,"Inst","ASX",AI31),"AskQty")) /
              VALUE(RTD("tt.rtd",,RTD("tt.rtd",,"Inst","ASX",AI31),"BidQty")),
              AG31,AI31),
           ""),
        ""))</f>
        <v/>
      </c>
      <c r="AN31" t="str">
        <f t="shared" si="8"/>
        <v/>
      </c>
      <c r="AO31" s="41" t="s">
        <v>175</v>
      </c>
      <c r="AP31" cm="1">
        <f t="array" ref="AP31">IFERROR(
  _xlfn.SWITCH(
    $F$2,
    "vwap", ROUND(
      (RTD("tt.rtd",,RTD("tt.rtd",,"Inst","ASX",AO31),"BidQty") * RTD("tt.rtd",,RTD("tt.rtd",,"Inst","ASX",AO31),"Ask") +
       RTD("tt.rtd",,RTD("tt.rtd",,"Inst","ASX",AO31),"AskQty") * RTD("tt.rtd",,RTD("tt.rtd",,"Inst","ASX",AO31),"Bid")) /
      (RTD("tt.rtd",,RTD("tt.rtd",,"Inst","ASX",AO31),"BidQty") + RTD("tt.rtd",,RTD("tt.rtd",,"Inst","ASX",AO31),"AskQty")),
      3
    ),
    "settle", RTD("tt.rtd",,RTD("tt.rtd",,"Inst","ASX",AO31),"Settle"),
    "mid", ROUND(
      (RTD("tt.rtd",,RTD("tt.rtd",,"Inst","ASX",AO31),"Bid") + RTD("tt.rtd",,RTD("tt.rtd",,"Inst","ASX",AO31),"Ask")) / 2,
      3
    ),
    0
  ),
  0
)</f>
        <v>0</v>
      </c>
      <c r="AQ31" s="41" t="s">
        <v>179</v>
      </c>
      <c r="AR31" cm="1">
        <f t="array" ref="AR31">IFERROR(
  _xlfn.SWITCH(
    $F$2,
    "vwap", ROUND(
      (RTD("tt.rtd",,RTD("tt.rtd",,"Inst","ASX",AQ31),"BidQty") * RTD("tt.rtd",,RTD("tt.rtd",,"Inst","ASX",AQ31),"Ask") +
       RTD("tt.rtd",,RTD("tt.rtd",,"Inst","ASX",AQ31),"AskQty") * RTD("tt.rtd",,RTD("tt.rtd",,"Inst","ASX",AQ31),"Bid")) /
      (RTD("tt.rtd",,RTD("tt.rtd",,"Inst","ASX",AQ31),"BidQty") + RTD("tt.rtd",,RTD("tt.rtd",,"Inst","ASX",AQ31),"AskQty")),
      3
    ),
    "settle", RTD("tt.rtd",,RTD("tt.rtd",,"Inst","ASX",AQ31),"Settle"),
    "mid", ROUND(
      (RTD("tt.rtd",,RTD("tt.rtd",,"Inst","ASX",AQ31),"Bid") + RTD("tt.rtd",,RTD("tt.rtd",,"Inst","ASX",AQ31),"Ask")) / 2,
      3
    ),
    0
  ),
  0
)</f>
        <v>0</v>
      </c>
      <c r="AS31" s="35">
        <f t="shared" si="9"/>
        <v>0</v>
      </c>
      <c r="AT31" t="str">
        <f>IF(AND(AP31=0, AR31=0), "",
   IF(AND(VALUE(RTD("tt.rtd",,RTD("tt.rtd",,"Inst","ASX",AO31),"ttq"))&gt;0,
       VALUE(RTD("tt.rtd",,RTD("tt.rtd",,"Inst","ASX",AQ31),"ttq"))&gt;0,
         $E31&lt;$F31, AS31&gt;$F31),
       IF(ABS(AS31-$F31)&gt;0.01, "Sell", "S"),
   IF(AND(VALUE(RTD("tt.rtd",,RTD("tt.rtd",,"Inst","ASX",AO31),"ttq"))&gt;0,
       VALUE(RTD("tt.rtd",,RTD("tt.rtd",,"Inst","ASX",AQ31),"ttq"))&gt;0,
       $E31&lt;$F31, AS31&lt;$E31),
       IF(ABS(AS31-$E31)&gt;0.01, "Buy", "B"), "")))</f>
        <v/>
      </c>
      <c r="AU31" t="str">
        <f>IF(OR(AT31="B", AT31="BUY"),
    IF(VALUE(RTD("tt.rtd",,RTD("tt.rtd",,"Inst","ASX",AO31),"BidQty")) /
       VALUE(RTD("tt.rtd",,RTD("tt.rtd",,"Inst","ASX",AO31),"AskQty")) &gt; $G$2,
       IF(VALUE(RTD("tt.rtd",,RTD("tt.rtd",,"Inst","ASX",AO31),"BidQty")) /
          VALUE(RTD("tt.rtd",,RTD("tt.rtd",,"Inst","ASX",AO31),"AskQty")) &gt;=
          VALUE(RTD("tt.rtd",,RTD("tt.rtd",,"Inst","ASX",AQ31),"AskQty")) /
          VALUE(RTD("tt.rtd",,RTD("tt.rtd",,"Inst","ASX",AQ31),"BidQty")),
          AQ31,AO31),
       ""),
    IF(OR(AT31="S", AT31="SELL"),
        IF(VALUE(RTD("tt.rtd",,RTD("tt.rtd",,"Inst","ASX",AQ31),"BidQty")) /
           VALUE(RTD("tt.rtd",,RTD("tt.rtd",,"Inst","ASX",AQ31),"AskQty")) &gt;  $G$2,
           IF(VALUE(RTD("tt.rtd",,RTD("tt.rtd",,"Inst","ASX",AO31),"BidQty")) /
              VALUE(RTD("tt.rtd",,RTD("tt.rtd",,"Inst","ASX",AO31),"AskQty")) &gt;=
              VALUE(RTD("tt.rtd",,RTD("tt.rtd",,"Inst","ASX",AQ31),"AskQty")) /
              VALUE(RTD("tt.rtd",,RTD("tt.rtd",,"Inst","ASX",AQ31),"BidQty")),
              AO31,AQ31),
           ""),
        ""))</f>
        <v/>
      </c>
      <c r="AV31" t="str">
        <f t="shared" si="10"/>
        <v/>
      </c>
      <c r="AW31" s="41" t="s">
        <v>195</v>
      </c>
      <c r="AX31" cm="1">
        <f t="array" ref="AX31">IFERROR(
  _xlfn.SWITCH(
    $F$2,
    "vwap", ROUND(
      (RTD("tt.rtd",,RTD("tt.rtd",,"Inst","ASX",AW31),"BidQty") * RTD("tt.rtd",,RTD("tt.rtd",,"Inst","ASX",AW31),"Ask") +
       RTD("tt.rtd",,RTD("tt.rtd",,"Inst","ASX",AW31),"AskQty") * RTD("tt.rtd",,RTD("tt.rtd",,"Inst","ASX",AW31),"Bid")) /
      (RTD("tt.rtd",,RTD("tt.rtd",,"Inst","ASX",AW31),"BidQty") + RTD("tt.rtd",,RTD("tt.rtd",,"Inst","ASX",AW31),"AskQty")),
      3
    ),
    "settle", RTD("tt.rtd",,RTD("tt.rtd",,"Inst","ASX",AW31),"Settle"),
    "mid", ROUND(
      (RTD("tt.rtd",,RTD("tt.rtd",,"Inst","ASX",AW31),"Bid") + RTD("tt.rtd",,RTD("tt.rtd",,"Inst","ASX",AW31),"Ask")) / 2,
      3
    ),
    0
  ),
  0
)</f>
        <v>0</v>
      </c>
      <c r="AY31" s="41" t="s">
        <v>181</v>
      </c>
      <c r="AZ31" cm="1">
        <f t="array" ref="AZ31">IFERROR(
  _xlfn.SWITCH(
    $F$2,
    "vwap", ROUND(
      (RTD("tt.rtd",,RTD("tt.rtd",,"Inst","ASX",AY31),"BidQty") * RTD("tt.rtd",,RTD("tt.rtd",,"Inst","ASX",AY31),"Ask") +
       RTD("tt.rtd",,RTD("tt.rtd",,"Inst","ASX",AY31),"AskQty") * RTD("tt.rtd",,RTD("tt.rtd",,"Inst","ASX",AY31),"Bid")) /
      (RTD("tt.rtd",,RTD("tt.rtd",,"Inst","ASX",AY31),"BidQty") + RTD("tt.rtd",,RTD("tt.rtd",,"Inst","ASX",AY31),"AskQty")),
      3
    ),
    "settle", RTD("tt.rtd",,RTD("tt.rtd",,"Inst","ASX",AY31),"Settle"),
    "mid", ROUND(
      (RTD("tt.rtd",,RTD("tt.rtd",,"Inst","ASX",AY31),"Bid") + RTD("tt.rtd",,RTD("tt.rtd",,"Inst","ASX",AY31),"Ask")) / 2,
      3
    ),
    0
  ),
  0
)</f>
        <v>0</v>
      </c>
      <c r="BA31" s="35">
        <f t="shared" si="11"/>
        <v>0</v>
      </c>
      <c r="BB31" t="str">
        <f>IF(AND(AX31=0, AZ31=0), "",
   IF(AND(VALUE(RTD("tt.rtd",,RTD("tt.rtd",,"Inst","ASX",AW31),"ttq"))&gt;0,
       VALUE(RTD("tt.rtd",,RTD("tt.rtd",,"Inst","ASX",AY31),"ttq"))&gt;0,
         $E31&lt;$F31, BA31&gt;$F31),
       IF(ABS(BA31-$F31)&gt;0.01, "Sell", "S"),
   IF(AND(VALUE(RTD("tt.rtd",,RTD("tt.rtd",,"Inst","ASX",AW31),"ttq"))&gt;0,
       VALUE(RTD("tt.rtd",,RTD("tt.rtd",,"Inst","ASX",AY31),"ttq"))&gt;0,
       $E31&lt;$F31, BA31&lt;$E31),
       IF(ABS(BA31-$E31)&gt;0.01, "Buy", "B"), "")))</f>
        <v/>
      </c>
      <c r="BC31" t="str">
        <f>IF(OR(BB31="B", BB31="BUY"),
    IF(VALUE(RTD("tt.rtd",,RTD("tt.rtd",,"Inst","ASX",AW31),"BidQty")) /
       VALUE(RTD("tt.rtd",,RTD("tt.rtd",,"Inst","ASX",AW31),"AskQty")) &gt; $G$2,
       IF(VALUE(RTD("tt.rtd",,RTD("tt.rtd",,"Inst","ASX",AW31),"BidQty")) /
          VALUE(RTD("tt.rtd",,RTD("tt.rtd",,"Inst","ASX",AW31),"AskQty")) &gt;=
          VALUE(RTD("tt.rtd",,RTD("tt.rtd",,"Inst","ASX",AY31),"AskQty")) /
          VALUE(RTD("tt.rtd",,RTD("tt.rtd",,"Inst","ASX",AY31),"BidQty")),
          AY31,AW31),
       ""),
    IF(OR(BB31="S", BB31="SELL"),
        IF(VALUE(RTD("tt.rtd",,RTD("tt.rtd",,"Inst","ASX",AY31),"BidQty")) /
           VALUE(RTD("tt.rtd",,RTD("tt.rtd",,"Inst","ASX",AY31),"AskQty")) &gt;  $G$2,
           IF(VALUE(RTD("tt.rtd",,RTD("tt.rtd",,"Inst","ASX",AW31),"BidQty")) /
              VALUE(RTD("tt.rtd",,RTD("tt.rtd",,"Inst","ASX",AW31),"AskQty")) &gt;=
              VALUE(RTD("tt.rtd",,RTD("tt.rtd",,"Inst","ASX",AY31),"AskQty")) /
              VALUE(RTD("tt.rtd",,RTD("tt.rtd",,"Inst","ASX",AY31),"BidQty")),
              AW31,AY31),
           ""),
        ""))</f>
        <v/>
      </c>
      <c r="BD31" t="str">
        <f t="shared" si="12"/>
        <v/>
      </c>
      <c r="BE31" s="41" t="s">
        <v>289</v>
      </c>
      <c r="BF31" cm="1">
        <f t="array" ref="BF31">IFERROR(
  _xlfn.SWITCH(
    $F$2,
    "vwap", ROUND(
      (RTD("tt.rtd",,RTD("tt.rtd",,"Inst","ASX",BE31),"BidQty") * RTD("tt.rtd",,RTD("tt.rtd",,"Inst","ASX",BE31),"Ask") +
       RTD("tt.rtd",,RTD("tt.rtd",,"Inst","ASX",BE31),"AskQty") * RTD("tt.rtd",,RTD("tt.rtd",,"Inst","ASX",BE31),"Bid")) /
      (RTD("tt.rtd",,RTD("tt.rtd",,"Inst","ASX",BE31),"BidQty") + RTD("tt.rtd",,RTD("tt.rtd",,"Inst","ASX",BE31),"AskQty")),
      3
    ),
    "settle", RTD("tt.rtd",,RTD("tt.rtd",,"Inst","ASX",BE31),"Settle"),
    "mid", ROUND(
      (RTD("tt.rtd",,RTD("tt.rtd",,"Inst","ASX",BE31),"Bid") + RTD("tt.rtd",,RTD("tt.rtd",,"Inst","ASX",BE31),"Ask")) / 2,
      3
    ),
    0
  ),
  0
)</f>
        <v>0</v>
      </c>
      <c r="BG31" s="41" t="s">
        <v>291</v>
      </c>
      <c r="BH31" cm="1">
        <f t="array" ref="BH31">IFERROR(
  _xlfn.SWITCH(
    $F$2,
    "vwap", ROUND(
      (RTD("tt.rtd",,RTD("tt.rtd",,"Inst","ASX",BG31),"BidQty") * RTD("tt.rtd",,RTD("tt.rtd",,"Inst","ASX",BG31),"Ask") +
       RTD("tt.rtd",,RTD("tt.rtd",,"Inst","ASX",BG31),"AskQty") * RTD("tt.rtd",,RTD("tt.rtd",,"Inst","ASX",BG31),"Bid")) /
      (RTD("tt.rtd",,RTD("tt.rtd",,"Inst","ASX",BG31),"BidQty") + RTD("tt.rtd",,RTD("tt.rtd",,"Inst","ASX",BG31),"AskQty")),
      3
    ),
    "settle", RTD("tt.rtd",,RTD("tt.rtd",,"Inst","ASX",BG31),"Settle"),
    "mid", ROUND(
      (RTD("tt.rtd",,RTD("tt.rtd",,"Inst","ASX",BG31),"Bid") + RTD("tt.rtd",,RTD("tt.rtd",,"Inst","ASX",BG31),"Ask")) / 2,
      3
    ),
    0
  ),
  0
)</f>
        <v>0</v>
      </c>
      <c r="BI31" s="35">
        <f t="shared" si="13"/>
        <v>0</v>
      </c>
      <c r="BJ31" t="str">
        <f>IF(AND(BF31=0, BH31=0), "",
   IF(AND(VALUE(RTD("tt.rtd",,RTD("tt.rtd",,"Inst","ASX",BE31),"ttq"))&gt;0,
       VALUE(RTD("tt.rtd",,RTD("tt.rtd",,"Inst","ASX",BG31),"ttq"))&gt;0,
         $E31&lt;$F31, BI31&gt;$F31),
       IF(ABS(BI31-$F31)&gt;0.01, "Sell", "S"),
   IF(AND(VALUE(RTD("tt.rtd",,RTD("tt.rtd",,"Inst","ASX",BE31),"ttq"))&gt;0,
       VALUE(RTD("tt.rtd",,RTD("tt.rtd",,"Inst","ASX",BG31),"ttq"))&gt;0,
       $E31&lt;$F31, BI31&lt;$E31),
       IF(ABS(BI31-$E31)&gt;0.01, "Buy", "B"), "")))</f>
        <v/>
      </c>
      <c r="BK31" t="str">
        <f>IF(OR(BJ31="B", BJ31="BUY"),
    IF(VALUE(RTD("tt.rtd",,RTD("tt.rtd",,"Inst","ASX",BE31),"BidQty")) /
       VALUE(RTD("tt.rtd",,RTD("tt.rtd",,"Inst","ASX",BE31),"AskQty")) &gt; $G$2,
       IF(VALUE(RTD("tt.rtd",,RTD("tt.rtd",,"Inst","ASX",BE31),"BidQty")) /
          VALUE(RTD("tt.rtd",,RTD("tt.rtd",,"Inst","ASX",BE31),"AskQty")) &gt;=
          VALUE(RTD("tt.rtd",,RTD("tt.rtd",,"Inst","ASX",BG31),"AskQty")) /
          VALUE(RTD("tt.rtd",,RTD("tt.rtd",,"Inst","ASX",BG31),"BidQty")),
          BG31,BE31),
       ""),
    IF(OR(BJ31="S", BJ31="SELL"),
        IF(VALUE(RTD("tt.rtd",,RTD("tt.rtd",,"Inst","ASX",BG31),"BidQty")) /
           VALUE(RTD("tt.rtd",,RTD("tt.rtd",,"Inst","ASX",BG31),"AskQty")) &gt;  $G$2,
           IF(VALUE(RTD("tt.rtd",,RTD("tt.rtd",,"Inst","ASX",BE31),"BidQty")) /
              VALUE(RTD("tt.rtd",,RTD("tt.rtd",,"Inst","ASX",BE31),"AskQty")) &gt;=
              VALUE(RTD("tt.rtd",,RTD("tt.rtd",,"Inst","ASX",BG31),"AskQty")) /
              VALUE(RTD("tt.rtd",,RTD("tt.rtd",,"Inst","ASX",BG31),"BidQty")),
              BE31,BG31),
           ""),
        ""))</f>
        <v/>
      </c>
      <c r="BL31" t="str">
        <f t="shared" si="14"/>
        <v/>
      </c>
    </row>
    <row r="32" spans="1:763" x14ac:dyDescent="0.2">
      <c r="A32" s="40" t="s">
        <v>54</v>
      </c>
      <c r="B32" cm="1">
        <f t="array" ref="B32">IFERROR(
  _xlfn.SWITCH(
    $F$2,
    "vwap", ROUND(
      (RTD("tt.rtd",,RTD("tt.rtd",,"Inst","ASX",A32),"BidQty") * RTD("tt.rtd",,RTD("tt.rtd",,"Inst","ASX",A32),"Ask") +
       RTD("tt.rtd",,RTD("tt.rtd",,"Inst","ASX",A32),"AskQty") * RTD("tt.rtd",,RTD("tt.rtd",,"Inst","ASX",A32),"Bid")) /
      (RTD("tt.rtd",,RTD("tt.rtd",,"Inst","ASX",A32),"BidQty") + RTD("tt.rtd",,RTD("tt.rtd",,"Inst","ASX",A32),"AskQty")),
      3
    ),
    "settle", RTD("tt.rtd",,RTD("tt.rtd",,"Inst","ASX",A32),"Settle"),
    "mid", ROUND(
      (RTD("tt.rtd",,RTD("tt.rtd",,"Inst","ASX",A32),"Bid") + RTD("tt.rtd",,RTD("tt.rtd",,"Inst","ASX",A32),"Ask")) / 2,
      3
    ),
    0
  ),
  0
)</f>
        <v>0</v>
      </c>
      <c r="C32" s="35">
        <f t="shared" si="15"/>
        <v>0</v>
      </c>
      <c r="D32" s="41" t="s">
        <v>172</v>
      </c>
      <c r="E32" t="e">
        <f>VALUE(RTD("tt.rtd",,RTD("tt.rtd",,"Inst","ASX",D32),"Bid"))</f>
        <v>#N/A</v>
      </c>
      <c r="F32" t="e">
        <f>VALUE(RTD("tt.rtd",,RTD("tt.rtd",,"Inst","ASX",D32),"Ask"))</f>
        <v>#N/A</v>
      </c>
      <c r="G32" s="37" cm="1">
        <f t="array" ref="G32">IFERROR(
  _xlfn.SWITCH(
    $F$2,
    "vwap", ROUND(
      (RTD("tt.rtd",,RTD("tt.rtd",,"Inst","ASX",D32),"BidQty") * RTD("tt.rtd",,RTD("tt.rtd",,"Inst","ASX",D32),"Ask") +
       RTD("tt.rtd",,RTD("tt.rtd",,"Inst","ASX",D32),"AskQty") * RTD("tt.rtd",,RTD("tt.rtd",,"Inst","ASX",D32),"Bid")) /
      (RTD("tt.rtd",,RTD("tt.rtd",,"Inst","ASX",D32),"BidQty") + RTD("tt.rtd",,RTD("tt.rtd",,"Inst","ASX",D32),"AskQty")),
      3
    ),
    "settle", RTD("tt.rtd",,RTD("tt.rtd",,"Inst","ASX",D32),"Settle"),
    "mid", ROUND(
      (RTD("tt.rtd",,RTD("tt.rtd",,"Inst","ASX",D32),"Bid") + RTD("tt.rtd",,RTD("tt.rtd",,"Inst","ASX",D32),"Ask")) / 2,
      3
    ),
    0
  ),
  0
)</f>
        <v>0</v>
      </c>
      <c r="I32" s="41" t="s">
        <v>77</v>
      </c>
      <c r="J32" cm="1">
        <f t="array" ref="J32">IFERROR(
  _xlfn.SWITCH(
    $F$2,
    "vwap", ROUND(
      (RTD("tt.rtd",,RTD("tt.rtd",,"Inst","ASX",I32),"BidQty") * RTD("tt.rtd",,RTD("tt.rtd",,"Inst","ASX",I32),"Ask") +
       RTD("tt.rtd",,RTD("tt.rtd",,"Inst","ASX",I32),"AskQty") * RTD("tt.rtd",,RTD("tt.rtd",,"Inst","ASX",I32),"Bid")) /
      (RTD("tt.rtd",,RTD("tt.rtd",,"Inst","ASX",I32),"BidQty") + RTD("tt.rtd",,RTD("tt.rtd",,"Inst","ASX",I32),"AskQty")),
      3
    ),
    "settle", RTD("tt.rtd",,RTD("tt.rtd",,"Inst","ASX",I32),"Settle"),
    "mid", ROUND(
      (RTD("tt.rtd",,RTD("tt.rtd",,"Inst","ASX",I32),"Bid") + RTD("tt.rtd",,RTD("tt.rtd",,"Inst","ASX",I32),"Ask")) / 2,
      3
    ),
    0
  ),
  0
)</f>
        <v>0</v>
      </c>
      <c r="K32" s="41" t="s">
        <v>78</v>
      </c>
      <c r="L32" cm="1">
        <f t="array" ref="L32">IFERROR(
  _xlfn.SWITCH(
    $F$2,
    "vwap", ROUND(
      (RTD("tt.rtd",,RTD("tt.rtd",,"Inst","ASX",K32),"BidQty") * RTD("tt.rtd",,RTD("tt.rtd",,"Inst","ASX",K32),"Ask") +
       RTD("tt.rtd",,RTD("tt.rtd",,"Inst","ASX",K32),"AskQty") * RTD("tt.rtd",,RTD("tt.rtd",,"Inst","ASX",K32),"Bid")) /
      (RTD("tt.rtd",,RTD("tt.rtd",,"Inst","ASX",K32),"BidQty") + RTD("tt.rtd",,RTD("tt.rtd",,"Inst","ASX",K32),"AskQty")),
      3
    ),
    "settle", RTD("tt.rtd",,RTD("tt.rtd",,"Inst","ASX",K32),"Settle"),
    "mid", ROUND(
      (RTD("tt.rtd",,RTD("tt.rtd",,"Inst","ASX",K32),"Bid") + RTD("tt.rtd",,RTD("tt.rtd",,"Inst","ASX",K32),"Ask")) / 2,
      3
    ),
    0
  ),
  0
)</f>
        <v>0</v>
      </c>
      <c r="M32" s="35">
        <f t="shared" si="16"/>
        <v>0</v>
      </c>
      <c r="N32" t="str">
        <f>IF(AND(J32=0, L32=0), "",
   IF(AND(VALUE(RTD("tt.rtd",,RTD("tt.rtd",,"Inst","ASX",I32),"ttq"))&gt;0,
       VALUE(RTD("tt.rtd",,RTD("tt.rtd",,"Inst","ASX",K32),"ttq"))&gt;0,
         $E32&lt;$F32, M32&gt;$F32),
       IF(ABS(M32-$F32)&gt;0.01, "Sell", "S"),
   IF(AND(VALUE(RTD("tt.rtd",,RTD("tt.rtd",,"Inst","ASX",I32),"ttq"))&gt;0,
       VALUE(RTD("tt.rtd",,RTD("tt.rtd",,"Inst","ASX",K32),"ttq"))&gt;0,
       $E32&lt;$F32, M32&lt;$E32),
       IF(ABS(M32-$E32)&gt;0.01, "Buy", "B"), "")))</f>
        <v/>
      </c>
      <c r="O32" t="str">
        <f>IF(OR(N32="B", N32="BUY"),
    IF(VALUE(RTD("tt.rtd",,RTD("tt.rtd",,"Inst","ASX",I32),"BidQty")) /
       VALUE(RTD("tt.rtd",,RTD("tt.rtd",,"Inst","ASX",I32),"AskQty")) &gt; $G$2,
       IF(VALUE(RTD("tt.rtd",,RTD("tt.rtd",,"Inst","ASX",I32),"BidQty")) /
          VALUE(RTD("tt.rtd",,RTD("tt.rtd",,"Inst","ASX",I32),"AskQty")) &gt;=
          VALUE(RTD("tt.rtd",,RTD("tt.rtd",,"Inst","ASX",K32),"AskQty")) /
          VALUE(RTD("tt.rtd",,RTD("tt.rtd",,"Inst","ASX",K32),"BidQty")),
          K32, I32),
       ""),
    IF(OR(N32="S", N32="SELL"),
        IF(VALUE(RTD("tt.rtd",,RTD("tt.rtd",,"Inst","ASX",K32),"BidQty")) /
           VALUE(RTD("tt.rtd",,RTD("tt.rtd",,"Inst","ASX",K32),"AskQty")) &gt;  $G$2,
           IF(VALUE(RTD("tt.rtd",,RTD("tt.rtd",,"Inst","ASX",I32),"BidQty")) /
              VALUE(RTD("tt.rtd",,RTD("tt.rtd",,"Inst","ASX",I32),"AskQty")) &gt;=
              VALUE(RTD("tt.rtd",,RTD("tt.rtd",,"Inst","ASX",K32),"AskQty")) /
              VALUE(RTD("tt.rtd",,RTD("tt.rtd",,"Inst","ASX",K32),"BidQty")),
              I32,K32),
           ""),
        ""))</f>
        <v/>
      </c>
      <c r="P32" t="str">
        <f t="shared" si="2"/>
        <v/>
      </c>
      <c r="Q32" s="41" t="s">
        <v>173</v>
      </c>
      <c r="R32" cm="1">
        <f t="array" ref="R32">IFERROR(
  _xlfn.SWITCH(
    $F$2,
    "vwap", ROUND(
      (RTD("tt.rtd",,RTD("tt.rtd",,"Inst","ASX",Q32),"BidQty") * RTD("tt.rtd",,RTD("tt.rtd",,"Inst","ASX",Q32),"Ask") +
       RTD("tt.rtd",,RTD("tt.rtd",,"Inst","ASX",Q32),"AskQty") * RTD("tt.rtd",,RTD("tt.rtd",,"Inst","ASX",Q32),"Bid")) /
      (RTD("tt.rtd",,RTD("tt.rtd",,"Inst","ASX",Q32),"BidQty") + RTD("tt.rtd",,RTD("tt.rtd",,"Inst","ASX",Q32),"AskQty")),
      3
    ),
    "settle", RTD("tt.rtd",,RTD("tt.rtd",,"Inst","ASX",Q32),"Settle"),
    "mid", ROUND(
      (RTD("tt.rtd",,RTD("tt.rtd",,"Inst","ASX",Q32),"Bid") + RTD("tt.rtd",,RTD("tt.rtd",,"Inst","ASX",Q32),"Ask")) / 2,
      3
    ),
    0
  ),
  0
)</f>
        <v>0</v>
      </c>
      <c r="S32" s="41" t="s">
        <v>79</v>
      </c>
      <c r="T32" cm="1">
        <f t="array" ref="T32">IFERROR(
  _xlfn.SWITCH(
    $F$2,
    "vwap", ROUND(
      (RTD("tt.rtd",,RTD("tt.rtd",,"Inst","ASX",S32),"BidQty") * RTD("tt.rtd",,RTD("tt.rtd",,"Inst","ASX",S32),"Ask") +
       RTD("tt.rtd",,RTD("tt.rtd",,"Inst","ASX",S32),"AskQty") * RTD("tt.rtd",,RTD("tt.rtd",,"Inst","ASX",S32),"Bid")) /
      (RTD("tt.rtd",,RTD("tt.rtd",,"Inst","ASX",S32),"BidQty") + RTD("tt.rtd",,RTD("tt.rtd",,"Inst","ASX",S32),"AskQty")),
      3
    ),
    "settle", RTD("tt.rtd",,RTD("tt.rtd",,"Inst","ASX",S32),"Settle"),
    "mid", ROUND(
      (RTD("tt.rtd",,RTD("tt.rtd",,"Inst","ASX",S32),"Bid") + RTD("tt.rtd",,RTD("tt.rtd",,"Inst","ASX",S32),"Ask")) / 2,
      3
    ),
    0
  ),
  0
)</f>
        <v>0</v>
      </c>
      <c r="U32" s="35">
        <f t="shared" si="3"/>
        <v>0</v>
      </c>
      <c r="V32" t="str">
        <f>IF(AND(R32=0, T32=0), "",
   IF(AND(VALUE(RTD("tt.rtd",,RTD("tt.rtd",,"Inst","ASX",Q32),"ttq"))&gt;0,
       VALUE(RTD("tt.rtd",,RTD("tt.rtd",,"Inst","ASX",S32),"ttq"))&gt;0,
         $E32&lt;$F32, U32&gt;$F32),
       IF(ABS(U32-$F32)&gt;0.01, "Sell", "S"),
   IF(AND(VALUE(RTD("tt.rtd",,RTD("tt.rtd",,"Inst","ASX",Q32),"ttq"))&gt;0,
       VALUE(RTD("tt.rtd",,RTD("tt.rtd",,"Inst","ASX",S32),"ttq"))&gt;0,
       $E32&lt;$F32, U32&lt;$E32),
       IF(ABS(U32-$E32)&gt;0.01, "Buy", "B"), "")))</f>
        <v/>
      </c>
      <c r="X32" t="str">
        <f t="shared" si="4"/>
        <v/>
      </c>
      <c r="Y32" s="41" t="s">
        <v>174</v>
      </c>
      <c r="Z32" cm="1">
        <f t="array" ref="Z32">IFERROR(
  _xlfn.SWITCH(
    $F$2,
    "vwap", ROUND(
      (RTD("tt.rtd",,RTD("tt.rtd",,"Inst","ASX",Y32),"BidQty") * RTD("tt.rtd",,RTD("tt.rtd",,"Inst","ASX",Y32),"Ask") +
       RTD("tt.rtd",,RTD("tt.rtd",,"Inst","ASX",Y32),"AskQty") * RTD("tt.rtd",,RTD("tt.rtd",,"Inst","ASX",Y32),"Bid")) /
      (RTD("tt.rtd",,RTD("tt.rtd",,"Inst","ASX",Y32),"BidQty") + RTD("tt.rtd",,RTD("tt.rtd",,"Inst","ASX",Y32),"AskQty")),
      3
    ),
    "settle", RTD("tt.rtd",,RTD("tt.rtd",,"Inst","ASX",Y32),"Settle"),
    "mid", ROUND(
      (RTD("tt.rtd",,RTD("tt.rtd",,"Inst","ASX",Y32),"Bid") + RTD("tt.rtd",,RTD("tt.rtd",,"Inst","ASX",Y32),"Ask")) / 2,
      3
    ),
    0
  ),
  0
)</f>
        <v>0</v>
      </c>
      <c r="AA32" s="41" t="s">
        <v>182</v>
      </c>
      <c r="AB32" cm="1">
        <f t="array" ref="AB32">IFERROR(
  _xlfn.SWITCH(
    $F$2,
    "vwap", ROUND(
      (RTD("tt.rtd",,RTD("tt.rtd",,"Inst","ASX",AA32),"BidQty") * RTD("tt.rtd",,RTD("tt.rtd",,"Inst","ASX",AA32),"Ask") +
       RTD("tt.rtd",,RTD("tt.rtd",,"Inst","ASX",AA32),"AskQty") * RTD("tt.rtd",,RTD("tt.rtd",,"Inst","ASX",AA32),"Bid")) /
      (RTD("tt.rtd",,RTD("tt.rtd",,"Inst","ASX",AA32),"BidQty") + RTD("tt.rtd",,RTD("tt.rtd",,"Inst","ASX",AA32),"AskQty")),
      3
    ),
    "settle", RTD("tt.rtd",,RTD("tt.rtd",,"Inst","ASX",AA32),"Settle"),
    "mid", ROUND(
      (RTD("tt.rtd",,RTD("tt.rtd",,"Inst","ASX",AA32),"Bid") + RTD("tt.rtd",,RTD("tt.rtd",,"Inst","ASX",AA32),"Ask")) / 2,
      3
    ),
    0
  ),
  0
)</f>
        <v>0</v>
      </c>
      <c r="AC32" s="35">
        <f t="shared" si="5"/>
        <v>0</v>
      </c>
      <c r="AD32" t="str">
        <f>IF(AND(Z32=0, AB32=0), "",
   IF(AND(VALUE(RTD("tt.rtd",,RTD("tt.rtd",,"Inst","ASX",Y32),"ttq"))&gt;0,
       VALUE(RTD("tt.rtd",,RTD("tt.rtd",,"Inst","ASX",AA32),"ttq"))&gt;0,
         $E32&lt;$F32, AC32&gt;$F32),
       IF(ABS(AC32-$F32)&gt;0.01, "Sell", "S"),
   IF(AND(VALUE(RTD("tt.rtd",,RTD("tt.rtd",,"Inst","ASX",Y32),"ttq"))&gt;0,
       VALUE(RTD("tt.rtd",,RTD("tt.rtd",,"Inst","ASX",AA32),"ttq"))&gt;0,
       $E32&lt;$F32, AC32&lt;$E32),
       IF(ABS(AC32-$E32)&gt;0.01, "Buy", "B"), "")))</f>
        <v/>
      </c>
      <c r="AF32" t="str">
        <f t="shared" si="6"/>
        <v/>
      </c>
      <c r="AG32" s="41" t="s">
        <v>176</v>
      </c>
      <c r="AH32" cm="1">
        <f t="array" ref="AH32">IFERROR(
  _xlfn.SWITCH(
    $F$2,
    "vwap", ROUND(
      (RTD("tt.rtd",,RTD("tt.rtd",,"Inst","ASX",AG32),"BidQty") * RTD("tt.rtd",,RTD("tt.rtd",,"Inst","ASX",AG32),"Ask") +
       RTD("tt.rtd",,RTD("tt.rtd",,"Inst","ASX",AG32),"AskQty") * RTD("tt.rtd",,RTD("tt.rtd",,"Inst","ASX",AG32),"Bid")) /
      (RTD("tt.rtd",,RTD("tt.rtd",,"Inst","ASX",AG32),"BidQty") + RTD("tt.rtd",,RTD("tt.rtd",,"Inst","ASX",AG32),"AskQty")),
      3
    ),
    "settle", RTD("tt.rtd",,RTD("tt.rtd",,"Inst","ASX",AG32),"Settle"),
    "mid", ROUND(
      (RTD("tt.rtd",,RTD("tt.rtd",,"Inst","ASX",AG32),"Bid") + RTD("tt.rtd",,RTD("tt.rtd",,"Inst","ASX",AG32),"Ask")) / 2,
      3
    ),
    0
  ),
  0
)</f>
        <v>0</v>
      </c>
      <c r="AI32" s="41" t="s">
        <v>183</v>
      </c>
      <c r="AJ32" cm="1">
        <f t="array" ref="AJ32">IFERROR(
  _xlfn.SWITCH(
    $F$2,
    "vwap", ROUND(
      (RTD("tt.rtd",,RTD("tt.rtd",,"Inst","ASX",AI32),"BidQty") * RTD("tt.rtd",,RTD("tt.rtd",,"Inst","ASX",AI32),"Ask") +
       RTD("tt.rtd",,RTD("tt.rtd",,"Inst","ASX",AI32),"AskQty") * RTD("tt.rtd",,RTD("tt.rtd",,"Inst","ASX",AI32),"Bid")) /
      (RTD("tt.rtd",,RTD("tt.rtd",,"Inst","ASX",AI32),"BidQty") + RTD("tt.rtd",,RTD("tt.rtd",,"Inst","ASX",AI32),"AskQty")),
      3
    ),
    "settle", RTD("tt.rtd",,RTD("tt.rtd",,"Inst","ASX",AI32),"Settle"),
    "mid", ROUND(
      (RTD("tt.rtd",,RTD("tt.rtd",,"Inst","ASX",AI32),"Bid") + RTD("tt.rtd",,RTD("tt.rtd",,"Inst","ASX",AI32),"Ask")) / 2,
      3
    ),
    0
  ),
  0
)</f>
        <v>0</v>
      </c>
      <c r="AK32" s="35">
        <f t="shared" si="7"/>
        <v>0</v>
      </c>
      <c r="AL32" t="str">
        <f>IF(AND(AH32=0, AJ32=0), "",
   IF(AND(VALUE(RTD("tt.rtd",,RTD("tt.rtd",,"Inst","ASX",AG32),"ttq"))&gt;0,
       VALUE(RTD("tt.rtd",,RTD("tt.rtd",,"Inst","ASX",AI32),"ttq"))&gt;0,
         $E32&lt;$F32, AK32&gt;$F32),
       IF(ABS(AK32-$F32)&gt;0.01, "Sell", "S"),
   IF(AND(VALUE(RTD("tt.rtd",,RTD("tt.rtd",,"Inst","ASX",AG32),"ttq"))&gt;0,
       VALUE(RTD("tt.rtd",,RTD("tt.rtd",,"Inst","ASX",AI32),"ttq"))&gt;0,
       $E32&lt;$F32, AK32&lt;$E32),
       IF(ABS(AK32-$E32)&gt;0.01, "Buy", "B"), "")))</f>
        <v/>
      </c>
      <c r="AM32" t="str">
        <f>IF(OR(AL32="B", AL32="BUY"),
    IF(VALUE(RTD("tt.rtd",,RTD("tt.rtd",,"Inst","ASX",AG32),"BidQty")) /
       VALUE(RTD("tt.rtd",,RTD("tt.rtd",,"Inst","ASX",AG32),"AskQty")) &gt; $G$2,
       IF(VALUE(RTD("tt.rtd",,RTD("tt.rtd",,"Inst","ASX",AG32),"BidQty")) /
          VALUE(RTD("tt.rtd",,RTD("tt.rtd",,"Inst","ASX",AG32),"AskQty")) &gt;=
          VALUE(RTD("tt.rtd",,RTD("tt.rtd",,"Inst","ASX",AI32),"AskQty")) /
          VALUE(RTD("tt.rtd",,RTD("tt.rtd",,"Inst","ASX",AI32),"BidQty")),
          AI32,AG32),
       ""),
    IF(OR(AL32="S", AL32="SELL"),
        IF(VALUE(RTD("tt.rtd",,RTD("tt.rtd",,"Inst","ASX",AI32),"BidQty")) /
           VALUE(RTD("tt.rtd",,RTD("tt.rtd",,"Inst","ASX",AI32),"AskQty")) &gt;  $G$2,
           IF(VALUE(RTD("tt.rtd",,RTD("tt.rtd",,"Inst","ASX",AG32),"BidQty")) /
              VALUE(RTD("tt.rtd",,RTD("tt.rtd",,"Inst","ASX",AG32),"AskQty")) &gt;=
              VALUE(RTD("tt.rtd",,RTD("tt.rtd",,"Inst","ASX",AI32),"AskQty")) /
              VALUE(RTD("tt.rtd",,RTD("tt.rtd",,"Inst","ASX",AI32),"BidQty")),
              AG32,AI32),
           ""),
        ""))</f>
        <v/>
      </c>
      <c r="AN32" t="str">
        <f t="shared" si="8"/>
        <v/>
      </c>
      <c r="AO32" s="41" t="s">
        <v>180</v>
      </c>
      <c r="AP32" cm="1">
        <f t="array" ref="AP32">IFERROR(
  _xlfn.SWITCH(
    $F$2,
    "vwap", ROUND(
      (RTD("tt.rtd",,RTD("tt.rtd",,"Inst","ASX",AO32),"BidQty") * RTD("tt.rtd",,RTD("tt.rtd",,"Inst","ASX",AO32),"Ask") +
       RTD("tt.rtd",,RTD("tt.rtd",,"Inst","ASX",AO32),"AskQty") * RTD("tt.rtd",,RTD("tt.rtd",,"Inst","ASX",AO32),"Bid")) /
      (RTD("tt.rtd",,RTD("tt.rtd",,"Inst","ASX",AO32),"BidQty") + RTD("tt.rtd",,RTD("tt.rtd",,"Inst","ASX",AO32),"AskQty")),
      3
    ),
    "settle", RTD("tt.rtd",,RTD("tt.rtd",,"Inst","ASX",AO32),"Settle"),
    "mid", ROUND(
      (RTD("tt.rtd",,RTD("tt.rtd",,"Inst","ASX",AO32),"Bid") + RTD("tt.rtd",,RTD("tt.rtd",,"Inst","ASX",AO32),"Ask")) / 2,
      3
    ),
    0
  ),
  0
)</f>
        <v>0</v>
      </c>
      <c r="AQ32" s="41" t="s">
        <v>184</v>
      </c>
      <c r="AR32" cm="1">
        <f t="array" ref="AR32">IFERROR(
  _xlfn.SWITCH(
    $F$2,
    "vwap", ROUND(
      (RTD("tt.rtd",,RTD("tt.rtd",,"Inst","ASX",AQ32),"BidQty") * RTD("tt.rtd",,RTD("tt.rtd",,"Inst","ASX",AQ32),"Ask") +
       RTD("tt.rtd",,RTD("tt.rtd",,"Inst","ASX",AQ32),"AskQty") * RTD("tt.rtd",,RTD("tt.rtd",,"Inst","ASX",AQ32),"Bid")) /
      (RTD("tt.rtd",,RTD("tt.rtd",,"Inst","ASX",AQ32),"BidQty") + RTD("tt.rtd",,RTD("tt.rtd",,"Inst","ASX",AQ32),"AskQty")),
      3
    ),
    "settle", RTD("tt.rtd",,RTD("tt.rtd",,"Inst","ASX",AQ32),"Settle"),
    "mid", ROUND(
      (RTD("tt.rtd",,RTD("tt.rtd",,"Inst","ASX",AQ32),"Bid") + RTD("tt.rtd",,RTD("tt.rtd",,"Inst","ASX",AQ32),"Ask")) / 2,
      3
    ),
    0
  ),
  0
)</f>
        <v>0</v>
      </c>
      <c r="AS32" s="35">
        <f t="shared" si="9"/>
        <v>0</v>
      </c>
      <c r="AT32" t="str">
        <f>IF(AND(AP32=0, AR32=0), "",
   IF(AND(VALUE(RTD("tt.rtd",,RTD("tt.rtd",,"Inst","ASX",AO32),"ttq"))&gt;0,
       VALUE(RTD("tt.rtd",,RTD("tt.rtd",,"Inst","ASX",AQ32),"ttq"))&gt;0,
         $E32&lt;$F32, AS32&gt;$F32),
       IF(ABS(AS32-$F32)&gt;0.01, "Sell", "S"),
   IF(AND(VALUE(RTD("tt.rtd",,RTD("tt.rtd",,"Inst","ASX",AO32),"ttq"))&gt;0,
       VALUE(RTD("tt.rtd",,RTD("tt.rtd",,"Inst","ASX",AQ32),"ttq"))&gt;0,
       $E32&lt;$F32, AS32&lt;$E32),
       IF(ABS(AS32-$E32)&gt;0.01, "Buy", "B"), "")))</f>
        <v/>
      </c>
      <c r="AU32" t="str">
        <f>IF(OR(AT32="B", AT32="BUY"),
    IF(VALUE(RTD("tt.rtd",,RTD("tt.rtd",,"Inst","ASX",AO32),"BidQty")) /
       VALUE(RTD("tt.rtd",,RTD("tt.rtd",,"Inst","ASX",AO32),"AskQty")) &gt; $G$2,
       IF(VALUE(RTD("tt.rtd",,RTD("tt.rtd",,"Inst","ASX",AO32),"BidQty")) /
          VALUE(RTD("tt.rtd",,RTD("tt.rtd",,"Inst","ASX",AO32),"AskQty")) &gt;=
          VALUE(RTD("tt.rtd",,RTD("tt.rtd",,"Inst","ASX",AQ32),"AskQty")) /
          VALUE(RTD("tt.rtd",,RTD("tt.rtd",,"Inst","ASX",AQ32),"BidQty")),
          AQ32,AO32),
       ""),
    IF(OR(AT32="S", AT32="SELL"),
        IF(VALUE(RTD("tt.rtd",,RTD("tt.rtd",,"Inst","ASX",AQ32),"BidQty")) /
           VALUE(RTD("tt.rtd",,RTD("tt.rtd",,"Inst","ASX",AQ32),"AskQty")) &gt;  $G$2,
           IF(VALUE(RTD("tt.rtd",,RTD("tt.rtd",,"Inst","ASX",AO32),"BidQty")) /
              VALUE(RTD("tt.rtd",,RTD("tt.rtd",,"Inst","ASX",AO32),"AskQty")) &gt;=
              VALUE(RTD("tt.rtd",,RTD("tt.rtd",,"Inst","ASX",AQ32),"AskQty")) /
              VALUE(RTD("tt.rtd",,RTD("tt.rtd",,"Inst","ASX",AQ32),"BidQty")),
              AO32,AQ32),
           ""),
        ""))</f>
        <v/>
      </c>
      <c r="AV32" t="str">
        <f t="shared" si="10"/>
        <v/>
      </c>
      <c r="AW32" s="41" t="s">
        <v>196</v>
      </c>
      <c r="AX32" cm="1">
        <f t="array" ref="AX32">IFERROR(
  _xlfn.SWITCH(
    $F$2,
    "vwap", ROUND(
      (RTD("tt.rtd",,RTD("tt.rtd",,"Inst","ASX",AW32),"BidQty") * RTD("tt.rtd",,RTD("tt.rtd",,"Inst","ASX",AW32),"Ask") +
       RTD("tt.rtd",,RTD("tt.rtd",,"Inst","ASX",AW32),"AskQty") * RTD("tt.rtd",,RTD("tt.rtd",,"Inst","ASX",AW32),"Bid")) /
      (RTD("tt.rtd",,RTD("tt.rtd",,"Inst","ASX",AW32),"BidQty") + RTD("tt.rtd",,RTD("tt.rtd",,"Inst","ASX",AW32),"AskQty")),
      3
    ),
    "settle", RTD("tt.rtd",,RTD("tt.rtd",,"Inst","ASX",AW32),"Settle"),
    "mid", ROUND(
      (RTD("tt.rtd",,RTD("tt.rtd",,"Inst","ASX",AW32),"Bid") + RTD("tt.rtd",,RTD("tt.rtd",,"Inst","ASX",AW32),"Ask")) / 2,
      3
    ),
    0
  ),
  0
)</f>
        <v>0</v>
      </c>
      <c r="AY32" s="41" t="s">
        <v>198</v>
      </c>
      <c r="AZ32" cm="1">
        <f t="array" ref="AZ32">IFERROR(
  _xlfn.SWITCH(
    $F$2,
    "vwap", ROUND(
      (RTD("tt.rtd",,RTD("tt.rtd",,"Inst","ASX",AY32),"BidQty") * RTD("tt.rtd",,RTD("tt.rtd",,"Inst","ASX",AY32),"Ask") +
       RTD("tt.rtd",,RTD("tt.rtd",,"Inst","ASX",AY32),"AskQty") * RTD("tt.rtd",,RTD("tt.rtd",,"Inst","ASX",AY32),"Bid")) /
      (RTD("tt.rtd",,RTD("tt.rtd",,"Inst","ASX",AY32),"BidQty") + RTD("tt.rtd",,RTD("tt.rtd",,"Inst","ASX",AY32),"AskQty")),
      3
    ),
    "settle", RTD("tt.rtd",,RTD("tt.rtd",,"Inst","ASX",AY32),"Settle"),
    "mid", ROUND(
      (RTD("tt.rtd",,RTD("tt.rtd",,"Inst","ASX",AY32),"Bid") + RTD("tt.rtd",,RTD("tt.rtd",,"Inst","ASX",AY32),"Ask")) / 2,
      3
    ),
    0
  ),
  0
)</f>
        <v>0</v>
      </c>
      <c r="BA32" s="35">
        <f t="shared" si="11"/>
        <v>0</v>
      </c>
      <c r="BB32" t="str">
        <f>IF(AND(AX32=0, AZ32=0), "",
   IF(AND(VALUE(RTD("tt.rtd",,RTD("tt.rtd",,"Inst","ASX",AW32),"ttq"))&gt;0,
       VALUE(RTD("tt.rtd",,RTD("tt.rtd",,"Inst","ASX",AY32),"ttq"))&gt;0,
         $E32&lt;$F32, BA32&gt;$F32),
       IF(ABS(BA32-$F32)&gt;0.01, "Sell", "S"),
   IF(AND(VALUE(RTD("tt.rtd",,RTD("tt.rtd",,"Inst","ASX",AW32),"ttq"))&gt;0,
       VALUE(RTD("tt.rtd",,RTD("tt.rtd",,"Inst","ASX",AY32),"ttq"))&gt;0,
       $E32&lt;$F32, BA32&lt;$E32),
       IF(ABS(BA32-$E32)&gt;0.01, "Buy", "B"), "")))</f>
        <v/>
      </c>
      <c r="BC32" t="str">
        <f>IF(OR(BB32="B", BB32="BUY"),
    IF(VALUE(RTD("tt.rtd",,RTD("tt.rtd",,"Inst","ASX",AW32),"BidQty")) /
       VALUE(RTD("tt.rtd",,RTD("tt.rtd",,"Inst","ASX",AW32),"AskQty")) &gt; $G$2,
       IF(VALUE(RTD("tt.rtd",,RTD("tt.rtd",,"Inst","ASX",AW32),"BidQty")) /
          VALUE(RTD("tt.rtd",,RTD("tt.rtd",,"Inst","ASX",AW32),"AskQty")) &gt;=
          VALUE(RTD("tt.rtd",,RTD("tt.rtd",,"Inst","ASX",AY32),"AskQty")) /
          VALUE(RTD("tt.rtd",,RTD("tt.rtd",,"Inst","ASX",AY32),"BidQty")),
          AY32,AW32),
       ""),
    IF(OR(BB32="S", BB32="SELL"),
        IF(VALUE(RTD("tt.rtd",,RTD("tt.rtd",,"Inst","ASX",AY32),"BidQty")) /
           VALUE(RTD("tt.rtd",,RTD("tt.rtd",,"Inst","ASX",AY32),"AskQty")) &gt;  $G$2,
           IF(VALUE(RTD("tt.rtd",,RTD("tt.rtd",,"Inst","ASX",AW32),"BidQty")) /
              VALUE(RTD("tt.rtd",,RTD("tt.rtd",,"Inst","ASX",AW32),"AskQty")) &gt;=
              VALUE(RTD("tt.rtd",,RTD("tt.rtd",,"Inst","ASX",AY32),"AskQty")) /
              VALUE(RTD("tt.rtd",,RTD("tt.rtd",,"Inst","ASX",AY32),"BidQty")),
              AW32,AY32),
           ""),
        ""))</f>
        <v/>
      </c>
      <c r="BD32" t="str">
        <f t="shared" si="12"/>
        <v/>
      </c>
      <c r="BE32" s="41" t="s">
        <v>290</v>
      </c>
      <c r="BF32" cm="1">
        <f t="array" ref="BF32">IFERROR(
  _xlfn.SWITCH(
    $F$2,
    "vwap", ROUND(
      (RTD("tt.rtd",,RTD("tt.rtd",,"Inst","ASX",BE32),"BidQty") * RTD("tt.rtd",,RTD("tt.rtd",,"Inst","ASX",BE32),"Ask") +
       RTD("tt.rtd",,RTD("tt.rtd",,"Inst","ASX",BE32),"AskQty") * RTD("tt.rtd",,RTD("tt.rtd",,"Inst","ASX",BE32),"Bid")) /
      (RTD("tt.rtd",,RTD("tt.rtd",,"Inst","ASX",BE32),"BidQty") + RTD("tt.rtd",,RTD("tt.rtd",,"Inst","ASX",BE32),"AskQty")),
      3
    ),
    "settle", RTD("tt.rtd",,RTD("tt.rtd",,"Inst","ASX",BE32),"Settle"),
    "mid", ROUND(
      (RTD("tt.rtd",,RTD("tt.rtd",,"Inst","ASX",BE32),"Bid") + RTD("tt.rtd",,RTD("tt.rtd",,"Inst","ASX",BE32),"Ask")) / 2,
      3
    ),
    0
  ),
  0
)</f>
        <v>0</v>
      </c>
      <c r="BG32" s="41" t="s">
        <v>292</v>
      </c>
      <c r="BH32" cm="1">
        <f t="array" ref="BH32">IFERROR(
  _xlfn.SWITCH(
    $F$2,
    "vwap", ROUND(
      (RTD("tt.rtd",,RTD("tt.rtd",,"Inst","ASX",BG32),"BidQty") * RTD("tt.rtd",,RTD("tt.rtd",,"Inst","ASX",BG32),"Ask") +
       RTD("tt.rtd",,RTD("tt.rtd",,"Inst","ASX",BG32),"AskQty") * RTD("tt.rtd",,RTD("tt.rtd",,"Inst","ASX",BG32),"Bid")) /
      (RTD("tt.rtd",,RTD("tt.rtd",,"Inst","ASX",BG32),"BidQty") + RTD("tt.rtd",,RTD("tt.rtd",,"Inst","ASX",BG32),"AskQty")),
      3
    ),
    "settle", RTD("tt.rtd",,RTD("tt.rtd",,"Inst","ASX",BG32),"Settle"),
    "mid", ROUND(
      (RTD("tt.rtd",,RTD("tt.rtd",,"Inst","ASX",BG32),"Bid") + RTD("tt.rtd",,RTD("tt.rtd",,"Inst","ASX",BG32),"Ask")) / 2,
      3
    ),
    0
  ),
  0
)</f>
        <v>0</v>
      </c>
      <c r="BI32" s="35">
        <f t="shared" si="13"/>
        <v>0</v>
      </c>
      <c r="BJ32" t="str">
        <f>IF(AND(BF32=0, BH32=0), "",
   IF(AND(VALUE(RTD("tt.rtd",,RTD("tt.rtd",,"Inst","ASX",BE32),"ttq"))&gt;0,
       VALUE(RTD("tt.rtd",,RTD("tt.rtd",,"Inst","ASX",BG32),"ttq"))&gt;0,
         $E32&lt;$F32, BI32&gt;$F32),
       IF(ABS(BI32-$F32)&gt;0.01, "Sell", "S"),
   IF(AND(VALUE(RTD("tt.rtd",,RTD("tt.rtd",,"Inst","ASX",BE32),"ttq"))&gt;0,
       VALUE(RTD("tt.rtd",,RTD("tt.rtd",,"Inst","ASX",BG32),"ttq"))&gt;0,
       $E32&lt;$F32, BI32&lt;$E32),
       IF(ABS(BI32-$E32)&gt;0.01, "Buy", "B"), "")))</f>
        <v/>
      </c>
      <c r="BK32" t="str">
        <f>IF(OR(BJ32="B", BJ32="BUY"),
    IF(VALUE(RTD("tt.rtd",,RTD("tt.rtd",,"Inst","ASX",BE32),"BidQty")) /
       VALUE(RTD("tt.rtd",,RTD("tt.rtd",,"Inst","ASX",BE32),"AskQty")) &gt; $G$2,
       IF(VALUE(RTD("tt.rtd",,RTD("tt.rtd",,"Inst","ASX",BE32),"BidQty")) /
          VALUE(RTD("tt.rtd",,RTD("tt.rtd",,"Inst","ASX",BE32),"AskQty")) &gt;=
          VALUE(RTD("tt.rtd",,RTD("tt.rtd",,"Inst","ASX",BG32),"AskQty")) /
          VALUE(RTD("tt.rtd",,RTD("tt.rtd",,"Inst","ASX",BG32),"BidQty")),
          BG32,BE32),
       ""),
    IF(OR(BJ32="S", BJ32="SELL"),
        IF(VALUE(RTD("tt.rtd",,RTD("tt.rtd",,"Inst","ASX",BG32),"BidQty")) /
           VALUE(RTD("tt.rtd",,RTD("tt.rtd",,"Inst","ASX",BG32),"AskQty")) &gt;  $G$2,
           IF(VALUE(RTD("tt.rtd",,RTD("tt.rtd",,"Inst","ASX",BE32),"BidQty")) /
              VALUE(RTD("tt.rtd",,RTD("tt.rtd",,"Inst","ASX",BE32),"AskQty")) &gt;=
              VALUE(RTD("tt.rtd",,RTD("tt.rtd",,"Inst","ASX",BG32),"AskQty")) /
              VALUE(RTD("tt.rtd",,RTD("tt.rtd",,"Inst","ASX",BG32),"BidQty")),
              BE32,BG32),
           ""),
        ""))</f>
        <v/>
      </c>
      <c r="BL32" t="str">
        <f t="shared" si="14"/>
        <v/>
      </c>
    </row>
    <row r="33" spans="1:763" x14ac:dyDescent="0.2">
      <c r="A33" s="40" t="s">
        <v>55</v>
      </c>
      <c r="B33" cm="1">
        <f t="array" ref="B33">IFERROR(
  _xlfn.SWITCH(
    $F$2,
    "vwap", ROUND(
      (RTD("tt.rtd",,RTD("tt.rtd",,"Inst","ASX",A33),"BidQty") * RTD("tt.rtd",,RTD("tt.rtd",,"Inst","ASX",A33),"Ask") +
       RTD("tt.rtd",,RTD("tt.rtd",,"Inst","ASX",A33),"AskQty") * RTD("tt.rtd",,RTD("tt.rtd",,"Inst","ASX",A33),"Bid")) /
      (RTD("tt.rtd",,RTD("tt.rtd",,"Inst","ASX",A33),"BidQty") + RTD("tt.rtd",,RTD("tt.rtd",,"Inst","ASX",A33),"AskQty")),
      3
    ),
    "settle", RTD("tt.rtd",,RTD("tt.rtd",,"Inst","ASX",A33),"Settle"),
    "mid", ROUND(
      (RTD("tt.rtd",,RTD("tt.rtd",,"Inst","ASX",A33),"Bid") + RTD("tt.rtd",,RTD("tt.rtd",,"Inst","ASX",A33),"Ask")) / 2,
      3
    ),
    0
  ),
  0
)</f>
        <v>0</v>
      </c>
      <c r="C33" s="35">
        <f t="shared" si="15"/>
        <v>0</v>
      </c>
      <c r="D33" s="41" t="s">
        <v>177</v>
      </c>
      <c r="E33" t="e">
        <f>VALUE(RTD("tt.rtd",,RTD("tt.rtd",,"Inst","ASX",D33),"Bid"))</f>
        <v>#N/A</v>
      </c>
      <c r="F33" t="e">
        <f>VALUE(RTD("tt.rtd",,RTD("tt.rtd",,"Inst","ASX",D33),"Ask"))</f>
        <v>#N/A</v>
      </c>
      <c r="G33" s="37" cm="1">
        <f t="array" ref="G33">IFERROR(
  _xlfn.SWITCH(
    $F$2,
    "vwap", ROUND(
      (RTD("tt.rtd",,RTD("tt.rtd",,"Inst","ASX",D33),"BidQty") * RTD("tt.rtd",,RTD("tt.rtd",,"Inst","ASX",D33),"Ask") +
       RTD("tt.rtd",,RTD("tt.rtd",,"Inst","ASX",D33),"AskQty") * RTD("tt.rtd",,RTD("tt.rtd",,"Inst","ASX",D33),"Bid")) /
      (RTD("tt.rtd",,RTD("tt.rtd",,"Inst","ASX",D33),"BidQty") + RTD("tt.rtd",,RTD("tt.rtd",,"Inst","ASX",D33),"AskQty")),
      3
    ),
    "settle", RTD("tt.rtd",,RTD("tt.rtd",,"Inst","ASX",D33),"Settle"),
    "mid", ROUND(
      (RTD("tt.rtd",,RTD("tt.rtd",,"Inst","ASX",D33),"Bid") + RTD("tt.rtd",,RTD("tt.rtd",,"Inst","ASX",D33),"Ask")) / 2,
      3
    ),
    0
  ),
  0
)</f>
        <v>0</v>
      </c>
      <c r="I33" s="41" t="s">
        <v>78</v>
      </c>
      <c r="J33" cm="1">
        <f t="array" ref="J33">IFERROR(
  _xlfn.SWITCH(
    $F$2,
    "vwap", ROUND(
      (RTD("tt.rtd",,RTD("tt.rtd",,"Inst","ASX",I33),"BidQty") * RTD("tt.rtd",,RTD("tt.rtd",,"Inst","ASX",I33),"Ask") +
       RTD("tt.rtd",,RTD("tt.rtd",,"Inst","ASX",I33),"AskQty") * RTD("tt.rtd",,RTD("tt.rtd",,"Inst","ASX",I33),"Bid")) /
      (RTD("tt.rtd",,RTD("tt.rtd",,"Inst","ASX",I33),"BidQty") + RTD("tt.rtd",,RTD("tt.rtd",,"Inst","ASX",I33),"AskQty")),
      3
    ),
    "settle", RTD("tt.rtd",,RTD("tt.rtd",,"Inst","ASX",I33),"Settle"),
    "mid", ROUND(
      (RTD("tt.rtd",,RTD("tt.rtd",,"Inst","ASX",I33),"Bid") + RTD("tt.rtd",,RTD("tt.rtd",,"Inst","ASX",I33),"Ask")) / 2,
      3
    ),
    0
  ),
  0
)</f>
        <v>0</v>
      </c>
      <c r="K33" s="41" t="s">
        <v>79</v>
      </c>
      <c r="L33" cm="1">
        <f t="array" ref="L33">IFERROR(
  _xlfn.SWITCH(
    $F$2,
    "vwap", ROUND(
      (RTD("tt.rtd",,RTD("tt.rtd",,"Inst","ASX",K33),"BidQty") * RTD("tt.rtd",,RTD("tt.rtd",,"Inst","ASX",K33),"Ask") +
       RTD("tt.rtd",,RTD("tt.rtd",,"Inst","ASX",K33),"AskQty") * RTD("tt.rtd",,RTD("tt.rtd",,"Inst","ASX",K33),"Bid")) /
      (RTD("tt.rtd",,RTD("tt.rtd",,"Inst","ASX",K33),"BidQty") + RTD("tt.rtd",,RTD("tt.rtd",,"Inst","ASX",K33),"AskQty")),
      3
    ),
    "settle", RTD("tt.rtd",,RTD("tt.rtd",,"Inst","ASX",K33),"Settle"),
    "mid", ROUND(
      (RTD("tt.rtd",,RTD("tt.rtd",,"Inst","ASX",K33),"Bid") + RTD("tt.rtd",,RTD("tt.rtd",,"Inst","ASX",K33),"Ask")) / 2,
      3
    ),
    0
  ),
  0
)</f>
        <v>0</v>
      </c>
      <c r="M33" s="35">
        <f t="shared" si="16"/>
        <v>0</v>
      </c>
      <c r="N33" t="str">
        <f>IF(AND(J33=0, L33=0), "",
   IF(AND(VALUE(RTD("tt.rtd",,RTD("tt.rtd",,"Inst","ASX",I33),"ttq"))&gt;0,
       VALUE(RTD("tt.rtd",,RTD("tt.rtd",,"Inst","ASX",K33),"ttq"))&gt;0,
         $E33&lt;$F33, M33&gt;$F33),
       IF(ABS(M33-$F33)&gt;0.01, "Sell", "S"),
   IF(AND(VALUE(RTD("tt.rtd",,RTD("tt.rtd",,"Inst","ASX",I33),"ttq"))&gt;0,
       VALUE(RTD("tt.rtd",,RTD("tt.rtd",,"Inst","ASX",K33),"ttq"))&gt;0,
       $E33&lt;$F33, M33&lt;$E33),
       IF(ABS(M33-$E33)&gt;0.01, "Buy", "B"), "")))</f>
        <v/>
      </c>
      <c r="P33" t="str">
        <f t="shared" si="2"/>
        <v/>
      </c>
      <c r="Q33" s="41" t="s">
        <v>178</v>
      </c>
      <c r="R33" cm="1">
        <f t="array" ref="R33">IFERROR(
  _xlfn.SWITCH(
    $F$2,
    "vwap", ROUND(
      (RTD("tt.rtd",,RTD("tt.rtd",,"Inst","ASX",Q33),"BidQty") * RTD("tt.rtd",,RTD("tt.rtd",,"Inst","ASX",Q33),"Ask") +
       RTD("tt.rtd",,RTD("tt.rtd",,"Inst","ASX",Q33),"AskQty") * RTD("tt.rtd",,RTD("tt.rtd",,"Inst","ASX",Q33),"Bid")) /
      (RTD("tt.rtd",,RTD("tt.rtd",,"Inst","ASX",Q33),"BidQty") + RTD("tt.rtd",,RTD("tt.rtd",,"Inst","ASX",Q33),"AskQty")),
      3
    ),
    "settle", RTD("tt.rtd",,RTD("tt.rtd",,"Inst","ASX",Q33),"Settle"),
    "mid", ROUND(
      (RTD("tt.rtd",,RTD("tt.rtd",,"Inst","ASX",Q33),"Bid") + RTD("tt.rtd",,RTD("tt.rtd",,"Inst","ASX",Q33),"Ask")) / 2,
      3
    ),
    0
  ),
  0
)</f>
        <v>0</v>
      </c>
      <c r="S33" s="41" t="s">
        <v>80</v>
      </c>
      <c r="T33" cm="1">
        <f t="array" ref="T33">IFERROR(
  _xlfn.SWITCH(
    $F$2,
    "vwap", ROUND(
      (RTD("tt.rtd",,RTD("tt.rtd",,"Inst","ASX",S33),"BidQty") * RTD("tt.rtd",,RTD("tt.rtd",,"Inst","ASX",S33),"Ask") +
       RTD("tt.rtd",,RTD("tt.rtd",,"Inst","ASX",S33),"AskQty") * RTD("tt.rtd",,RTD("tt.rtd",,"Inst","ASX",S33),"Bid")) /
      (RTD("tt.rtd",,RTD("tt.rtd",,"Inst","ASX",S33),"BidQty") + RTD("tt.rtd",,RTD("tt.rtd",,"Inst","ASX",S33),"AskQty")),
      3
    ),
    "settle", RTD("tt.rtd",,RTD("tt.rtd",,"Inst","ASX",S33),"Settle"),
    "mid", ROUND(
      (RTD("tt.rtd",,RTD("tt.rtd",,"Inst","ASX",S33),"Bid") + RTD("tt.rtd",,RTD("tt.rtd",,"Inst","ASX",S33),"Ask")) / 2,
      3
    ),
    0
  ),
  0
)</f>
        <v>0</v>
      </c>
      <c r="U33" s="35">
        <f t="shared" si="3"/>
        <v>0</v>
      </c>
      <c r="V33" t="str">
        <f>IF(AND(R33=0, T33=0), "",
   IF(AND(VALUE(RTD("tt.rtd",,RTD("tt.rtd",,"Inst","ASX",Q33),"ttq"))&gt;0,
       VALUE(RTD("tt.rtd",,RTD("tt.rtd",,"Inst","ASX",S33),"ttq"))&gt;0,
         $E33&lt;$F33, U33&gt;$F33),
       IF(ABS(U33-$F33)&gt;0.01, "Sell", "S"),
   IF(AND(VALUE(RTD("tt.rtd",,RTD("tt.rtd",,"Inst","ASX",Q33),"ttq"))&gt;0,
       VALUE(RTD("tt.rtd",,RTD("tt.rtd",,"Inst","ASX",S33),"ttq"))&gt;0,
       $E33&lt;$F33, U33&lt;$E33),
       IF(ABS(U33-$E33)&gt;0.01, "Buy", "B"), "")))</f>
        <v/>
      </c>
      <c r="X33" t="str">
        <f t="shared" si="4"/>
        <v/>
      </c>
      <c r="Y33" s="41" t="s">
        <v>179</v>
      </c>
      <c r="Z33" cm="1">
        <f t="array" ref="Z33">IFERROR(
  _xlfn.SWITCH(
    $F$2,
    "vwap", ROUND(
      (RTD("tt.rtd",,RTD("tt.rtd",,"Inst","ASX",Y33),"BidQty") * RTD("tt.rtd",,RTD("tt.rtd",,"Inst","ASX",Y33),"Ask") +
       RTD("tt.rtd",,RTD("tt.rtd",,"Inst","ASX",Y33),"AskQty") * RTD("tt.rtd",,RTD("tt.rtd",,"Inst","ASX",Y33),"Bid")) /
      (RTD("tt.rtd",,RTD("tt.rtd",,"Inst","ASX",Y33),"BidQty") + RTD("tt.rtd",,RTD("tt.rtd",,"Inst","ASX",Y33),"AskQty")),
      3
    ),
    "settle", RTD("tt.rtd",,RTD("tt.rtd",,"Inst","ASX",Y33),"Settle"),
    "mid", ROUND(
      (RTD("tt.rtd",,RTD("tt.rtd",,"Inst","ASX",Y33),"Bid") + RTD("tt.rtd",,RTD("tt.rtd",,"Inst","ASX",Y33),"Ask")) / 2,
      3
    ),
    0
  ),
  0
)</f>
        <v>0</v>
      </c>
      <c r="AA33" s="41" t="s">
        <v>206</v>
      </c>
      <c r="AB33" cm="1">
        <f t="array" ref="AB33">IFERROR(
  _xlfn.SWITCH(
    $F$2,
    "vwap", ROUND(
      (RTD("tt.rtd",,RTD("tt.rtd",,"Inst","ASX",AA33),"BidQty") * RTD("tt.rtd",,RTD("tt.rtd",,"Inst","ASX",AA33),"Ask") +
       RTD("tt.rtd",,RTD("tt.rtd",,"Inst","ASX",AA33),"AskQty") * RTD("tt.rtd",,RTD("tt.rtd",,"Inst","ASX",AA33),"Bid")) /
      (RTD("tt.rtd",,RTD("tt.rtd",,"Inst","ASX",AA33),"BidQty") + RTD("tt.rtd",,RTD("tt.rtd",,"Inst","ASX",AA33),"AskQty")),
      3
    ),
    "settle", RTD("tt.rtd",,RTD("tt.rtd",,"Inst","ASX",AA33),"Settle"),
    "mid", ROUND(
      (RTD("tt.rtd",,RTD("tt.rtd",,"Inst","ASX",AA33),"Bid") + RTD("tt.rtd",,RTD("tt.rtd",,"Inst","ASX",AA33),"Ask")) / 2,
      3
    ),
    0
  ),
  0
)</f>
        <v>0</v>
      </c>
      <c r="AC33" s="35">
        <f t="shared" si="5"/>
        <v>0</v>
      </c>
      <c r="AD33" t="str">
        <f>IF(AND(Z33=0, AB33=0), "",
   IF(AND(VALUE(RTD("tt.rtd",,RTD("tt.rtd",,"Inst","ASX",Y33),"ttq"))&gt;0,
       VALUE(RTD("tt.rtd",,RTD("tt.rtd",,"Inst","ASX",AA33),"ttq"))&gt;0,
         $E33&lt;$F33, AC33&gt;$F33),
       IF(ABS(AC33-$F33)&gt;0.01, "Sell", "S"),
   IF(AND(VALUE(RTD("tt.rtd",,RTD("tt.rtd",,"Inst","ASX",Y33),"ttq"))&gt;0,
       VALUE(RTD("tt.rtd",,RTD("tt.rtd",,"Inst","ASX",AA33),"ttq"))&gt;0,
       $E33&lt;$F33, AC33&lt;$E33),
       IF(ABS(AC33-$E33)&gt;0.01, "Buy", "B"), "")))</f>
        <v/>
      </c>
      <c r="AF33" t="str">
        <f t="shared" si="6"/>
        <v/>
      </c>
      <c r="AG33" s="41" t="s">
        <v>181</v>
      </c>
      <c r="AH33" cm="1">
        <f t="array" ref="AH33">IFERROR(
  _xlfn.SWITCH(
    $F$2,
    "vwap", ROUND(
      (RTD("tt.rtd",,RTD("tt.rtd",,"Inst","ASX",AG33),"BidQty") * RTD("tt.rtd",,RTD("tt.rtd",,"Inst","ASX",AG33),"Ask") +
       RTD("tt.rtd",,RTD("tt.rtd",,"Inst","ASX",AG33),"AskQty") * RTD("tt.rtd",,RTD("tt.rtd",,"Inst","ASX",AG33),"Bid")) /
      (RTD("tt.rtd",,RTD("tt.rtd",,"Inst","ASX",AG33),"BidQty") + RTD("tt.rtd",,RTD("tt.rtd",,"Inst","ASX",AG33),"AskQty")),
      3
    ),
    "settle", RTD("tt.rtd",,RTD("tt.rtd",,"Inst","ASX",AG33),"Settle"),
    "mid", ROUND(
      (RTD("tt.rtd",,RTD("tt.rtd",,"Inst","ASX",AG33),"Bid") + RTD("tt.rtd",,RTD("tt.rtd",,"Inst","ASX",AG33),"Ask")) / 2,
      3
    ),
    0
  ),
  0
)</f>
        <v>0</v>
      </c>
      <c r="AI33" s="41" t="s">
        <v>207</v>
      </c>
      <c r="AJ33" cm="1">
        <f t="array" ref="AJ33">IFERROR(
  _xlfn.SWITCH(
    $F$2,
    "vwap", ROUND(
      (RTD("tt.rtd",,RTD("tt.rtd",,"Inst","ASX",AI33),"BidQty") * RTD("tt.rtd",,RTD("tt.rtd",,"Inst","ASX",AI33),"Ask") +
       RTD("tt.rtd",,RTD("tt.rtd",,"Inst","ASX",AI33),"AskQty") * RTD("tt.rtd",,RTD("tt.rtd",,"Inst","ASX",AI33),"Bid")) /
      (RTD("tt.rtd",,RTD("tt.rtd",,"Inst","ASX",AI33),"BidQty") + RTD("tt.rtd",,RTD("tt.rtd",,"Inst","ASX",AI33),"AskQty")),
      3
    ),
    "settle", RTD("tt.rtd",,RTD("tt.rtd",,"Inst","ASX",AI33),"Settle"),
    "mid", ROUND(
      (RTD("tt.rtd",,RTD("tt.rtd",,"Inst","ASX",AI33),"Bid") + RTD("tt.rtd",,RTD("tt.rtd",,"Inst","ASX",AI33),"Ask")) / 2,
      3
    ),
    0
  ),
  0
)</f>
        <v>0</v>
      </c>
      <c r="AK33" s="35">
        <f t="shared" si="7"/>
        <v>0</v>
      </c>
      <c r="AL33" t="str">
        <f>IF(AND(AH33=0, AJ33=0), "",
   IF(AND(VALUE(RTD("tt.rtd",,RTD("tt.rtd",,"Inst","ASX",AG33),"ttq"))&gt;0,
       VALUE(RTD("tt.rtd",,RTD("tt.rtd",,"Inst","ASX",AI33),"ttq"))&gt;0,
         $E33&lt;$F33, AK33&gt;$F33),
       IF(ABS(AK33-$F33)&gt;0.01, "Sell", "S"),
   IF(AND(VALUE(RTD("tt.rtd",,RTD("tt.rtd",,"Inst","ASX",AG33),"ttq"))&gt;0,
       VALUE(RTD("tt.rtd",,RTD("tt.rtd",,"Inst","ASX",AI33),"ttq"))&gt;0,
       $E33&lt;$F33, AK33&lt;$E33),
       IF(ABS(AK33-$E33)&gt;0.01, "Buy", "B"), "")))</f>
        <v/>
      </c>
      <c r="AM33" t="str">
        <f>IF(OR(AL33="B", AL33="BUY"),
    IF(VALUE(RTD("tt.rtd",,RTD("tt.rtd",,"Inst","ASX",AG33),"BidQty")) /
       VALUE(RTD("tt.rtd",,RTD("tt.rtd",,"Inst","ASX",AG33),"AskQty")) &gt; $G$2,
       IF(VALUE(RTD("tt.rtd",,RTD("tt.rtd",,"Inst","ASX",AG33),"BidQty")) /
          VALUE(RTD("tt.rtd",,RTD("tt.rtd",,"Inst","ASX",AG33),"AskQty")) &gt;=
          VALUE(RTD("tt.rtd",,RTD("tt.rtd",,"Inst","ASX",AI33),"AskQty")) /
          VALUE(RTD("tt.rtd",,RTD("tt.rtd",,"Inst","ASX",AI33),"BidQty")),
          AI33,AG33),
       ""),
    IF(OR(AL33="S", AL33="SELL"),
        IF(VALUE(RTD("tt.rtd",,RTD("tt.rtd",,"Inst","ASX",AI33),"BidQty")) /
           VALUE(RTD("tt.rtd",,RTD("tt.rtd",,"Inst","ASX",AI33),"AskQty")) &gt;  $G$2,
           IF(VALUE(RTD("tt.rtd",,RTD("tt.rtd",,"Inst","ASX",AG33),"BidQty")) /
              VALUE(RTD("tt.rtd",,RTD("tt.rtd",,"Inst","ASX",AG33),"AskQty")) &gt;=
              VALUE(RTD("tt.rtd",,RTD("tt.rtd",,"Inst","ASX",AI33),"AskQty")) /
              VALUE(RTD("tt.rtd",,RTD("tt.rtd",,"Inst","ASX",AI33),"BidQty")),
              AG33,AI33),
           ""),
        ""))</f>
        <v/>
      </c>
      <c r="AN33" t="str">
        <f t="shared" si="8"/>
        <v/>
      </c>
      <c r="AO33" s="41" t="s">
        <v>197</v>
      </c>
      <c r="AP33" cm="1">
        <f t="array" ref="AP33">IFERROR(
  _xlfn.SWITCH(
    $F$2,
    "vwap", ROUND(
      (RTD("tt.rtd",,RTD("tt.rtd",,"Inst","ASX",AO33),"BidQty") * RTD("tt.rtd",,RTD("tt.rtd",,"Inst","ASX",AO33),"Ask") +
       RTD("tt.rtd",,RTD("tt.rtd",,"Inst","ASX",AO33),"AskQty") * RTD("tt.rtd",,RTD("tt.rtd",,"Inst","ASX",AO33),"Bid")) /
      (RTD("tt.rtd",,RTD("tt.rtd",,"Inst","ASX",AO33),"BidQty") + RTD("tt.rtd",,RTD("tt.rtd",,"Inst","ASX",AO33),"AskQty")),
      3
    ),
    "settle", RTD("tt.rtd",,RTD("tt.rtd",,"Inst","ASX",AO33),"Settle"),
    "mid", ROUND(
      (RTD("tt.rtd",,RTD("tt.rtd",,"Inst","ASX",AO33),"Bid") + RTD("tt.rtd",,RTD("tt.rtd",,"Inst","ASX",AO33),"Ask")) / 2,
      3
    ),
    0
  ),
  0
)</f>
        <v>0</v>
      </c>
      <c r="AQ33" s="41" t="s">
        <v>208</v>
      </c>
      <c r="AR33" cm="1">
        <f t="array" ref="AR33">IFERROR(
  _xlfn.SWITCH(
    $F$2,
    "vwap", ROUND(
      (RTD("tt.rtd",,RTD("tt.rtd",,"Inst","ASX",AQ33),"BidQty") * RTD("tt.rtd",,RTD("tt.rtd",,"Inst","ASX",AQ33),"Ask") +
       RTD("tt.rtd",,RTD("tt.rtd",,"Inst","ASX",AQ33),"AskQty") * RTD("tt.rtd",,RTD("tt.rtd",,"Inst","ASX",AQ33),"Bid")) /
      (RTD("tt.rtd",,RTD("tt.rtd",,"Inst","ASX",AQ33),"BidQty") + RTD("tt.rtd",,RTD("tt.rtd",,"Inst","ASX",AQ33),"AskQty")),
      3
    ),
    "settle", RTD("tt.rtd",,RTD("tt.rtd",,"Inst","ASX",AQ33),"Settle"),
    "mid", ROUND(
      (RTD("tt.rtd",,RTD("tt.rtd",,"Inst","ASX",AQ33),"Bid") + RTD("tt.rtd",,RTD("tt.rtd",,"Inst","ASX",AQ33),"Ask")) / 2,
      3
    ),
    0
  ),
  0
)</f>
        <v>0</v>
      </c>
      <c r="AS33" s="35">
        <f t="shared" si="9"/>
        <v>0</v>
      </c>
      <c r="AT33" t="str">
        <f>IF(AND(AP33=0, AR33=0), "",
   IF(AND(VALUE(RTD("tt.rtd",,RTD("tt.rtd",,"Inst","ASX",AO33),"ttq"))&gt;0,
       VALUE(RTD("tt.rtd",,RTD("tt.rtd",,"Inst","ASX",AQ33),"ttq"))&gt;0,
         $E33&lt;$F33, AS33&gt;$F33),
       IF(ABS(AS33-$F33)&gt;0.01, "Sell", "S"),
   IF(AND(VALUE(RTD("tt.rtd",,RTD("tt.rtd",,"Inst","ASX",AO33),"ttq"))&gt;0,
       VALUE(RTD("tt.rtd",,RTD("tt.rtd",,"Inst","ASX",AQ33),"ttq"))&gt;0,
       $E33&lt;$F33, AS33&lt;$E33),
       IF(ABS(AS33-$E33)&gt;0.01, "Buy", "B"), "")))</f>
        <v/>
      </c>
      <c r="AU33" t="str">
        <f>IF(OR(AT33="B", AT33="BUY"),
    IF(VALUE(RTD("tt.rtd",,RTD("tt.rtd",,"Inst","ASX",AO33),"BidQty")) /
       VALUE(RTD("tt.rtd",,RTD("tt.rtd",,"Inst","ASX",AO33),"AskQty")) &gt; $G$2,
       IF(VALUE(RTD("tt.rtd",,RTD("tt.rtd",,"Inst","ASX",AO33),"BidQty")) /
          VALUE(RTD("tt.rtd",,RTD("tt.rtd",,"Inst","ASX",AO33),"AskQty")) &gt;=
          VALUE(RTD("tt.rtd",,RTD("tt.rtd",,"Inst","ASX",AQ33),"AskQty")) /
          VALUE(RTD("tt.rtd",,RTD("tt.rtd",,"Inst","ASX",AQ33),"BidQty")),
          AQ33,AO33),
       ""),
    IF(OR(AT33="S", AT33="SELL"),
        IF(VALUE(RTD("tt.rtd",,RTD("tt.rtd",,"Inst","ASX",AQ33),"BidQty")) /
           VALUE(RTD("tt.rtd",,RTD("tt.rtd",,"Inst","ASX",AQ33),"AskQty")) &gt;  $G$2,
           IF(VALUE(RTD("tt.rtd",,RTD("tt.rtd",,"Inst","ASX",AO33),"BidQty")) /
              VALUE(RTD("tt.rtd",,RTD("tt.rtd",,"Inst","ASX",AO33),"AskQty")) &gt;=
              VALUE(RTD("tt.rtd",,RTD("tt.rtd",,"Inst","ASX",AQ33),"AskQty")) /
              VALUE(RTD("tt.rtd",,RTD("tt.rtd",,"Inst","ASX",AQ33),"BidQty")),
              AO33,AQ33),
           ""),
        ""))</f>
        <v/>
      </c>
      <c r="AV33" t="str">
        <f t="shared" si="10"/>
        <v/>
      </c>
      <c r="AW33" s="41" t="s">
        <v>199</v>
      </c>
      <c r="AX33" cm="1">
        <f t="array" ref="AX33">IFERROR(
  _xlfn.SWITCH(
    $F$2,
    "vwap", ROUND(
      (RTD("tt.rtd",,RTD("tt.rtd",,"Inst","ASX",AW33),"BidQty") * RTD("tt.rtd",,RTD("tt.rtd",,"Inst","ASX",AW33),"Ask") +
       RTD("tt.rtd",,RTD("tt.rtd",,"Inst","ASX",AW33),"AskQty") * RTD("tt.rtd",,RTD("tt.rtd",,"Inst","ASX",AW33),"Bid")) /
      (RTD("tt.rtd",,RTD("tt.rtd",,"Inst","ASX",AW33),"BidQty") + RTD("tt.rtd",,RTD("tt.rtd",,"Inst","ASX",AW33),"AskQty")),
      3
    ),
    "settle", RTD("tt.rtd",,RTD("tt.rtd",,"Inst","ASX",AW33),"Settle"),
    "mid", ROUND(
      (RTD("tt.rtd",,RTD("tt.rtd",,"Inst","ASX",AW33),"Bid") + RTD("tt.rtd",,RTD("tt.rtd",,"Inst","ASX",AW33),"Ask")) / 2,
      3
    ),
    0
  ),
  0
)</f>
        <v>0</v>
      </c>
      <c r="AY33" s="41" t="s">
        <v>209</v>
      </c>
      <c r="AZ33" cm="1">
        <f t="array" ref="AZ33">IFERROR(
  _xlfn.SWITCH(
    $F$2,
    "vwap", ROUND(
      (RTD("tt.rtd",,RTD("tt.rtd",,"Inst","ASX",AY33),"BidQty") * RTD("tt.rtd",,RTD("tt.rtd",,"Inst","ASX",AY33),"Ask") +
       RTD("tt.rtd",,RTD("tt.rtd",,"Inst","ASX",AY33),"AskQty") * RTD("tt.rtd",,RTD("tt.rtd",,"Inst","ASX",AY33),"Bid")) /
      (RTD("tt.rtd",,RTD("tt.rtd",,"Inst","ASX",AY33),"BidQty") + RTD("tt.rtd",,RTD("tt.rtd",,"Inst","ASX",AY33),"AskQty")),
      3
    ),
    "settle", RTD("tt.rtd",,RTD("tt.rtd",,"Inst","ASX",AY33),"Settle"),
    "mid", ROUND(
      (RTD("tt.rtd",,RTD("tt.rtd",,"Inst","ASX",AY33),"Bid") + RTD("tt.rtd",,RTD("tt.rtd",,"Inst","ASX",AY33),"Ask")) / 2,
      3
    ),
    0
  ),
  0
)</f>
        <v>0</v>
      </c>
      <c r="BA33" s="35">
        <f t="shared" si="11"/>
        <v>0</v>
      </c>
      <c r="BB33" t="str">
        <f>IF(AND(AX33=0, AZ33=0), "",
   IF(AND(VALUE(RTD("tt.rtd",,RTD("tt.rtd",,"Inst","ASX",AW33),"ttq"))&gt;0,
       VALUE(RTD("tt.rtd",,RTD("tt.rtd",,"Inst","ASX",AY33),"ttq"))&gt;0,
         $E33&lt;$F33, BA33&gt;$F33),
       IF(ABS(BA33-$F33)&gt;0.01, "Sell", "S"),
   IF(AND(VALUE(RTD("tt.rtd",,RTD("tt.rtd",,"Inst","ASX",AW33),"ttq"))&gt;0,
       VALUE(RTD("tt.rtd",,RTD("tt.rtd",,"Inst","ASX",AY33),"ttq"))&gt;0,
       $E33&lt;$F33, BA33&lt;$E33),
       IF(ABS(BA33-$E33)&gt;0.01, "Buy", "B"), "")))</f>
        <v/>
      </c>
      <c r="BC33" t="str">
        <f>IF(OR(BB33="B", BB33="BUY"),
    IF(VALUE(RTD("tt.rtd",,RTD("tt.rtd",,"Inst","ASX",AW33),"BidQty")) /
       VALUE(RTD("tt.rtd",,RTD("tt.rtd",,"Inst","ASX",AW33),"AskQty")) &gt; $G$2,
       IF(VALUE(RTD("tt.rtd",,RTD("tt.rtd",,"Inst","ASX",AW33),"BidQty")) /
          VALUE(RTD("tt.rtd",,RTD("tt.rtd",,"Inst","ASX",AW33),"AskQty")) &gt;=
          VALUE(RTD("tt.rtd",,RTD("tt.rtd",,"Inst","ASX",AY33),"AskQty")) /
          VALUE(RTD("tt.rtd",,RTD("tt.rtd",,"Inst","ASX",AY33),"BidQty")),
          AY33,AW33),
       ""),
    IF(OR(BB33="S", BB33="SELL"),
        IF(VALUE(RTD("tt.rtd",,RTD("tt.rtd",,"Inst","ASX",AY33),"BidQty")) /
           VALUE(RTD("tt.rtd",,RTD("tt.rtd",,"Inst","ASX",AY33),"AskQty")) &gt;  $G$2,
           IF(VALUE(RTD("tt.rtd",,RTD("tt.rtd",,"Inst","ASX",AW33),"BidQty")) /
              VALUE(RTD("tt.rtd",,RTD("tt.rtd",,"Inst","ASX",AW33),"AskQty")) &gt;=
              VALUE(RTD("tt.rtd",,RTD("tt.rtd",,"Inst","ASX",AY33),"AskQty")) /
              VALUE(RTD("tt.rtd",,RTD("tt.rtd",,"Inst","ASX",AY33),"BidQty")),
              AW33,AY33),
           ""),
        ""))</f>
        <v/>
      </c>
      <c r="BD33" t="str">
        <f t="shared" si="12"/>
        <v/>
      </c>
      <c r="BE33" s="41"/>
      <c r="BG33" s="41"/>
      <c r="BI33" s="35"/>
      <c r="BJ33" t="str">
        <f>IF(AND(BF33=0, BH33=0), "",
   IF(AND(VALUE(RTD("tt.rtd",,RTD("tt.rtd",,"Inst","ASX",BE33),"ttq"))&gt;0,
       VALUE(RTD("tt.rtd",,RTD("tt.rtd",,"Inst","ASX",BG33),"ttq"))&gt;0,
         $E33&lt;$F33, BI33&gt;$F33),
       IF(ABS(BI33-$F33)&gt;0.01, "Sell", "S"),
   IF(AND(VALUE(RTD("tt.rtd",,RTD("tt.rtd",,"Inst","ASX",BE33),"ttq"))&gt;0,
       VALUE(RTD("tt.rtd",,RTD("tt.rtd",,"Inst","ASX",BG33),"ttq"))&gt;0,
       $E33&lt;$F33, BI33&lt;$E33),
       IF(ABS(BI33-$E33)&gt;0.01, "Buy", "B"), "")))</f>
        <v/>
      </c>
    </row>
    <row r="34" spans="1:763" x14ac:dyDescent="0.2">
      <c r="A34" s="40" t="s">
        <v>56</v>
      </c>
      <c r="B34" cm="1">
        <f t="array" ref="B34">IFERROR(
  _xlfn.SWITCH(
    $F$2,
    "vwap", ROUND(
      (RTD("tt.rtd",,RTD("tt.rtd",,"Inst","ASX",A34),"BidQty") * RTD("tt.rtd",,RTD("tt.rtd",,"Inst","ASX",A34),"Ask") +
       RTD("tt.rtd",,RTD("tt.rtd",,"Inst","ASX",A34),"AskQty") * RTD("tt.rtd",,RTD("tt.rtd",,"Inst","ASX",A34),"Bid")) /
      (RTD("tt.rtd",,RTD("tt.rtd",,"Inst","ASX",A34),"BidQty") + RTD("tt.rtd",,RTD("tt.rtd",,"Inst","ASX",A34),"AskQty")),
      3
    ),
    "settle", RTD("tt.rtd",,RTD("tt.rtd",,"Inst","ASX",A34),"Settle"),
    "mid", ROUND(
      (RTD("tt.rtd",,RTD("tt.rtd",,"Inst","ASX",A34),"Bid") + RTD("tt.rtd",,RTD("tt.rtd",,"Inst","ASX",A34),"Ask")) / 2,
      3
    ),
    0
  ),
  0
)</f>
        <v>0</v>
      </c>
      <c r="C34" s="35">
        <f t="shared" si="15"/>
        <v>0</v>
      </c>
      <c r="D34" s="41" t="s">
        <v>182</v>
      </c>
      <c r="E34" t="e">
        <f>VALUE(RTD("tt.rtd",,RTD("tt.rtd",,"Inst","ASX",D34),"Bid"))</f>
        <v>#N/A</v>
      </c>
      <c r="F34" t="e">
        <f>VALUE(RTD("tt.rtd",,RTD("tt.rtd",,"Inst","ASX",D34),"Ask"))</f>
        <v>#N/A</v>
      </c>
      <c r="G34" s="37" cm="1">
        <f t="array" ref="G34">IFERROR(
  _xlfn.SWITCH(
    $F$2,
    "vwap", ROUND(
      (RTD("tt.rtd",,RTD("tt.rtd",,"Inst","ASX",D34),"BidQty") * RTD("tt.rtd",,RTD("tt.rtd",,"Inst","ASX",D34),"Ask") +
       RTD("tt.rtd",,RTD("tt.rtd",,"Inst","ASX",D34),"AskQty") * RTD("tt.rtd",,RTD("tt.rtd",,"Inst","ASX",D34),"Bid")) /
      (RTD("tt.rtd",,RTD("tt.rtd",,"Inst","ASX",D34),"BidQty") + RTD("tt.rtd",,RTD("tt.rtd",,"Inst","ASX",D34),"AskQty")),
      3
    ),
    "settle", RTD("tt.rtd",,RTD("tt.rtd",,"Inst","ASX",D34),"Settle"),
    "mid", ROUND(
      (RTD("tt.rtd",,RTD("tt.rtd",,"Inst","ASX",D34),"Bid") + RTD("tt.rtd",,RTD("tt.rtd",,"Inst","ASX",D34),"Ask")) / 2,
      3
    ),
    0
  ),
  0
)</f>
        <v>0</v>
      </c>
      <c r="I34" s="41" t="s">
        <v>79</v>
      </c>
      <c r="J34" cm="1">
        <f t="array" ref="J34">IFERROR(
  _xlfn.SWITCH(
    $F$2,
    "vwap", ROUND(
      (RTD("tt.rtd",,RTD("tt.rtd",,"Inst","ASX",I34),"BidQty") * RTD("tt.rtd",,RTD("tt.rtd",,"Inst","ASX",I34),"Ask") +
       RTD("tt.rtd",,RTD("tt.rtd",,"Inst","ASX",I34),"AskQty") * RTD("tt.rtd",,RTD("tt.rtd",,"Inst","ASX",I34),"Bid")) /
      (RTD("tt.rtd",,RTD("tt.rtd",,"Inst","ASX",I34),"BidQty") + RTD("tt.rtd",,RTD("tt.rtd",,"Inst","ASX",I34),"AskQty")),
      3
    ),
    "settle", RTD("tt.rtd",,RTD("tt.rtd",,"Inst","ASX",I34),"Settle"),
    "mid", ROUND(
      (RTD("tt.rtd",,RTD("tt.rtd",,"Inst","ASX",I34),"Bid") + RTD("tt.rtd",,RTD("tt.rtd",,"Inst","ASX",I34),"Ask")) / 2,
      3
    ),
    0
  ),
  0
)</f>
        <v>0</v>
      </c>
      <c r="K34" s="41" t="s">
        <v>80</v>
      </c>
      <c r="L34" cm="1">
        <f t="array" ref="L34">IFERROR(
  _xlfn.SWITCH(
    $F$2,
    "vwap", ROUND(
      (RTD("tt.rtd",,RTD("tt.rtd",,"Inst","ASX",K34),"BidQty") * RTD("tt.rtd",,RTD("tt.rtd",,"Inst","ASX",K34),"Ask") +
       RTD("tt.rtd",,RTD("tt.rtd",,"Inst","ASX",K34),"AskQty") * RTD("tt.rtd",,RTD("tt.rtd",,"Inst","ASX",K34),"Bid")) /
      (RTD("tt.rtd",,RTD("tt.rtd",,"Inst","ASX",K34),"BidQty") + RTD("tt.rtd",,RTD("tt.rtd",,"Inst","ASX",K34),"AskQty")),
      3
    ),
    "settle", RTD("tt.rtd",,RTD("tt.rtd",,"Inst","ASX",K34),"Settle"),
    "mid", ROUND(
      (RTD("tt.rtd",,RTD("tt.rtd",,"Inst","ASX",K34),"Bid") + RTD("tt.rtd",,RTD("tt.rtd",,"Inst","ASX",K34),"Ask")) / 2,
      3
    ),
    0
  ),
  0
)</f>
        <v>0</v>
      </c>
      <c r="M34" s="35">
        <f t="shared" si="16"/>
        <v>0</v>
      </c>
      <c r="N34" t="str">
        <f>IF(AND(J34=0, L34=0), "",
   IF(AND(VALUE(RTD("tt.rtd",,RTD("tt.rtd",,"Inst","ASX",I34),"ttq"))&gt;0,
       VALUE(RTD("tt.rtd",,RTD("tt.rtd",,"Inst","ASX",K34),"ttq"))&gt;0,
         $E34&lt;$F34, M34&gt;$F34),
       IF(ABS(M34-$F34)&gt;0.01, "Sell", "S"),
   IF(AND(VALUE(RTD("tt.rtd",,RTD("tt.rtd",,"Inst","ASX",I34),"ttq"))&gt;0,
       VALUE(RTD("tt.rtd",,RTD("tt.rtd",,"Inst","ASX",K34),"ttq"))&gt;0,
       $E34&lt;$F34, M34&lt;$E34),
       IF(ABS(M34-$E34)&gt;0.01, "Buy", "B"), "")))</f>
        <v/>
      </c>
      <c r="P34" t="str">
        <f t="shared" si="2"/>
        <v/>
      </c>
      <c r="Q34" s="41" t="s">
        <v>183</v>
      </c>
      <c r="R34" cm="1">
        <f t="array" ref="R34">IFERROR(
  _xlfn.SWITCH(
    $F$2,
    "vwap", ROUND(
      (RTD("tt.rtd",,RTD("tt.rtd",,"Inst","ASX",Q34),"BidQty") * RTD("tt.rtd",,RTD("tt.rtd",,"Inst","ASX",Q34),"Ask") +
       RTD("tt.rtd",,RTD("tt.rtd",,"Inst","ASX",Q34),"AskQty") * RTD("tt.rtd",,RTD("tt.rtd",,"Inst","ASX",Q34),"Bid")) /
      (RTD("tt.rtd",,RTD("tt.rtd",,"Inst","ASX",Q34),"BidQty") + RTD("tt.rtd",,RTD("tt.rtd",,"Inst","ASX",Q34),"AskQty")),
      3
    ),
    "settle", RTD("tt.rtd",,RTD("tt.rtd",,"Inst","ASX",Q34),"Settle"),
    "mid", ROUND(
      (RTD("tt.rtd",,RTD("tt.rtd",,"Inst","ASX",Q34),"Bid") + RTD("tt.rtd",,RTD("tt.rtd",,"Inst","ASX",Q34),"Ask")) / 2,
      3
    ),
    0
  ),
  0
)</f>
        <v>0</v>
      </c>
      <c r="S34" s="41" t="s">
        <v>81</v>
      </c>
      <c r="T34" cm="1">
        <f t="array" ref="T34">IFERROR(
  _xlfn.SWITCH(
    $F$2,
    "vwap", ROUND(
      (RTD("tt.rtd",,RTD("tt.rtd",,"Inst","ASX",S34),"BidQty") * RTD("tt.rtd",,RTD("tt.rtd",,"Inst","ASX",S34),"Ask") +
       RTD("tt.rtd",,RTD("tt.rtd",,"Inst","ASX",S34),"AskQty") * RTD("tt.rtd",,RTD("tt.rtd",,"Inst","ASX",S34),"Bid")) /
      (RTD("tt.rtd",,RTD("tt.rtd",,"Inst","ASX",S34),"BidQty") + RTD("tt.rtd",,RTD("tt.rtd",,"Inst","ASX",S34),"AskQty")),
      3
    ),
    "settle", RTD("tt.rtd",,RTD("tt.rtd",,"Inst","ASX",S34),"Settle"),
    "mid", ROUND(
      (RTD("tt.rtd",,RTD("tt.rtd",,"Inst","ASX",S34),"Bid") + RTD("tt.rtd",,RTD("tt.rtd",,"Inst","ASX",S34),"Ask")) / 2,
      3
    ),
    0
  ),
  0
)</f>
        <v>0</v>
      </c>
      <c r="U34" s="35">
        <f t="shared" si="3"/>
        <v>0</v>
      </c>
      <c r="V34" t="str">
        <f>IF(AND(R34=0, T34=0), "",
   IF(AND(VALUE(RTD("tt.rtd",,RTD("tt.rtd",,"Inst","ASX",Q34),"ttq"))&gt;0,
       VALUE(RTD("tt.rtd",,RTD("tt.rtd",,"Inst","ASX",S34),"ttq"))&gt;0,
         $E34&lt;$F34, U34&gt;$F34),
       IF(ABS(U34-$F34)&gt;0.01, "Sell", "S"),
   IF(AND(VALUE(RTD("tt.rtd",,RTD("tt.rtd",,"Inst","ASX",Q34),"ttq"))&gt;0,
       VALUE(RTD("tt.rtd",,RTD("tt.rtd",,"Inst","ASX",S34),"ttq"))&gt;0,
       $E34&lt;$F34, U34&lt;$E34),
       IF(ABS(U34-$E34)&gt;0.01, "Buy", "B"), "")))</f>
        <v/>
      </c>
      <c r="X34" t="str">
        <f t="shared" si="4"/>
        <v/>
      </c>
      <c r="Y34" s="41" t="s">
        <v>184</v>
      </c>
      <c r="Z34" cm="1">
        <f t="array" ref="Z34">IFERROR(
  _xlfn.SWITCH(
    $F$2,
    "vwap", ROUND(
      (RTD("tt.rtd",,RTD("tt.rtd",,"Inst","ASX",Y34),"BidQty") * RTD("tt.rtd",,RTD("tt.rtd",,"Inst","ASX",Y34),"Ask") +
       RTD("tt.rtd",,RTD("tt.rtd",,"Inst","ASX",Y34),"AskQty") * RTD("tt.rtd",,RTD("tt.rtd",,"Inst","ASX",Y34),"Bid")) /
      (RTD("tt.rtd",,RTD("tt.rtd",,"Inst","ASX",Y34),"BidQty") + RTD("tt.rtd",,RTD("tt.rtd",,"Inst","ASX",Y34),"AskQty")),
      3
    ),
    "settle", RTD("tt.rtd",,RTD("tt.rtd",,"Inst","ASX",Y34),"Settle"),
    "mid", ROUND(
      (RTD("tt.rtd",,RTD("tt.rtd",,"Inst","ASX",Y34),"Bid") + RTD("tt.rtd",,RTD("tt.rtd",,"Inst","ASX",Y34),"Ask")) / 2,
      3
    ),
    0
  ),
  0
)</f>
        <v>0</v>
      </c>
      <c r="AA34" s="41" t="s">
        <v>201</v>
      </c>
      <c r="AB34" cm="1">
        <f t="array" ref="AB34">IFERROR(
  _xlfn.SWITCH(
    $F$2,
    "vwap", ROUND(
      (RTD("tt.rtd",,RTD("tt.rtd",,"Inst","ASX",AA34),"BidQty") * RTD("tt.rtd",,RTD("tt.rtd",,"Inst","ASX",AA34),"Ask") +
       RTD("tt.rtd",,RTD("tt.rtd",,"Inst","ASX",AA34),"AskQty") * RTD("tt.rtd",,RTD("tt.rtd",,"Inst","ASX",AA34),"Bid")) /
      (RTD("tt.rtd",,RTD("tt.rtd",,"Inst","ASX",AA34),"BidQty") + RTD("tt.rtd",,RTD("tt.rtd",,"Inst","ASX",AA34),"AskQty")),
      3
    ),
    "settle", RTD("tt.rtd",,RTD("tt.rtd",,"Inst","ASX",AA34),"Settle"),
    "mid", ROUND(
      (RTD("tt.rtd",,RTD("tt.rtd",,"Inst","ASX",AA34),"Bid") + RTD("tt.rtd",,RTD("tt.rtd",,"Inst","ASX",AA34),"Ask")) / 2,
      3
    ),
    0
  ),
  0
)</f>
        <v>0</v>
      </c>
      <c r="AC34" s="35">
        <f t="shared" si="5"/>
        <v>0</v>
      </c>
      <c r="AD34" t="str">
        <f>IF(AND(Z34=0, AB34=0), "",
   IF(AND(VALUE(RTD("tt.rtd",,RTD("tt.rtd",,"Inst","ASX",Y34),"ttq"))&gt;0,
       VALUE(RTD("tt.rtd",,RTD("tt.rtd",,"Inst","ASX",AA34),"ttq"))&gt;0,
         $E34&lt;$F34, AC34&gt;$F34),
       IF(ABS(AC34-$F34)&gt;0.01, "Sell", "S"),
   IF(AND(VALUE(RTD("tt.rtd",,RTD("tt.rtd",,"Inst","ASX",Y34),"ttq"))&gt;0,
       VALUE(RTD("tt.rtd",,RTD("tt.rtd",,"Inst","ASX",AA34),"ttq"))&gt;0,
       $E34&lt;$F34, AC34&lt;$E34),
       IF(ABS(AC34-$E34)&gt;0.01, "Buy", "B"), "")))</f>
        <v/>
      </c>
      <c r="AF34" t="str">
        <f t="shared" si="6"/>
        <v/>
      </c>
      <c r="AG34" s="41" t="s">
        <v>198</v>
      </c>
      <c r="AH34" cm="1">
        <f t="array" ref="AH34">IFERROR(
  _xlfn.SWITCH(
    $F$2,
    "vwap", ROUND(
      (RTD("tt.rtd",,RTD("tt.rtd",,"Inst","ASX",AG34),"BidQty") * RTD("tt.rtd",,RTD("tt.rtd",,"Inst","ASX",AG34),"Ask") +
       RTD("tt.rtd",,RTD("tt.rtd",,"Inst","ASX",AG34),"AskQty") * RTD("tt.rtd",,RTD("tt.rtd",,"Inst","ASX",AG34),"Bid")) /
      (RTD("tt.rtd",,RTD("tt.rtd",,"Inst","ASX",AG34),"BidQty") + RTD("tt.rtd",,RTD("tt.rtd",,"Inst","ASX",AG34),"AskQty")),
      3
    ),
    "settle", RTD("tt.rtd",,RTD("tt.rtd",,"Inst","ASX",AG34),"Settle"),
    "mid", ROUND(
      (RTD("tt.rtd",,RTD("tt.rtd",,"Inst","ASX",AG34),"Bid") + RTD("tt.rtd",,RTD("tt.rtd",,"Inst","ASX",AG34),"Ask")) / 2,
      3
    ),
    0
  ),
  0
)</f>
        <v>0</v>
      </c>
      <c r="AI34" s="41" t="s">
        <v>202</v>
      </c>
      <c r="AJ34" cm="1">
        <f t="array" ref="AJ34">IFERROR(
  _xlfn.SWITCH(
    $F$2,
    "vwap", ROUND(
      (RTD("tt.rtd",,RTD("tt.rtd",,"Inst","ASX",AI34),"BidQty") * RTD("tt.rtd",,RTD("tt.rtd",,"Inst","ASX",AI34),"Ask") +
       RTD("tt.rtd",,RTD("tt.rtd",,"Inst","ASX",AI34),"AskQty") * RTD("tt.rtd",,RTD("tt.rtd",,"Inst","ASX",AI34),"Bid")) /
      (RTD("tt.rtd",,RTD("tt.rtd",,"Inst","ASX",AI34),"BidQty") + RTD("tt.rtd",,RTD("tt.rtd",,"Inst","ASX",AI34),"AskQty")),
      3
    ),
    "settle", RTD("tt.rtd",,RTD("tt.rtd",,"Inst","ASX",AI34),"Settle"),
    "mid", ROUND(
      (RTD("tt.rtd",,RTD("tt.rtd",,"Inst","ASX",AI34),"Bid") + RTD("tt.rtd",,RTD("tt.rtd",,"Inst","ASX",AI34),"Ask")) / 2,
      3
    ),
    0
  ),
  0
)</f>
        <v>0</v>
      </c>
      <c r="AK34" s="35">
        <f t="shared" si="7"/>
        <v>0</v>
      </c>
      <c r="AL34" t="str">
        <f>IF(AND(AH34=0, AJ34=0), "",
   IF(AND(VALUE(RTD("tt.rtd",,RTD("tt.rtd",,"Inst","ASX",AG34),"ttq"))&gt;0,
       VALUE(RTD("tt.rtd",,RTD("tt.rtd",,"Inst","ASX",AI34),"ttq"))&gt;0,
         $E34&lt;$F34, AK34&gt;$F34),
       IF(ABS(AK34-$F34)&gt;0.01, "Sell", "S"),
   IF(AND(VALUE(RTD("tt.rtd",,RTD("tt.rtd",,"Inst","ASX",AG34),"ttq"))&gt;0,
       VALUE(RTD("tt.rtd",,RTD("tt.rtd",,"Inst","ASX",AI34),"ttq"))&gt;0,
       $E34&lt;$F34, AK34&lt;$E34),
       IF(ABS(AK34-$E34)&gt;0.01, "Buy", "B"), "")))</f>
        <v/>
      </c>
      <c r="AM34" t="str">
        <f>IF(OR(AL34="B", AL34="BUY"),
    IF(VALUE(RTD("tt.rtd",,RTD("tt.rtd",,"Inst","ASX",AG34),"BidQty")) /
       VALUE(RTD("tt.rtd",,RTD("tt.rtd",,"Inst","ASX",AG34),"AskQty")) &gt; $G$2,
       IF(VALUE(RTD("tt.rtd",,RTD("tt.rtd",,"Inst","ASX",AG34),"BidQty")) /
          VALUE(RTD("tt.rtd",,RTD("tt.rtd",,"Inst","ASX",AG34),"AskQty")) &gt;=
          VALUE(RTD("tt.rtd",,RTD("tt.rtd",,"Inst","ASX",AI34),"AskQty")) /
          VALUE(RTD("tt.rtd",,RTD("tt.rtd",,"Inst","ASX",AI34),"BidQty")),
          AI34,AG34),
       ""),
    IF(OR(AL34="S", AL34="SELL"),
        IF(VALUE(RTD("tt.rtd",,RTD("tt.rtd",,"Inst","ASX",AI34),"BidQty")) /
           VALUE(RTD("tt.rtd",,RTD("tt.rtd",,"Inst","ASX",AI34),"AskQty")) &gt;  $G$2,
           IF(VALUE(RTD("tt.rtd",,RTD("tt.rtd",,"Inst","ASX",AG34),"BidQty")) /
              VALUE(RTD("tt.rtd",,RTD("tt.rtd",,"Inst","ASX",AG34),"AskQty")) &gt;=
              VALUE(RTD("tt.rtd",,RTD("tt.rtd",,"Inst","ASX",AI34),"AskQty")) /
              VALUE(RTD("tt.rtd",,RTD("tt.rtd",,"Inst","ASX",AI34),"BidQty")),
              AG34,AI34),
           ""),
        ""))</f>
        <v/>
      </c>
      <c r="AN34" t="str">
        <f t="shared" si="8"/>
        <v/>
      </c>
      <c r="AO34" s="41" t="s">
        <v>200</v>
      </c>
      <c r="AP34" cm="1">
        <f t="array" ref="AP34">IFERROR(
  _xlfn.SWITCH(
    $F$2,
    "vwap", ROUND(
      (RTD("tt.rtd",,RTD("tt.rtd",,"Inst","ASX",AO34),"BidQty") * RTD("tt.rtd",,RTD("tt.rtd",,"Inst","ASX",AO34),"Ask") +
       RTD("tt.rtd",,RTD("tt.rtd",,"Inst","ASX",AO34),"AskQty") * RTD("tt.rtd",,RTD("tt.rtd",,"Inst","ASX",AO34),"Bid")) /
      (RTD("tt.rtd",,RTD("tt.rtd",,"Inst","ASX",AO34),"BidQty") + RTD("tt.rtd",,RTD("tt.rtd",,"Inst","ASX",AO34),"AskQty")),
      3
    ),
    "settle", RTD("tt.rtd",,RTD("tt.rtd",,"Inst","ASX",AO34),"Settle"),
    "mid", ROUND(
      (RTD("tt.rtd",,RTD("tt.rtd",,"Inst","ASX",AO34),"Bid") + RTD("tt.rtd",,RTD("tt.rtd",,"Inst","ASX",AO34),"Ask")) / 2,
      3
    ),
    0
  ),
  0
)</f>
        <v>0</v>
      </c>
      <c r="AQ34" s="41" t="s">
        <v>203</v>
      </c>
      <c r="AR34" cm="1">
        <f t="array" ref="AR34">IFERROR(
  _xlfn.SWITCH(
    $F$2,
    "vwap", ROUND(
      (RTD("tt.rtd",,RTD("tt.rtd",,"Inst","ASX",AQ34),"BidQty") * RTD("tt.rtd",,RTD("tt.rtd",,"Inst","ASX",AQ34),"Ask") +
       RTD("tt.rtd",,RTD("tt.rtd",,"Inst","ASX",AQ34),"AskQty") * RTD("tt.rtd",,RTD("tt.rtd",,"Inst","ASX",AQ34),"Bid")) /
      (RTD("tt.rtd",,RTD("tt.rtd",,"Inst","ASX",AQ34),"BidQty") + RTD("tt.rtd",,RTD("tt.rtd",,"Inst","ASX",AQ34),"AskQty")),
      3
    ),
    "settle", RTD("tt.rtd",,RTD("tt.rtd",,"Inst","ASX",AQ34),"Settle"),
    "mid", ROUND(
      (RTD("tt.rtd",,RTD("tt.rtd",,"Inst","ASX",AQ34),"Bid") + RTD("tt.rtd",,RTD("tt.rtd",,"Inst","ASX",AQ34),"Ask")) / 2,
      3
    ),
    0
  ),
  0
)</f>
        <v>0</v>
      </c>
      <c r="AS34" s="35">
        <f t="shared" si="9"/>
        <v>0</v>
      </c>
      <c r="AT34" t="str">
        <f>IF(AND(AP34=0, AR34=0), "",
   IF(AND(VALUE(RTD("tt.rtd",,RTD("tt.rtd",,"Inst","ASX",AO34),"ttq"))&gt;0,
       VALUE(RTD("tt.rtd",,RTD("tt.rtd",,"Inst","ASX",AQ34),"ttq"))&gt;0,
         $E34&lt;$F34, AS34&gt;$F34),
       IF(ABS(AS34-$F34)&gt;0.01, "Sell", "S"),
   IF(AND(VALUE(RTD("tt.rtd",,RTD("tt.rtd",,"Inst","ASX",AO34),"ttq"))&gt;0,
       VALUE(RTD("tt.rtd",,RTD("tt.rtd",,"Inst","ASX",AQ34),"ttq"))&gt;0,
       $E34&lt;$F34, AS34&lt;$E34),
       IF(ABS(AS34-$E34)&gt;0.01, "Buy", "B"), "")))</f>
        <v/>
      </c>
      <c r="AU34" t="str">
        <f>IF(OR(AT34="B", AT34="BUY"),
    IF(VALUE(RTD("tt.rtd",,RTD("tt.rtd",,"Inst","ASX",AO34),"BidQty")) /
       VALUE(RTD("tt.rtd",,RTD("tt.rtd",,"Inst","ASX",AO34),"AskQty")) &gt; $G$2,
       IF(VALUE(RTD("tt.rtd",,RTD("tt.rtd",,"Inst","ASX",AO34),"BidQty")) /
          VALUE(RTD("tt.rtd",,RTD("tt.rtd",,"Inst","ASX",AO34),"AskQty")) &gt;=
          VALUE(RTD("tt.rtd",,RTD("tt.rtd",,"Inst","ASX",AQ34),"AskQty")) /
          VALUE(RTD("tt.rtd",,RTD("tt.rtd",,"Inst","ASX",AQ34),"BidQty")),
          AQ34,AO34),
       ""),
    IF(OR(AT34="S", AT34="SELL"),
        IF(VALUE(RTD("tt.rtd",,RTD("tt.rtd",,"Inst","ASX",AQ34),"BidQty")) /
           VALUE(RTD("tt.rtd",,RTD("tt.rtd",,"Inst","ASX",AQ34),"AskQty")) &gt;  $G$2,
           IF(VALUE(RTD("tt.rtd",,RTD("tt.rtd",,"Inst","ASX",AO34),"BidQty")) /
              VALUE(RTD("tt.rtd",,RTD("tt.rtd",,"Inst","ASX",AO34),"AskQty")) &gt;=
              VALUE(RTD("tt.rtd",,RTD("tt.rtd",,"Inst","ASX",AQ34),"AskQty")) /
              VALUE(RTD("tt.rtd",,RTD("tt.rtd",,"Inst","ASX",AQ34),"BidQty")),
              AO34,AQ34),
           ""),
        ""))</f>
        <v/>
      </c>
      <c r="AV34" t="str">
        <f t="shared" si="10"/>
        <v/>
      </c>
      <c r="AW34" s="41" t="s">
        <v>204</v>
      </c>
      <c r="AX34" cm="1">
        <f t="array" ref="AX34">IFERROR(
  _xlfn.SWITCH(
    $F$2,
    "vwap", ROUND(
      (RTD("tt.rtd",,RTD("tt.rtd",,"Inst","ASX",AW34),"BidQty") * RTD("tt.rtd",,RTD("tt.rtd",,"Inst","ASX",AW34),"Ask") +
       RTD("tt.rtd",,RTD("tt.rtd",,"Inst","ASX",AW34),"AskQty") * RTD("tt.rtd",,RTD("tt.rtd",,"Inst","ASX",AW34),"Bid")) /
      (RTD("tt.rtd",,RTD("tt.rtd",,"Inst","ASX",AW34),"BidQty") + RTD("tt.rtd",,RTD("tt.rtd",,"Inst","ASX",AW34),"AskQty")),
      3
    ),
    "settle", RTD("tt.rtd",,RTD("tt.rtd",,"Inst","ASX",AW34),"Settle"),
    "mid", ROUND(
      (RTD("tt.rtd",,RTD("tt.rtd",,"Inst","ASX",AW34),"Bid") + RTD("tt.rtd",,RTD("tt.rtd",,"Inst","ASX",AW34),"Ask")) / 2,
      3
    ),
    0
  ),
  0
)</f>
        <v>0</v>
      </c>
      <c r="AY34" s="41" t="s">
        <v>205</v>
      </c>
      <c r="AZ34" cm="1">
        <f t="array" ref="AZ34">IFERROR(
  _xlfn.SWITCH(
    $F$2,
    "vwap", ROUND(
      (RTD("tt.rtd",,RTD("tt.rtd",,"Inst","ASX",AY34),"BidQty") * RTD("tt.rtd",,RTD("tt.rtd",,"Inst","ASX",AY34),"Ask") +
       RTD("tt.rtd",,RTD("tt.rtd",,"Inst","ASX",AY34),"AskQty") * RTD("tt.rtd",,RTD("tt.rtd",,"Inst","ASX",AY34),"Bid")) /
      (RTD("tt.rtd",,RTD("tt.rtd",,"Inst","ASX",AY34),"BidQty") + RTD("tt.rtd",,RTD("tt.rtd",,"Inst","ASX",AY34),"AskQty")),
      3
    ),
    "settle", RTD("tt.rtd",,RTD("tt.rtd",,"Inst","ASX",AY34),"Settle"),
    "mid", ROUND(
      (RTD("tt.rtd",,RTD("tt.rtd",,"Inst","ASX",AY34),"Bid") + RTD("tt.rtd",,RTD("tt.rtd",,"Inst","ASX",AY34),"Ask")) / 2,
      3
    ),
    0
  ),
  0
)</f>
        <v>0</v>
      </c>
      <c r="BA34" s="35">
        <f t="shared" si="11"/>
        <v>0</v>
      </c>
      <c r="BB34" t="str">
        <f>IF(AND(AX34=0, AZ34=0), "",
   IF(AND(VALUE(RTD("tt.rtd",,RTD("tt.rtd",,"Inst","ASX",AW34),"ttq"))&gt;0,
       VALUE(RTD("tt.rtd",,RTD("tt.rtd",,"Inst","ASX",AY34),"ttq"))&gt;0,
         $E34&lt;$F34, BA34&gt;$F34),
       IF(ABS(BA34-$F34)&gt;0.01, "Sell", "S"),
   IF(AND(VALUE(RTD("tt.rtd",,RTD("tt.rtd",,"Inst","ASX",AW34),"ttq"))&gt;0,
       VALUE(RTD("tt.rtd",,RTD("tt.rtd",,"Inst","ASX",AY34),"ttq"))&gt;0,
       $E34&lt;$F34, BA34&lt;$E34),
       IF(ABS(BA34-$E34)&gt;0.01, "Buy", "B"), "")))</f>
        <v/>
      </c>
      <c r="BC34" t="str">
        <f>IF(OR(BB34="B", BB34="BUY"),
    IF(VALUE(RTD("tt.rtd",,RTD("tt.rtd",,"Inst","ASX",AW34),"BidQty")) /
       VALUE(RTD("tt.rtd",,RTD("tt.rtd",,"Inst","ASX",AW34),"AskQty")) &gt; $G$2,
       IF(VALUE(RTD("tt.rtd",,RTD("tt.rtd",,"Inst","ASX",AW34),"BidQty")) /
          VALUE(RTD("tt.rtd",,RTD("tt.rtd",,"Inst","ASX",AW34),"AskQty")) &gt;=
          VALUE(RTD("tt.rtd",,RTD("tt.rtd",,"Inst","ASX",AY34),"AskQty")) /
          VALUE(RTD("tt.rtd",,RTD("tt.rtd",,"Inst","ASX",AY34),"BidQty")),
          AY34,AW34),
       ""),
    IF(OR(BB34="S", BB34="SELL"),
        IF(VALUE(RTD("tt.rtd",,RTD("tt.rtd",,"Inst","ASX",AY34),"BidQty")) /
           VALUE(RTD("tt.rtd",,RTD("tt.rtd",,"Inst","ASX",AY34),"AskQty")) &gt;  $G$2,
           IF(VALUE(RTD("tt.rtd",,RTD("tt.rtd",,"Inst","ASX",AW34),"BidQty")) /
              VALUE(RTD("tt.rtd",,RTD("tt.rtd",,"Inst","ASX",AW34),"AskQty")) &gt;=
              VALUE(RTD("tt.rtd",,RTD("tt.rtd",,"Inst","ASX",AY34),"AskQty")) /
              VALUE(RTD("tt.rtd",,RTD("tt.rtd",,"Inst","ASX",AY34),"BidQty")),
              AW34,AY34),
           ""),
        ""))</f>
        <v/>
      </c>
      <c r="BD34" t="str">
        <f t="shared" si="12"/>
        <v/>
      </c>
      <c r="BE34" s="41"/>
      <c r="BG34" s="41"/>
      <c r="BI34" s="35"/>
      <c r="BJ34" t="str">
        <f>IF(AND(BF34=0, BH34=0), "",
   IF(AND(VALUE(RTD("tt.rtd",,RTD("tt.rtd",,"Inst","ASX",BE34),"ttq"))&gt;0,
       VALUE(RTD("tt.rtd",,RTD("tt.rtd",,"Inst","ASX",BG34),"ttq"))&gt;0,
         $E34&lt;$F34, BI34&gt;$F34),
       IF(ABS(BI34-$F34)&gt;0.01, "Sell", "S"),
   IF(AND(VALUE(RTD("tt.rtd",,RTD("tt.rtd",,"Inst","ASX",BE34),"ttq"))&gt;0,
       VALUE(RTD("tt.rtd",,RTD("tt.rtd",,"Inst","ASX",BG34),"ttq"))&gt;0,
       $E34&lt;$F34, BI34&lt;$E34),
       IF(ABS(BI34-$E34)&gt;0.01, "Buy", "B"), "")))</f>
        <v/>
      </c>
    </row>
    <row r="35" spans="1:763" x14ac:dyDescent="0.2">
      <c r="A35" s="40" t="s">
        <v>57</v>
      </c>
      <c r="B35" cm="1">
        <f t="array" ref="B35">IFERROR(
  _xlfn.SWITCH(
    $F$2,
    "vwap", ROUND(
      (RTD("tt.rtd",,RTD("tt.rtd",,"Inst","ASX",A35),"BidQty") * RTD("tt.rtd",,RTD("tt.rtd",,"Inst","ASX",A35),"Ask") +
       RTD("tt.rtd",,RTD("tt.rtd",,"Inst","ASX",A35),"AskQty") * RTD("tt.rtd",,RTD("tt.rtd",,"Inst","ASX",A35),"Bid")) /
      (RTD("tt.rtd",,RTD("tt.rtd",,"Inst","ASX",A35),"BidQty") + RTD("tt.rtd",,RTD("tt.rtd",,"Inst","ASX",A35),"AskQty")),
      3
    ),
    "settle", RTD("tt.rtd",,RTD("tt.rtd",,"Inst","ASX",A35),"Settle"),
    "mid", ROUND(
      (RTD("tt.rtd",,RTD("tt.rtd",,"Inst","ASX",A35),"Bid") + RTD("tt.rtd",,RTD("tt.rtd",,"Inst","ASX",A35),"Ask")) / 2,
      3
    ),
    0
  ),
  0
)</f>
        <v>0</v>
      </c>
      <c r="C35" s="35">
        <f t="shared" si="15"/>
        <v>0</v>
      </c>
      <c r="D35" s="41" t="s">
        <v>206</v>
      </c>
      <c r="E35" t="e">
        <f>VALUE(RTD("tt.rtd",,RTD("tt.rtd",,"Inst","ASX",D35),"Bid"))</f>
        <v>#N/A</v>
      </c>
      <c r="F35" t="e">
        <f>VALUE(RTD("tt.rtd",,RTD("tt.rtd",,"Inst","ASX",D35),"Ask"))</f>
        <v>#N/A</v>
      </c>
      <c r="G35" s="37" cm="1">
        <f t="array" ref="G35">IFERROR(
  _xlfn.SWITCH(
    $F$2,
    "vwap", ROUND(
      (RTD("tt.rtd",,RTD("tt.rtd",,"Inst","ASX",D35),"BidQty") * RTD("tt.rtd",,RTD("tt.rtd",,"Inst","ASX",D35),"Ask") +
       RTD("tt.rtd",,RTD("tt.rtd",,"Inst","ASX",D35),"AskQty") * RTD("tt.rtd",,RTD("tt.rtd",,"Inst","ASX",D35),"Bid")) /
      (RTD("tt.rtd",,RTD("tt.rtd",,"Inst","ASX",D35),"BidQty") + RTD("tt.rtd",,RTD("tt.rtd",,"Inst","ASX",D35),"AskQty")),
      3
    ),
    "settle", RTD("tt.rtd",,RTD("tt.rtd",,"Inst","ASX",D35),"Settle"),
    "mid", ROUND(
      (RTD("tt.rtd",,RTD("tt.rtd",,"Inst","ASX",D35),"Bid") + RTD("tt.rtd",,RTD("tt.rtd",,"Inst","ASX",D35),"Ask")) / 2,
      3
    ),
    0
  ),
  0
)</f>
        <v>0</v>
      </c>
      <c r="I35" s="41" t="s">
        <v>80</v>
      </c>
      <c r="J35" cm="1">
        <f t="array" ref="J35">IFERROR(
  _xlfn.SWITCH(
    $F$2,
    "vwap", ROUND(
      (RTD("tt.rtd",,RTD("tt.rtd",,"Inst","ASX",I35),"BidQty") * RTD("tt.rtd",,RTD("tt.rtd",,"Inst","ASX",I35),"Ask") +
       RTD("tt.rtd",,RTD("tt.rtd",,"Inst","ASX",I35),"AskQty") * RTD("tt.rtd",,RTD("tt.rtd",,"Inst","ASX",I35),"Bid")) /
      (RTD("tt.rtd",,RTD("tt.rtd",,"Inst","ASX",I35),"BidQty") + RTD("tt.rtd",,RTD("tt.rtd",,"Inst","ASX",I35),"AskQty")),
      3
    ),
    "settle", RTD("tt.rtd",,RTD("tt.rtd",,"Inst","ASX",I35),"Settle"),
    "mid", ROUND(
      (RTD("tt.rtd",,RTD("tt.rtd",,"Inst","ASX",I35),"Bid") + RTD("tt.rtd",,RTD("tt.rtd",,"Inst","ASX",I35),"Ask")) / 2,
      3
    ),
    0
  ),
  0
)</f>
        <v>0</v>
      </c>
      <c r="K35" s="41" t="s">
        <v>81</v>
      </c>
      <c r="L35" cm="1">
        <f t="array" ref="L35">IFERROR(
  _xlfn.SWITCH(
    $F$2,
    "vwap", ROUND(
      (RTD("tt.rtd",,RTD("tt.rtd",,"Inst","ASX",K35),"BidQty") * RTD("tt.rtd",,RTD("tt.rtd",,"Inst","ASX",K35),"Ask") +
       RTD("tt.rtd",,RTD("tt.rtd",,"Inst","ASX",K35),"AskQty") * RTD("tt.rtd",,RTD("tt.rtd",,"Inst","ASX",K35),"Bid")) /
      (RTD("tt.rtd",,RTD("tt.rtd",,"Inst","ASX",K35),"BidQty") + RTD("tt.rtd",,RTD("tt.rtd",,"Inst","ASX",K35),"AskQty")),
      3
    ),
    "settle", RTD("tt.rtd",,RTD("tt.rtd",,"Inst","ASX",K35),"Settle"),
    "mid", ROUND(
      (RTD("tt.rtd",,RTD("tt.rtd",,"Inst","ASX",K35),"Bid") + RTD("tt.rtd",,RTD("tt.rtd",,"Inst","ASX",K35),"Ask")) / 2,
      3
    ),
    0
  ),
  0
)</f>
        <v>0</v>
      </c>
      <c r="M35" s="35">
        <f t="shared" si="16"/>
        <v>0</v>
      </c>
      <c r="N35" t="str">
        <f>IF(AND(J35=0, L35=0), "",
   IF(AND(VALUE(RTD("tt.rtd",,RTD("tt.rtd",,"Inst","ASX",I35),"ttq"))&gt;0,
       VALUE(RTD("tt.rtd",,RTD("tt.rtd",,"Inst","ASX",K35),"ttq"))&gt;0,
         $E35&lt;$F35, M35&gt;$F35),
       IF(ABS(M35-$F35)&gt;0.01, "Sell", "S"),
   IF(AND(VALUE(RTD("tt.rtd",,RTD("tt.rtd",,"Inst","ASX",I35),"ttq"))&gt;0,
       VALUE(RTD("tt.rtd",,RTD("tt.rtd",,"Inst","ASX",K35),"ttq"))&gt;0,
       $E35&lt;$F35, M35&lt;$E35),
       IF(ABS(M35-$E35)&gt;0.01, "Buy", "B"), "")))</f>
        <v/>
      </c>
      <c r="P35" t="str">
        <f t="shared" si="2"/>
        <v/>
      </c>
      <c r="Q35" s="41" t="s">
        <v>207</v>
      </c>
      <c r="R35" cm="1">
        <f t="array" ref="R35">IFERROR(
  _xlfn.SWITCH(
    $F$2,
    "vwap", ROUND(
      (RTD("tt.rtd",,RTD("tt.rtd",,"Inst","ASX",Q35),"BidQty") * RTD("tt.rtd",,RTD("tt.rtd",,"Inst","ASX",Q35),"Ask") +
       RTD("tt.rtd",,RTD("tt.rtd",,"Inst","ASX",Q35),"AskQty") * RTD("tt.rtd",,RTD("tt.rtd",,"Inst","ASX",Q35),"Bid")) /
      (RTD("tt.rtd",,RTD("tt.rtd",,"Inst","ASX",Q35),"BidQty") + RTD("tt.rtd",,RTD("tt.rtd",,"Inst","ASX",Q35),"AskQty")),
      3
    ),
    "settle", RTD("tt.rtd",,RTD("tt.rtd",,"Inst","ASX",Q35),"Settle"),
    "mid", ROUND(
      (RTD("tt.rtd",,RTD("tt.rtd",,"Inst","ASX",Q35),"Bid") + RTD("tt.rtd",,RTD("tt.rtd",,"Inst","ASX",Q35),"Ask")) / 2,
      3
    ),
    0
  ),
  0
)</f>
        <v>0</v>
      </c>
      <c r="S35" s="41" t="s">
        <v>82</v>
      </c>
      <c r="T35" cm="1">
        <f t="array" ref="T35">IFERROR(
  _xlfn.SWITCH(
    $F$2,
    "vwap", ROUND(
      (RTD("tt.rtd",,RTD("tt.rtd",,"Inst","ASX",S35),"BidQty") * RTD("tt.rtd",,RTD("tt.rtd",,"Inst","ASX",S35),"Ask") +
       RTD("tt.rtd",,RTD("tt.rtd",,"Inst","ASX",S35),"AskQty") * RTD("tt.rtd",,RTD("tt.rtd",,"Inst","ASX",S35),"Bid")) /
      (RTD("tt.rtd",,RTD("tt.rtd",,"Inst","ASX",S35),"BidQty") + RTD("tt.rtd",,RTD("tt.rtd",,"Inst","ASX",S35),"AskQty")),
      3
    ),
    "settle", RTD("tt.rtd",,RTD("tt.rtd",,"Inst","ASX",S35),"Settle"),
    "mid", ROUND(
      (RTD("tt.rtd",,RTD("tt.rtd",,"Inst","ASX",S35),"Bid") + RTD("tt.rtd",,RTD("tt.rtd",,"Inst","ASX",S35),"Ask")) / 2,
      3
    ),
    0
  ),
  0
)</f>
        <v>0</v>
      </c>
      <c r="U35" s="35">
        <f t="shared" si="3"/>
        <v>0</v>
      </c>
      <c r="V35" t="str">
        <f>IF(AND(R35=0, T35=0), "",
   IF(AND(VALUE(RTD("tt.rtd",,RTD("tt.rtd",,"Inst","ASX",Q35),"ttq"))&gt;0,
       VALUE(RTD("tt.rtd",,RTD("tt.rtd",,"Inst","ASX",S35),"ttq"))&gt;0,
         $E35&lt;$F35, U35&gt;$F35),
       IF(ABS(U35-$F35)&gt;0.01, "Sell", "S"),
   IF(AND(VALUE(RTD("tt.rtd",,RTD("tt.rtd",,"Inst","ASX",Q35),"ttq"))&gt;0,
       VALUE(RTD("tt.rtd",,RTD("tt.rtd",,"Inst","ASX",S35),"ttq"))&gt;0,
       $E35&lt;$F35, U35&lt;$E35),
       IF(ABS(U35-$E35)&gt;0.01, "Buy", "B"), "")))</f>
        <v/>
      </c>
      <c r="X35" t="str">
        <f t="shared" si="4"/>
        <v/>
      </c>
      <c r="Y35" s="41" t="s">
        <v>208</v>
      </c>
      <c r="Z35" cm="1">
        <f t="array" ref="Z35">IFERROR(
  _xlfn.SWITCH(
    $F$2,
    "vwap", ROUND(
      (RTD("tt.rtd",,RTD("tt.rtd",,"Inst","ASX",Y35),"BidQty") * RTD("tt.rtd",,RTD("tt.rtd",,"Inst","ASX",Y35),"Ask") +
       RTD("tt.rtd",,RTD("tt.rtd",,"Inst","ASX",Y35),"AskQty") * RTD("tt.rtd",,RTD("tt.rtd",,"Inst","ASX",Y35),"Bid")) /
      (RTD("tt.rtd",,RTD("tt.rtd",,"Inst","ASX",Y35),"BidQty") + RTD("tt.rtd",,RTD("tt.rtd",,"Inst","ASX",Y35),"AskQty")),
      3
    ),
    "settle", RTD("tt.rtd",,RTD("tt.rtd",,"Inst","ASX",Y35),"Settle"),
    "mid", ROUND(
      (RTD("tt.rtd",,RTD("tt.rtd",,"Inst","ASX",Y35),"Bid") + RTD("tt.rtd",,RTD("tt.rtd",,"Inst","ASX",Y35),"Ask")) / 2,
      3
    ),
    0
  ),
  0
)</f>
        <v>0</v>
      </c>
      <c r="AA35" s="41" t="s">
        <v>219</v>
      </c>
      <c r="AB35" cm="1">
        <f t="array" ref="AB35">IFERROR(
  _xlfn.SWITCH(
    $F$2,
    "vwap", ROUND(
      (RTD("tt.rtd",,RTD("tt.rtd",,"Inst","ASX",AA35),"BidQty") * RTD("tt.rtd",,RTD("tt.rtd",,"Inst","ASX",AA35),"Ask") +
       RTD("tt.rtd",,RTD("tt.rtd",,"Inst","ASX",AA35),"AskQty") * RTD("tt.rtd",,RTD("tt.rtd",,"Inst","ASX",AA35),"Bid")) /
      (RTD("tt.rtd",,RTD("tt.rtd",,"Inst","ASX",AA35),"BidQty") + RTD("tt.rtd",,RTD("tt.rtd",,"Inst","ASX",AA35),"AskQty")),
      3
    ),
    "settle", RTD("tt.rtd",,RTD("tt.rtd",,"Inst","ASX",AA35),"Settle"),
    "mid", ROUND(
      (RTD("tt.rtd",,RTD("tt.rtd",,"Inst","ASX",AA35),"Bid") + RTD("tt.rtd",,RTD("tt.rtd",,"Inst","ASX",AA35),"Ask")) / 2,
      3
    ),
    0
  ),
  0
)</f>
        <v>0</v>
      </c>
      <c r="AC35" s="35">
        <f t="shared" si="5"/>
        <v>0</v>
      </c>
      <c r="AD35" t="str">
        <f>IF(AND(Z35=0, AB35=0), "",
   IF(AND(VALUE(RTD("tt.rtd",,RTD("tt.rtd",,"Inst","ASX",Y35),"ttq"))&gt;0,
       VALUE(RTD("tt.rtd",,RTD("tt.rtd",,"Inst","ASX",AA35),"ttq"))&gt;0,
         $E35&lt;$F35, AC35&gt;$F35),
       IF(ABS(AC35-$F35)&gt;0.01, "Sell", "S"),
   IF(AND(VALUE(RTD("tt.rtd",,RTD("tt.rtd",,"Inst","ASX",Y35),"ttq"))&gt;0,
       VALUE(RTD("tt.rtd",,RTD("tt.rtd",,"Inst","ASX",AA35),"ttq"))&gt;0,
       $E35&lt;$F35, AC35&lt;$E35),
       IF(ABS(AC35-$E35)&gt;0.01, "Buy", "B"), "")))</f>
        <v/>
      </c>
      <c r="AF35" t="str">
        <f t="shared" si="6"/>
        <v/>
      </c>
      <c r="AG35" s="41" t="s">
        <v>209</v>
      </c>
      <c r="AH35" cm="1">
        <f t="array" ref="AH35">IFERROR(
  _xlfn.SWITCH(
    $F$2,
    "vwap", ROUND(
      (RTD("tt.rtd",,RTD("tt.rtd",,"Inst","ASX",AG35),"BidQty") * RTD("tt.rtd",,RTD("tt.rtd",,"Inst","ASX",AG35),"Ask") +
       RTD("tt.rtd",,RTD("tt.rtd",,"Inst","ASX",AG35),"AskQty") * RTD("tt.rtd",,RTD("tt.rtd",,"Inst","ASX",AG35),"Bid")) /
      (RTD("tt.rtd",,RTD("tt.rtd",,"Inst","ASX",AG35),"BidQty") + RTD("tt.rtd",,RTD("tt.rtd",,"Inst","ASX",AG35),"AskQty")),
      3
    ),
    "settle", RTD("tt.rtd",,RTD("tt.rtd",,"Inst","ASX",AG35),"Settle"),
    "mid", ROUND(
      (RTD("tt.rtd",,RTD("tt.rtd",,"Inst","ASX",AG35),"Bid") + RTD("tt.rtd",,RTD("tt.rtd",,"Inst","ASX",AG35),"Ask")) / 2,
      3
    ),
    0
  ),
  0
)</f>
        <v>0</v>
      </c>
      <c r="AI35" s="41" t="s">
        <v>220</v>
      </c>
      <c r="AJ35" cm="1">
        <f t="array" ref="AJ35">IFERROR(
  _xlfn.SWITCH(
    $F$2,
    "vwap", ROUND(
      (RTD("tt.rtd",,RTD("tt.rtd",,"Inst","ASX",AI35),"BidQty") * RTD("tt.rtd",,RTD("tt.rtd",,"Inst","ASX",AI35),"Ask") +
       RTD("tt.rtd",,RTD("tt.rtd",,"Inst","ASX",AI35),"AskQty") * RTD("tt.rtd",,RTD("tt.rtd",,"Inst","ASX",AI35),"Bid")) /
      (RTD("tt.rtd",,RTD("tt.rtd",,"Inst","ASX",AI35),"BidQty") + RTD("tt.rtd",,RTD("tt.rtd",,"Inst","ASX",AI35),"AskQty")),
      3
    ),
    "settle", RTD("tt.rtd",,RTD("tt.rtd",,"Inst","ASX",AI35),"Settle"),
    "mid", ROUND(
      (RTD("tt.rtd",,RTD("tt.rtd",,"Inst","ASX",AI35),"Bid") + RTD("tt.rtd",,RTD("tt.rtd",,"Inst","ASX",AI35),"Ask")) / 2,
      3
    ),
    0
  ),
  0
)</f>
        <v>0</v>
      </c>
      <c r="AK35" s="35">
        <f t="shared" si="7"/>
        <v>0</v>
      </c>
      <c r="AL35" t="str">
        <f>IF(AND(AH35=0, AJ35=0), "",
   IF(AND(VALUE(RTD("tt.rtd",,RTD("tt.rtd",,"Inst","ASX",AG35),"ttq"))&gt;0,
       VALUE(RTD("tt.rtd",,RTD("tt.rtd",,"Inst","ASX",AI35),"ttq"))&gt;0,
         $E35&lt;$F35, AK35&gt;$F35),
       IF(ABS(AK35-$F35)&gt;0.01, "Sell", "S"),
   IF(AND(VALUE(RTD("tt.rtd",,RTD("tt.rtd",,"Inst","ASX",AG35),"ttq"))&gt;0,
       VALUE(RTD("tt.rtd",,RTD("tt.rtd",,"Inst","ASX",AI35),"ttq"))&gt;0,
       $E35&lt;$F35, AK35&lt;$E35),
       IF(ABS(AK35-$E35)&gt;0.01, "Buy", "B"), "")))</f>
        <v/>
      </c>
      <c r="AM35" t="str">
        <f>IF(OR(AL35="B", AL35="BUY"),
    IF(VALUE(RTD("tt.rtd",,RTD("tt.rtd",,"Inst","ASX",AG35),"BidQty")) /
       VALUE(RTD("tt.rtd",,RTD("tt.rtd",,"Inst","ASX",AG35),"AskQty")) &gt; $G$2,
       IF(VALUE(RTD("tt.rtd",,RTD("tt.rtd",,"Inst","ASX",AG35),"BidQty")) /
          VALUE(RTD("tt.rtd",,RTD("tt.rtd",,"Inst","ASX",AG35),"AskQty")) &gt;=
          VALUE(RTD("tt.rtd",,RTD("tt.rtd",,"Inst","ASX",AI35),"AskQty")) /
          VALUE(RTD("tt.rtd",,RTD("tt.rtd",,"Inst","ASX",AI35),"BidQty")),
          AI35,AG35),
       ""),
    IF(OR(AL35="S", AL35="SELL"),
        IF(VALUE(RTD("tt.rtd",,RTD("tt.rtd",,"Inst","ASX",AI35),"BidQty")) /
           VALUE(RTD("tt.rtd",,RTD("tt.rtd",,"Inst","ASX",AI35),"AskQty")) &gt;  $G$2,
           IF(VALUE(RTD("tt.rtd",,RTD("tt.rtd",,"Inst","ASX",AG35),"BidQty")) /
              VALUE(RTD("tt.rtd",,RTD("tt.rtd",,"Inst","ASX",AG35),"AskQty")) &gt;=
              VALUE(RTD("tt.rtd",,RTD("tt.rtd",,"Inst","ASX",AI35),"AskQty")) /
              VALUE(RTD("tt.rtd",,RTD("tt.rtd",,"Inst","ASX",AI35),"BidQty")),
              AG35,AI35),
           ""),
        ""))</f>
        <v/>
      </c>
      <c r="AN35" t="str">
        <f t="shared" si="8"/>
        <v/>
      </c>
      <c r="AO35" s="41" t="s">
        <v>210</v>
      </c>
      <c r="AP35" cm="1">
        <f t="array" ref="AP35">IFERROR(
  _xlfn.SWITCH(
    $F$2,
    "vwap", ROUND(
      (RTD("tt.rtd",,RTD("tt.rtd",,"Inst","ASX",AO35),"BidQty") * RTD("tt.rtd",,RTD("tt.rtd",,"Inst","ASX",AO35),"Ask") +
       RTD("tt.rtd",,RTD("tt.rtd",,"Inst","ASX",AO35),"AskQty") * RTD("tt.rtd",,RTD("tt.rtd",,"Inst","ASX",AO35),"Bid")) /
      (RTD("tt.rtd",,RTD("tt.rtd",,"Inst","ASX",AO35),"BidQty") + RTD("tt.rtd",,RTD("tt.rtd",,"Inst","ASX",AO35),"AskQty")),
      3
    ),
    "settle", RTD("tt.rtd",,RTD("tt.rtd",,"Inst","ASX",AO35),"Settle"),
    "mid", ROUND(
      (RTD("tt.rtd",,RTD("tt.rtd",,"Inst","ASX",AO35),"Bid") + RTD("tt.rtd",,RTD("tt.rtd",,"Inst","ASX",AO35),"Ask")) / 2,
      3
    ),
    0
  ),
  0
)</f>
        <v>0</v>
      </c>
      <c r="AQ35" s="41" t="s">
        <v>222</v>
      </c>
      <c r="AR35" cm="1">
        <f t="array" ref="AR35">IFERROR(
  _xlfn.SWITCH(
    $F$2,
    "vwap", ROUND(
      (RTD("tt.rtd",,RTD("tt.rtd",,"Inst","ASX",AQ35),"BidQty") * RTD("tt.rtd",,RTD("tt.rtd",,"Inst","ASX",AQ35),"Ask") +
       RTD("tt.rtd",,RTD("tt.rtd",,"Inst","ASX",AQ35),"AskQty") * RTD("tt.rtd",,RTD("tt.rtd",,"Inst","ASX",AQ35),"Bid")) /
      (RTD("tt.rtd",,RTD("tt.rtd",,"Inst","ASX",AQ35),"BidQty") + RTD("tt.rtd",,RTD("tt.rtd",,"Inst","ASX",AQ35),"AskQty")),
      3
    ),
    "settle", RTD("tt.rtd",,RTD("tt.rtd",,"Inst","ASX",AQ35),"Settle"),
    "mid", ROUND(
      (RTD("tt.rtd",,RTD("tt.rtd",,"Inst","ASX",AQ35),"Bid") + RTD("tt.rtd",,RTD("tt.rtd",,"Inst","ASX",AQ35),"Ask")) / 2,
      3
    ),
    0
  ),
  0
)</f>
        <v>0</v>
      </c>
      <c r="AS35" s="35">
        <f t="shared" si="9"/>
        <v>0</v>
      </c>
      <c r="AT35" t="str">
        <f>IF(AND(AP35=0, AR35=0), "",
   IF(AND(VALUE(RTD("tt.rtd",,RTD("tt.rtd",,"Inst","ASX",AO35),"ttq"))&gt;0,
       VALUE(RTD("tt.rtd",,RTD("tt.rtd",,"Inst","ASX",AQ35),"ttq"))&gt;0,
         $E35&lt;$F35, AS35&gt;$F35),
       IF(ABS(AS35-$F35)&gt;0.01, "Sell", "S"),
   IF(AND(VALUE(RTD("tt.rtd",,RTD("tt.rtd",,"Inst","ASX",AO35),"ttq"))&gt;0,
       VALUE(RTD("tt.rtd",,RTD("tt.rtd",,"Inst","ASX",AQ35),"ttq"))&gt;0,
       $E35&lt;$F35, AS35&lt;$E35),
       IF(ABS(AS35-$E35)&gt;0.01, "Buy", "B"), "")))</f>
        <v/>
      </c>
      <c r="AU35" t="str">
        <f>IF(OR(AT35="B", AT35="BUY"),
    IF(VALUE(RTD("tt.rtd",,RTD("tt.rtd",,"Inst","ASX",AO35),"BidQty")) /
       VALUE(RTD("tt.rtd",,RTD("tt.rtd",,"Inst","ASX",AO35),"AskQty")) &gt; $G$2,
       IF(VALUE(RTD("tt.rtd",,RTD("tt.rtd",,"Inst","ASX",AO35),"BidQty")) /
          VALUE(RTD("tt.rtd",,RTD("tt.rtd",,"Inst","ASX",AO35),"AskQty")) &gt;=
          VALUE(RTD("tt.rtd",,RTD("tt.rtd",,"Inst","ASX",AQ35),"AskQty")) /
          VALUE(RTD("tt.rtd",,RTD("tt.rtd",,"Inst","ASX",AQ35),"BidQty")),
          AQ35,AO35),
       ""),
    IF(OR(AT35="S", AT35="SELL"),
        IF(VALUE(RTD("tt.rtd",,RTD("tt.rtd",,"Inst","ASX",AQ35),"BidQty")) /
           VALUE(RTD("tt.rtd",,RTD("tt.rtd",,"Inst","ASX",AQ35),"AskQty")) &gt;  $G$2,
           IF(VALUE(RTD("tt.rtd",,RTD("tt.rtd",,"Inst","ASX",AO35),"BidQty")) /
              VALUE(RTD("tt.rtd",,RTD("tt.rtd",,"Inst","ASX",AO35),"AskQty")) &gt;=
              VALUE(RTD("tt.rtd",,RTD("tt.rtd",,"Inst","ASX",AQ35),"AskQty")) /
              VALUE(RTD("tt.rtd",,RTD("tt.rtd",,"Inst","ASX",AQ35),"BidQty")),
              AO35,AQ35),
           ""),
        ""))</f>
        <v/>
      </c>
      <c r="AV35" t="str">
        <f t="shared" si="10"/>
        <v/>
      </c>
      <c r="AW35" s="41" t="s">
        <v>211</v>
      </c>
      <c r="AX35" cm="1">
        <f t="array" ref="AX35">IFERROR(
  _xlfn.SWITCH(
    $F$2,
    "vwap", ROUND(
      (RTD("tt.rtd",,RTD("tt.rtd",,"Inst","ASX",AW35),"BidQty") * RTD("tt.rtd",,RTD("tt.rtd",,"Inst","ASX",AW35),"Ask") +
       RTD("tt.rtd",,RTD("tt.rtd",,"Inst","ASX",AW35),"AskQty") * RTD("tt.rtd",,RTD("tt.rtd",,"Inst","ASX",AW35),"Bid")) /
      (RTD("tt.rtd",,RTD("tt.rtd",,"Inst","ASX",AW35),"BidQty") + RTD("tt.rtd",,RTD("tt.rtd",,"Inst","ASX",AW35),"AskQty")),
      3
    ),
    "settle", RTD("tt.rtd",,RTD("tt.rtd",,"Inst","ASX",AW35),"Settle"),
    "mid", ROUND(
      (RTD("tt.rtd",,RTD("tt.rtd",,"Inst","ASX",AW35),"Bid") + RTD("tt.rtd",,RTD("tt.rtd",,"Inst","ASX",AW35),"Ask")) / 2,
      3
    ),
    0
  ),
  0
)</f>
        <v>0</v>
      </c>
      <c r="AY35" s="41" t="s">
        <v>224</v>
      </c>
      <c r="AZ35" cm="1">
        <f t="array" ref="AZ35">IFERROR(
  _xlfn.SWITCH(
    $F$2,
    "vwap", ROUND(
      (RTD("tt.rtd",,RTD("tt.rtd",,"Inst","ASX",AY35),"BidQty") * RTD("tt.rtd",,RTD("tt.rtd",,"Inst","ASX",AY35),"Ask") +
       RTD("tt.rtd",,RTD("tt.rtd",,"Inst","ASX",AY35),"AskQty") * RTD("tt.rtd",,RTD("tt.rtd",,"Inst","ASX",AY35),"Bid")) /
      (RTD("tt.rtd",,RTD("tt.rtd",,"Inst","ASX",AY35),"BidQty") + RTD("tt.rtd",,RTD("tt.rtd",,"Inst","ASX",AY35),"AskQty")),
      3
    ),
    "settle", RTD("tt.rtd",,RTD("tt.rtd",,"Inst","ASX",AY35),"Settle"),
    "mid", ROUND(
      (RTD("tt.rtd",,RTD("tt.rtd",,"Inst","ASX",AY35),"Bid") + RTD("tt.rtd",,RTD("tt.rtd",,"Inst","ASX",AY35),"Ask")) / 2,
      3
    ),
    0
  ),
  0
)</f>
        <v>0</v>
      </c>
      <c r="BA35" s="35">
        <f t="shared" si="11"/>
        <v>0</v>
      </c>
      <c r="BB35" t="str">
        <f>IF(AND(AX35=0, AZ35=0), "",
   IF(AND(VALUE(RTD("tt.rtd",,RTD("tt.rtd",,"Inst","ASX",AW35),"ttq"))&gt;0,
       VALUE(RTD("tt.rtd",,RTD("tt.rtd",,"Inst","ASX",AY35),"ttq"))&gt;0,
         $E35&lt;$F35, BA35&gt;$F35),
       IF(ABS(BA35-$F35)&gt;0.01, "Sell", "S"),
   IF(AND(VALUE(RTD("tt.rtd",,RTD("tt.rtd",,"Inst","ASX",AW35),"ttq"))&gt;0,
       VALUE(RTD("tt.rtd",,RTD("tt.rtd",,"Inst","ASX",AY35),"ttq"))&gt;0,
       $E35&lt;$F35, BA35&lt;$E35),
       IF(ABS(BA35-$E35)&gt;0.01, "Buy", "B"), "")))</f>
        <v/>
      </c>
      <c r="BC35" t="str">
        <f>IF(OR(BB35="B", BB35="BUY"),
    IF(VALUE(RTD("tt.rtd",,RTD("tt.rtd",,"Inst","ASX",AW35),"BidQty")) /
       VALUE(RTD("tt.rtd",,RTD("tt.rtd",,"Inst","ASX",AW35),"AskQty")) &gt; $G$2,
       IF(VALUE(RTD("tt.rtd",,RTD("tt.rtd",,"Inst","ASX",AW35),"BidQty")) /
          VALUE(RTD("tt.rtd",,RTD("tt.rtd",,"Inst","ASX",AW35),"AskQty")) &gt;=
          VALUE(RTD("tt.rtd",,RTD("tt.rtd",,"Inst","ASX",AY35),"AskQty")) /
          VALUE(RTD("tt.rtd",,RTD("tt.rtd",,"Inst","ASX",AY35),"BidQty")),
          AY35,AW35),
       ""),
    IF(OR(BB35="S", BB35="SELL"),
        IF(VALUE(RTD("tt.rtd",,RTD("tt.rtd",,"Inst","ASX",AY35),"BidQty")) /
           VALUE(RTD("tt.rtd",,RTD("tt.rtd",,"Inst","ASX",AY35),"AskQty")) &gt;  $G$2,
           IF(VALUE(RTD("tt.rtd",,RTD("tt.rtd",,"Inst","ASX",AW35),"BidQty")) /
              VALUE(RTD("tt.rtd",,RTD("tt.rtd",,"Inst","ASX",AW35),"AskQty")) &gt;=
              VALUE(RTD("tt.rtd",,RTD("tt.rtd",,"Inst","ASX",AY35),"AskQty")) /
              VALUE(RTD("tt.rtd",,RTD("tt.rtd",,"Inst","ASX",AY35),"BidQty")),
              AW35,AY35),
           ""),
        ""))</f>
        <v/>
      </c>
      <c r="BD35" t="str">
        <f t="shared" si="12"/>
        <v/>
      </c>
      <c r="BE35" s="41"/>
      <c r="BG35" s="41"/>
      <c r="BI35" s="35"/>
      <c r="BJ35" t="str">
        <f>IF(AND(BF35=0, BH35=0), "",
   IF(AND(VALUE(RTD("tt.rtd",,RTD("tt.rtd",,"Inst","ASX",BE35),"ttq"))&gt;0,
       VALUE(RTD("tt.rtd",,RTD("tt.rtd",,"Inst","ASX",BG35),"ttq"))&gt;0,
         $E35&lt;$F35, BI35&gt;$F35),
       IF(ABS(BI35-$F35)&gt;0.01, "Sell", "S"),
   IF(AND(VALUE(RTD("tt.rtd",,RTD("tt.rtd",,"Inst","ASX",BE35),"ttq"))&gt;0,
       VALUE(RTD("tt.rtd",,RTD("tt.rtd",,"Inst","ASX",BG35),"ttq"))&gt;0,
       $E35&lt;$F35, BI35&lt;$E35),
       IF(ABS(BI35-$E35)&gt;0.01, "Buy", "B"), "")))</f>
        <v/>
      </c>
    </row>
    <row r="36" spans="1:763" ht="16" thickBot="1" x14ac:dyDescent="0.25">
      <c r="A36" s="40" t="s">
        <v>58</v>
      </c>
      <c r="B36" cm="1">
        <f t="array" ref="B36">IFERROR(
  _xlfn.SWITCH(
    $F$2,
    "vwap", ROUND(
      (RTD("tt.rtd",,RTD("tt.rtd",,"Inst","ASX",A36),"BidQty") * RTD("tt.rtd",,RTD("tt.rtd",,"Inst","ASX",A36),"Ask") +
       RTD("tt.rtd",,RTD("tt.rtd",,"Inst","ASX",A36),"AskQty") * RTD("tt.rtd",,RTD("tt.rtd",,"Inst","ASX",A36),"Bid")) /
      (RTD("tt.rtd",,RTD("tt.rtd",,"Inst","ASX",A36),"BidQty") + RTD("tt.rtd",,RTD("tt.rtd",,"Inst","ASX",A36),"AskQty")),
      3
    ),
    "settle", RTD("tt.rtd",,RTD("tt.rtd",,"Inst","ASX",A36),"Settle"),
    "mid", ROUND(
      (RTD("tt.rtd",,RTD("tt.rtd",,"Inst","ASX",A36),"Bid") + RTD("tt.rtd",,RTD("tt.rtd",,"Inst","ASX",A36),"Ask")) / 2,
      3
    ),
    0
  ),
  0
)</f>
        <v>0</v>
      </c>
      <c r="C36" s="35">
        <f t="shared" si="15"/>
        <v>0</v>
      </c>
      <c r="D36" s="41" t="s">
        <v>201</v>
      </c>
      <c r="E36" t="e">
        <f>VALUE(RTD("tt.rtd",,RTD("tt.rtd",,"Inst","ASX",D36),"Bid"))</f>
        <v>#N/A</v>
      </c>
      <c r="F36" t="e">
        <f>VALUE(RTD("tt.rtd",,RTD("tt.rtd",,"Inst","ASX",D36),"Ask"))</f>
        <v>#N/A</v>
      </c>
      <c r="G36" s="37" cm="1">
        <f t="array" ref="G36">IFERROR(
  _xlfn.SWITCH(
    $F$2,
    "vwap", ROUND(
      (RTD("tt.rtd",,RTD("tt.rtd",,"Inst","ASX",D36),"BidQty") * RTD("tt.rtd",,RTD("tt.rtd",,"Inst","ASX",D36),"Ask") +
       RTD("tt.rtd",,RTD("tt.rtd",,"Inst","ASX",D36),"AskQty") * RTD("tt.rtd",,RTD("tt.rtd",,"Inst","ASX",D36),"Bid")) /
      (RTD("tt.rtd",,RTD("tt.rtd",,"Inst","ASX",D36),"BidQty") + RTD("tt.rtd",,RTD("tt.rtd",,"Inst","ASX",D36),"AskQty")),
      3
    ),
    "settle", RTD("tt.rtd",,RTD("tt.rtd",,"Inst","ASX",D36),"Settle"),
    "mid", ROUND(
      (RTD("tt.rtd",,RTD("tt.rtd",,"Inst","ASX",D36),"Bid") + RTD("tt.rtd",,RTD("tt.rtd",,"Inst","ASX",D36),"Ask")) / 2,
      3
    ),
    0
  ),
  0
)</f>
        <v>0</v>
      </c>
      <c r="I36" s="41" t="s">
        <v>81</v>
      </c>
      <c r="J36" cm="1">
        <f t="array" ref="J36">IFERROR(
  _xlfn.SWITCH(
    $F$2,
    "vwap", ROUND(
      (RTD("tt.rtd",,RTD("tt.rtd",,"Inst","ASX",I36),"BidQty") * RTD("tt.rtd",,RTD("tt.rtd",,"Inst","ASX",I36),"Ask") +
       RTD("tt.rtd",,RTD("tt.rtd",,"Inst","ASX",I36),"AskQty") * RTD("tt.rtd",,RTD("tt.rtd",,"Inst","ASX",I36),"Bid")) /
      (RTD("tt.rtd",,RTD("tt.rtd",,"Inst","ASX",I36),"BidQty") + RTD("tt.rtd",,RTD("tt.rtd",,"Inst","ASX",I36),"AskQty")),
      3
    ),
    "settle", RTD("tt.rtd",,RTD("tt.rtd",,"Inst","ASX",I36),"Settle"),
    "mid", ROUND(
      (RTD("tt.rtd",,RTD("tt.rtd",,"Inst","ASX",I36),"Bid") + RTD("tt.rtd",,RTD("tt.rtd",,"Inst","ASX",I36),"Ask")) / 2,
      3
    ),
    0
  ),
  0
)</f>
        <v>0</v>
      </c>
      <c r="K36" s="41" t="s">
        <v>82</v>
      </c>
      <c r="L36" cm="1">
        <f t="array" ref="L36">IFERROR(
  _xlfn.SWITCH(
    $F$2,
    "vwap", ROUND(
      (RTD("tt.rtd",,RTD("tt.rtd",,"Inst","ASX",K36),"BidQty") * RTD("tt.rtd",,RTD("tt.rtd",,"Inst","ASX",K36),"Ask") +
       RTD("tt.rtd",,RTD("tt.rtd",,"Inst","ASX",K36),"AskQty") * RTD("tt.rtd",,RTD("tt.rtd",,"Inst","ASX",K36),"Bid")) /
      (RTD("tt.rtd",,RTD("tt.rtd",,"Inst","ASX",K36),"BidQty") + RTD("tt.rtd",,RTD("tt.rtd",,"Inst","ASX",K36),"AskQty")),
      3
    ),
    "settle", RTD("tt.rtd",,RTD("tt.rtd",,"Inst","ASX",K36),"Settle"),
    "mid", ROUND(
      (RTD("tt.rtd",,RTD("tt.rtd",,"Inst","ASX",K36),"Bid") + RTD("tt.rtd",,RTD("tt.rtd",,"Inst","ASX",K36),"Ask")) / 2,
      3
    ),
    0
  ),
  0
)</f>
        <v>0</v>
      </c>
      <c r="M36" s="35">
        <f t="shared" si="16"/>
        <v>0</v>
      </c>
      <c r="N36" t="str">
        <f>IF(AND(J36=0, L36=0), "",
   IF(AND(VALUE(RTD("tt.rtd",,RTD("tt.rtd",,"Inst","ASX",I36),"ttq"))&gt;0,
       VALUE(RTD("tt.rtd",,RTD("tt.rtd",,"Inst","ASX",K36),"ttq"))&gt;0,
         $E36&lt;$F36, M36&gt;$F36),
       IF(ABS(M36-$F36)&gt;0.01, "Sell", "S"),
   IF(AND(VALUE(RTD("tt.rtd",,RTD("tt.rtd",,"Inst","ASX",I36),"ttq"))&gt;0,
       VALUE(RTD("tt.rtd",,RTD("tt.rtd",,"Inst","ASX",K36),"ttq"))&gt;0,
       $E36&lt;$F36, M36&lt;$E36),
       IF(ABS(M36-$E36)&gt;0.01, "Buy", "B"), "")))</f>
        <v/>
      </c>
      <c r="P36" t="str">
        <f t="shared" si="2"/>
        <v/>
      </c>
      <c r="Q36" s="41" t="s">
        <v>202</v>
      </c>
      <c r="R36" cm="1">
        <f t="array" ref="R36">IFERROR(
  _xlfn.SWITCH(
    $F$2,
    "vwap", ROUND(
      (RTD("tt.rtd",,RTD("tt.rtd",,"Inst","ASX",Q36),"BidQty") * RTD("tt.rtd",,RTD("tt.rtd",,"Inst","ASX",Q36),"Ask") +
       RTD("tt.rtd",,RTD("tt.rtd",,"Inst","ASX",Q36),"AskQty") * RTD("tt.rtd",,RTD("tt.rtd",,"Inst","ASX",Q36),"Bid")) /
      (RTD("tt.rtd",,RTD("tt.rtd",,"Inst","ASX",Q36),"BidQty") + RTD("tt.rtd",,RTD("tt.rtd",,"Inst","ASX",Q36),"AskQty")),
      3
    ),
    "settle", RTD("tt.rtd",,RTD("tt.rtd",,"Inst","ASX",Q36),"Settle"),
    "mid", ROUND(
      (RTD("tt.rtd",,RTD("tt.rtd",,"Inst","ASX",Q36),"Bid") + RTD("tt.rtd",,RTD("tt.rtd",,"Inst","ASX",Q36),"Ask")) / 2,
      3
    ),
    0
  ),
  0
)</f>
        <v>0</v>
      </c>
      <c r="S36" s="41" t="s">
        <v>213</v>
      </c>
      <c r="T36" cm="1">
        <f t="array" ref="T36">IFERROR(
  _xlfn.SWITCH(
    $F$2,
    "vwap", ROUND(
      (RTD("tt.rtd",,RTD("tt.rtd",,"Inst","ASX",S36),"BidQty") * RTD("tt.rtd",,RTD("tt.rtd",,"Inst","ASX",S36),"Ask") +
       RTD("tt.rtd",,RTD("tt.rtd",,"Inst","ASX",S36),"AskQty") * RTD("tt.rtd",,RTD("tt.rtd",,"Inst","ASX",S36),"Bid")) /
      (RTD("tt.rtd",,RTD("tt.rtd",,"Inst","ASX",S36),"BidQty") + RTD("tt.rtd",,RTD("tt.rtd",,"Inst","ASX",S36),"AskQty")),
      3
    ),
    "settle", RTD("tt.rtd",,RTD("tt.rtd",,"Inst","ASX",S36),"Settle"),
    "mid", ROUND(
      (RTD("tt.rtd",,RTD("tt.rtd",,"Inst","ASX",S36),"Bid") + RTD("tt.rtd",,RTD("tt.rtd",,"Inst","ASX",S36),"Ask")) / 2,
      3
    ),
    0
  ),
  0
)</f>
        <v>0</v>
      </c>
      <c r="U36" s="35">
        <f t="shared" si="3"/>
        <v>0</v>
      </c>
      <c r="V36" t="str">
        <f>IF(AND(R36=0, T36=0), "",
   IF(AND(VALUE(RTD("tt.rtd",,RTD("tt.rtd",,"Inst","ASX",Q36),"ttq"))&gt;0,
       VALUE(RTD("tt.rtd",,RTD("tt.rtd",,"Inst","ASX",S36),"ttq"))&gt;0,
         $E36&lt;$F36, U36&gt;$F36),
       IF(ABS(U36-$F36)&gt;0.01, "Sell", "S"),
   IF(AND(VALUE(RTD("tt.rtd",,RTD("tt.rtd",,"Inst","ASX",Q36),"ttq"))&gt;0,
       VALUE(RTD("tt.rtd",,RTD("tt.rtd",,"Inst","ASX",S36),"ttq"))&gt;0,
       $E36&lt;$F36, U36&lt;$E36),
       IF(ABS(U36-$E36)&gt;0.01, "Buy", "B"), "")))</f>
        <v/>
      </c>
      <c r="X36" t="str">
        <f t="shared" si="4"/>
        <v/>
      </c>
      <c r="Y36" s="41" t="s">
        <v>203</v>
      </c>
      <c r="Z36" cm="1">
        <f t="array" ref="Z36">IFERROR(
  _xlfn.SWITCH(
    $F$2,
    "vwap", ROUND(
      (RTD("tt.rtd",,RTD("tt.rtd",,"Inst","ASX",Y36),"BidQty") * RTD("tt.rtd",,RTD("tt.rtd",,"Inst","ASX",Y36),"Ask") +
       RTD("tt.rtd",,RTD("tt.rtd",,"Inst","ASX",Y36),"AskQty") * RTD("tt.rtd",,RTD("tt.rtd",,"Inst","ASX",Y36),"Bid")) /
      (RTD("tt.rtd",,RTD("tt.rtd",,"Inst","ASX",Y36),"BidQty") + RTD("tt.rtd",,RTD("tt.rtd",,"Inst","ASX",Y36),"AskQty")),
      3
    ),
    "settle", RTD("tt.rtd",,RTD("tt.rtd",,"Inst","ASX",Y36),"Settle"),
    "mid", ROUND(
      (RTD("tt.rtd",,RTD("tt.rtd",,"Inst","ASX",Y36),"Bid") + RTD("tt.rtd",,RTD("tt.rtd",,"Inst","ASX",Y36),"Ask")) / 2,
      3
    ),
    0
  ),
  0
)</f>
        <v>0</v>
      </c>
      <c r="AA36" s="41" t="s">
        <v>214</v>
      </c>
      <c r="AB36" cm="1">
        <f t="array" ref="AB36">IFERROR(
  _xlfn.SWITCH(
    $F$2,
    "vwap", ROUND(
      (RTD("tt.rtd",,RTD("tt.rtd",,"Inst","ASX",AA36),"BidQty") * RTD("tt.rtd",,RTD("tt.rtd",,"Inst","ASX",AA36),"Ask") +
       RTD("tt.rtd",,RTD("tt.rtd",,"Inst","ASX",AA36),"AskQty") * RTD("tt.rtd",,RTD("tt.rtd",,"Inst","ASX",AA36),"Bid")) /
      (RTD("tt.rtd",,RTD("tt.rtd",,"Inst","ASX",AA36),"BidQty") + RTD("tt.rtd",,RTD("tt.rtd",,"Inst","ASX",AA36),"AskQty")),
      3
    ),
    "settle", RTD("tt.rtd",,RTD("tt.rtd",,"Inst","ASX",AA36),"Settle"),
    "mid", ROUND(
      (RTD("tt.rtd",,RTD("tt.rtd",,"Inst","ASX",AA36),"Bid") + RTD("tt.rtd",,RTD("tt.rtd",,"Inst","ASX",AA36),"Ask")) / 2,
      3
    ),
    0
  ),
  0
)</f>
        <v>0</v>
      </c>
      <c r="AC36" s="35">
        <f t="shared" si="5"/>
        <v>0</v>
      </c>
      <c r="AD36" t="str">
        <f>IF(AND(Z36=0, AB36=0), "",
   IF(AND(VALUE(RTD("tt.rtd",,RTD("tt.rtd",,"Inst","ASX",Y36),"ttq"))&gt;0,
       VALUE(RTD("tt.rtd",,RTD("tt.rtd",,"Inst","ASX",AA36),"ttq"))&gt;0,
         $E36&lt;$F36, AC36&gt;$F36),
       IF(ABS(AC36-$F36)&gt;0.01, "Sell", "S"),
   IF(AND(VALUE(RTD("tt.rtd",,RTD("tt.rtd",,"Inst","ASX",Y36),"ttq"))&gt;0,
       VALUE(RTD("tt.rtd",,RTD("tt.rtd",,"Inst","ASX",AA36),"ttq"))&gt;0,
       $E36&lt;$F36, AC36&lt;$E36),
       IF(ABS(AC36-$E36)&gt;0.01, "Buy", "B"), "")))</f>
        <v/>
      </c>
      <c r="AF36" t="str">
        <f t="shared" si="6"/>
        <v/>
      </c>
      <c r="AG36" s="41" t="s">
        <v>205</v>
      </c>
      <c r="AH36" cm="1">
        <f t="array" ref="AH36">IFERROR(
  _xlfn.SWITCH(
    $F$2,
    "vwap", ROUND(
      (RTD("tt.rtd",,RTD("tt.rtd",,"Inst","ASX",AG36),"BidQty") * RTD("tt.rtd",,RTD("tt.rtd",,"Inst","ASX",AG36),"Ask") +
       RTD("tt.rtd",,RTD("tt.rtd",,"Inst","ASX",AG36),"AskQty") * RTD("tt.rtd",,RTD("tt.rtd",,"Inst","ASX",AG36),"Bid")) /
      (RTD("tt.rtd",,RTD("tt.rtd",,"Inst","ASX",AG36),"BidQty") + RTD("tt.rtd",,RTD("tt.rtd",,"Inst","ASX",AG36),"AskQty")),
      3
    ),
    "settle", RTD("tt.rtd",,RTD("tt.rtd",,"Inst","ASX",AG36),"Settle"),
    "mid", ROUND(
      (RTD("tt.rtd",,RTD("tt.rtd",,"Inst","ASX",AG36),"Bid") + RTD("tt.rtd",,RTD("tt.rtd",,"Inst","ASX",AG36),"Ask")) / 2,
      3
    ),
    0
  ),
  0
)</f>
        <v>0</v>
      </c>
      <c r="AI36" s="43" t="s">
        <v>215</v>
      </c>
      <c r="AJ36" cm="1">
        <f t="array" ref="AJ36">IFERROR(
  _xlfn.SWITCH(
    $F$2,
    "vwap", ROUND(
      (RTD("tt.rtd",,RTD("tt.rtd",,"Inst","ASX",AI36),"BidQty") * RTD("tt.rtd",,RTD("tt.rtd",,"Inst","ASX",AI36),"Ask") +
       RTD("tt.rtd",,RTD("tt.rtd",,"Inst","ASX",AI36),"AskQty") * RTD("tt.rtd",,RTD("tt.rtd",,"Inst","ASX",AI36),"Bid")) /
      (RTD("tt.rtd",,RTD("tt.rtd",,"Inst","ASX",AI36),"BidQty") + RTD("tt.rtd",,RTD("tt.rtd",,"Inst","ASX",AI36),"AskQty")),
      3
    ),
    "settle", RTD("tt.rtd",,RTD("tt.rtd",,"Inst","ASX",AI36),"Settle"),
    "mid", ROUND(
      (RTD("tt.rtd",,RTD("tt.rtd",,"Inst","ASX",AI36),"Bid") + RTD("tt.rtd",,RTD("tt.rtd",,"Inst","ASX",AI36),"Ask")) / 2,
      3
    ),
    0
  ),
  0
)</f>
        <v>0</v>
      </c>
      <c r="AK36" s="35">
        <f t="shared" si="7"/>
        <v>0</v>
      </c>
      <c r="AL36" t="str">
        <f>IF(AND(AH36=0, AJ36=0), "",
   IF(AND(VALUE(RTD("tt.rtd",,RTD("tt.rtd",,"Inst","ASX",AG36),"ttq"))&gt;0,
       VALUE(RTD("tt.rtd",,RTD("tt.rtd",,"Inst","ASX",AI36),"ttq"))&gt;0,
         $E36&lt;$F36, AK36&gt;$F36),
       IF(ABS(AK36-$F36)&gt;0.01, "Sell", "S"),
   IF(AND(VALUE(RTD("tt.rtd",,RTD("tt.rtd",,"Inst","ASX",AG36),"ttq"))&gt;0,
       VALUE(RTD("tt.rtd",,RTD("tt.rtd",,"Inst","ASX",AI36),"ttq"))&gt;0,
       $E36&lt;$F36, AK36&lt;$E36),
       IF(ABS(AK36-$E36)&gt;0.01, "Buy", "B"), "")))</f>
        <v/>
      </c>
      <c r="AM36" t="str">
        <f>IF(OR(AL36="B", AL36="BUY"),
    IF(VALUE(RTD("tt.rtd",,RTD("tt.rtd",,"Inst","ASX",AG36),"BidQty")) /
       VALUE(RTD("tt.rtd",,RTD("tt.rtd",,"Inst","ASX",AG36),"AskQty")) &gt; $G$2,
       IF(VALUE(RTD("tt.rtd",,RTD("tt.rtd",,"Inst","ASX",AG36),"BidQty")) /
          VALUE(RTD("tt.rtd",,RTD("tt.rtd",,"Inst","ASX",AG36),"AskQty")) &gt;=
          VALUE(RTD("tt.rtd",,RTD("tt.rtd",,"Inst","ASX",AI36),"AskQty")) /
          VALUE(RTD("tt.rtd",,RTD("tt.rtd",,"Inst","ASX",AI36),"BidQty")),
          AI36,AG36),
       ""),
    IF(OR(AL36="S", AL36="SELL"),
        IF(VALUE(RTD("tt.rtd",,RTD("tt.rtd",,"Inst","ASX",AI36),"BidQty")) /
           VALUE(RTD("tt.rtd",,RTD("tt.rtd",,"Inst","ASX",AI36),"AskQty")) &gt;  $G$2,
           IF(VALUE(RTD("tt.rtd",,RTD("tt.rtd",,"Inst","ASX",AG36),"BidQty")) /
              VALUE(RTD("tt.rtd",,RTD("tt.rtd",,"Inst","ASX",AG36),"AskQty")) &gt;=
              VALUE(RTD("tt.rtd",,RTD("tt.rtd",,"Inst","ASX",AI36),"AskQty")) /
              VALUE(RTD("tt.rtd",,RTD("tt.rtd",,"Inst","ASX",AI36),"BidQty")),
              AG36,AI36),
           ""),
        ""))</f>
        <v/>
      </c>
      <c r="AN36" t="str">
        <f t="shared" si="8"/>
        <v/>
      </c>
      <c r="AO36" s="41" t="s">
        <v>212</v>
      </c>
      <c r="AP36" cm="1">
        <f t="array" ref="AP36">IFERROR(
  _xlfn.SWITCH(
    $F$2,
    "vwap", ROUND(
      (RTD("tt.rtd",,RTD("tt.rtd",,"Inst","ASX",AO36),"BidQty") * RTD("tt.rtd",,RTD("tt.rtd",,"Inst","ASX",AO36),"Ask") +
       RTD("tt.rtd",,RTD("tt.rtd",,"Inst","ASX",AO36),"AskQty") * RTD("tt.rtd",,RTD("tt.rtd",,"Inst","ASX",AO36),"Bid")) /
      (RTD("tt.rtd",,RTD("tt.rtd",,"Inst","ASX",AO36),"BidQty") + RTD("tt.rtd",,RTD("tt.rtd",,"Inst","ASX",AO36),"AskQty")),
      3
    ),
    "settle", RTD("tt.rtd",,RTD("tt.rtd",,"Inst","ASX",AO36),"Settle"),
    "mid", ROUND(
      (RTD("tt.rtd",,RTD("tt.rtd",,"Inst","ASX",AO36),"Bid") + RTD("tt.rtd",,RTD("tt.rtd",,"Inst","ASX",AO36),"Ask")) / 2,
      3
    ),
    0
  ),
  0
)</f>
        <v>0</v>
      </c>
      <c r="AQ36" s="43" t="s">
        <v>216</v>
      </c>
      <c r="AR36" cm="1">
        <f t="array" ref="AR36">IFERROR(
  _xlfn.SWITCH(
    $F$2,
    "vwap", ROUND(
      (RTD("tt.rtd",,RTD("tt.rtd",,"Inst","ASX",AQ36),"BidQty") * RTD("tt.rtd",,RTD("tt.rtd",,"Inst","ASX",AQ36),"Ask") +
       RTD("tt.rtd",,RTD("tt.rtd",,"Inst","ASX",AQ36),"AskQty") * RTD("tt.rtd",,RTD("tt.rtd",,"Inst","ASX",AQ36),"Bid")) /
      (RTD("tt.rtd",,RTD("tt.rtd",,"Inst","ASX",AQ36),"BidQty") + RTD("tt.rtd",,RTD("tt.rtd",,"Inst","ASX",AQ36),"AskQty")),
      3
    ),
    "settle", RTD("tt.rtd",,RTD("tt.rtd",,"Inst","ASX",AQ36),"Settle"),
    "mid", ROUND(
      (RTD("tt.rtd",,RTD("tt.rtd",,"Inst","ASX",AQ36),"Bid") + RTD("tt.rtd",,RTD("tt.rtd",,"Inst","ASX",AQ36),"Ask")) / 2,
      3
    ),
    0
  ),
  0
)</f>
        <v>0</v>
      </c>
      <c r="AS36" s="35">
        <f t="shared" si="9"/>
        <v>0</v>
      </c>
      <c r="AT36" t="str">
        <f>IF(AND(AP36=0, AR36=0), "",
   IF(AND(VALUE(RTD("tt.rtd",,RTD("tt.rtd",,"Inst","ASX",AO36),"ttq"))&gt;0,
       VALUE(RTD("tt.rtd",,RTD("tt.rtd",,"Inst","ASX",AQ36),"ttq"))&gt;0,
         $E36&lt;$F36, AS36&gt;$F36),
       IF(ABS(AS36-$F36)&gt;0.01, "Sell", "S"),
   IF(AND(VALUE(RTD("tt.rtd",,RTD("tt.rtd",,"Inst","ASX",AO36),"ttq"))&gt;0,
       VALUE(RTD("tt.rtd",,RTD("tt.rtd",,"Inst","ASX",AQ36),"ttq"))&gt;0,
       $E36&lt;$F36, AS36&lt;$E36),
       IF(ABS(AS36-$E36)&gt;0.01, "Buy", "B"), "")))</f>
        <v/>
      </c>
      <c r="AU36" t="str">
        <f>IF(OR(AT36="B", AT36="BUY"),
    IF(VALUE(RTD("tt.rtd",,RTD("tt.rtd",,"Inst","ASX",AO36),"BidQty")) /
       VALUE(RTD("tt.rtd",,RTD("tt.rtd",,"Inst","ASX",AO36),"AskQty")) &gt; $G$2,
       IF(VALUE(RTD("tt.rtd",,RTD("tt.rtd",,"Inst","ASX",AO36),"BidQty")) /
          VALUE(RTD("tt.rtd",,RTD("tt.rtd",,"Inst","ASX",AO36),"AskQty")) &gt;=
          VALUE(RTD("tt.rtd",,RTD("tt.rtd",,"Inst","ASX",AQ36),"AskQty")) /
          VALUE(RTD("tt.rtd",,RTD("tt.rtd",,"Inst","ASX",AQ36),"BidQty")),
          AQ36,AO36),
       ""),
    IF(OR(AT36="S", AT36="SELL"),
        IF(VALUE(RTD("tt.rtd",,RTD("tt.rtd",,"Inst","ASX",AQ36),"BidQty")) /
           VALUE(RTD("tt.rtd",,RTD("tt.rtd",,"Inst","ASX",AQ36),"AskQty")) &gt;  $G$2,
           IF(VALUE(RTD("tt.rtd",,RTD("tt.rtd",,"Inst","ASX",AO36),"BidQty")) /
              VALUE(RTD("tt.rtd",,RTD("tt.rtd",,"Inst","ASX",AO36),"AskQty")) &gt;=
              VALUE(RTD("tt.rtd",,RTD("tt.rtd",,"Inst","ASX",AQ36),"AskQty")) /
              VALUE(RTD("tt.rtd",,RTD("tt.rtd",,"Inst","ASX",AQ36),"BidQty")),
              AO36,AQ36),
           ""),
        ""))</f>
        <v/>
      </c>
      <c r="AV36" t="str">
        <f t="shared" si="10"/>
        <v/>
      </c>
      <c r="AW36" s="41" t="s">
        <v>217</v>
      </c>
      <c r="AX36" cm="1">
        <f t="array" ref="AX36">IFERROR(
  _xlfn.SWITCH(
    $F$2,
    "vwap", ROUND(
      (RTD("tt.rtd",,RTD("tt.rtd",,"Inst","ASX",AW36),"BidQty") * RTD("tt.rtd",,RTD("tt.rtd",,"Inst","ASX",AW36),"Ask") +
       RTD("tt.rtd",,RTD("tt.rtd",,"Inst","ASX",AW36),"AskQty") * RTD("tt.rtd",,RTD("tt.rtd",,"Inst","ASX",AW36),"Bid")) /
      (RTD("tt.rtd",,RTD("tt.rtd",,"Inst","ASX",AW36),"BidQty") + RTD("tt.rtd",,RTD("tt.rtd",,"Inst","ASX",AW36),"AskQty")),
      3
    ),
    "settle", RTD("tt.rtd",,RTD("tt.rtd",,"Inst","ASX",AW36),"Settle"),
    "mid", ROUND(
      (RTD("tt.rtd",,RTD("tt.rtd",,"Inst","ASX",AW36),"Bid") + RTD("tt.rtd",,RTD("tt.rtd",,"Inst","ASX",AW36),"Ask")) / 2,
      3
    ),
    0
  ),
  0
)</f>
        <v>0</v>
      </c>
      <c r="AY36" s="43"/>
      <c r="AZ36" cm="1">
        <f t="array" ref="AZ36">IFERROR(
  _xlfn.SWITCH(
    $F$2,
    "vwap", ROUND(
      (RTD("tt.rtd",,RTD("tt.rtd",,"Inst","ASX",AY36),"BidQty") * RTD("tt.rtd",,RTD("tt.rtd",,"Inst","ASX",AY36),"Ask") +
       RTD("tt.rtd",,RTD("tt.rtd",,"Inst","ASX",AY36),"AskQty") * RTD("tt.rtd",,RTD("tt.rtd",,"Inst","ASX",AY36),"Bid")) /
      (RTD("tt.rtd",,RTD("tt.rtd",,"Inst","ASX",AY36),"BidQty") + RTD("tt.rtd",,RTD("tt.rtd",,"Inst","ASX",AY36),"AskQty")),
      3
    ),
    "settle", RTD("tt.rtd",,RTD("tt.rtd",,"Inst","ASX",AY36),"Settle"),
    "mid", ROUND(
      (RTD("tt.rtd",,RTD("tt.rtd",,"Inst","ASX",AY36),"Bid") + RTD("tt.rtd",,RTD("tt.rtd",,"Inst","ASX",AY36),"Ask")) / 2,
      3
    ),
    0
  ),
  0
)</f>
        <v>0</v>
      </c>
      <c r="BA36" s="35">
        <f t="shared" si="11"/>
        <v>0</v>
      </c>
      <c r="BB36" t="str">
        <f>IF(AND(AX36=0, AZ36=0), "",
   IF(AND(VALUE(RTD("tt.rtd",,RTD("tt.rtd",,"Inst","ASX",AW36),"ttq"))&gt;0,
       VALUE(RTD("tt.rtd",,RTD("tt.rtd",,"Inst","ASX",AY36),"ttq"))&gt;0,
         $E36&lt;$F36, BA36&gt;$F36),
       IF(ABS(BA36-$F36)&gt;0.01, "Sell", "S"),
   IF(AND(VALUE(RTD("tt.rtd",,RTD("tt.rtd",,"Inst","ASX",AW36),"ttq"))&gt;0,
       VALUE(RTD("tt.rtd",,RTD("tt.rtd",,"Inst","ASX",AY36),"ttq"))&gt;0,
       $E36&lt;$F36, BA36&lt;$E36),
       IF(ABS(BA36-$E36)&gt;0.01, "Buy", "B"), "")))</f>
        <v/>
      </c>
      <c r="BE36" s="41"/>
      <c r="BG36" s="41"/>
      <c r="BI36" s="35"/>
      <c r="BJ36" t="str">
        <f>IF(AND(BF36=0, BH36=0), "",
   IF(AND(VALUE(RTD("tt.rtd",,RTD("tt.rtd",,"Inst","ASX",BE36),"ttq"))&gt;0,
       VALUE(RTD("tt.rtd",,RTD("tt.rtd",,"Inst","ASX",BG36),"ttq"))&gt;0,
         $E36&lt;$F36, BI36&gt;$F36),
       IF(ABS(BI36-$F36)&gt;0.01, "Sell", "S"),
   IF(AND(VALUE(RTD("tt.rtd",,RTD("tt.rtd",,"Inst","ASX",BE36),"ttq"))&gt;0,
       VALUE(RTD("tt.rtd",,RTD("tt.rtd",,"Inst","ASX",BG36),"ttq"))&gt;0,
       $E36&lt;$F36, BI36&lt;$E36),
       IF(ABS(BI36-$E36)&gt;0.01, "Buy", "B"), "")))</f>
        <v/>
      </c>
    </row>
    <row r="37" spans="1:763" ht="16" thickBot="1" x14ac:dyDescent="0.25">
      <c r="A37" s="40" t="s">
        <v>59</v>
      </c>
      <c r="B37" cm="1">
        <f t="array" ref="B37">IFERROR(
  _xlfn.SWITCH(
    $F$2,
    "vwap", ROUND(
      (RTD("tt.rtd",,RTD("tt.rtd",,"Inst","ASX",A37),"BidQty") * RTD("tt.rtd",,RTD("tt.rtd",,"Inst","ASX",A37),"Ask") +
       RTD("tt.rtd",,RTD("tt.rtd",,"Inst","ASX",A37),"AskQty") * RTD("tt.rtd",,RTD("tt.rtd",,"Inst","ASX",A37),"Bid")) /
      (RTD("tt.rtd",,RTD("tt.rtd",,"Inst","ASX",A37),"BidQty") + RTD("tt.rtd",,RTD("tt.rtd",,"Inst","ASX",A37),"AskQty")),
      3
    ),
    "settle", RTD("tt.rtd",,RTD("tt.rtd",,"Inst","ASX",A37),"Settle"),
    "mid", ROUND(
      (RTD("tt.rtd",,RTD("tt.rtd",,"Inst","ASX",A37),"Bid") + RTD("tt.rtd",,RTD("tt.rtd",,"Inst","ASX",A37),"Ask")) / 2,
      3
    ),
    0
  ),
  0
)</f>
        <v>0</v>
      </c>
      <c r="C37" s="35">
        <f t="shared" si="15"/>
        <v>0</v>
      </c>
      <c r="D37" s="41" t="s">
        <v>219</v>
      </c>
      <c r="G37" s="37" cm="1">
        <f t="array" ref="G37">IFERROR(
  _xlfn.SWITCH(
    $F$2,
    "vwap", ROUND(
      (RTD("tt.rtd",,RTD("tt.rtd",,"Inst","ASX",D37),"BidQty") * RTD("tt.rtd",,RTD("tt.rtd",,"Inst","ASX",D37),"Ask") +
       RTD("tt.rtd",,RTD("tt.rtd",,"Inst","ASX",D37),"AskQty") * RTD("tt.rtd",,RTD("tt.rtd",,"Inst","ASX",D37),"Bid")) /
      (RTD("tt.rtd",,RTD("tt.rtd",,"Inst","ASX",D37),"BidQty") + RTD("tt.rtd",,RTD("tt.rtd",,"Inst","ASX",D37),"AskQty")),
      3
    ),
    "settle", RTD("tt.rtd",,RTD("tt.rtd",,"Inst","ASX",D37),"Settle"),
    "mid", ROUND(
      (RTD("tt.rtd",,RTD("tt.rtd",,"Inst","ASX",D37),"Bid") + RTD("tt.rtd",,RTD("tt.rtd",,"Inst","ASX",D37),"Ask")) / 2,
      3
    ),
    0
  ),
  0
)</f>
        <v>0</v>
      </c>
      <c r="I37" s="41" t="s">
        <v>82</v>
      </c>
      <c r="J37" cm="1">
        <f t="array" ref="J37">IFERROR(
  _xlfn.SWITCH(
    $F$2,
    "vwap", ROUND(
      (RTD("tt.rtd",,RTD("tt.rtd",,"Inst","ASX",I37),"BidQty") * RTD("tt.rtd",,RTD("tt.rtd",,"Inst","ASX",I37),"Ask") +
       RTD("tt.rtd",,RTD("tt.rtd",,"Inst","ASX",I37),"AskQty") * RTD("tt.rtd",,RTD("tt.rtd",,"Inst","ASX",I37),"Bid")) /
      (RTD("tt.rtd",,RTD("tt.rtd",,"Inst","ASX",I37),"BidQty") + RTD("tt.rtd",,RTD("tt.rtd",,"Inst","ASX",I37),"AskQty")),
      3
    ),
    "settle", RTD("tt.rtd",,RTD("tt.rtd",,"Inst","ASX",I37),"Settle"),
    "mid", ROUND(
      (RTD("tt.rtd",,RTD("tt.rtd",,"Inst","ASX",I37),"Bid") + RTD("tt.rtd",,RTD("tt.rtd",,"Inst","ASX",I37),"Ask")) / 2,
      3
    ),
    0
  ),
  0
)</f>
        <v>0</v>
      </c>
      <c r="K37" s="41" t="s">
        <v>213</v>
      </c>
      <c r="L37" cm="1">
        <f t="array" ref="L37">IFERROR(
  _xlfn.SWITCH(
    $F$2,
    "vwap", ROUND(
      (RTD("tt.rtd",,RTD("tt.rtd",,"Inst","ASX",K37),"BidQty") * RTD("tt.rtd",,RTD("tt.rtd",,"Inst","ASX",K37),"Ask") +
       RTD("tt.rtd",,RTD("tt.rtd",,"Inst","ASX",K37),"AskQty") * RTD("tt.rtd",,RTD("tt.rtd",,"Inst","ASX",K37),"Bid")) /
      (RTD("tt.rtd",,RTD("tt.rtd",,"Inst","ASX",K37),"BidQty") + RTD("tt.rtd",,RTD("tt.rtd",,"Inst","ASX",K37),"AskQty")),
      3
    ),
    "settle", RTD("tt.rtd",,RTD("tt.rtd",,"Inst","ASX",K37),"Settle"),
    "mid", ROUND(
      (RTD("tt.rtd",,RTD("tt.rtd",,"Inst","ASX",K37),"Bid") + RTD("tt.rtd",,RTD("tt.rtd",,"Inst","ASX",K37),"Ask")) / 2,
      3
    ),
    0
  ),
  0
)</f>
        <v>0</v>
      </c>
      <c r="M37" s="35">
        <f t="shared" si="16"/>
        <v>0</v>
      </c>
      <c r="P37" t="str">
        <f t="shared" si="2"/>
        <v/>
      </c>
      <c r="Q37" s="41" t="s">
        <v>220</v>
      </c>
      <c r="R37" cm="1">
        <f t="array" ref="R37">IFERROR(
  _xlfn.SWITCH(
    $F$2,
    "vwap", ROUND(
      (RTD("tt.rtd",,RTD("tt.rtd",,"Inst","ASX",Q37),"BidQty") * RTD("tt.rtd",,RTD("tt.rtd",,"Inst","ASX",Q37),"Ask") +
       RTD("tt.rtd",,RTD("tt.rtd",,"Inst","ASX",Q37),"AskQty") * RTD("tt.rtd",,RTD("tt.rtd",,"Inst","ASX",Q37),"Bid")) /
      (RTD("tt.rtd",,RTD("tt.rtd",,"Inst","ASX",Q37),"BidQty") + RTD("tt.rtd",,RTD("tt.rtd",,"Inst","ASX",Q37),"AskQty")),
      3
    ),
    "settle", RTD("tt.rtd",,RTD("tt.rtd",,"Inst","ASX",Q37),"Settle"),
    "mid", ROUND(
      (RTD("tt.rtd",,RTD("tt.rtd",,"Inst","ASX",Q37),"Bid") + RTD("tt.rtd",,RTD("tt.rtd",,"Inst","ASX",Q37),"Ask")) / 2,
      3
    ),
    0
  ),
  0
)</f>
        <v>0</v>
      </c>
      <c r="S37" s="43" t="s">
        <v>221</v>
      </c>
      <c r="T37" cm="1">
        <f t="array" ref="T37">IFERROR(
  _xlfn.SWITCH(
    $F$2,
    "vwap", ROUND(
      (RTD("tt.rtd",,RTD("tt.rtd",,"Inst","ASX",S37),"BidQty") * RTD("tt.rtd",,RTD("tt.rtd",,"Inst","ASX",S37),"Ask") +
       RTD("tt.rtd",,RTD("tt.rtd",,"Inst","ASX",S37),"AskQty") * RTD("tt.rtd",,RTD("tt.rtd",,"Inst","ASX",S37),"Bid")) /
      (RTD("tt.rtd",,RTD("tt.rtd",,"Inst","ASX",S37),"BidQty") + RTD("tt.rtd",,RTD("tt.rtd",,"Inst","ASX",S37),"AskQty")),
      3
    ),
    "settle", RTD("tt.rtd",,RTD("tt.rtd",,"Inst","ASX",S37),"Settle"),
    "mid", ROUND(
      (RTD("tt.rtd",,RTD("tt.rtd",,"Inst","ASX",S37),"Bid") + RTD("tt.rtd",,RTD("tt.rtd",,"Inst","ASX",S37),"Ask")) / 2,
      3
    ),
    0
  ),
  0
)</f>
        <v>0</v>
      </c>
      <c r="U37" s="35">
        <f t="shared" si="3"/>
        <v>0</v>
      </c>
      <c r="V37" t="str">
        <f>IF(AND(R37=0, T37=0), "",
   IF(AND(VALUE(RTD("tt.rtd",,RTD("tt.rtd",,"Inst","ASX",Q37),"ttq"))&gt;0,
       VALUE(RTD("tt.rtd",,RTD("tt.rtd",,"Inst","ASX",S37),"ttq"))&gt;0,
         $E37&lt;$F37, U37&gt;$F37),
       IF(ABS(U37-$F37)&gt;0.01, "Sell", "S"),
   IF(AND(VALUE(RTD("tt.rtd",,RTD("tt.rtd",,"Inst","ASX",Q37),"ttq"))&gt;0,
       VALUE(RTD("tt.rtd",,RTD("tt.rtd",,"Inst","ASX",S37),"ttq"))&gt;0,
       $E37&lt;$F37, U37&lt;$E37),
       IF(ABS(U37-$E37)&gt;0.01, "Buy", "B"), "")))</f>
        <v/>
      </c>
      <c r="X37" t="str">
        <f t="shared" si="4"/>
        <v/>
      </c>
      <c r="Y37" s="41" t="s">
        <v>222</v>
      </c>
      <c r="Z37" cm="1">
        <f t="array" ref="Z37">IFERROR(
  _xlfn.SWITCH(
    $F$2,
    "vwap", ROUND(
      (RTD("tt.rtd",,RTD("tt.rtd",,"Inst","ASX",Y37),"BidQty") * RTD("tt.rtd",,RTD("tt.rtd",,"Inst","ASX",Y37),"Ask") +
       RTD("tt.rtd",,RTD("tt.rtd",,"Inst","ASX",Y37),"AskQty") * RTD("tt.rtd",,RTD("tt.rtd",,"Inst","ASX",Y37),"Bid")) /
      (RTD("tt.rtd",,RTD("tt.rtd",,"Inst","ASX",Y37),"BidQty") + RTD("tt.rtd",,RTD("tt.rtd",,"Inst","ASX",Y37),"AskQty")),
      3
    ),
    "settle", RTD("tt.rtd",,RTD("tt.rtd",,"Inst","ASX",Y37),"Settle"),
    "mid", ROUND(
      (RTD("tt.rtd",,RTD("tt.rtd",,"Inst","ASX",Y37),"Bid") + RTD("tt.rtd",,RTD("tt.rtd",,"Inst","ASX",Y37),"Ask")) / 2,
      3
    ),
    0
  ),
  0
)</f>
        <v>0</v>
      </c>
      <c r="AA37" s="41"/>
      <c r="AB37" cm="1">
        <f t="array" ref="AB37">IFERROR(
  _xlfn.SWITCH(
    $F$2,
    "vwap", ROUND(
      (RTD("tt.rtd",,RTD("tt.rtd",,"Inst","ASX",AA37),"BidQty") * RTD("tt.rtd",,RTD("tt.rtd",,"Inst","ASX",AA37),"Ask") +
       RTD("tt.rtd",,RTD("tt.rtd",,"Inst","ASX",AA37),"AskQty") * RTD("tt.rtd",,RTD("tt.rtd",,"Inst","ASX",AA37),"Bid")) /
      (RTD("tt.rtd",,RTD("tt.rtd",,"Inst","ASX",AA37),"BidQty") + RTD("tt.rtd",,RTD("tt.rtd",,"Inst","ASX",AA37),"AskQty")),
      3
    ),
    "settle", RTD("tt.rtd",,RTD("tt.rtd",,"Inst","ASX",AA37),"Settle"),
    "mid", ROUND(
      (RTD("tt.rtd",,RTD("tt.rtd",,"Inst","ASX",AA37),"Bid") + RTD("tt.rtd",,RTD("tt.rtd",,"Inst","ASX",AA37),"Ask")) / 2,
      3
    ),
    0
  ),
  0
)</f>
        <v>0</v>
      </c>
      <c r="AC37" s="35">
        <f t="shared" si="5"/>
        <v>0</v>
      </c>
      <c r="AD37" t="str">
        <f>IF(AND(Z37=0, AB37=0), "",
   IF(AND(VALUE(RTD("tt.rtd",,RTD("tt.rtd",,"Inst","ASX",Y37),"ttq"))&gt;0,
       VALUE(RTD("tt.rtd",,RTD("tt.rtd",,"Inst","ASX",AA37),"ttq"))&gt;0,
         $E37&lt;$F37, AC37&gt;$F37),
       IF(ABS(AC37-$F37)&gt;0.01, "Sell", "S"),
   IF(AND(VALUE(RTD("tt.rtd",,RTD("tt.rtd",,"Inst","ASX",Y37),"ttq"))&gt;0,
       VALUE(RTD("tt.rtd",,RTD("tt.rtd",,"Inst","ASX",AA37),"ttq"))&gt;0,
       $E37&lt;$F37, AC37&lt;$E37),
       IF(ABS(AC37-$E37)&gt;0.01, "Buy", "B"), "")))</f>
        <v/>
      </c>
      <c r="AG37" s="41" t="s">
        <v>224</v>
      </c>
      <c r="AH37" cm="1">
        <f t="array" ref="AH37">IFERROR(
  _xlfn.SWITCH(
    $F$2,
    "vwap", ROUND(
      (RTD("tt.rtd",,RTD("tt.rtd",,"Inst","ASX",AG37),"BidQty") * RTD("tt.rtd",,RTD("tt.rtd",,"Inst","ASX",AG37),"Ask") +
       RTD("tt.rtd",,RTD("tt.rtd",,"Inst","ASX",AG37),"AskQty") * RTD("tt.rtd",,RTD("tt.rtd",,"Inst","ASX",AG37),"Bid")) /
      (RTD("tt.rtd",,RTD("tt.rtd",,"Inst","ASX",AG37),"BidQty") + RTD("tt.rtd",,RTD("tt.rtd",,"Inst","ASX",AG37),"AskQty")),
      3
    ),
    "settle", RTD("tt.rtd",,RTD("tt.rtd",,"Inst","ASX",AG37),"Settle"),
    "mid", ROUND(
      (RTD("tt.rtd",,RTD("tt.rtd",,"Inst","ASX",AG37),"Bid") + RTD("tt.rtd",,RTD("tt.rtd",,"Inst","ASX",AG37),"Ask")) / 2,
      3
    ),
    0
  ),
  0
)</f>
        <v>0</v>
      </c>
      <c r="AI37" s="41"/>
      <c r="AJ37" cm="1">
        <f t="array" ref="AJ37">IFERROR(
  _xlfn.SWITCH(
    $F$2,
    "vwap", ROUND(
      (RTD("tt.rtd",,RTD("tt.rtd",,"Inst","ASX",AI37),"BidQty") * RTD("tt.rtd",,RTD("tt.rtd",,"Inst","ASX",AI37),"Ask") +
       RTD("tt.rtd",,RTD("tt.rtd",,"Inst","ASX",AI37),"AskQty") * RTD("tt.rtd",,RTD("tt.rtd",,"Inst","ASX",AI37),"Bid")) /
      (RTD("tt.rtd",,RTD("tt.rtd",,"Inst","ASX",AI37),"BidQty") + RTD("tt.rtd",,RTD("tt.rtd",,"Inst","ASX",AI37),"AskQty")),
      3
    ),
    "settle", RTD("tt.rtd",,RTD("tt.rtd",,"Inst","ASX",AI37),"Settle"),
    "mid", ROUND(
      (RTD("tt.rtd",,RTD("tt.rtd",,"Inst","ASX",AI37),"Bid") + RTD("tt.rtd",,RTD("tt.rtd",,"Inst","ASX",AI37),"Ask")) / 2,
      3
    ),
    0
  ),
  0
)</f>
        <v>0</v>
      </c>
      <c r="AK37" s="35">
        <f t="shared" si="7"/>
        <v>0</v>
      </c>
      <c r="AL37" t="str">
        <f>IF(AND(AH37=0, AJ37=0), "",
   IF(AND(VALUE(RTD("tt.rtd",,RTD("tt.rtd",,"Inst","ASX",AG37),"ttq"))&gt;0,
       VALUE(RTD("tt.rtd",,RTD("tt.rtd",,"Inst","ASX",AI37),"ttq"))&gt;0,
         $E37&lt;$F37, AK37&gt;$F37),
       IF(ABS(AK37-$F37)&gt;0.01, "Sell", "S"),
   IF(AND(VALUE(RTD("tt.rtd",,RTD("tt.rtd",,"Inst","ASX",AG37),"ttq"))&gt;0,
       VALUE(RTD("tt.rtd",,RTD("tt.rtd",,"Inst","ASX",AI37),"ttq"))&gt;0,
       $E37&lt;$F37, AK37&lt;$E37),
       IF(ABS(AK37-$E37)&gt;0.01, "Buy", "B"), "")))</f>
        <v/>
      </c>
      <c r="AO37" s="41" t="s">
        <v>226</v>
      </c>
      <c r="AP37" cm="1">
        <f t="array" ref="AP37">IFERROR(
  _xlfn.SWITCH(
    $F$2,
    "vwap", ROUND(
      (RTD("tt.rtd",,RTD("tt.rtd",,"Inst","ASX",AO37),"BidQty") * RTD("tt.rtd",,RTD("tt.rtd",,"Inst","ASX",AO37),"Ask") +
       RTD("tt.rtd",,RTD("tt.rtd",,"Inst","ASX",AO37),"AskQty") * RTD("tt.rtd",,RTD("tt.rtd",,"Inst","ASX",AO37),"Bid")) /
      (RTD("tt.rtd",,RTD("tt.rtd",,"Inst","ASX",AO37),"BidQty") + RTD("tt.rtd",,RTD("tt.rtd",,"Inst","ASX",AO37),"AskQty")),
      3
    ),
    "settle", RTD("tt.rtd",,RTD("tt.rtd",,"Inst","ASX",AO37),"Settle"),
    "mid", ROUND(
      (RTD("tt.rtd",,RTD("tt.rtd",,"Inst","ASX",AO37),"Bid") + RTD("tt.rtd",,RTD("tt.rtd",,"Inst","ASX",AO37),"Ask")) / 2,
      3
    ),
    0
  ),
  0
)</f>
        <v>0</v>
      </c>
      <c r="AQ37" s="41"/>
      <c r="AR37" cm="1">
        <f t="array" ref="AR37">IFERROR(
  _xlfn.SWITCH(
    $F$2,
    "vwap", ROUND(
      (RTD("tt.rtd",,RTD("tt.rtd",,"Inst","ASX",AQ37),"BidQty") * RTD("tt.rtd",,RTD("tt.rtd",,"Inst","ASX",AQ37),"Ask") +
       RTD("tt.rtd",,RTD("tt.rtd",,"Inst","ASX",AQ37),"AskQty") * RTD("tt.rtd",,RTD("tt.rtd",,"Inst","ASX",AQ37),"Bid")) /
      (RTD("tt.rtd",,RTD("tt.rtd",,"Inst","ASX",AQ37),"BidQty") + RTD("tt.rtd",,RTD("tt.rtd",,"Inst","ASX",AQ37),"AskQty")),
      3
    ),
    "settle", RTD("tt.rtd",,RTD("tt.rtd",,"Inst","ASX",AQ37),"Settle"),
    "mid", ROUND(
      (RTD("tt.rtd",,RTD("tt.rtd",,"Inst","ASX",AQ37),"Bid") + RTD("tt.rtd",,RTD("tt.rtd",,"Inst","ASX",AQ37),"Ask")) / 2,
      3
    ),
    0
  ),
  0
)</f>
        <v>0</v>
      </c>
      <c r="AS37" s="35">
        <f t="shared" si="9"/>
        <v>0</v>
      </c>
      <c r="AT37" t="str">
        <f>IF(AND(AP37=0, AR37=0), "",
   IF(AND(VALUE(RTD("tt.rtd",,RTD("tt.rtd",,"Inst","ASX",AO37),"ttq"))&gt;0,
       VALUE(RTD("tt.rtd",,RTD("tt.rtd",,"Inst","ASX",AQ37),"ttq"))&gt;0,
         $E37&lt;$F37, AS37&gt;$F37),
       IF(ABS(AS37-$F37)&gt;0.01, "Sell", "S"),
   IF(AND(VALUE(RTD("tt.rtd",,RTD("tt.rtd",,"Inst","ASX",AO37),"ttq"))&gt;0,
       VALUE(RTD("tt.rtd",,RTD("tt.rtd",,"Inst","ASX",AQ37),"ttq"))&gt;0,
       $E37&lt;$F37, AS37&lt;$E37),
       IF(ABS(AS37-$E37)&gt;0.01, "Buy", "B"), "")))</f>
        <v/>
      </c>
      <c r="AW37" s="41" t="s">
        <v>227</v>
      </c>
      <c r="AX37" cm="1">
        <f t="array" ref="AX37">IFERROR(
  _xlfn.SWITCH(
    $F$2,
    "vwap", ROUND(
      (RTD("tt.rtd",,RTD("tt.rtd",,"Inst","ASX",AW37),"BidQty") * RTD("tt.rtd",,RTD("tt.rtd",,"Inst","ASX",AW37),"Ask") +
       RTD("tt.rtd",,RTD("tt.rtd",,"Inst","ASX",AW37),"AskQty") * RTD("tt.rtd",,RTD("tt.rtd",,"Inst","ASX",AW37),"Bid")) /
      (RTD("tt.rtd",,RTD("tt.rtd",,"Inst","ASX",AW37),"BidQty") + RTD("tt.rtd",,RTD("tt.rtd",,"Inst","ASX",AW37),"AskQty")),
      3
    ),
    "settle", RTD("tt.rtd",,RTD("tt.rtd",,"Inst","ASX",AW37),"Settle"),
    "mid", ROUND(
      (RTD("tt.rtd",,RTD("tt.rtd",,"Inst","ASX",AW37),"Bid") + RTD("tt.rtd",,RTD("tt.rtd",,"Inst","ASX",AW37),"Ask")) / 2,
      3
    ),
    0
  ),
  0
)</f>
        <v>0</v>
      </c>
      <c r="AY37" s="41"/>
      <c r="AZ37" cm="1">
        <f t="array" ref="AZ37">IFERROR(
  _xlfn.SWITCH(
    $F$2,
    "vwap", ROUND(
      (RTD("tt.rtd",,RTD("tt.rtd",,"Inst","ASX",AY37),"BidQty") * RTD("tt.rtd",,RTD("tt.rtd",,"Inst","ASX",AY37),"Ask") +
       RTD("tt.rtd",,RTD("tt.rtd",,"Inst","ASX",AY37),"AskQty") * RTD("tt.rtd",,RTD("tt.rtd",,"Inst","ASX",AY37),"Bid")) /
      (RTD("tt.rtd",,RTD("tt.rtd",,"Inst","ASX",AY37),"BidQty") + RTD("tt.rtd",,RTD("tt.rtd",,"Inst","ASX",AY37),"AskQty")),
      3
    ),
    "settle", RTD("tt.rtd",,RTD("tt.rtd",,"Inst","ASX",AY37),"Settle"),
    "mid", ROUND(
      (RTD("tt.rtd",,RTD("tt.rtd",,"Inst","ASX",AY37),"Bid") + RTD("tt.rtd",,RTD("tt.rtd",,"Inst","ASX",AY37),"Ask")) / 2,
      3
    ),
    0
  ),
  0
)</f>
        <v>0</v>
      </c>
      <c r="BA37" s="35">
        <f t="shared" si="11"/>
        <v>0</v>
      </c>
      <c r="BB37" t="str">
        <f>IF(AND(AX37=0, AZ37=0), "",
   IF(AND(VALUE(RTD("tt.rtd",,RTD("tt.rtd",,"Inst","ASX",AW37),"ttq"))&gt;0,
       VALUE(RTD("tt.rtd",,RTD("tt.rtd",,"Inst","ASX",AY37),"ttq"))&gt;0,
         $E37&lt;$F37, BA37&gt;$F37),
       IF(ABS(BA37-$F37)&gt;0.01, "Sell", "S"),
   IF(AND(VALUE(RTD("tt.rtd",,RTD("tt.rtd",,"Inst","ASX",AW37),"ttq"))&gt;0,
       VALUE(RTD("tt.rtd",,RTD("tt.rtd",,"Inst","ASX",AY37),"ttq"))&gt;0,
       $E37&lt;$F37, BA37&lt;$E37),
       IF(ABS(BA37-$E37)&gt;0.01, "Buy", "B"), "")))</f>
        <v/>
      </c>
      <c r="BE37" s="41"/>
      <c r="BG37" s="41"/>
      <c r="BI37" s="35"/>
      <c r="BJ37" t="str">
        <f>IF(AND(BF37=0, BH37=0), "",
   IF(AND(VALUE(RTD("tt.rtd",,RTD("tt.rtd",,"Inst","ASX",BE37),"ttq"))&gt;0,
       VALUE(RTD("tt.rtd",,RTD("tt.rtd",,"Inst","ASX",BG37),"ttq"))&gt;0,
         $E37&lt;$F37, BI37&gt;$F37),
       IF(ABS(BI37-$F37)&gt;0.01, "Sell", "S"),
   IF(AND(VALUE(RTD("tt.rtd",,RTD("tt.rtd",,"Inst","ASX",BE37),"ttq"))&gt;0,
       VALUE(RTD("tt.rtd",,RTD("tt.rtd",,"Inst","ASX",BG37),"ttq"))&gt;0,
       $E37&lt;$F37, BI37&lt;$E37),
       IF(ABS(BI37-$E37)&gt;0.01, "Buy", "B"), "")))</f>
        <v/>
      </c>
    </row>
    <row r="38" spans="1:763" ht="16" thickBot="1" x14ac:dyDescent="0.25">
      <c r="A38" s="42" t="s">
        <v>60</v>
      </c>
      <c r="B38" s="19" cm="1">
        <f t="array" ref="B38">IFERROR(
  _xlfn.SWITCH(
    $F$2,
    "vwap", ROUND(
      (RTD("tt.rtd",,RTD("tt.rtd",,"Inst","ASX",A38),"BidQty") * RTD("tt.rtd",,RTD("tt.rtd",,"Inst","ASX",A38),"Ask") +
       RTD("tt.rtd",,RTD("tt.rtd",,"Inst","ASX",A38),"AskQty") * RTD("tt.rtd",,RTD("tt.rtd",,"Inst","ASX",A38),"Bid")) /
      (RTD("tt.rtd",,RTD("tt.rtd",,"Inst","ASX",A38),"BidQty") + RTD("tt.rtd",,RTD("tt.rtd",,"Inst","ASX",A38),"AskQty")),
      3
    ),
    "settle", RTD("tt.rtd",,RTD("tt.rtd",,"Inst","ASX",A38),"Settle"),
    "mid", ROUND(
      (RTD("tt.rtd",,RTD("tt.rtd",,"Inst","ASX",A38),"Bid") + RTD("tt.rtd",,RTD("tt.rtd",,"Inst","ASX",A38),"Ask")) / 2,
      3
    ),
    0
  ),
  0
)</f>
        <v>0</v>
      </c>
      <c r="C38" s="36" t="e">
        <f t="shared" si="15"/>
        <v>#VALUE!</v>
      </c>
      <c r="D38" s="43" t="s">
        <v>214</v>
      </c>
      <c r="G38" s="38" cm="1">
        <f t="array" ref="G38">IFERROR(
  _xlfn.SWITCH(
    $F$2,
    "vwap", ROUND(
      (RTD("tt.rtd",,RTD("tt.rtd",,"Inst","ASX",D38),"BidQty") * RTD("tt.rtd",,RTD("tt.rtd",,"Inst","ASX",D38),"Ask") +
       RTD("tt.rtd",,RTD("tt.rtd",,"Inst","ASX",D38),"AskQty") * RTD("tt.rtd",,RTD("tt.rtd",,"Inst","ASX",D38),"Bid")) /
      (RTD("tt.rtd",,RTD("tt.rtd",,"Inst","ASX",D38),"BidQty") + RTD("tt.rtd",,RTD("tt.rtd",,"Inst","ASX",D38),"AskQty")),
      3
    ),
    "settle", RTD("tt.rtd",,RTD("tt.rtd",,"Inst","ASX",D38),"Settle"),
    "mid", ROUND(
      (RTD("tt.rtd",,RTD("tt.rtd",,"Inst","ASX",D38),"Bid") + RTD("tt.rtd",,RTD("tt.rtd",,"Inst","ASX",D38),"Ask")) / 2,
      3
    ),
    0
  ),
  0
)</f>
        <v>0</v>
      </c>
      <c r="H38" s="19"/>
      <c r="I38" s="43" t="s">
        <v>213</v>
      </c>
      <c r="J38" cm="1">
        <f t="array" ref="J38">IFERROR(
  _xlfn.SWITCH(
    $F$2,
    "vwap", ROUND(
      (RTD("tt.rtd",,RTD("tt.rtd",,"Inst","ASX",I38),"BidQty") * RTD("tt.rtd",,RTD("tt.rtd",,"Inst","ASX",I38),"Ask") +
       RTD("tt.rtd",,RTD("tt.rtd",,"Inst","ASX",I38),"AskQty") * RTD("tt.rtd",,RTD("tt.rtd",,"Inst","ASX",I38),"Bid")) /
      (RTD("tt.rtd",,RTD("tt.rtd",,"Inst","ASX",I38),"BidQty") + RTD("tt.rtd",,RTD("tt.rtd",,"Inst","ASX",I38),"AskQty")),
      3
    ),
    "settle", RTD("tt.rtd",,RTD("tt.rtd",,"Inst","ASX",I38),"Settle"),
    "mid", ROUND(
      (RTD("tt.rtd",,RTD("tt.rtd",,"Inst","ASX",I38),"Bid") + RTD("tt.rtd",,RTD("tt.rtd",,"Inst","ASX",I38),"Ask")) / 2,
      3
    ),
    0
  ),
  0
)</f>
        <v>0</v>
      </c>
      <c r="K38" s="43" t="s">
        <v>221</v>
      </c>
      <c r="L38" cm="1">
        <f t="array" ref="L38">IFERROR(
  _xlfn.SWITCH(
    $F$2,
    "vwap", ROUND(
      (RTD("tt.rtd",,RTD("tt.rtd",,"Inst","ASX",K38),"BidQty") * RTD("tt.rtd",,RTD("tt.rtd",,"Inst","ASX",K38),"Ask") +
       RTD("tt.rtd",,RTD("tt.rtd",,"Inst","ASX",K38),"AskQty") * RTD("tt.rtd",,RTD("tt.rtd",,"Inst","ASX",K38),"Bid")) /
      (RTD("tt.rtd",,RTD("tt.rtd",,"Inst","ASX",K38),"BidQty") + RTD("tt.rtd",,RTD("tt.rtd",,"Inst","ASX",K38),"AskQty")),
      3
    ),
    "settle", RTD("tt.rtd",,RTD("tt.rtd",,"Inst","ASX",K38),"Settle"),
    "mid", ROUND(
      (RTD("tt.rtd",,RTD("tt.rtd",,"Inst","ASX",K38),"Bid") + RTD("tt.rtd",,RTD("tt.rtd",,"Inst","ASX",K38),"Ask")) / 2,
      3
    ),
    0
  ),
  0
)</f>
        <v>0</v>
      </c>
      <c r="M38" s="35">
        <f t="shared" si="16"/>
        <v>0</v>
      </c>
      <c r="P38" t="str">
        <f t="shared" si="2"/>
        <v/>
      </c>
      <c r="Q38" s="43" t="s">
        <v>215</v>
      </c>
      <c r="R38" cm="1">
        <f t="array" ref="R38">IFERROR(
  _xlfn.SWITCH(
    $F$2,
    "vwap", ROUND(
      (RTD("tt.rtd",,RTD("tt.rtd",,"Inst","ASX",Q38),"BidQty") * RTD("tt.rtd",,RTD("tt.rtd",,"Inst","ASX",Q38),"Ask") +
       RTD("tt.rtd",,RTD("tt.rtd",,"Inst","ASX",Q38),"AskQty") * RTD("tt.rtd",,RTD("tt.rtd",,"Inst","ASX",Q38),"Bid")) /
      (RTD("tt.rtd",,RTD("tt.rtd",,"Inst","ASX",Q38),"BidQty") + RTD("tt.rtd",,RTD("tt.rtd",,"Inst","ASX",Q38),"AskQty")),
      3
    ),
    "settle", RTD("tt.rtd",,RTD("tt.rtd",,"Inst","ASX",Q38),"Settle"),
    "mid", ROUND(
      (RTD("tt.rtd",,RTD("tt.rtd",,"Inst","ASX",Q38),"Bid") + RTD("tt.rtd",,RTD("tt.rtd",,"Inst","ASX",Q38),"Ask")) / 2,
      3
    ),
    0
  ),
  0
)</f>
        <v>0</v>
      </c>
      <c r="S38" s="43"/>
      <c r="T38" cm="1">
        <f t="array" ref="T38">IFERROR(
  _xlfn.SWITCH(
    $F$2,
    "vwap", ROUND(
      (RTD("tt.rtd",,RTD("tt.rtd",,"Inst","ASX",S38),"BidQty") * RTD("tt.rtd",,RTD("tt.rtd",,"Inst","ASX",S38),"Ask") +
       RTD("tt.rtd",,RTD("tt.rtd",,"Inst","ASX",S38),"AskQty") * RTD("tt.rtd",,RTD("tt.rtd",,"Inst","ASX",S38),"Bid")) /
      (RTD("tt.rtd",,RTD("tt.rtd",,"Inst","ASX",S38),"BidQty") + RTD("tt.rtd",,RTD("tt.rtd",,"Inst","ASX",S38),"AskQty")),
      3
    ),
    "settle", RTD("tt.rtd",,RTD("tt.rtd",,"Inst","ASX",S38),"Settle"),
    "mid", ROUND(
      (RTD("tt.rtd",,RTD("tt.rtd",,"Inst","ASX",S38),"Bid") + RTD("tt.rtd",,RTD("tt.rtd",,"Inst","ASX",S38),"Ask")) / 2,
      3
    ),
    0
  ),
  0
)</f>
        <v>0</v>
      </c>
      <c r="U38" s="35">
        <f t="shared" si="3"/>
        <v>0</v>
      </c>
      <c r="V38" t="str">
        <f>IF(AND(R38=0, T38=0), "",
   IF(AND(VALUE(RTD("tt.rtd",,RTD("tt.rtd",,"Inst","ASX",Q38),"ttq"))&gt;0,
       VALUE(RTD("tt.rtd",,RTD("tt.rtd",,"Inst","ASX",S38),"ttq"))&gt;0,
         $E38&lt;$F38, U38&gt;$F38),
       IF(ABS(U38-$F38)&gt;0.01, "Sell", "S"),
   IF(AND(VALUE(RTD("tt.rtd",,RTD("tt.rtd",,"Inst","ASX",Q38),"ttq"))&gt;0,
       VALUE(RTD("tt.rtd",,RTD("tt.rtd",,"Inst","ASX",S38),"ttq"))&gt;0,
       $E38&lt;$F38, U38&lt;$E38),
       IF(ABS(U38-$E38)&gt;0.01, "Buy", "B"), "")))</f>
        <v/>
      </c>
      <c r="Y38" s="43" t="s">
        <v>216</v>
      </c>
      <c r="Z38" cm="1">
        <f t="array" ref="Z38">IFERROR(
  _xlfn.SWITCH(
    $F$2,
    "vwap", ROUND(
      (RTD("tt.rtd",,RTD("tt.rtd",,"Inst","ASX",Y38),"BidQty") * RTD("tt.rtd",,RTD("tt.rtd",,"Inst","ASX",Y38),"Ask") +
       RTD("tt.rtd",,RTD("tt.rtd",,"Inst","ASX",Y38),"AskQty") * RTD("tt.rtd",,RTD("tt.rtd",,"Inst","ASX",Y38),"Bid")) /
      (RTD("tt.rtd",,RTD("tt.rtd",,"Inst","ASX",Y38),"BidQty") + RTD("tt.rtd",,RTD("tt.rtd",,"Inst","ASX",Y38),"AskQty")),
      3
    ),
    "settle", RTD("tt.rtd",,RTD("tt.rtd",,"Inst","ASX",Y38),"Settle"),
    "mid", ROUND(
      (RTD("tt.rtd",,RTD("tt.rtd",,"Inst","ASX",Y38),"Bid") + RTD("tt.rtd",,RTD("tt.rtd",,"Inst","ASX",Y38),"Ask")) / 2,
      3
    ),
    0
  ),
  0
)</f>
        <v>0</v>
      </c>
      <c r="AA38" s="43"/>
      <c r="AB38" cm="1">
        <f t="array" ref="AB38">IFERROR(
  _xlfn.SWITCH(
    $F$2,
    "vwap", ROUND(
      (RTD("tt.rtd",,RTD("tt.rtd",,"Inst","ASX",AA38),"BidQty") * RTD("tt.rtd",,RTD("tt.rtd",,"Inst","ASX",AA38),"Ask") +
       RTD("tt.rtd",,RTD("tt.rtd",,"Inst","ASX",AA38),"AskQty") * RTD("tt.rtd",,RTD("tt.rtd",,"Inst","ASX",AA38),"Bid")) /
      (RTD("tt.rtd",,RTD("tt.rtd",,"Inst","ASX",AA38),"BidQty") + RTD("tt.rtd",,RTD("tt.rtd",,"Inst","ASX",AA38),"AskQty")),
      3
    ),
    "settle", RTD("tt.rtd",,RTD("tt.rtd",,"Inst","ASX",AA38),"Settle"),
    "mid", ROUND(
      (RTD("tt.rtd",,RTD("tt.rtd",,"Inst","ASX",AA38),"Bid") + RTD("tt.rtd",,RTD("tt.rtd",,"Inst","ASX",AA38),"Ask")) / 2,
      3
    ),
    0
  ),
  0
)</f>
        <v>0</v>
      </c>
      <c r="AC38" s="35">
        <f t="shared" si="5"/>
        <v>0</v>
      </c>
      <c r="AD38" t="str">
        <f>IF(AND(Z38=0, AB38=0), "",
   IF(AND(VALUE(RTD("tt.rtd",,RTD("tt.rtd",,"Inst","ASX",Y38),"ttq"))&gt;0,
       VALUE(RTD("tt.rtd",,RTD("tt.rtd",,"Inst","ASX",AA38),"ttq"))&gt;0,
         $E38&lt;$F38, AC38&gt;$F38),
       IF(ABS(AC38-$F38)&gt;0.01, "Sell", "S"),
   IF(AND(VALUE(RTD("tt.rtd",,RTD("tt.rtd",,"Inst","ASX",Y38),"ttq"))&gt;0,
       VALUE(RTD("tt.rtd",,RTD("tt.rtd",,"Inst","ASX",AA38),"ttq"))&gt;0,
       $E38&lt;$F38, AC38&lt;$E38),
       IF(ABS(AC38-$E38)&gt;0.01, "Buy", "B"), "")))</f>
        <v/>
      </c>
      <c r="AG38" s="43" t="s">
        <v>218</v>
      </c>
      <c r="AH38" cm="1">
        <f t="array" ref="AH38">IFERROR(
  _xlfn.SWITCH(
    $F$2,
    "vwap", ROUND(
      (RTD("tt.rtd",,RTD("tt.rtd",,"Inst","ASX",AG38),"BidQty") * RTD("tt.rtd",,RTD("tt.rtd",,"Inst","ASX",AG38),"Ask") +
       RTD("tt.rtd",,RTD("tt.rtd",,"Inst","ASX",AG38),"AskQty") * RTD("tt.rtd",,RTD("tt.rtd",,"Inst","ASX",AG38),"Bid")) /
      (RTD("tt.rtd",,RTD("tt.rtd",,"Inst","ASX",AG38),"BidQty") + RTD("tt.rtd",,RTD("tt.rtd",,"Inst","ASX",AG38),"AskQty")),
      3
    ),
    "settle", RTD("tt.rtd",,RTD("tt.rtd",,"Inst","ASX",AG38),"Settle"),
    "mid", ROUND(
      (RTD("tt.rtd",,RTD("tt.rtd",,"Inst","ASX",AG38),"Bid") + RTD("tt.rtd",,RTD("tt.rtd",,"Inst","ASX",AG38),"Ask")) / 2,
      3
    ),
    0
  ),
  0
)</f>
        <v>0</v>
      </c>
      <c r="AI38" s="43"/>
      <c r="AJ38" cm="1">
        <f t="array" ref="AJ38">IFERROR(
  _xlfn.SWITCH(
    $F$2,
    "vwap", ROUND(
      (RTD("tt.rtd",,RTD("tt.rtd",,"Inst","ASX",AI38),"BidQty") * RTD("tt.rtd",,RTD("tt.rtd",,"Inst","ASX",AI38),"Ask") +
       RTD("tt.rtd",,RTD("tt.rtd",,"Inst","ASX",AI38),"AskQty") * RTD("tt.rtd",,RTD("tt.rtd",,"Inst","ASX",AI38),"Bid")) /
      (RTD("tt.rtd",,RTD("tt.rtd",,"Inst","ASX",AI38),"BidQty") + RTD("tt.rtd",,RTD("tt.rtd",,"Inst","ASX",AI38),"AskQty")),
      3
    ),
    "settle", RTD("tt.rtd",,RTD("tt.rtd",,"Inst","ASX",AI38),"Settle"),
    "mid", ROUND(
      (RTD("tt.rtd",,RTD("tt.rtd",,"Inst","ASX",AI38),"Bid") + RTD("tt.rtd",,RTD("tt.rtd",,"Inst","ASX",AI38),"Ask")) / 2,
      3
    ),
    0
  ),
  0
)</f>
        <v>0</v>
      </c>
      <c r="AK38" s="35">
        <f t="shared" si="7"/>
        <v>0</v>
      </c>
      <c r="AL38" t="str">
        <f>IF(AND(AH38=0, AJ38=0), "",
   IF(AND(VALUE(RTD("tt.rtd",,RTD("tt.rtd",,"Inst","ASX",AG38),"ttq"))&gt;0,
       VALUE(RTD("tt.rtd",,RTD("tt.rtd",,"Inst","ASX",AI38),"ttq"))&gt;0,
         $E38&lt;$F38, AK38&gt;$F38),
       IF(ABS(AK38-$F38)&gt;0.01, "Sell", "S"),
   IF(AND(VALUE(RTD("tt.rtd",,RTD("tt.rtd",,"Inst","ASX",AG38),"ttq"))&gt;0,
       VALUE(RTD("tt.rtd",,RTD("tt.rtd",,"Inst","ASX",AI38),"ttq"))&gt;0,
       $E38&lt;$F38, AK38&lt;$E38),
       IF(ABS(AK38-$E38)&gt;0.01, "Buy", "B"), "")))</f>
        <v/>
      </c>
      <c r="AO38" s="43" t="s">
        <v>230</v>
      </c>
      <c r="AP38" cm="1">
        <f t="array" ref="AP38">IFERROR(
  _xlfn.SWITCH(
    $F$2,
    "vwap", ROUND(
      (RTD("tt.rtd",,RTD("tt.rtd",,"Inst","ASX",AO38),"BidQty") * RTD("tt.rtd",,RTD("tt.rtd",,"Inst","ASX",AO38),"Ask") +
       RTD("tt.rtd",,RTD("tt.rtd",,"Inst","ASX",AO38),"AskQty") * RTD("tt.rtd",,RTD("tt.rtd",,"Inst","ASX",AO38),"Bid")) /
      (RTD("tt.rtd",,RTD("tt.rtd",,"Inst","ASX",AO38),"BidQty") + RTD("tt.rtd",,RTD("tt.rtd",,"Inst","ASX",AO38),"AskQty")),
      3
    ),
    "settle", RTD("tt.rtd",,RTD("tt.rtd",,"Inst","ASX",AO38),"Settle"),
    "mid", ROUND(
      (RTD("tt.rtd",,RTD("tt.rtd",,"Inst","ASX",AO38),"Bid") + RTD("tt.rtd",,RTD("tt.rtd",,"Inst","ASX",AO38),"Ask")) / 2,
      3
    ),
    0
  ),
  0
)</f>
        <v>0</v>
      </c>
      <c r="AQ38" s="43"/>
      <c r="AR38" cm="1">
        <f t="array" ref="AR38">IFERROR(
  _xlfn.SWITCH(
    $F$2,
    "vwap", ROUND(
      (RTD("tt.rtd",,RTD("tt.rtd",,"Inst","ASX",AQ38),"BidQty") * RTD("tt.rtd",,RTD("tt.rtd",,"Inst","ASX",AQ38),"Ask") +
       RTD("tt.rtd",,RTD("tt.rtd",,"Inst","ASX",AQ38),"AskQty") * RTD("tt.rtd",,RTD("tt.rtd",,"Inst","ASX",AQ38),"Bid")) /
      (RTD("tt.rtd",,RTD("tt.rtd",,"Inst","ASX",AQ38),"BidQty") + RTD("tt.rtd",,RTD("tt.rtd",,"Inst","ASX",AQ38),"AskQty")),
      3
    ),
    "settle", RTD("tt.rtd",,RTD("tt.rtd",,"Inst","ASX",AQ38),"Settle"),
    "mid", ROUND(
      (RTD("tt.rtd",,RTD("tt.rtd",,"Inst","ASX",AQ38),"Bid") + RTD("tt.rtd",,RTD("tt.rtd",,"Inst","ASX",AQ38),"Ask")) / 2,
      3
    ),
    0
  ),
  0
)</f>
        <v>0</v>
      </c>
      <c r="AS38" s="35">
        <f t="shared" si="9"/>
        <v>0</v>
      </c>
      <c r="AT38" t="str">
        <f>IF(AND(AP38=0, AR38=0), "",
   IF(AND(VALUE(RTD("tt.rtd",,RTD("tt.rtd",,"Inst","ASX",AO38),"ttq"))&gt;0,
       VALUE(RTD("tt.rtd",,RTD("tt.rtd",,"Inst","ASX",AQ38),"ttq"))&gt;0,
         $E38&lt;$F38, AS38&gt;$F38),
       IF(ABS(AS38-$F38)&gt;0.01, "Sell", "S"),
   IF(AND(VALUE(RTD("tt.rtd",,RTD("tt.rtd",,"Inst","ASX",AO38),"ttq"))&gt;0,
       VALUE(RTD("tt.rtd",,RTD("tt.rtd",,"Inst","ASX",AQ38),"ttq"))&gt;0,
       $E38&lt;$F38, AS38&lt;$E38),
       IF(ABS(AS38-$E38)&gt;0.01, "Buy", "B"), "")))</f>
        <v/>
      </c>
      <c r="AW38" s="43" t="s">
        <v>231</v>
      </c>
      <c r="AX38" cm="1">
        <f t="array" ref="AX38">IFERROR(
  _xlfn.SWITCH(
    $F$2,
    "vwap", ROUND(
      (RTD("tt.rtd",,RTD("tt.rtd",,"Inst","ASX",AW38),"BidQty") * RTD("tt.rtd",,RTD("tt.rtd",,"Inst","ASX",AW38),"Ask") +
       RTD("tt.rtd",,RTD("tt.rtd",,"Inst","ASX",AW38),"AskQty") * RTD("tt.rtd",,RTD("tt.rtd",,"Inst","ASX",AW38),"Bid")) /
      (RTD("tt.rtd",,RTD("tt.rtd",,"Inst","ASX",AW38),"BidQty") + RTD("tt.rtd",,RTD("tt.rtd",,"Inst","ASX",AW38),"AskQty")),
      3
    ),
    "settle", RTD("tt.rtd",,RTD("tt.rtd",,"Inst","ASX",AW38),"Settle"),
    "mid", ROUND(
      (RTD("tt.rtd",,RTD("tt.rtd",,"Inst","ASX",AW38),"Bid") + RTD("tt.rtd",,RTD("tt.rtd",,"Inst","ASX",AW38),"Ask")) / 2,
      3
    ),
    0
  ),
  0
)</f>
        <v>0</v>
      </c>
      <c r="AY38" s="43"/>
      <c r="AZ38" cm="1">
        <f t="array" ref="AZ38">IFERROR(
  _xlfn.SWITCH(
    $F$2,
    "vwap", ROUND(
      (RTD("tt.rtd",,RTD("tt.rtd",,"Inst","ASX",AY38),"BidQty") * RTD("tt.rtd",,RTD("tt.rtd",,"Inst","ASX",AY38),"Ask") +
       RTD("tt.rtd",,RTD("tt.rtd",,"Inst","ASX",AY38),"AskQty") * RTD("tt.rtd",,RTD("tt.rtd",,"Inst","ASX",AY38),"Bid")) /
      (RTD("tt.rtd",,RTD("tt.rtd",,"Inst","ASX",AY38),"BidQty") + RTD("tt.rtd",,RTD("tt.rtd",,"Inst","ASX",AY38),"AskQty")),
      3
    ),
    "settle", RTD("tt.rtd",,RTD("tt.rtd",,"Inst","ASX",AY38),"Settle"),
    "mid", ROUND(
      (RTD("tt.rtd",,RTD("tt.rtd",,"Inst","ASX",AY38),"Bid") + RTD("tt.rtd",,RTD("tt.rtd",,"Inst","ASX",AY38),"Ask")) / 2,
      3
    ),
    0
  ),
  0
)</f>
        <v>0</v>
      </c>
      <c r="BA38" s="35">
        <f t="shared" si="11"/>
        <v>0</v>
      </c>
      <c r="BB38" t="str">
        <f>IF(AND(AX38=0, AZ38=0), "",
   IF(AND(VALUE(RTD("tt.rtd",,RTD("tt.rtd",,"Inst","ASX",AW38),"ttq"))&gt;0,
       VALUE(RTD("tt.rtd",,RTD("tt.rtd",,"Inst","ASX",AY38),"ttq"))&gt;0,
         $E38&lt;$F38, BA38&gt;$F38),
       IF(ABS(BA38-$F38)&gt;0.01, "Sell", "S"),
   IF(AND(VALUE(RTD("tt.rtd",,RTD("tt.rtd",,"Inst","ASX",AW38),"ttq"))&gt;0,
       VALUE(RTD("tt.rtd",,RTD("tt.rtd",,"Inst","ASX",AY38),"ttq"))&gt;0,
       $E38&lt;$F38, BA38&lt;$E38),
       IF(ABS(BA38-$E38)&gt;0.01, "Buy", "B"), "")))</f>
        <v/>
      </c>
      <c r="BE38" s="41"/>
      <c r="BG38" s="41"/>
      <c r="BI38" s="35"/>
      <c r="BJ38" t="str">
        <f>IF(AND(BF38=0, BH38=0), "",
   IF(AND(VALUE(RTD("tt.rtd",,RTD("tt.rtd",,"Inst","ASX",BE38),"ttq"))&gt;0,
       VALUE(RTD("tt.rtd",,RTD("tt.rtd",,"Inst","ASX",BG38),"ttq"))&gt;0,
         $E38&lt;$F38, BI38&gt;$F38),
       IF(ABS(BI38-$F38)&gt;0.01, "Sell", "S"),
   IF(AND(VALUE(RTD("tt.rtd",,RTD("tt.rtd",,"Inst","ASX",BE38),"ttq"))&gt;0,
       VALUE(RTD("tt.rtd",,RTD("tt.rtd",,"Inst","ASX",BG38),"ttq"))&gt;0,
       $E38&lt;$F38, BI38&lt;$E38),
       IF(ABS(BI38-$E38)&gt;0.01, "Buy", "B"), "")))</f>
        <v/>
      </c>
    </row>
    <row r="39" spans="1:763" ht="16" thickBot="1" x14ac:dyDescent="0.25"/>
    <row r="40" spans="1:763" s="50" customFormat="1" ht="16" thickBot="1" x14ac:dyDescent="0.25">
      <c r="A40" s="49" t="s">
        <v>117</v>
      </c>
      <c r="B40" s="50" t="s">
        <v>258</v>
      </c>
      <c r="D40" s="50" t="s">
        <v>121</v>
      </c>
      <c r="E40"/>
      <c r="F40"/>
      <c r="H40" s="60"/>
      <c r="I40" s="50" t="s">
        <v>123</v>
      </c>
      <c r="K40" s="50" t="s">
        <v>239</v>
      </c>
      <c r="N40" t="str">
        <f>IF(AND(J40=0, L40=0), "",
   IF(AND(VALUE(RTD("tt.rtd",,RTD("tt.rtd",,"Inst","ASX",I40),"ttq"))&gt;0,
       VALUE(RTD("tt.rtd",,RTD("tt.rtd",,"Inst","ASX",K40),"ttq"))&gt;0,
         $E40&lt;$F40, M40&gt;$F40),
       IF(ABS(M40-$F40)&gt;0.01, "Sell", "S"),
   IF(AND(VALUE(RTD("tt.rtd",,RTD("tt.rtd",,"Inst","ASX",I40),"ttq"))&gt;0,
       VALUE(RTD("tt.rtd",,RTD("tt.rtd",,"Inst","ASX",K40),"ttq"))&gt;0,
       $E40&lt;$F40, M40&lt;$E40),
       IF(ABS(M40-$E40)&gt;0.01, "Buy", "B"), "")))</f>
        <v/>
      </c>
      <c r="O40" t="str">
        <f>IF(OR(N40="B", N40="BUY"),
    IF(VALUE(RTD("tt.rtd",,RTD("tt.rtd",,"Inst","ASX",I40),"BidQty")) /
       VALUE(RTD("tt.rtd",,RTD("tt.rtd",,"Inst","ASX",I40),"AskQty")) &gt; $G$2,
       IF(VALUE(RTD("tt.rtd",,RTD("tt.rtd",,"Inst","ASX",I40),"BidQty")) /
          VALUE(RTD("tt.rtd",,RTD("tt.rtd",,"Inst","ASX",I40),"AskQty")) &gt;=
          VALUE(RTD("tt.rtd",,RTD("tt.rtd",,"Inst","ASX",K40),"AskQty")) /
          VALUE(RTD("tt.rtd",,RTD("tt.rtd",,"Inst","ASX",K40),"BidQty")),
          K40, I40),
       ""),
    IF(OR(N40="S", N40="SELL"),
        IF(VALUE(RTD("tt.rtd",,RTD("tt.rtd",,"Inst","ASX",K40),"BidQty")) /
           VALUE(RTD("tt.rtd",,RTD("tt.rtd",,"Inst","ASX",K40),"AskQty")) &gt;  $G$2,
           IF(VALUE(RTD("tt.rtd",,RTD("tt.rtd",,"Inst","ASX",I40),"BidQty")) /
              VALUE(RTD("tt.rtd",,RTD("tt.rtd",,"Inst","ASX",I40),"AskQty")) &gt;=
              VALUE(RTD("tt.rtd",,RTD("tt.rtd",,"Inst","ASX",K40),"AskQty")) /
              VALUE(RTD("tt.rtd",,RTD("tt.rtd",,"Inst","ASX",K40),"BidQty")),
              I40,K40),
           ""),
        ""))</f>
        <v/>
      </c>
      <c r="P40" t="str">
        <f t="shared" si="2"/>
        <v/>
      </c>
      <c r="Q40" s="50" t="s">
        <v>125</v>
      </c>
      <c r="S40" s="50" t="s">
        <v>240</v>
      </c>
      <c r="V40" t="str">
        <f>IF(AND(R40=0, T40=0), "",
   IF(AND(VALUE(RTD("tt.rtd",,RTD("tt.rtd",,"Inst","ASX",Q40),"ttq"))&gt;0,
       VALUE(RTD("tt.rtd",,RTD("tt.rtd",,"Inst","ASX",S40),"ttq"))&gt;0,
         $E40&lt;$F40, U40&gt;$F40),
       IF(ABS(U40-$F40)&gt;0.01, "Sell", "S"),
   IF(AND(VALUE(RTD("tt.rtd",,RTD("tt.rtd",,"Inst","ASX",Q40),"ttq"))&gt;0,
       VALUE(RTD("tt.rtd",,RTD("tt.rtd",,"Inst","ASX",S40),"ttq"))&gt;0,
       $E40&lt;$F40, U40&lt;$E40),
       IF(ABS(U40-$E40)&gt;0.01, "Buy", "B"), "")))</f>
        <v/>
      </c>
      <c r="W40" t="str">
        <f>IF(OR(V40="B", V40="BUY"),
    IF(VALUE(RTD("tt.rtd",,RTD("tt.rtd",,"Inst","ASX",Q40),"BidQty")) /
       VALUE(RTD("tt.rtd",,RTD("tt.rtd",,"Inst","ASX",Q40),"AskQty")) &gt; $G$2,
       IF(VALUE(RTD("tt.rtd",,RTD("tt.rtd",,"Inst","ASX",Q40),"BidQty")) /
          VALUE(RTD("tt.rtd",,RTD("tt.rtd",,"Inst","ASX",Q40),"AskQty")) &gt;=
          VALUE(RTD("tt.rtd",,RTD("tt.rtd",,"Inst","ASX",S40),"AskQty")) /
          VALUE(RTD("tt.rtd",,RTD("tt.rtd",,"Inst","ASX",S40),"BidQty")),
          S40,Q40),
       ""),
    IF(OR(V40="S", V40="SELL"),
        IF(VALUE(RTD("tt.rtd",,RTD("tt.rtd",,"Inst","ASX",S40),"BidQty")) /
           VALUE(RTD("tt.rtd",,RTD("tt.rtd",,"Inst","ASX",S40),"AskQty")) &gt;  $G$2,
           IF(VALUE(RTD("tt.rtd",,RTD("tt.rtd",,"Inst","ASX",Q40),"BidQty")) /
              VALUE(RTD("tt.rtd",,RTD("tt.rtd",,"Inst","ASX",Q40),"AskQty")) &gt;=
              VALUE(RTD("tt.rtd",,RTD("tt.rtd",,"Inst","ASX",S40),"AskQty")) /
              VALUE(RTD("tt.rtd",,RTD("tt.rtd",,"Inst","ASX",S40),"BidQty")),
              Q40,S40),
           ""),
        ""))</f>
        <v/>
      </c>
      <c r="X40" t="str">
        <f t="shared" si="4"/>
        <v/>
      </c>
      <c r="Y40" s="50" t="s">
        <v>127</v>
      </c>
      <c r="AA40" s="50" t="s">
        <v>241</v>
      </c>
      <c r="AD40" t="str">
        <f>IF(AND(Z40=0, AB40=0), "",
   IF(AND(VALUE(RTD("tt.rtd",,RTD("tt.rtd",,"Inst","ASX",Y40),"ttq"))&gt;0,
       VALUE(RTD("tt.rtd",,RTD("tt.rtd",,"Inst","ASX",AA40),"ttq"))&gt;0,
         $E40&lt;$F40, AC40&gt;$F40),
       IF(ABS(AC40-$F40)&gt;0.01, "Sell", "S"),
   IF(AND(VALUE(RTD("tt.rtd",,RTD("tt.rtd",,"Inst","ASX",Y40),"ttq"))&gt;0,
       VALUE(RTD("tt.rtd",,RTD("tt.rtd",,"Inst","ASX",AA40),"ttq"))&gt;0,
       $E40&lt;$F40, AC40&lt;$E40),
       IF(ABS(AC40-$E40)&gt;0.01, "Buy", "B"), "")))</f>
        <v/>
      </c>
      <c r="AE40" t="str">
        <f>IF(OR(AD40="B", AD40="BUY"),
    IF(VALUE(RTD("tt.rtd",,RTD("tt.rtd",,"Inst","ASX",Y40),"BidQty")) /
       VALUE(RTD("tt.rtd",,RTD("tt.rtd",,"Inst","ASX",Y40),"AskQty")) &gt; $G$2,
       IF(VALUE(RTD("tt.rtd",,RTD("tt.rtd",,"Inst","ASX",Y40),"BidQty")) /
          VALUE(RTD("tt.rtd",,RTD("tt.rtd",,"Inst","ASX",Y40),"AskQty")) &gt;=
          VALUE(RTD("tt.rtd",,RTD("tt.rtd",,"Inst","ASX",AA40),"AskQty")) /
          VALUE(RTD("tt.rtd",,RTD("tt.rtd",,"Inst","ASX",AA40),"BidQty")),
          AA40,Y40),
       ""),
    IF(OR(AD40="S", AD40="SELL"),
        IF(VALUE(RTD("tt.rtd",,RTD("tt.rtd",,"Inst","ASX",AA40),"BidQty")) /
           VALUE(RTD("tt.rtd",,RTD("tt.rtd",,"Inst","ASX",AA40),"AskQty")) &gt;  $G$2,
           IF(VALUE(RTD("tt.rtd",,RTD("tt.rtd",,"Inst","ASX",Y40),"BidQty")) /
              VALUE(RTD("tt.rtd",,RTD("tt.rtd",,"Inst","ASX",Y40),"AskQty")) &gt;=
              VALUE(RTD("tt.rtd",,RTD("tt.rtd",,"Inst","ASX",AA40),"AskQty")) /
              VALUE(RTD("tt.rtd",,RTD("tt.rtd",,"Inst","ASX",AA40),"BidQty")),
              Y40,AA40),
           ""),
        ""))</f>
        <v/>
      </c>
      <c r="AF40" t="str">
        <f t="shared" si="6"/>
        <v/>
      </c>
      <c r="AG40" s="50" t="s">
        <v>185</v>
      </c>
      <c r="AI40" s="50" t="s">
        <v>242</v>
      </c>
      <c r="AL40" t="str">
        <f>IF(AND(AH40=0, AJ40=0), "",
   IF(AND(VALUE(RTD("tt.rtd",,RTD("tt.rtd",,"Inst","ASX",AG40),"ttq"))&gt;0,
       VALUE(RTD("tt.rtd",,RTD("tt.rtd",,"Inst","ASX",AI40),"ttq"))&gt;0,
         $E40&lt;$F40, AK40&gt;$F40),
       IF(ABS(AK40-$F40)&gt;0.01, "Sell", "S"),
   IF(AND(VALUE(RTD("tt.rtd",,RTD("tt.rtd",,"Inst","ASX",AG40),"ttq"))&gt;0,
       VALUE(RTD("tt.rtd",,RTD("tt.rtd",,"Inst","ASX",AI40),"ttq"))&gt;0,
       $E40&lt;$F40, AK40&lt;$E40),
       IF(ABS(AK40-$E40)&gt;0.01, "Buy", "B"), "")))</f>
        <v/>
      </c>
      <c r="AM40" t="str">
        <f>IF(OR(AL40="B", AL40="BUY"),
    IF(VALUE(RTD("tt.rtd",,RTD("tt.rtd",,"Inst","ASX",AG40),"BidQty")) /
       VALUE(RTD("tt.rtd",,RTD("tt.rtd",,"Inst","ASX",AG40),"AskQty")) &gt; $G$2,
       IF(VALUE(RTD("tt.rtd",,RTD("tt.rtd",,"Inst","ASX",AG40),"BidQty")) /
          VALUE(RTD("tt.rtd",,RTD("tt.rtd",,"Inst","ASX",AG40),"AskQty")) &gt;=
          VALUE(RTD("tt.rtd",,RTD("tt.rtd",,"Inst","ASX",AI40),"AskQty")) /
          VALUE(RTD("tt.rtd",,RTD("tt.rtd",,"Inst","ASX",AI40),"BidQty")),
          AI40,AG40),
       ""),
    IF(OR(AL40="S", AL40="SELL"),
        IF(VALUE(RTD("tt.rtd",,RTD("tt.rtd",,"Inst","ASX",AI40),"BidQty")) /
           VALUE(RTD("tt.rtd",,RTD("tt.rtd",,"Inst","ASX",AI40),"AskQty")) &gt;  $G$2,
           IF(VALUE(RTD("tt.rtd",,RTD("tt.rtd",,"Inst","ASX",AG40),"BidQty")) /
              VALUE(RTD("tt.rtd",,RTD("tt.rtd",,"Inst","ASX",AG40),"AskQty")) &gt;=
              VALUE(RTD("tt.rtd",,RTD("tt.rtd",,"Inst","ASX",AI40),"AskQty")) /
              VALUE(RTD("tt.rtd",,RTD("tt.rtd",,"Inst","ASX",AI40),"BidQty")),
              AG40,AI40),
           ""),
        ""))</f>
        <v/>
      </c>
      <c r="AN40" t="str">
        <f t="shared" si="8"/>
        <v/>
      </c>
      <c r="AO40" s="50" t="s">
        <v>243</v>
      </c>
      <c r="AQ40" s="50" t="s">
        <v>244</v>
      </c>
      <c r="AT40" t="str">
        <f>IF(AND(AP40=0, AR40=0), "",
   IF(AND(VALUE(RTD("tt.rtd",,RTD("tt.rtd",,"Inst","ASX",AO40),"ttq"))&gt;0,
       VALUE(RTD("tt.rtd",,RTD("tt.rtd",,"Inst","ASX",AQ40),"ttq"))&gt;0,
         $E40&lt;$F40, AS40&gt;$F40),
       IF(ABS(AS40-$F40)&gt;0.01, "Sell", "S"),
   IF(AND(VALUE(RTD("tt.rtd",,RTD("tt.rtd",,"Inst","ASX",AO40),"ttq"))&gt;0,
       VALUE(RTD("tt.rtd",,RTD("tt.rtd",,"Inst","ASX",AQ40),"ttq"))&gt;0,
       $E40&lt;$F40, AS40&lt;$E40),
       IF(ABS(AS40-$E40)&gt;0.01, "Buy", "B"), "")))</f>
        <v/>
      </c>
      <c r="AU40" t="str">
        <f>IF(OR(AT40="B", AT40="BUY"),
    IF(VALUE(RTD("tt.rtd",,RTD("tt.rtd",,"Inst","ASX",AO40),"BidQty")) /
       VALUE(RTD("tt.rtd",,RTD("tt.rtd",,"Inst","ASX",AO40),"AskQty")) &gt; $G$2,
       IF(VALUE(RTD("tt.rtd",,RTD("tt.rtd",,"Inst","ASX",AO40),"BidQty")) /
          VALUE(RTD("tt.rtd",,RTD("tt.rtd",,"Inst","ASX",AO40),"AskQty")) &gt;=
          VALUE(RTD("tt.rtd",,RTD("tt.rtd",,"Inst","ASX",AQ40),"AskQty")) /
          VALUE(RTD("tt.rtd",,RTD("tt.rtd",,"Inst","ASX",AQ40),"BidQty")),
          AQ40,AO40),
       ""),
    IF(OR(AT40="S", AT40="SELL"),
        IF(VALUE(RTD("tt.rtd",,RTD("tt.rtd",,"Inst","ASX",AQ40),"BidQty")) /
           VALUE(RTD("tt.rtd",,RTD("tt.rtd",,"Inst","ASX",AQ40),"AskQty")) &gt;  $G$2,
           IF(VALUE(RTD("tt.rtd",,RTD("tt.rtd",,"Inst","ASX",AO40),"BidQty")) /
              VALUE(RTD("tt.rtd",,RTD("tt.rtd",,"Inst","ASX",AO40),"AskQty")) &gt;=
              VALUE(RTD("tt.rtd",,RTD("tt.rtd",,"Inst","ASX",AQ40),"AskQty")) /
              VALUE(RTD("tt.rtd",,RTD("tt.rtd",,"Inst","ASX",AQ40),"BidQty")),
              AO40,AQ40),
           ""),
        ""))</f>
        <v/>
      </c>
      <c r="AV40" t="str">
        <f t="shared" si="10"/>
        <v/>
      </c>
      <c r="AW40" s="50" t="s">
        <v>245</v>
      </c>
      <c r="AY40" s="50" t="s">
        <v>246</v>
      </c>
      <c r="BA40" s="51"/>
      <c r="BB40" t="str">
        <f>IF(AND(AX40=0, AZ40=0), "",
   IF(AND(VALUE(RTD("tt.rtd",,RTD("tt.rtd",,"Inst","ASX",AW40),"ttq"))&gt;0,
       VALUE(RTD("tt.rtd",,RTD("tt.rtd",,"Inst","ASX",AY40),"ttq"))&gt;0,
         $E40&lt;$F40, BA40&gt;$F40),
       IF(ABS(BA40-$F40)&gt;0.01, "Sell", "S"),
   IF(AND(VALUE(RTD("tt.rtd",,RTD("tt.rtd",,"Inst","ASX",AW40),"ttq"))&gt;0,
       VALUE(RTD("tt.rtd",,RTD("tt.rtd",,"Inst","ASX",AY40),"ttq"))&gt;0,
       $E40&lt;$F40, BA40&lt;$E40),
       IF(ABS(BA40-$E40)&gt;0.01, "Buy", "B"), "")))</f>
        <v/>
      </c>
      <c r="BC40" t="str">
        <f>IF(OR(BB40="B", BB40="BUY"),
    IF(VALUE(RTD("tt.rtd",,RTD("tt.rtd",,"Inst","ASX",AW40),"BidQty")) /
       VALUE(RTD("tt.rtd",,RTD("tt.rtd",,"Inst","ASX",AW40),"AskQty")) &gt; $G$2,
       IF(VALUE(RTD("tt.rtd",,RTD("tt.rtd",,"Inst","ASX",AW40),"BidQty")) /
          VALUE(RTD("tt.rtd",,RTD("tt.rtd",,"Inst","ASX",AW40),"AskQty")) &gt;=
          VALUE(RTD("tt.rtd",,RTD("tt.rtd",,"Inst","ASX",AY40),"AskQty")) /
          VALUE(RTD("tt.rtd",,RTD("tt.rtd",,"Inst","ASX",AY40),"BidQty")),
          AY40,AW40),
       ""),
    IF(OR(BB40="S", BB40="SELL"),
        IF(VALUE(RTD("tt.rtd",,RTD("tt.rtd",,"Inst","ASX",AY40),"BidQty")) /
           VALUE(RTD("tt.rtd",,RTD("tt.rtd",,"Inst","ASX",AY40),"AskQty")) &gt;  $G$2,
           IF(VALUE(RTD("tt.rtd",,RTD("tt.rtd",,"Inst","ASX",AW40),"BidQty")) /
              VALUE(RTD("tt.rtd",,RTD("tt.rtd",,"Inst","ASX",AW40),"AskQty")) &gt;=
              VALUE(RTD("tt.rtd",,RTD("tt.rtd",,"Inst","ASX",AY40),"AskQty")) /
              VALUE(RTD("tt.rtd",,RTD("tt.rtd",,"Inst","ASX",AY40),"BidQty")),
              AW40,AY40),
           ""),
        ""))</f>
        <v/>
      </c>
      <c r="BD40" t="str">
        <f t="shared" si="12"/>
        <v/>
      </c>
      <c r="BE40" s="60"/>
      <c r="BF40"/>
      <c r="BG40" s="60"/>
      <c r="BH40"/>
      <c r="BI40"/>
      <c r="BJ40" t="str">
        <f>IF(AND(BF40=0, BH40=0), "",
   IF(AND(VALUE(RTD("tt.rtd",,RTD("tt.rtd",,"Inst","ASX",BE40),"ttq"))&gt;0,
       VALUE(RTD("tt.rtd",,RTD("tt.rtd",,"Inst","ASX",BG40),"ttq"))&gt;0,
         $E40&lt;$F40, BI40&gt;$F40),
       IF(ABS(BI40-$F40)&gt;0.01, "Sell", "S"),
   IF(AND(VALUE(RTD("tt.rtd",,RTD("tt.rtd",,"Inst","ASX",BE40),"ttq"))&gt;0,
       VALUE(RTD("tt.rtd",,RTD("tt.rtd",,"Inst","ASX",BG40),"ttq"))&gt;0,
       $E40&lt;$F40, BI40&lt;$E40),
       IF(ABS(BI40-$E40)&gt;0.01, "Buy", "B"), "")))</f>
        <v/>
      </c>
      <c r="BK40"/>
      <c r="BL40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  <c r="JD40" s="79"/>
      <c r="JE40" s="79"/>
      <c r="JF40" s="79"/>
      <c r="JG40" s="79"/>
      <c r="JH40" s="79"/>
      <c r="JI40" s="79"/>
      <c r="JJ40" s="79"/>
      <c r="JK40" s="79"/>
      <c r="JL40" s="79"/>
      <c r="JM40" s="79"/>
      <c r="JN40" s="79"/>
      <c r="JO40" s="79"/>
      <c r="JP40" s="79"/>
      <c r="JQ40" s="79"/>
      <c r="JR40" s="79"/>
      <c r="JS40" s="79"/>
      <c r="JT40" s="79"/>
      <c r="JU40" s="79"/>
      <c r="JV40" s="79"/>
      <c r="JW40" s="79"/>
      <c r="JX40" s="79"/>
      <c r="JY40" s="79"/>
      <c r="JZ40" s="79"/>
      <c r="KA40" s="79"/>
      <c r="KB40" s="79"/>
      <c r="KC40" s="79"/>
      <c r="KD40" s="79"/>
      <c r="KE40" s="79"/>
      <c r="KF40" s="79"/>
      <c r="KG40" s="79"/>
      <c r="KH40" s="79"/>
      <c r="KI40" s="79"/>
      <c r="KJ40" s="79"/>
      <c r="KK40" s="79"/>
      <c r="KL40" s="79"/>
      <c r="KM40" s="79"/>
      <c r="KN40" s="79"/>
      <c r="KO40" s="79"/>
      <c r="KP40" s="79"/>
      <c r="KQ40" s="79"/>
      <c r="KR40" s="79"/>
      <c r="KS40" s="79"/>
      <c r="KT40" s="79"/>
      <c r="KU40" s="79"/>
      <c r="KV40" s="79"/>
      <c r="KW40" s="79"/>
      <c r="KX40" s="79"/>
      <c r="KY40" s="79"/>
      <c r="KZ40" s="79"/>
      <c r="LA40" s="79"/>
      <c r="LB40" s="79"/>
      <c r="LC40" s="79"/>
      <c r="LD40" s="79"/>
      <c r="LE40" s="79"/>
      <c r="LF40" s="79"/>
      <c r="LG40" s="79"/>
      <c r="LH40" s="79"/>
      <c r="LI40" s="79"/>
      <c r="LJ40" s="79"/>
      <c r="LK40" s="79"/>
      <c r="LL40" s="79"/>
      <c r="LM40" s="79"/>
      <c r="LN40" s="79"/>
      <c r="LO40" s="79"/>
      <c r="LP40" s="79"/>
      <c r="LQ40" s="79"/>
      <c r="LR40" s="79"/>
      <c r="LS40" s="79"/>
      <c r="LT40" s="79"/>
      <c r="LU40" s="79"/>
      <c r="LV40" s="79"/>
      <c r="LW40" s="79"/>
      <c r="LX40" s="79"/>
      <c r="LY40" s="79"/>
      <c r="LZ40" s="79"/>
      <c r="MA40" s="79"/>
      <c r="MB40" s="79"/>
      <c r="MC40" s="79"/>
      <c r="MD40" s="79"/>
      <c r="ME40" s="79"/>
      <c r="MF40" s="79"/>
      <c r="MG40" s="79"/>
      <c r="MH40" s="79"/>
      <c r="MI40" s="79"/>
      <c r="MJ40" s="79"/>
      <c r="MK40" s="79"/>
      <c r="ML40" s="79"/>
      <c r="MM40" s="79"/>
      <c r="MN40" s="79"/>
      <c r="MO40" s="79"/>
      <c r="MP40" s="79"/>
      <c r="MQ40" s="79"/>
      <c r="MR40" s="79"/>
      <c r="MS40" s="79"/>
      <c r="MT40" s="79"/>
      <c r="MU40" s="79"/>
      <c r="MV40" s="79"/>
      <c r="MW40" s="79"/>
      <c r="MX40" s="79"/>
      <c r="MY40" s="79"/>
      <c r="MZ40" s="79"/>
      <c r="NA40" s="79"/>
      <c r="NB40" s="79"/>
      <c r="NC40" s="79"/>
      <c r="ND40" s="79"/>
      <c r="NE40" s="79"/>
      <c r="NF40" s="60"/>
      <c r="NG40" s="60"/>
      <c r="NH40" s="60"/>
      <c r="NI40" s="60"/>
      <c r="NJ40" s="60"/>
      <c r="NK40" s="60"/>
      <c r="NL40" s="60"/>
      <c r="NM40" s="60"/>
      <c r="NN40" s="60"/>
      <c r="NO40" s="60"/>
      <c r="NP40" s="60"/>
      <c r="NQ40" s="60"/>
      <c r="NR40" s="60"/>
      <c r="NS40" s="60"/>
      <c r="NT40" s="60"/>
      <c r="NU40" s="60"/>
      <c r="NV40" s="60"/>
      <c r="NW40" s="60"/>
      <c r="NX40" s="60"/>
      <c r="NY40" s="60"/>
      <c r="NZ40" s="60"/>
      <c r="OA40" s="60"/>
      <c r="OB40" s="60"/>
      <c r="OC40" s="60"/>
      <c r="OD40" s="60"/>
      <c r="OE40" s="60"/>
      <c r="OF40" s="60"/>
      <c r="OG40" s="60"/>
      <c r="OH40" s="60"/>
      <c r="OI40" s="60"/>
      <c r="OJ40" s="60"/>
      <c r="OK40" s="60"/>
      <c r="OL40" s="60"/>
      <c r="OM40" s="60"/>
      <c r="ON40" s="60"/>
      <c r="OO40" s="60"/>
      <c r="OP40" s="60"/>
      <c r="OQ40" s="60"/>
      <c r="OR40" s="60"/>
      <c r="OS40" s="60"/>
      <c r="OT40" s="60"/>
      <c r="OU40" s="60"/>
      <c r="OV40" s="60"/>
      <c r="OW40" s="60"/>
      <c r="OX40" s="60"/>
      <c r="OY40" s="60"/>
      <c r="OZ40" s="60"/>
      <c r="PA40" s="60"/>
      <c r="PB40" s="60"/>
      <c r="PC40" s="60"/>
      <c r="PD40" s="60"/>
      <c r="PE40" s="60"/>
      <c r="PF40" s="60"/>
      <c r="PG40" s="60"/>
      <c r="PH40" s="60"/>
      <c r="PI40" s="60"/>
      <c r="PJ40" s="60"/>
      <c r="PK40" s="60"/>
      <c r="PL40" s="60"/>
      <c r="PM40" s="60"/>
      <c r="PN40" s="60"/>
      <c r="PO40" s="60"/>
      <c r="PP40" s="60"/>
      <c r="PQ40" s="60"/>
      <c r="PR40" s="60"/>
      <c r="PS40" s="60"/>
      <c r="PT40" s="60"/>
      <c r="PU40" s="60"/>
      <c r="PV40" s="60"/>
      <c r="PW40" s="60"/>
      <c r="PX40" s="60"/>
      <c r="PY40" s="60"/>
      <c r="PZ40" s="60"/>
      <c r="QA40" s="60"/>
      <c r="QB40" s="60"/>
      <c r="QC40" s="60"/>
      <c r="QD40" s="60"/>
      <c r="QE40" s="60"/>
      <c r="QF40" s="60"/>
      <c r="QG40" s="60"/>
      <c r="QH40" s="60"/>
      <c r="QI40" s="60"/>
      <c r="QJ40" s="60"/>
      <c r="QK40" s="60"/>
      <c r="QL40" s="60"/>
      <c r="QM40" s="60"/>
      <c r="QN40" s="60"/>
      <c r="QO40" s="60"/>
      <c r="QP40" s="60"/>
      <c r="QQ40" s="60"/>
      <c r="QR40" s="60"/>
      <c r="QS40" s="60"/>
      <c r="QT40" s="60"/>
      <c r="QU40" s="60"/>
      <c r="QV40" s="60"/>
      <c r="QW40" s="60"/>
      <c r="QX40" s="60"/>
      <c r="QY40" s="60"/>
      <c r="QZ40" s="60"/>
      <c r="RA40" s="60"/>
      <c r="RB40" s="60"/>
      <c r="RC40" s="60"/>
      <c r="RD40" s="60"/>
      <c r="RE40" s="60"/>
      <c r="RF40" s="60"/>
      <c r="RG40" s="60"/>
      <c r="RH40" s="60"/>
      <c r="RI40" s="60"/>
      <c r="RJ40" s="60"/>
      <c r="RK40" s="60"/>
      <c r="RL40" s="60"/>
      <c r="RM40" s="60"/>
      <c r="RN40" s="60"/>
      <c r="RO40" s="60"/>
      <c r="RP40" s="60"/>
      <c r="RQ40" s="60"/>
      <c r="RR40" s="60"/>
      <c r="RS40" s="60"/>
      <c r="RT40" s="60"/>
      <c r="RU40" s="60"/>
      <c r="RV40" s="60"/>
      <c r="RW40" s="60"/>
      <c r="RX40" s="60"/>
      <c r="RY40" s="60"/>
      <c r="RZ40" s="60"/>
      <c r="SA40" s="60"/>
      <c r="SB40" s="60"/>
      <c r="SC40" s="60"/>
      <c r="SD40" s="60"/>
      <c r="SE40" s="60"/>
      <c r="SF40" s="60"/>
      <c r="SG40" s="60"/>
      <c r="SH40" s="60"/>
      <c r="SI40" s="60"/>
      <c r="SJ40" s="60"/>
      <c r="SK40" s="60"/>
      <c r="SL40" s="60"/>
      <c r="SM40" s="60"/>
      <c r="SN40" s="60"/>
      <c r="SO40" s="60"/>
      <c r="SP40" s="60"/>
      <c r="SQ40" s="60"/>
      <c r="SR40" s="60"/>
      <c r="SS40" s="60"/>
      <c r="ST40" s="60"/>
      <c r="SU40" s="60"/>
      <c r="SV40" s="60"/>
      <c r="SW40" s="60"/>
      <c r="SX40" s="60"/>
      <c r="SY40" s="60"/>
      <c r="SZ40" s="60"/>
      <c r="TA40" s="60"/>
      <c r="TB40" s="60"/>
      <c r="TC40" s="60"/>
      <c r="TD40" s="60"/>
      <c r="TE40" s="60"/>
      <c r="TF40" s="60"/>
      <c r="TG40" s="60"/>
      <c r="TH40" s="60"/>
      <c r="TI40" s="60"/>
      <c r="TJ40" s="60"/>
      <c r="TK40" s="60"/>
      <c r="TL40" s="60"/>
      <c r="TM40" s="60"/>
      <c r="TN40" s="60"/>
      <c r="TO40" s="60"/>
      <c r="TP40" s="60"/>
      <c r="TQ40" s="60"/>
      <c r="TR40" s="60"/>
      <c r="TS40" s="60"/>
      <c r="TT40" s="60"/>
      <c r="TU40" s="60"/>
      <c r="TV40" s="60"/>
      <c r="TW40" s="60"/>
      <c r="TX40" s="60"/>
      <c r="TY40" s="60"/>
      <c r="TZ40" s="60"/>
      <c r="UA40" s="60"/>
      <c r="UB40" s="60"/>
      <c r="UC40" s="60"/>
      <c r="UD40" s="60"/>
      <c r="UE40" s="60"/>
      <c r="UF40" s="60"/>
      <c r="UG40" s="60"/>
      <c r="UH40" s="60"/>
      <c r="UI40" s="60"/>
      <c r="UJ40" s="60"/>
      <c r="UK40" s="60"/>
      <c r="UL40" s="60"/>
      <c r="UM40" s="60"/>
      <c r="UN40" s="60"/>
      <c r="UO40" s="60"/>
      <c r="UP40" s="60"/>
      <c r="UQ40" s="60"/>
      <c r="UR40" s="60"/>
      <c r="US40" s="60"/>
      <c r="UT40" s="60"/>
      <c r="UU40" s="60"/>
      <c r="UV40" s="60"/>
      <c r="UW40" s="60"/>
      <c r="UX40" s="60"/>
      <c r="UY40" s="60"/>
      <c r="UZ40" s="60"/>
      <c r="VA40" s="60"/>
      <c r="VB40" s="60"/>
      <c r="VC40" s="60"/>
      <c r="VD40" s="60"/>
      <c r="VE40" s="60"/>
      <c r="VF40" s="60"/>
      <c r="VG40" s="60"/>
      <c r="VH40" s="60"/>
      <c r="VI40" s="60"/>
      <c r="VJ40" s="60"/>
      <c r="VK40" s="60"/>
      <c r="VL40" s="60"/>
      <c r="VM40" s="60"/>
      <c r="VN40" s="60"/>
      <c r="VO40" s="60"/>
      <c r="VP40" s="60"/>
      <c r="VQ40" s="60"/>
      <c r="VR40" s="60"/>
      <c r="VS40" s="60"/>
      <c r="VT40" s="60"/>
      <c r="VU40" s="60"/>
      <c r="VV40" s="60"/>
      <c r="VW40" s="60"/>
      <c r="VX40" s="60"/>
      <c r="VY40" s="60"/>
      <c r="VZ40" s="60"/>
      <c r="WA40" s="60"/>
      <c r="WB40" s="60"/>
      <c r="WC40" s="60"/>
      <c r="WD40" s="60"/>
      <c r="WE40" s="60"/>
      <c r="WF40" s="60"/>
      <c r="WG40" s="60"/>
      <c r="WH40" s="60"/>
      <c r="WI40" s="60"/>
      <c r="WJ40" s="60"/>
      <c r="WK40" s="60"/>
      <c r="WL40" s="60"/>
      <c r="WM40" s="60"/>
      <c r="WN40" s="60"/>
      <c r="WO40" s="60"/>
      <c r="WP40" s="60"/>
      <c r="WQ40" s="60"/>
      <c r="WR40" s="60"/>
      <c r="WS40" s="60"/>
      <c r="WT40" s="60"/>
      <c r="WU40" s="60"/>
      <c r="WV40" s="60"/>
      <c r="WW40" s="60"/>
      <c r="WX40" s="60"/>
      <c r="WY40" s="60"/>
      <c r="WZ40" s="60"/>
      <c r="XA40" s="60"/>
      <c r="XB40" s="60"/>
      <c r="XC40" s="60"/>
      <c r="XD40" s="60"/>
      <c r="XE40" s="60"/>
      <c r="XF40" s="60"/>
      <c r="XG40" s="60"/>
      <c r="XH40" s="60"/>
      <c r="XI40" s="60"/>
      <c r="XJ40" s="60"/>
      <c r="XK40" s="60"/>
      <c r="XL40" s="60"/>
      <c r="XM40" s="60"/>
      <c r="XN40" s="60"/>
      <c r="XO40" s="60"/>
      <c r="XP40" s="60"/>
      <c r="XQ40" s="60"/>
      <c r="XR40" s="60"/>
      <c r="XS40" s="60"/>
      <c r="XT40" s="60"/>
      <c r="XU40" s="60"/>
      <c r="XV40" s="60"/>
      <c r="XW40" s="60"/>
      <c r="XX40" s="60"/>
      <c r="XY40" s="60"/>
      <c r="XZ40" s="60"/>
      <c r="YA40" s="60"/>
      <c r="YB40" s="60"/>
      <c r="YC40" s="60"/>
      <c r="YD40" s="60"/>
      <c r="YE40" s="60"/>
      <c r="YF40" s="60"/>
      <c r="YG40" s="60"/>
      <c r="YH40" s="60"/>
      <c r="YI40" s="60"/>
      <c r="YJ40" s="60"/>
      <c r="YK40" s="60"/>
      <c r="YL40" s="60"/>
      <c r="YM40" s="60"/>
      <c r="YN40" s="60"/>
      <c r="YO40" s="60"/>
      <c r="YP40" s="60"/>
      <c r="YQ40" s="60"/>
      <c r="YR40" s="60"/>
      <c r="YS40" s="60"/>
      <c r="YT40" s="60"/>
      <c r="YU40" s="60"/>
      <c r="YV40" s="60"/>
      <c r="YW40" s="60"/>
      <c r="YX40" s="60"/>
      <c r="YY40" s="60"/>
      <c r="YZ40" s="60"/>
      <c r="ZA40" s="60"/>
      <c r="ZB40" s="60"/>
      <c r="ZC40" s="60"/>
      <c r="ZD40" s="60"/>
      <c r="ZE40" s="60"/>
      <c r="ZF40" s="60"/>
      <c r="ZG40" s="60"/>
      <c r="ZH40" s="60"/>
      <c r="ZI40" s="60"/>
      <c r="ZJ40" s="60"/>
      <c r="ZK40" s="60"/>
      <c r="ZL40" s="60"/>
      <c r="ZM40" s="60"/>
      <c r="ZN40" s="60"/>
      <c r="ZO40" s="60"/>
      <c r="ZP40" s="60"/>
      <c r="ZQ40" s="60"/>
      <c r="ZR40" s="60"/>
      <c r="ZS40" s="60"/>
      <c r="ZT40" s="60"/>
      <c r="ZU40" s="60"/>
      <c r="ZV40" s="60"/>
      <c r="ZW40" s="60"/>
      <c r="ZX40" s="60"/>
      <c r="ZY40" s="60"/>
      <c r="ZZ40" s="60"/>
      <c r="AAA40" s="60"/>
      <c r="AAB40" s="60"/>
      <c r="AAC40" s="60"/>
      <c r="AAD40" s="60"/>
      <c r="AAE40" s="60"/>
      <c r="AAF40" s="60"/>
      <c r="AAG40" s="60"/>
      <c r="AAH40" s="60"/>
      <c r="AAI40" s="60"/>
      <c r="AAJ40" s="60"/>
      <c r="AAK40" s="60"/>
      <c r="AAL40" s="60"/>
      <c r="AAM40" s="60"/>
      <c r="AAN40" s="60"/>
      <c r="AAO40" s="60"/>
      <c r="AAP40" s="60"/>
      <c r="AAQ40" s="60"/>
      <c r="AAR40" s="60"/>
      <c r="AAS40" s="60"/>
      <c r="AAT40" s="60"/>
      <c r="AAU40" s="60"/>
      <c r="AAV40" s="60"/>
      <c r="AAW40" s="60"/>
      <c r="AAX40" s="60"/>
      <c r="AAY40" s="60"/>
      <c r="AAZ40" s="60"/>
      <c r="ABA40" s="60"/>
      <c r="ABB40" s="60"/>
      <c r="ABC40" s="60"/>
      <c r="ABD40" s="60"/>
      <c r="ABE40" s="60"/>
      <c r="ABF40" s="60"/>
      <c r="ABG40" s="60"/>
      <c r="ABH40" s="60"/>
      <c r="ABI40" s="60"/>
      <c r="ABJ40" s="60"/>
      <c r="ABK40" s="60"/>
      <c r="ABL40" s="60"/>
      <c r="ABM40" s="60"/>
      <c r="ABN40" s="60"/>
      <c r="ABO40" s="60"/>
      <c r="ABP40" s="60"/>
      <c r="ABQ40" s="60"/>
      <c r="ABR40" s="60"/>
      <c r="ABS40" s="60"/>
      <c r="ABT40" s="60"/>
      <c r="ABU40" s="60"/>
      <c r="ABV40" s="60"/>
      <c r="ABW40" s="60"/>
      <c r="ABX40" s="60"/>
      <c r="ABY40" s="60"/>
      <c r="ABZ40" s="60"/>
      <c r="ACA40" s="60"/>
      <c r="ACB40" s="60"/>
      <c r="ACC40" s="60"/>
      <c r="ACD40" s="60"/>
      <c r="ACE40" s="60"/>
      <c r="ACF40" s="60"/>
      <c r="ACG40" s="60"/>
      <c r="ACH40" s="60"/>
      <c r="ACI40" s="60"/>
    </row>
    <row r="41" spans="1:763" x14ac:dyDescent="0.2">
      <c r="A41" s="40" t="s">
        <v>45</v>
      </c>
      <c r="B41" cm="1">
        <f t="array" ref="B41">IFERROR(
  _xlfn.SWITCH(
    $F$2,
    "vwap", ROUND(
      (RTD("tt.rtd",,RTD("tt.rtd",,"Inst","ASX",A41),"BidQty") * RTD("tt.rtd",,RTD("tt.rtd",,"Inst","ASX",A41),"Ask") +
       RTD("tt.rtd",,RTD("tt.rtd",,"Inst","ASX",A41),"AskQty") * RTD("tt.rtd",,RTD("tt.rtd",,"Inst","ASX",A41),"Bid")) /
      (RTD("tt.rtd",,RTD("tt.rtd",,"Inst","ASX",A41),"BidQty") + RTD("tt.rtd",,RTD("tt.rtd",,"Inst","ASX",A41),"AskQty")),
      3
    ),
    "settle", RTD("tt.rtd",,RTD("tt.rtd",,"Inst","ASX",A41),"Settle"),
    "mid", ROUND(
      (RTD("tt.rtd",,RTD("tt.rtd",,"Inst","ASX",A41),"Bid") + RTD("tt.rtd",,RTD("tt.rtd",,"Inst","ASX",A41),"Ask")) / 2,
      3
    ),
    0
  ),
  0
)</f>
        <v>0</v>
      </c>
      <c r="C41" s="35">
        <f>B41-B44</f>
        <v>0</v>
      </c>
      <c r="D41" s="41" t="s">
        <v>129</v>
      </c>
      <c r="E41" t="e">
        <f>VALUE(RTD("tt.rtd",,RTD("tt.rtd",,"Inst","ASX",D41),"Bid"))</f>
        <v>#N/A</v>
      </c>
      <c r="F41" t="e">
        <f>VALUE(RTD("tt.rtd",,RTD("tt.rtd",,"Inst","ASX",D41),"Ask"))</f>
        <v>#N/A</v>
      </c>
      <c r="G41" s="37" cm="1">
        <f t="array" ref="G41">IFERROR(
  _xlfn.SWITCH(
    $F$2,
    "vwap", ROUND(
      (RTD("tt.rtd",,RTD("tt.rtd",,"Inst","ASX",D41),"BidQty") * RTD("tt.rtd",,RTD("tt.rtd",,"Inst","ASX",D41),"Ask") +
       RTD("tt.rtd",,RTD("tt.rtd",,"Inst","ASX",D41),"AskQty") * RTD("tt.rtd",,RTD("tt.rtd",,"Inst","ASX",D41),"Bid")) /
      (RTD("tt.rtd",,RTD("tt.rtd",,"Inst","ASX",D41),"BidQty") + RTD("tt.rtd",,RTD("tt.rtd",,"Inst","ASX",D41),"AskQty")),
      3
    ),
    "settle", RTD("tt.rtd",,RTD("tt.rtd",,"Inst","ASX",D41),"Settle"),
    "mid", ROUND(
      (RTD("tt.rtd",,RTD("tt.rtd",,"Inst","ASX",D41),"Bid") + RTD("tt.rtd",,RTD("tt.rtd",,"Inst","ASX",D41),"Ask")) / 2,
      3
    ),
    0
  ),
  0
)</f>
        <v>0</v>
      </c>
      <c r="I41" s="41" t="s">
        <v>131</v>
      </c>
      <c r="J41" cm="1">
        <f t="array" ref="J41">IFERROR(
  _xlfn.SWITCH(
    $F$2,
    "vwap", ROUND(
      (RTD("tt.rtd",,RTD("tt.rtd",,"Inst","ASX",I41),"BidQty") * RTD("tt.rtd",,RTD("tt.rtd",,"Inst","ASX",I41),"Ask") +
       RTD("tt.rtd",,RTD("tt.rtd",,"Inst","ASX",I41),"AskQty") * RTD("tt.rtd",,RTD("tt.rtd",,"Inst","ASX",I41),"Bid")) /
      (RTD("tt.rtd",,RTD("tt.rtd",,"Inst","ASX",I41),"BidQty") + RTD("tt.rtd",,RTD("tt.rtd",,"Inst","ASX",I41),"AskQty")),
      3
    ),
    "settle", RTD("tt.rtd",,RTD("tt.rtd",,"Inst","ASX",I41),"Settle"),
    "mid", ROUND(
      (RTD("tt.rtd",,RTD("tt.rtd",,"Inst","ASX",I41),"Bid") + RTD("tt.rtd",,RTD("tt.rtd",,"Inst","ASX",I41),"Ask")) / 2,
      3
    ),
    0
  ),
  0
)</f>
        <v>0</v>
      </c>
      <c r="K41" s="41" t="s">
        <v>65</v>
      </c>
      <c r="L41" cm="1">
        <f t="array" ref="L41">IFERROR(
  _xlfn.SWITCH(
    $F$2,
    "vwap", ROUND(
      (RTD("tt.rtd",,RTD("tt.rtd",,"Inst","ASX",K41),"BidQty") * RTD("tt.rtd",,RTD("tt.rtd",,"Inst","ASX",K41),"Ask") +
       RTD("tt.rtd",,RTD("tt.rtd",,"Inst","ASX",K41),"AskQty") * RTD("tt.rtd",,RTD("tt.rtd",,"Inst","ASX",K41),"Bid")) /
      (RTD("tt.rtd",,RTD("tt.rtd",,"Inst","ASX",K41),"BidQty") + RTD("tt.rtd",,RTD("tt.rtd",,"Inst","ASX",K41),"AskQty")),
      3
    ),
    "settle", RTD("tt.rtd",,RTD("tt.rtd",,"Inst","ASX",K41),"Settle"),
    "mid", ROUND(
      (RTD("tt.rtd",,RTD("tt.rtd",,"Inst","ASX",K41),"Bid") + RTD("tt.rtd",,RTD("tt.rtd",,"Inst","ASX",K41),"Ask")) / 2,
      3
    ),
    0
  ),
  0
)</f>
        <v>0</v>
      </c>
      <c r="M41" s="35">
        <f t="shared" ref="M41:M68" si="17">J41-L41</f>
        <v>0</v>
      </c>
      <c r="Q41" s="41" t="s">
        <v>133</v>
      </c>
      <c r="R41" cm="1">
        <f t="array" ref="R41">IFERROR(
  _xlfn.SWITCH(
    $F$2,
    "vwap", ROUND(
      (RTD("tt.rtd",,RTD("tt.rtd",,"Inst","ASX",Q41),"BidQty") * RTD("tt.rtd",,RTD("tt.rtd",,"Inst","ASX",Q41),"Ask") +
       RTD("tt.rtd",,RTD("tt.rtd",,"Inst","ASX",Q41),"AskQty") * RTD("tt.rtd",,RTD("tt.rtd",,"Inst","ASX",Q41),"Bid")) /
      (RTD("tt.rtd",,RTD("tt.rtd",,"Inst","ASX",Q41),"BidQty") + RTD("tt.rtd",,RTD("tt.rtd",,"Inst","ASX",Q41),"AskQty")),
      3
    ),
    "settle", RTD("tt.rtd",,RTD("tt.rtd",,"Inst","ASX",Q41),"Settle"),
    "mid", ROUND(
      (RTD("tt.rtd",,RTD("tt.rtd",,"Inst","ASX",Q41),"Bid") + RTD("tt.rtd",,RTD("tt.rtd",,"Inst","ASX",Q41),"Ask")) / 2,
      3
    ),
    0
  ),
  0
)</f>
        <v>0</v>
      </c>
      <c r="S41" s="41" t="s">
        <v>142</v>
      </c>
      <c r="T41" cm="1">
        <f t="array" ref="T41">IFERROR(
  _xlfn.SWITCH(
    $F$2,
    "vwap", ROUND(
      (RTD("tt.rtd",,RTD("tt.rtd",,"Inst","ASX",S41),"BidQty") * RTD("tt.rtd",,RTD("tt.rtd",,"Inst","ASX",S41),"Ask") +
       RTD("tt.rtd",,RTD("tt.rtd",,"Inst","ASX",S41),"AskQty") * RTD("tt.rtd",,RTD("tt.rtd",,"Inst","ASX",S41),"Bid")) /
      (RTD("tt.rtd",,RTD("tt.rtd",,"Inst","ASX",S41),"BidQty") + RTD("tt.rtd",,RTD("tt.rtd",,"Inst","ASX",S41),"AskQty")),
      3
    ),
    "settle", RTD("tt.rtd",,RTD("tt.rtd",,"Inst","ASX",S41),"Settle"),
    "mid", ROUND(
      (RTD("tt.rtd",,RTD("tt.rtd",,"Inst","ASX",S41),"Bid") + RTD("tt.rtd",,RTD("tt.rtd",,"Inst","ASX",S41),"Ask")) / 2,
      3
    ),
    0
  ),
  0
)</f>
        <v>0</v>
      </c>
      <c r="U41" s="35">
        <f t="shared" si="3"/>
        <v>0</v>
      </c>
      <c r="Y41" s="41" t="s">
        <v>135</v>
      </c>
      <c r="Z41" cm="1">
        <f t="array" ref="Z41">IFERROR(
  _xlfn.SWITCH(
    $F$2,
    "vwap", ROUND(
      (RTD("tt.rtd",,RTD("tt.rtd",,"Inst","ASX",Y41),"BidQty") * RTD("tt.rtd",,RTD("tt.rtd",,"Inst","ASX",Y41),"Ask") +
       RTD("tt.rtd",,RTD("tt.rtd",,"Inst","ASX",Y41),"AskQty") * RTD("tt.rtd",,RTD("tt.rtd",,"Inst","ASX",Y41),"Bid")) /
      (RTD("tt.rtd",,RTD("tt.rtd",,"Inst","ASX",Y41),"BidQty") + RTD("tt.rtd",,RTD("tt.rtd",,"Inst","ASX",Y41),"AskQty")),
      3
    ),
    "settle", RTD("tt.rtd",,RTD("tt.rtd",,"Inst","ASX",Y41),"Settle"),
    "mid", ROUND(
      (RTD("tt.rtd",,RTD("tt.rtd",,"Inst","ASX",Y41),"Bid") + RTD("tt.rtd",,RTD("tt.rtd",,"Inst","ASX",Y41),"Ask")) / 2,
      3
    ),
    0
  ),
  0
)</f>
        <v>0</v>
      </c>
      <c r="AA41" s="41" t="s">
        <v>143</v>
      </c>
      <c r="AB41" cm="1">
        <f t="array" ref="AB41">IFERROR(
  _xlfn.SWITCH(
    $F$2,
    "vwap", ROUND(
      (RTD("tt.rtd",,RTD("tt.rtd",,"Inst","ASX",AA41),"BidQty") * RTD("tt.rtd",,RTD("tt.rtd",,"Inst","ASX",AA41),"Ask") +
       RTD("tt.rtd",,RTD("tt.rtd",,"Inst","ASX",AA41),"AskQty") * RTD("tt.rtd",,RTD("tt.rtd",,"Inst","ASX",AA41),"Bid")) /
      (RTD("tt.rtd",,RTD("tt.rtd",,"Inst","ASX",AA41),"BidQty") + RTD("tt.rtd",,RTD("tt.rtd",,"Inst","ASX",AA41),"AskQty")),
      3
    ),
    "settle", RTD("tt.rtd",,RTD("tt.rtd",,"Inst","ASX",AA41),"Settle"),
    "mid", ROUND(
      (RTD("tt.rtd",,RTD("tt.rtd",,"Inst","ASX",AA41),"Bid") + RTD("tt.rtd",,RTD("tt.rtd",,"Inst","ASX",AA41),"Ask")) / 2,
      3
    ),
    0
  ),
  0
)</f>
        <v>0</v>
      </c>
      <c r="AC41" s="35">
        <f t="shared" si="5"/>
        <v>0</v>
      </c>
      <c r="AG41" s="41" t="s">
        <v>187</v>
      </c>
      <c r="AH41" cm="1">
        <f t="array" ref="AH41">IFERROR(
  _xlfn.SWITCH(
    $F$2,
    "vwap", ROUND(
      (RTD("tt.rtd",,RTD("tt.rtd",,"Inst","ASX",AG41),"BidQty") * RTD("tt.rtd",,RTD("tt.rtd",,"Inst","ASX",AG41),"Ask") +
       RTD("tt.rtd",,RTD("tt.rtd",,"Inst","ASX",AG41),"AskQty") * RTD("tt.rtd",,RTD("tt.rtd",,"Inst","ASX",AG41),"Bid")) /
      (RTD("tt.rtd",,RTD("tt.rtd",,"Inst","ASX",AG41),"BidQty") + RTD("tt.rtd",,RTD("tt.rtd",,"Inst","ASX",AG41),"AskQty")),
      3
    ),
    "settle", RTD("tt.rtd",,RTD("tt.rtd",,"Inst","ASX",AG41),"Settle"),
    "mid", ROUND(
      (RTD("tt.rtd",,RTD("tt.rtd",,"Inst","ASX",AG41),"Bid") + RTD("tt.rtd",,RTD("tt.rtd",,"Inst","ASX",AG41),"Ask")) / 2,
      3
    ),
    0
  ),
  0
)</f>
        <v>0</v>
      </c>
      <c r="AI41" s="41" t="s">
        <v>144</v>
      </c>
      <c r="AJ41" cm="1">
        <f t="array" ref="AJ41">IFERROR(
  _xlfn.SWITCH(
    $F$2,
    "vwap", ROUND(
      (RTD("tt.rtd",,RTD("tt.rtd",,"Inst","ASX",AI41),"BidQty") * RTD("tt.rtd",,RTD("tt.rtd",,"Inst","ASX",AI41),"Ask") +
       RTD("tt.rtd",,RTD("tt.rtd",,"Inst","ASX",AI41),"AskQty") * RTD("tt.rtd",,RTD("tt.rtd",,"Inst","ASX",AI41),"Bid")) /
      (RTD("tt.rtd",,RTD("tt.rtd",,"Inst","ASX",AI41),"BidQty") + RTD("tt.rtd",,RTD("tt.rtd",,"Inst","ASX",AI41),"AskQty")),
      3
    ),
    "settle", RTD("tt.rtd",,RTD("tt.rtd",,"Inst","ASX",AI41),"Settle"),
    "mid", ROUND(
      (RTD("tt.rtd",,RTD("tt.rtd",,"Inst","ASX",AI41),"Bid") + RTD("tt.rtd",,RTD("tt.rtd",,"Inst","ASX",AI41),"Ask")) / 2,
      3
    ),
    0
  ),
  0
)</f>
        <v>0</v>
      </c>
      <c r="AK41" s="35">
        <f t="shared" si="7"/>
        <v>0</v>
      </c>
      <c r="AO41" s="41" t="s">
        <v>63</v>
      </c>
      <c r="AP41" cm="1">
        <f t="array" ref="AP41">IFERROR(
  _xlfn.SWITCH(
    $F$2,
    "vwap", ROUND(
      (RTD("tt.rtd",,RTD("tt.rtd",,"Inst","ASX",AO41),"BidQty") * RTD("tt.rtd",,RTD("tt.rtd",,"Inst","ASX",AO41),"Ask") +
       RTD("tt.rtd",,RTD("tt.rtd",,"Inst","ASX",AO41),"AskQty") * RTD("tt.rtd",,RTD("tt.rtd",,"Inst","ASX",AO41),"Bid")) /
      (RTD("tt.rtd",,RTD("tt.rtd",,"Inst","ASX",AO41),"BidQty") + RTD("tt.rtd",,RTD("tt.rtd",,"Inst","ASX",AO41),"AskQty")),
      3
    ),
    "settle", RTD("tt.rtd",,RTD("tt.rtd",,"Inst","ASX",AO41),"Settle"),
    "mid", ROUND(
      (RTD("tt.rtd",,RTD("tt.rtd",,"Inst","ASX",AO41),"Bid") + RTD("tt.rtd",,RTD("tt.rtd",,"Inst","ASX",AO41),"Ask")) / 2,
      3
    ),
    0
  ),
  0
)</f>
        <v>0</v>
      </c>
      <c r="AQ41" s="41" t="s">
        <v>130</v>
      </c>
      <c r="AR41" cm="1">
        <f t="array" ref="AR41">IFERROR(
  _xlfn.SWITCH(
    $F$2,
    "vwap", ROUND(
      (RTD("tt.rtd",,RTD("tt.rtd",,"Inst","ASX",AQ41),"BidQty") * RTD("tt.rtd",,RTD("tt.rtd",,"Inst","ASX",AQ41),"Ask") +
       RTD("tt.rtd",,RTD("tt.rtd",,"Inst","ASX",AQ41),"AskQty") * RTD("tt.rtd",,RTD("tt.rtd",,"Inst","ASX",AQ41),"Bid")) /
      (RTD("tt.rtd",,RTD("tt.rtd",,"Inst","ASX",AQ41),"BidQty") + RTD("tt.rtd",,RTD("tt.rtd",,"Inst","ASX",AQ41),"AskQty")),
      3
    ),
    "settle", RTD("tt.rtd",,RTD("tt.rtd",,"Inst","ASX",AQ41),"Settle"),
    "mid", ROUND(
      (RTD("tt.rtd",,RTD("tt.rtd",,"Inst","ASX",AQ41),"Bid") + RTD("tt.rtd",,RTD("tt.rtd",,"Inst","ASX",AQ41),"Ask")) / 2,
      3
    ),
    0
  ),
  0
)</f>
        <v>0</v>
      </c>
      <c r="AS41" s="35">
        <f>AP41+AR41</f>
        <v>0</v>
      </c>
      <c r="AW41" s="41" t="s">
        <v>61</v>
      </c>
      <c r="AX41" cm="1">
        <f t="array" ref="AX41">IFERROR(
  _xlfn.SWITCH(
    $F$2,
    "vwap", ROUND(
      (RTD("tt.rtd",,RTD("tt.rtd",,"Inst","ASX",AW41),"BidQty") * RTD("tt.rtd",,RTD("tt.rtd",,"Inst","ASX",AW41),"Ask") +
       RTD("tt.rtd",,RTD("tt.rtd",,"Inst","ASX",AW41),"AskQty") * RTD("tt.rtd",,RTD("tt.rtd",,"Inst","ASX",AW41),"Bid")) /
      (RTD("tt.rtd",,RTD("tt.rtd",,"Inst","ASX",AW41),"BidQty") + RTD("tt.rtd",,RTD("tt.rtd",,"Inst","ASX",AW41),"AskQty")),
      3
    ),
    "settle", RTD("tt.rtd",,RTD("tt.rtd",,"Inst","ASX",AW41),"Settle"),
    "mid", ROUND(
      (RTD("tt.rtd",,RTD("tt.rtd",,"Inst","ASX",AW41),"Bid") + RTD("tt.rtd",,RTD("tt.rtd",,"Inst","ASX",AW41),"Ask")) / 2,
      3
    ),
    0
  ),
  0
)</f>
        <v>0</v>
      </c>
      <c r="AY41" s="41" t="s">
        <v>64</v>
      </c>
      <c r="AZ41" cm="1">
        <f t="array" ref="AZ41">IFERROR(
  _xlfn.SWITCH(
    $F$2,
    "vwap", ROUND(
      (RTD("tt.rtd",,RTD("tt.rtd",,"Inst","ASX",AY41),"BidQty") * RTD("tt.rtd",,RTD("tt.rtd",,"Inst","ASX",AY41),"Ask") +
       RTD("tt.rtd",,RTD("tt.rtd",,"Inst","ASX",AY41),"AskQty") * RTD("tt.rtd",,RTD("tt.rtd",,"Inst","ASX",AY41),"Bid")) /
      (RTD("tt.rtd",,RTD("tt.rtd",,"Inst","ASX",AY41),"BidQty") + RTD("tt.rtd",,RTD("tt.rtd",,"Inst","ASX",AY41),"AskQty")),
      3
    ),
    "settle", RTD("tt.rtd",,RTD("tt.rtd",,"Inst","ASX",AY41),"Settle"),
    "mid", ROUND(
      (RTD("tt.rtd",,RTD("tt.rtd",,"Inst","ASX",AY41),"Bid") + RTD("tt.rtd",,RTD("tt.rtd",,"Inst","ASX",AY41),"Ask")) / 2,
      3
    ),
    0
  ),
  0
)</f>
        <v>0</v>
      </c>
      <c r="BA41" s="39">
        <f>AX41+AZ41</f>
        <v>0</v>
      </c>
      <c r="BB41" t="str">
        <f>IF(AND(AX41=0, AZ41=0), "",
   IF(AND(VALUE(RTD("tt.rtd",,RTD("tt.rtd",,"Inst","ASX",AW41),"ttq"))&gt;0,
       VALUE(RTD("tt.rtd",,RTD("tt.rtd",,"Inst","ASX",AY41),"ttq"))&gt;0,
         $E41&lt;$F41, BA41&gt;$F41),
       IF(ABS(BA41-$F41)&gt;0.01, "Sell", "S"),
   IF(AND(VALUE(RTD("tt.rtd",,RTD("tt.rtd",,"Inst","ASX",AW41),"ttq"))&gt;0,
       VALUE(RTD("tt.rtd",,RTD("tt.rtd",,"Inst","ASX",AY41),"ttq"))&gt;0,
       $E41&lt;$F41, BA41&lt;$E41),
       IF(ABS(BA41-$E41)&gt;0.01, "Buy", "B"), "")))</f>
        <v/>
      </c>
      <c r="BC41" t="str">
        <f>IF(OR(BB41="B", BB41="BUY"),
    IF(VALUE(RTD("tt.rtd",,RTD("tt.rtd",,"Inst","ASX",AW41),"BidQty")) /
       VALUE(RTD("tt.rtd",,RTD("tt.rtd",,"Inst","ASX",AW41),"AskQty")) &gt; $G$2,
       IF(VALUE(RTD("tt.rtd",,RTD("tt.rtd",,"Inst","ASX",AW41),"BidQty")) /
          VALUE(RTD("tt.rtd",,RTD("tt.rtd",,"Inst","ASX",AW41),"AskQty")) &gt;=
          VALUE(RTD("tt.rtd",,RTD("tt.rtd",,"Inst","ASX",AY41),"AskQty")) /
          VALUE(RTD("tt.rtd",,RTD("tt.rtd",,"Inst","ASX",AY41),"BidQty")),
          AY41,AW41),
       ""),
    IF(OR(BB41="S", BB41="SELL"),
        IF(VALUE(RTD("tt.rtd",,RTD("tt.rtd",,"Inst","ASX",AY41),"BidQty")) /
           VALUE(RTD("tt.rtd",,RTD("tt.rtd",,"Inst","ASX",AY41),"AskQty")) &gt;  $G$2,
           IF(VALUE(RTD("tt.rtd",,RTD("tt.rtd",,"Inst","ASX",AW41),"BidQty")) /
              VALUE(RTD("tt.rtd",,RTD("tt.rtd",,"Inst","ASX",AW41),"AskQty")) &gt;=
              VALUE(RTD("tt.rtd",,RTD("tt.rtd",,"Inst","ASX",AY41),"AskQty")) /
              VALUE(RTD("tt.rtd",,RTD("tt.rtd",,"Inst","ASX",AY41),"BidQty")),
              AW41,AY41),
           ""),
        ""))</f>
        <v/>
      </c>
      <c r="BD41" t="str">
        <f t="shared" si="12"/>
        <v/>
      </c>
      <c r="BE41" s="41" t="s">
        <v>281</v>
      </c>
      <c r="BF41" cm="1">
        <f t="array" ref="BF41">IFERROR(
  _xlfn.SWITCH(
    $F$2,
    "vwap", ROUND(
      (RTD("tt.rtd",,RTD("tt.rtd",,"Inst","ASX",BE41),"BidQty") * RTD("tt.rtd",,RTD("tt.rtd",,"Inst","ASX",BE41),"Ask") +
       RTD("tt.rtd",,RTD("tt.rtd",,"Inst","ASX",BE41),"AskQty") * RTD("tt.rtd",,RTD("tt.rtd",,"Inst","ASX",BE41),"Bid")) /
      (RTD("tt.rtd",,RTD("tt.rtd",,"Inst","ASX",BE41),"BidQty") + RTD("tt.rtd",,RTD("tt.rtd",,"Inst","ASX",BE41),"AskQty")),
      3
    ),
    "settle", RTD("tt.rtd",,RTD("tt.rtd",,"Inst","ASX",BE41),"Settle"),
    "mid", ROUND(
      (RTD("tt.rtd",,RTD("tt.rtd",,"Inst","ASX",BE41),"Bid") + RTD("tt.rtd",,RTD("tt.rtd",,"Inst","ASX",BE41),"Ask")) / 2,
      3
    ),
    0
  ),
  0
)</f>
        <v>0</v>
      </c>
      <c r="BG41" s="41" t="s">
        <v>284</v>
      </c>
      <c r="BH41" cm="1">
        <f t="array" ref="BH41">IFERROR(
  _xlfn.SWITCH(
    $F$2,
    "vwap", ROUND(
      (RTD("tt.rtd",,RTD("tt.rtd",,"Inst","ASX",BG41),"BidQty") * RTD("tt.rtd",,RTD("tt.rtd",,"Inst","ASX",BG41),"Ask") +
       RTD("tt.rtd",,RTD("tt.rtd",,"Inst","ASX",BG41),"AskQty") * RTD("tt.rtd",,RTD("tt.rtd",,"Inst","ASX",BG41),"Bid")) /
      (RTD("tt.rtd",,RTD("tt.rtd",,"Inst","ASX",BG41),"BidQty") + RTD("tt.rtd",,RTD("tt.rtd",,"Inst","ASX",BG41),"AskQty")),
      3
    ),
    "settle", RTD("tt.rtd",,RTD("tt.rtd",,"Inst","ASX",BG41),"Settle"),
    "mid", ROUND(
      (RTD("tt.rtd",,RTD("tt.rtd",,"Inst","ASX",BG41),"Bid") + RTD("tt.rtd",,RTD("tt.rtd",,"Inst","ASX",BG41),"Ask")) / 2,
      3
    ),
    0
  ),
  0
)</f>
        <v>0</v>
      </c>
      <c r="BI41" s="35">
        <f t="shared" si="13"/>
        <v>0</v>
      </c>
      <c r="BJ41" t="str">
        <f>IF(AND(BF41=0, BH41=0), "",
   IF(AND(VALUE(RTD("tt.rtd",,RTD("tt.rtd",,"Inst","ASX",BE41),"ttq"))&gt;0,
       VALUE(RTD("tt.rtd",,RTD("tt.rtd",,"Inst","ASX",BG41),"ttq"))&gt;0,
         $E41&lt;$F41, BI41&gt;$F41),
       IF(ABS(BI41-$F41)&gt;0.01, "Sell", "S"),
   IF(AND(VALUE(RTD("tt.rtd",,RTD("tt.rtd",,"Inst","ASX",BE41),"ttq"))&gt;0,
       VALUE(RTD("tt.rtd",,RTD("tt.rtd",,"Inst","ASX",BG41),"ttq"))&gt;0,
       $E41&lt;$F41, BI41&lt;$E41),
       IF(ABS(BI41-$E41)&gt;0.01, "Buy", "B"), "")))</f>
        <v/>
      </c>
      <c r="BK41" t="str">
        <f>IF(OR(BJ41="B", BJ41="BUY"),
    IF(VALUE(RTD("tt.rtd",,RTD("tt.rtd",,"Inst","ASX",BE41),"BidQty")) /
       VALUE(RTD("tt.rtd",,RTD("tt.rtd",,"Inst","ASX",BE41),"AskQty")) &gt; $G$2,
       IF(VALUE(RTD("tt.rtd",,RTD("tt.rtd",,"Inst","ASX",BE41),"BidQty")) /
          VALUE(RTD("tt.rtd",,RTD("tt.rtd",,"Inst","ASX",BE41),"AskQty")) &gt;=
          VALUE(RTD("tt.rtd",,RTD("tt.rtd",,"Inst","ASX",BG41),"AskQty")) /
          VALUE(RTD("tt.rtd",,RTD("tt.rtd",,"Inst","ASX",BG41),"BidQty")),
          BG41,BE41),
       ""),
    IF(OR(BJ41="S", BJ41="SELL"),
        IF(VALUE(RTD("tt.rtd",,RTD("tt.rtd",,"Inst","ASX",BG41),"BidQty")) /
           VALUE(RTD("tt.rtd",,RTD("tt.rtd",,"Inst","ASX",BG41),"AskQty")) &gt;  $G$2,
           IF(VALUE(RTD("tt.rtd",,RTD("tt.rtd",,"Inst","ASX",BE41),"BidQty")) /
              VALUE(RTD("tt.rtd",,RTD("tt.rtd",,"Inst","ASX",BE41),"AskQty")) &gt;=
              VALUE(RTD("tt.rtd",,RTD("tt.rtd",,"Inst","ASX",BG41),"AskQty")) /
              VALUE(RTD("tt.rtd",,RTD("tt.rtd",,"Inst","ASX",BG41),"BidQty")),
              BE41,BG41),
           ""),
        ""))</f>
        <v/>
      </c>
      <c r="BL41" t="str">
        <f t="shared" si="14"/>
        <v/>
      </c>
    </row>
    <row r="42" spans="1:763" x14ac:dyDescent="0.2">
      <c r="A42" s="40" t="s">
        <v>46</v>
      </c>
      <c r="B42" cm="1">
        <f t="array" ref="B42">IFERROR(
  _xlfn.SWITCH(
    $F$2,
    "vwap", ROUND(
      (RTD("tt.rtd",,RTD("tt.rtd",,"Inst","ASX",A42),"BidQty") * RTD("tt.rtd",,RTD("tt.rtd",,"Inst","ASX",A42),"Ask") +
       RTD("tt.rtd",,RTD("tt.rtd",,"Inst","ASX",A42),"AskQty") * RTD("tt.rtd",,RTD("tt.rtd",,"Inst","ASX",A42),"Bid")) /
      (RTD("tt.rtd",,RTD("tt.rtd",,"Inst","ASX",A42),"BidQty") + RTD("tt.rtd",,RTD("tt.rtd",,"Inst","ASX",A42),"AskQty")),
      3
    ),
    "settle", RTD("tt.rtd",,RTD("tt.rtd",,"Inst","ASX",A42),"Settle"),
    "mid", ROUND(
      (RTD("tt.rtd",,RTD("tt.rtd",,"Inst","ASX",A42),"Bid") + RTD("tt.rtd",,RTD("tt.rtd",,"Inst","ASX",A42),"Ask")) / 2,
      3
    ),
    0
  ),
  0
)</f>
        <v>0</v>
      </c>
      <c r="C42" s="35">
        <f t="shared" ref="C42:C56" si="18">B42-B45</f>
        <v>0</v>
      </c>
      <c r="D42" s="41" t="s">
        <v>132</v>
      </c>
      <c r="E42" t="e">
        <f>VALUE(RTD("tt.rtd",,RTD("tt.rtd",,"Inst","ASX",D42),"Bid"))</f>
        <v>#N/A</v>
      </c>
      <c r="F42" t="e">
        <f>VALUE(RTD("tt.rtd",,RTD("tt.rtd",,"Inst","ASX",D42),"Ask"))</f>
        <v>#N/A</v>
      </c>
      <c r="G42" s="37" cm="1">
        <f t="array" ref="G42">IFERROR(
  _xlfn.SWITCH(
    $F$2,
    "vwap", ROUND(
      (RTD("tt.rtd",,RTD("tt.rtd",,"Inst","ASX",D42),"BidQty") * RTD("tt.rtd",,RTD("tt.rtd",,"Inst","ASX",D42),"Ask") +
       RTD("tt.rtd",,RTD("tt.rtd",,"Inst","ASX",D42),"AskQty") * RTD("tt.rtd",,RTD("tt.rtd",,"Inst","ASX",D42),"Bid")) /
      (RTD("tt.rtd",,RTD("tt.rtd",,"Inst","ASX",D42),"BidQty") + RTD("tt.rtd",,RTD("tt.rtd",,"Inst","ASX",D42),"AskQty")),
      3
    ),
    "settle", RTD("tt.rtd",,RTD("tt.rtd",,"Inst","ASX",D42),"Settle"),
    "mid", ROUND(
      (RTD("tt.rtd",,RTD("tt.rtd",,"Inst","ASX",D42),"Bid") + RTD("tt.rtd",,RTD("tt.rtd",,"Inst","ASX",D42),"Ask")) / 2,
      3
    ),
    0
  ),
  0
)</f>
        <v>0</v>
      </c>
      <c r="I42" s="41" t="s">
        <v>134</v>
      </c>
      <c r="J42" cm="1">
        <f t="array" ref="J42">IFERROR(
  _xlfn.SWITCH(
    $F$2,
    "vwap", ROUND(
      (RTD("tt.rtd",,RTD("tt.rtd",,"Inst","ASX",I42),"BidQty") * RTD("tt.rtd",,RTD("tt.rtd",,"Inst","ASX",I42),"Ask") +
       RTD("tt.rtd",,RTD("tt.rtd",,"Inst","ASX",I42),"AskQty") * RTD("tt.rtd",,RTD("tt.rtd",,"Inst","ASX",I42),"Bid")) /
      (RTD("tt.rtd",,RTD("tt.rtd",,"Inst","ASX",I42),"BidQty") + RTD("tt.rtd",,RTD("tt.rtd",,"Inst","ASX",I42),"AskQty")),
      3
    ),
    "settle", RTD("tt.rtd",,RTD("tt.rtd",,"Inst","ASX",I42),"Settle"),
    "mid", ROUND(
      (RTD("tt.rtd",,RTD("tt.rtd",,"Inst","ASX",I42),"Bid") + RTD("tt.rtd",,RTD("tt.rtd",,"Inst","ASX",I42),"Ask")) / 2,
      3
    ),
    0
  ),
  0
)</f>
        <v>0</v>
      </c>
      <c r="K42" s="41" t="s">
        <v>72</v>
      </c>
      <c r="L42" cm="1">
        <f t="array" ref="L42">IFERROR(
  _xlfn.SWITCH(
    $F$2,
    "vwap", ROUND(
      (RTD("tt.rtd",,RTD("tt.rtd",,"Inst","ASX",K42),"BidQty") * RTD("tt.rtd",,RTD("tt.rtd",,"Inst","ASX",K42),"Ask") +
       RTD("tt.rtd",,RTD("tt.rtd",,"Inst","ASX",K42),"AskQty") * RTD("tt.rtd",,RTD("tt.rtd",,"Inst","ASX",K42),"Bid")) /
      (RTD("tt.rtd",,RTD("tt.rtd",,"Inst","ASX",K42),"BidQty") + RTD("tt.rtd",,RTD("tt.rtd",,"Inst","ASX",K42),"AskQty")),
      3
    ),
    "settle", RTD("tt.rtd",,RTD("tt.rtd",,"Inst","ASX",K42),"Settle"),
    "mid", ROUND(
      (RTD("tt.rtd",,RTD("tt.rtd",,"Inst","ASX",K42),"Bid") + RTD("tt.rtd",,RTD("tt.rtd",,"Inst","ASX",K42),"Ask")) / 2,
      3
    ),
    0
  ),
  0
)</f>
        <v>0</v>
      </c>
      <c r="M42" s="35">
        <f t="shared" si="17"/>
        <v>0</v>
      </c>
      <c r="N42" t="str">
        <f>IF(AND(J42=0, L42=0), "",
   IF(AND(VALUE(RTD("tt.rtd",,RTD("tt.rtd",,"Inst","ASX",I42),"ttq"))&gt;0,
       VALUE(RTD("tt.rtd",,RTD("tt.rtd",,"Inst","ASX",K42),"ttq"))&gt;0,
         $E42&lt;$F42, M42&gt;$F42),
       IF(ABS(M42-$F42)&gt;0.01, "Sell", "S"),
   IF(AND(VALUE(RTD("tt.rtd",,RTD("tt.rtd",,"Inst","ASX",I42),"ttq"))&gt;0,
       VALUE(RTD("tt.rtd",,RTD("tt.rtd",,"Inst","ASX",K42),"ttq"))&gt;0,
       $E42&lt;$F42, M42&lt;$E42),
       IF(ABS(M42-$E42)&gt;0.01, "Buy", "B"), "")))</f>
        <v/>
      </c>
      <c r="O42" t="str">
        <f>IF(OR(N42="B", N42="BUY"),
    IF(VALUE(RTD("tt.rtd",,RTD("tt.rtd",,"Inst","ASX",I42),"BidQty")) /
       VALUE(RTD("tt.rtd",,RTD("tt.rtd",,"Inst","ASX",I42),"AskQty")) &gt; $G$2,
       IF(VALUE(RTD("tt.rtd",,RTD("tt.rtd",,"Inst","ASX",I42),"BidQty")) /
          VALUE(RTD("tt.rtd",,RTD("tt.rtd",,"Inst","ASX",I42),"AskQty")) &gt;=
          VALUE(RTD("tt.rtd",,RTD("tt.rtd",,"Inst","ASX",K42),"AskQty")) /
          VALUE(RTD("tt.rtd",,RTD("tt.rtd",,"Inst","ASX",K42),"BidQty")),
          K42, I42),
       ""),
    IF(OR(N42="S", N42="SELL"),
        IF(VALUE(RTD("tt.rtd",,RTD("tt.rtd",,"Inst","ASX",K42),"BidQty")) /
           VALUE(RTD("tt.rtd",,RTD("tt.rtd",,"Inst","ASX",K42),"AskQty")) &gt;  $G$2,
           IF(VALUE(RTD("tt.rtd",,RTD("tt.rtd",,"Inst","ASX",I42),"BidQty")) /
              VALUE(RTD("tt.rtd",,RTD("tt.rtd",,"Inst","ASX",I42),"AskQty")) &gt;=
              VALUE(RTD("tt.rtd",,RTD("tt.rtd",,"Inst","ASX",K42),"AskQty")) /
              VALUE(RTD("tt.rtd",,RTD("tt.rtd",,"Inst","ASX",K42),"BidQty")),
              I42,K42),
           ""),
        ""))</f>
        <v/>
      </c>
      <c r="P42" t="str">
        <f t="shared" si="2"/>
        <v/>
      </c>
      <c r="Q42" s="41" t="s">
        <v>136</v>
      </c>
      <c r="R42" cm="1">
        <f t="array" ref="R42">IFERROR(
  _xlfn.SWITCH(
    $F$2,
    "vwap", ROUND(
      (RTD("tt.rtd",,RTD("tt.rtd",,"Inst","ASX",Q42),"BidQty") * RTD("tt.rtd",,RTD("tt.rtd",,"Inst","ASX",Q42),"Ask") +
       RTD("tt.rtd",,RTD("tt.rtd",,"Inst","ASX",Q42),"AskQty") * RTD("tt.rtd",,RTD("tt.rtd",,"Inst","ASX",Q42),"Bid")) /
      (RTD("tt.rtd",,RTD("tt.rtd",,"Inst","ASX",Q42),"BidQty") + RTD("tt.rtd",,RTD("tt.rtd",,"Inst","ASX",Q42),"AskQty")),
      3
    ),
    "settle", RTD("tt.rtd",,RTD("tt.rtd",,"Inst","ASX",Q42),"Settle"),
    "mid", ROUND(
      (RTD("tt.rtd",,RTD("tt.rtd",,"Inst","ASX",Q42),"Bid") + RTD("tt.rtd",,RTD("tt.rtd",,"Inst","ASX",Q42),"Ask")) / 2,
      3
    ),
    0
  ),
  0
)</f>
        <v>0</v>
      </c>
      <c r="S42" s="41" t="s">
        <v>147</v>
      </c>
      <c r="T42" cm="1">
        <f t="array" ref="T42">IFERROR(
  _xlfn.SWITCH(
    $F$2,
    "vwap", ROUND(
      (RTD("tt.rtd",,RTD("tt.rtd",,"Inst","ASX",S42),"BidQty") * RTD("tt.rtd",,RTD("tt.rtd",,"Inst","ASX",S42),"Ask") +
       RTD("tt.rtd",,RTD("tt.rtd",,"Inst","ASX",S42),"AskQty") * RTD("tt.rtd",,RTD("tt.rtd",,"Inst","ASX",S42),"Bid")) /
      (RTD("tt.rtd",,RTD("tt.rtd",,"Inst","ASX",S42),"BidQty") + RTD("tt.rtd",,RTD("tt.rtd",,"Inst","ASX",S42),"AskQty")),
      3
    ),
    "settle", RTD("tt.rtd",,RTD("tt.rtd",,"Inst","ASX",S42),"Settle"),
    "mid", ROUND(
      (RTD("tt.rtd",,RTD("tt.rtd",,"Inst","ASX",S42),"Bid") + RTD("tt.rtd",,RTD("tt.rtd",,"Inst","ASX",S42),"Ask")) / 2,
      3
    ),
    0
  ),
  0
)</f>
        <v>0</v>
      </c>
      <c r="U42" s="35">
        <f t="shared" si="3"/>
        <v>0</v>
      </c>
      <c r="V42" t="str">
        <f>IF(AND(R42=0, T42=0), "",
   IF(AND(VALUE(RTD("tt.rtd",,RTD("tt.rtd",,"Inst","ASX",Q42),"ttq"))&gt;0,
       VALUE(RTD("tt.rtd",,RTD("tt.rtd",,"Inst","ASX",S42),"ttq"))&gt;0,
         $E42&lt;$F42, U42&gt;$F42),
       IF(ABS(U42-$F42)&gt;0.01, "Sell", "S"),
   IF(AND(VALUE(RTD("tt.rtd",,RTD("tt.rtd",,"Inst","ASX",Q42),"ttq"))&gt;0,
       VALUE(RTD("tt.rtd",,RTD("tt.rtd",,"Inst","ASX",S42),"ttq"))&gt;0,
       $E42&lt;$F42, U42&lt;$E42),
       IF(ABS(U42-$E42)&gt;0.01, "Buy", "B"), "")))</f>
        <v/>
      </c>
      <c r="W42" t="str">
        <f>IF(OR(V42="B", V42="BUY"),
    IF(VALUE(RTD("tt.rtd",,RTD("tt.rtd",,"Inst","ASX",Q42),"BidQty")) /
       VALUE(RTD("tt.rtd",,RTD("tt.rtd",,"Inst","ASX",Q42),"AskQty")) &gt; $G$2,
       IF(VALUE(RTD("tt.rtd",,RTD("tt.rtd",,"Inst","ASX",Q42),"BidQty")) /
          VALUE(RTD("tt.rtd",,RTD("tt.rtd",,"Inst","ASX",Q42),"AskQty")) &gt;=
          VALUE(RTD("tt.rtd",,RTD("tt.rtd",,"Inst","ASX",S42),"AskQty")) /
          VALUE(RTD("tt.rtd",,RTD("tt.rtd",,"Inst","ASX",S42),"BidQty")),
          S42,Q42),
       ""),
    IF(OR(V42="S", V42="SELL"),
        IF(VALUE(RTD("tt.rtd",,RTD("tt.rtd",,"Inst","ASX",S42),"BidQty")) /
           VALUE(RTD("tt.rtd",,RTD("tt.rtd",,"Inst","ASX",S42),"AskQty")) &gt;  $G$2,
           IF(VALUE(RTD("tt.rtd",,RTD("tt.rtd",,"Inst","ASX",Q42),"BidQty")) /
              VALUE(RTD("tt.rtd",,RTD("tt.rtd",,"Inst","ASX",Q42),"AskQty")) &gt;=
              VALUE(RTD("tt.rtd",,RTD("tt.rtd",,"Inst","ASX",S42),"AskQty")) /
              VALUE(RTD("tt.rtd",,RTD("tt.rtd",,"Inst","ASX",S42),"BidQty")),
              Q42,S42),
           ""),
        ""))</f>
        <v/>
      </c>
      <c r="X42" t="str">
        <f t="shared" si="4"/>
        <v/>
      </c>
      <c r="Y42" s="41" t="s">
        <v>140</v>
      </c>
      <c r="Z42" cm="1">
        <f t="array" ref="Z42">IFERROR(
  _xlfn.SWITCH(
    $F$2,
    "vwap", ROUND(
      (RTD("tt.rtd",,RTD("tt.rtd",,"Inst","ASX",Y42),"BidQty") * RTD("tt.rtd",,RTD("tt.rtd",,"Inst","ASX",Y42),"Ask") +
       RTD("tt.rtd",,RTD("tt.rtd",,"Inst","ASX",Y42),"AskQty") * RTD("tt.rtd",,RTD("tt.rtd",,"Inst","ASX",Y42),"Bid")) /
      (RTD("tt.rtd",,RTD("tt.rtd",,"Inst","ASX",Y42),"BidQty") + RTD("tt.rtd",,RTD("tt.rtd",,"Inst","ASX",Y42),"AskQty")),
      3
    ),
    "settle", RTD("tt.rtd",,RTD("tt.rtd",,"Inst","ASX",Y42),"Settle"),
    "mid", ROUND(
      (RTD("tt.rtd",,RTD("tt.rtd",,"Inst","ASX",Y42),"Bid") + RTD("tt.rtd",,RTD("tt.rtd",,"Inst","ASX",Y42),"Ask")) / 2,
      3
    ),
    0
  ),
  0
)</f>
        <v>0</v>
      </c>
      <c r="AA42" s="41" t="s">
        <v>148</v>
      </c>
      <c r="AB42" cm="1">
        <f t="array" ref="AB42">IFERROR(
  _xlfn.SWITCH(
    $F$2,
    "vwap", ROUND(
      (RTD("tt.rtd",,RTD("tt.rtd",,"Inst","ASX",AA42),"BidQty") * RTD("tt.rtd",,RTD("tt.rtd",,"Inst","ASX",AA42),"Ask") +
       RTD("tt.rtd",,RTD("tt.rtd",,"Inst","ASX",AA42),"AskQty") * RTD("tt.rtd",,RTD("tt.rtd",,"Inst","ASX",AA42),"Bid")) /
      (RTD("tt.rtd",,RTD("tt.rtd",,"Inst","ASX",AA42),"BidQty") + RTD("tt.rtd",,RTD("tt.rtd",,"Inst","ASX",AA42),"AskQty")),
      3
    ),
    "settle", RTD("tt.rtd",,RTD("tt.rtd",,"Inst","ASX",AA42),"Settle"),
    "mid", ROUND(
      (RTD("tt.rtd",,RTD("tt.rtd",,"Inst","ASX",AA42),"Bid") + RTD("tt.rtd",,RTD("tt.rtd",,"Inst","ASX",AA42),"Ask")) / 2,
      3
    ),
    0
  ),
  0
)</f>
        <v>0</v>
      </c>
      <c r="AC42" s="35">
        <f t="shared" si="5"/>
        <v>0</v>
      </c>
      <c r="AD42" t="str">
        <f>IF(AND(Z42=0, AB42=0), "",
   IF(AND(VALUE(RTD("tt.rtd",,RTD("tt.rtd",,"Inst","ASX",Y42),"ttq"))&gt;0,
       VALUE(RTD("tt.rtd",,RTD("tt.rtd",,"Inst","ASX",AA42),"ttq"))&gt;0,
         $E42&lt;$F42, AC42&gt;$F42),
       IF(ABS(AC42-$F42)&gt;0.01, "Sell", "S"),
   IF(AND(VALUE(RTD("tt.rtd",,RTD("tt.rtd",,"Inst","ASX",Y42),"ttq"))&gt;0,
       VALUE(RTD("tt.rtd",,RTD("tt.rtd",,"Inst","ASX",AA42),"ttq"))&gt;0,
       $E42&lt;$F42, AC42&lt;$E42),
       IF(ABS(AC42-$E42)&gt;0.01, "Buy", "B"), "")))</f>
        <v/>
      </c>
      <c r="AE42" t="str">
        <f>IF(OR(AD42="B", AD42="BUY"),
    IF(VALUE(RTD("tt.rtd",,RTD("tt.rtd",,"Inst","ASX",Y42),"BidQty")) /
       VALUE(RTD("tt.rtd",,RTD("tt.rtd",,"Inst","ASX",Y42),"AskQty")) &gt; $G$2,
       IF(VALUE(RTD("tt.rtd",,RTD("tt.rtd",,"Inst","ASX",Y42),"BidQty")) /
          VALUE(RTD("tt.rtd",,RTD("tt.rtd",,"Inst","ASX",Y42),"AskQty")) &gt;=
          VALUE(RTD("tt.rtd",,RTD("tt.rtd",,"Inst","ASX",AA42),"AskQty")) /
          VALUE(RTD("tt.rtd",,RTD("tt.rtd",,"Inst","ASX",AA42),"BidQty")),
          AA42,Y42),
       ""),
    IF(OR(AD42="S", AD42="SELL"),
        IF(VALUE(RTD("tt.rtd",,RTD("tt.rtd",,"Inst","ASX",AA42),"BidQty")) /
           VALUE(RTD("tt.rtd",,RTD("tt.rtd",,"Inst","ASX",AA42),"AskQty")) &gt;  $G$2,
           IF(VALUE(RTD("tt.rtd",,RTD("tt.rtd",,"Inst","ASX",Y42),"BidQty")) /
              VALUE(RTD("tt.rtd",,RTD("tt.rtd",,"Inst","ASX",Y42),"AskQty")) &gt;=
              VALUE(RTD("tt.rtd",,RTD("tt.rtd",,"Inst","ASX",AA42),"AskQty")) /
              VALUE(RTD("tt.rtd",,RTD("tt.rtd",,"Inst","ASX",AA42),"BidQty")),
              Y42,AA42),
           ""),
        ""))</f>
        <v/>
      </c>
      <c r="AF42" t="str">
        <f t="shared" si="6"/>
        <v/>
      </c>
      <c r="AG42" s="41" t="s">
        <v>188</v>
      </c>
      <c r="AH42" cm="1">
        <f t="array" ref="AH42">IFERROR(
  _xlfn.SWITCH(
    $F$2,
    "vwap", ROUND(
      (RTD("tt.rtd",,RTD("tt.rtd",,"Inst","ASX",AG42),"BidQty") * RTD("tt.rtd",,RTD("tt.rtd",,"Inst","ASX",AG42),"Ask") +
       RTD("tt.rtd",,RTD("tt.rtd",,"Inst","ASX",AG42),"AskQty") * RTD("tt.rtd",,RTD("tt.rtd",,"Inst","ASX",AG42),"Bid")) /
      (RTD("tt.rtd",,RTD("tt.rtd",,"Inst","ASX",AG42),"BidQty") + RTD("tt.rtd",,RTD("tt.rtd",,"Inst","ASX",AG42),"AskQty")),
      3
    ),
    "settle", RTD("tt.rtd",,RTD("tt.rtd",,"Inst","ASX",AG42),"Settle"),
    "mid", ROUND(
      (RTD("tt.rtd",,RTD("tt.rtd",,"Inst","ASX",AG42),"Bid") + RTD("tt.rtd",,RTD("tt.rtd",,"Inst","ASX",AG42),"Ask")) / 2,
      3
    ),
    0
  ),
  0
)</f>
        <v>0</v>
      </c>
      <c r="AI42" s="41" t="s">
        <v>149</v>
      </c>
      <c r="AJ42" cm="1">
        <f t="array" ref="AJ42">IFERROR(
  _xlfn.SWITCH(
    $F$2,
    "vwap", ROUND(
      (RTD("tt.rtd",,RTD("tt.rtd",,"Inst","ASX",AI42),"BidQty") * RTD("tt.rtd",,RTD("tt.rtd",,"Inst","ASX",AI42),"Ask") +
       RTD("tt.rtd",,RTD("tt.rtd",,"Inst","ASX",AI42),"AskQty") * RTD("tt.rtd",,RTD("tt.rtd",,"Inst","ASX",AI42),"Bid")) /
      (RTD("tt.rtd",,RTD("tt.rtd",,"Inst","ASX",AI42),"BidQty") + RTD("tt.rtd",,RTD("tt.rtd",,"Inst","ASX",AI42),"AskQty")),
      3
    ),
    "settle", RTD("tt.rtd",,RTD("tt.rtd",,"Inst","ASX",AI42),"Settle"),
    "mid", ROUND(
      (RTD("tt.rtd",,RTD("tt.rtd",,"Inst","ASX",AI42),"Bid") + RTD("tt.rtd",,RTD("tt.rtd",,"Inst","ASX",AI42),"Ask")) / 2,
      3
    ),
    0
  ),
  0
)</f>
        <v>0</v>
      </c>
      <c r="AK42" s="35">
        <f t="shared" si="7"/>
        <v>0</v>
      </c>
      <c r="AL42" t="str">
        <f>IF(AND(AH42=0, AJ42=0), "",
   IF(AND(VALUE(RTD("tt.rtd",,RTD("tt.rtd",,"Inst","ASX",AG42),"ttq"))&gt;0,
       VALUE(RTD("tt.rtd",,RTD("tt.rtd",,"Inst","ASX",AI42),"ttq"))&gt;0,
         $E42&lt;$F42, AK42&gt;$F42),
       IF(ABS(AK42-$F42)&gt;0.01, "Sell", "S"),
   IF(AND(VALUE(RTD("tt.rtd",,RTD("tt.rtd",,"Inst","ASX",AG42),"ttq"))&gt;0,
       VALUE(RTD("tt.rtd",,RTD("tt.rtd",,"Inst","ASX",AI42),"ttq"))&gt;0,
       $E42&lt;$F42, AK42&lt;$E42),
       IF(ABS(AK42-$E42)&gt;0.01, "Buy", "B"), "")))</f>
        <v/>
      </c>
      <c r="AM42" t="str">
        <f>IF(OR(AL42="B", AL42="BUY"),
    IF(VALUE(RTD("tt.rtd",,RTD("tt.rtd",,"Inst","ASX",AG42),"BidQty")) /
       VALUE(RTD("tt.rtd",,RTD("tt.rtd",,"Inst","ASX",AG42),"AskQty")) &gt; $G$2,
       IF(VALUE(RTD("tt.rtd",,RTD("tt.rtd",,"Inst","ASX",AG42),"BidQty")) /
          VALUE(RTD("tt.rtd",,RTD("tt.rtd",,"Inst","ASX",AG42),"AskQty")) &gt;=
          VALUE(RTD("tt.rtd",,RTD("tt.rtd",,"Inst","ASX",AI42),"AskQty")) /
          VALUE(RTD("tt.rtd",,RTD("tt.rtd",,"Inst","ASX",AI42),"BidQty")),
          AI42,AG42),
       ""),
    IF(OR(AL42="S", AL42="SELL"),
        IF(VALUE(RTD("tt.rtd",,RTD("tt.rtd",,"Inst","ASX",AI42),"BidQty")) /
           VALUE(RTD("tt.rtd",,RTD("tt.rtd",,"Inst","ASX",AI42),"AskQty")) &gt;  $G$2,
           IF(VALUE(RTD("tt.rtd",,RTD("tt.rtd",,"Inst","ASX",AG42),"BidQty")) /
              VALUE(RTD("tt.rtd",,RTD("tt.rtd",,"Inst","ASX",AG42),"AskQty")) &gt;=
              VALUE(RTD("tt.rtd",,RTD("tt.rtd",,"Inst","ASX",AI42),"AskQty")) /
              VALUE(RTD("tt.rtd",,RTD("tt.rtd",,"Inst","ASX",AI42),"BidQty")),
              AG42,AI42),
           ""),
        ""))</f>
        <v/>
      </c>
      <c r="AN42" t="str">
        <f t="shared" si="8"/>
        <v/>
      </c>
      <c r="AO42" s="41" t="s">
        <v>62</v>
      </c>
      <c r="AP42" cm="1">
        <f t="array" ref="AP42">IFERROR(
  _xlfn.SWITCH(
    $F$2,
    "vwap", ROUND(
      (RTD("tt.rtd",,RTD("tt.rtd",,"Inst","ASX",AO42),"BidQty") * RTD("tt.rtd",,RTD("tt.rtd",,"Inst","ASX",AO42),"Ask") +
       RTD("tt.rtd",,RTD("tt.rtd",,"Inst","ASX",AO42),"AskQty") * RTD("tt.rtd",,RTD("tt.rtd",,"Inst","ASX",AO42),"Bid")) /
      (RTD("tt.rtd",,RTD("tt.rtd",,"Inst","ASX",AO42),"BidQty") + RTD("tt.rtd",,RTD("tt.rtd",,"Inst","ASX",AO42),"AskQty")),
      3
    ),
    "settle", RTD("tt.rtd",,RTD("tt.rtd",,"Inst","ASX",AO42),"Settle"),
    "mid", ROUND(
      (RTD("tt.rtd",,RTD("tt.rtd",,"Inst","ASX",AO42),"Bid") + RTD("tt.rtd",,RTD("tt.rtd",,"Inst","ASX",AO42),"Ask")) / 2,
      3
    ),
    0
  ),
  0
)</f>
        <v>0</v>
      </c>
      <c r="AQ42" s="41" t="s">
        <v>137</v>
      </c>
      <c r="AR42" cm="1">
        <f t="array" ref="AR42">IFERROR(
  _xlfn.SWITCH(
    $F$2,
    "vwap", ROUND(
      (RTD("tt.rtd",,RTD("tt.rtd",,"Inst","ASX",AQ42),"BidQty") * RTD("tt.rtd",,RTD("tt.rtd",,"Inst","ASX",AQ42),"Ask") +
       RTD("tt.rtd",,RTD("tt.rtd",,"Inst","ASX",AQ42),"AskQty") * RTD("tt.rtd",,RTD("tt.rtd",,"Inst","ASX",AQ42),"Bid")) /
      (RTD("tt.rtd",,RTD("tt.rtd",,"Inst","ASX",AQ42),"BidQty") + RTD("tt.rtd",,RTD("tt.rtd",,"Inst","ASX",AQ42),"AskQty")),
      3
    ),
    "settle", RTD("tt.rtd",,RTD("tt.rtd",,"Inst","ASX",AQ42),"Settle"),
    "mid", ROUND(
      (RTD("tt.rtd",,RTD("tt.rtd",,"Inst","ASX",AQ42),"Bid") + RTD("tt.rtd",,RTD("tt.rtd",,"Inst","ASX",AQ42),"Ask")) / 2,
      3
    ),
    0
  ),
  0
)</f>
        <v>0</v>
      </c>
      <c r="AS42" s="35">
        <f t="shared" ref="AS42:AS56" si="19">AP42+AR42</f>
        <v>0</v>
      </c>
      <c r="AT42" t="str">
        <f>IF(AND(AP42=0, AR42=0), "",
   IF(AND(VALUE(RTD("tt.rtd",,RTD("tt.rtd",,"Inst","ASX",AO42),"ttq"))&gt;0,
       VALUE(RTD("tt.rtd",,RTD("tt.rtd",,"Inst","ASX",AQ42),"ttq"))&gt;0,
         $E42&lt;$F42, AS42&gt;$F42),
       IF(ABS(AS42-$F42)&gt;0.01, "Sell", "S"),
   IF(AND(VALUE(RTD("tt.rtd",,RTD("tt.rtd",,"Inst","ASX",AO42),"ttq"))&gt;0,
       VALUE(RTD("tt.rtd",,RTD("tt.rtd",,"Inst","ASX",AQ42),"ttq"))&gt;0,
       $E42&lt;$F42, AS42&lt;$E42),
       IF(ABS(AS42-$E42)&gt;0.01, "Buy", "B"), "")))</f>
        <v/>
      </c>
      <c r="AU42" t="str">
        <f>IF(OR(AT42="B", AT42="BUY"),
    IF(VALUE(RTD("tt.rtd",,RTD("tt.rtd",,"Inst","ASX",AO42),"BidQty")) /
       VALUE(RTD("tt.rtd",,RTD("tt.rtd",,"Inst","ASX",AO42),"AskQty")) &gt; $G$2,
       IF(VALUE(RTD("tt.rtd",,RTD("tt.rtd",,"Inst","ASX",AO42),"BidQty")) /
          VALUE(RTD("tt.rtd",,RTD("tt.rtd",,"Inst","ASX",AO42),"AskQty")) &gt;=
          VALUE(RTD("tt.rtd",,RTD("tt.rtd",,"Inst","ASX",AQ42),"AskQty")) /
          VALUE(RTD("tt.rtd",,RTD("tt.rtd",,"Inst","ASX",AQ42),"BidQty")),
          AQ42,AO42),
       ""),
    IF(OR(AT42="S", AT42="SELL"),
        IF(VALUE(RTD("tt.rtd",,RTD("tt.rtd",,"Inst","ASX",AQ42),"BidQty")) /
           VALUE(RTD("tt.rtd",,RTD("tt.rtd",,"Inst","ASX",AQ42),"AskQty")) &gt;  $G$2,
           IF(VALUE(RTD("tt.rtd",,RTD("tt.rtd",,"Inst","ASX",AO42),"BidQty")) /
              VALUE(RTD("tt.rtd",,RTD("tt.rtd",,"Inst","ASX",AO42),"AskQty")) &gt;=
              VALUE(RTD("tt.rtd",,RTD("tt.rtd",,"Inst","ASX",AQ42),"AskQty")) /
              VALUE(RTD("tt.rtd",,RTD("tt.rtd",,"Inst","ASX",AQ42),"BidQty")),
              AO42,AQ42),
           ""),
        ""))</f>
        <v/>
      </c>
      <c r="AV42" t="str">
        <f t="shared" si="10"/>
        <v/>
      </c>
      <c r="AW42" s="41" t="s">
        <v>130</v>
      </c>
      <c r="AX42" cm="1">
        <f t="array" ref="AX42">IFERROR(
  _xlfn.SWITCH(
    $F$2,
    "vwap", ROUND(
      (RTD("tt.rtd",,RTD("tt.rtd",,"Inst","ASX",AW42),"BidQty") * RTD("tt.rtd",,RTD("tt.rtd",,"Inst","ASX",AW42),"Ask") +
       RTD("tt.rtd",,RTD("tt.rtd",,"Inst","ASX",AW42),"AskQty") * RTD("tt.rtd",,RTD("tt.rtd",,"Inst","ASX",AW42),"Bid")) /
      (RTD("tt.rtd",,RTD("tt.rtd",,"Inst","ASX",AW42),"BidQty") + RTD("tt.rtd",,RTD("tt.rtd",,"Inst","ASX",AW42),"AskQty")),
      3
    ),
    "settle", RTD("tt.rtd",,RTD("tt.rtd",,"Inst","ASX",AW42),"Settle"),
    "mid", ROUND(
      (RTD("tt.rtd",,RTD("tt.rtd",,"Inst","ASX",AW42),"Bid") + RTD("tt.rtd",,RTD("tt.rtd",,"Inst","ASX",AW42),"Ask")) / 2,
      3
    ),
    0
  ),
  0
)</f>
        <v>0</v>
      </c>
      <c r="AY42" s="41" t="s">
        <v>65</v>
      </c>
      <c r="AZ42" cm="1">
        <f t="array" ref="AZ42">IFERROR(
  _xlfn.SWITCH(
    $F$2,
    "vwap", ROUND(
      (RTD("tt.rtd",,RTD("tt.rtd",,"Inst","ASX",AY42),"BidQty") * RTD("tt.rtd",,RTD("tt.rtd",,"Inst","ASX",AY42),"Ask") +
       RTD("tt.rtd",,RTD("tt.rtd",,"Inst","ASX",AY42),"AskQty") * RTD("tt.rtd",,RTD("tt.rtd",,"Inst","ASX",AY42),"Bid")) /
      (RTD("tt.rtd",,RTD("tt.rtd",,"Inst","ASX",AY42),"BidQty") + RTD("tt.rtd",,RTD("tt.rtd",,"Inst","ASX",AY42),"AskQty")),
      3
    ),
    "settle", RTD("tt.rtd",,RTD("tt.rtd",,"Inst","ASX",AY42),"Settle"),
    "mid", ROUND(
      (RTD("tt.rtd",,RTD("tt.rtd",,"Inst","ASX",AY42),"Bid") + RTD("tt.rtd",,RTD("tt.rtd",,"Inst","ASX",AY42),"Ask")) / 2,
      3
    ),
    0
  ),
  0
)</f>
        <v>0</v>
      </c>
      <c r="BA42" s="39">
        <f t="shared" ref="BA42:BA56" si="20">AX42+AZ42</f>
        <v>0</v>
      </c>
      <c r="BB42" t="str">
        <f>IF(AND(AX42=0, AZ42=0), "",
   IF(AND(VALUE(RTD("tt.rtd",,RTD("tt.rtd",,"Inst","ASX",AW42),"ttq"))&gt;0,
       VALUE(RTD("tt.rtd",,RTD("tt.rtd",,"Inst","ASX",AY42),"ttq"))&gt;0,
         $E42&lt;$F42, BA42&gt;$F42),
       IF(ABS(BA42-$F42)&gt;0.01, "Sell", "S"),
   IF(AND(VALUE(RTD("tt.rtd",,RTD("tt.rtd",,"Inst","ASX",AW42),"ttq"))&gt;0,
       VALUE(RTD("tt.rtd",,RTD("tt.rtd",,"Inst","ASX",AY42),"ttq"))&gt;0,
       $E42&lt;$F42, BA42&lt;$E42),
       IF(ABS(BA42-$E42)&gt;0.01, "Buy", "B"), "")))</f>
        <v/>
      </c>
      <c r="BC42" t="str">
        <f>IF(OR(BB42="B", BB42="BUY"),
    IF(VALUE(RTD("tt.rtd",,RTD("tt.rtd",,"Inst","ASX",AW42),"BidQty")) /
       VALUE(RTD("tt.rtd",,RTD("tt.rtd",,"Inst","ASX",AW42),"AskQty")) &gt; $G$2,
       IF(VALUE(RTD("tt.rtd",,RTD("tt.rtd",,"Inst","ASX",AW42),"BidQty")) /
          VALUE(RTD("tt.rtd",,RTD("tt.rtd",,"Inst","ASX",AW42),"AskQty")) &gt;=
          VALUE(RTD("tt.rtd",,RTD("tt.rtd",,"Inst","ASX",AY42),"AskQty")) /
          VALUE(RTD("tt.rtd",,RTD("tt.rtd",,"Inst","ASX",AY42),"BidQty")),
          AY42,AW42),
       ""),
    IF(OR(BB42="S", BB42="SELL"),
        IF(VALUE(RTD("tt.rtd",,RTD("tt.rtd",,"Inst","ASX",AY42),"BidQty")) /
           VALUE(RTD("tt.rtd",,RTD("tt.rtd",,"Inst","ASX",AY42),"AskQty")) &gt;  $G$2,
           IF(VALUE(RTD("tt.rtd",,RTD("tt.rtd",,"Inst","ASX",AW42),"BidQty")) /
              VALUE(RTD("tt.rtd",,RTD("tt.rtd",,"Inst","ASX",AW42),"AskQty")) &gt;=
              VALUE(RTD("tt.rtd",,RTD("tt.rtd",,"Inst","ASX",AY42),"AskQty")) /
              VALUE(RTD("tt.rtd",,RTD("tt.rtd",,"Inst","ASX",AY42),"BidQty")),
              AW42,AY42),
           ""),
        ""))</f>
        <v/>
      </c>
      <c r="BD42" t="str">
        <f t="shared" si="12"/>
        <v/>
      </c>
      <c r="BE42" s="41" t="s">
        <v>282</v>
      </c>
      <c r="BF42" cm="1">
        <f t="array" ref="BF42">IFERROR(
  _xlfn.SWITCH(
    $F$2,
    "vwap", ROUND(
      (RTD("tt.rtd",,RTD("tt.rtd",,"Inst","ASX",BE42),"BidQty") * RTD("tt.rtd",,RTD("tt.rtd",,"Inst","ASX",BE42),"Ask") +
       RTD("tt.rtd",,RTD("tt.rtd",,"Inst","ASX",BE42),"AskQty") * RTD("tt.rtd",,RTD("tt.rtd",,"Inst","ASX",BE42),"Bid")) /
      (RTD("tt.rtd",,RTD("tt.rtd",,"Inst","ASX",BE42),"BidQty") + RTD("tt.rtd",,RTD("tt.rtd",,"Inst","ASX",BE42),"AskQty")),
      3
    ),
    "settle", RTD("tt.rtd",,RTD("tt.rtd",,"Inst","ASX",BE42),"Settle"),
    "mid", ROUND(
      (RTD("tt.rtd",,RTD("tt.rtd",,"Inst","ASX",BE42),"Bid") + RTD("tt.rtd",,RTD("tt.rtd",,"Inst","ASX",BE42),"Ask")) / 2,
      3
    ),
    0
  ),
  0
)</f>
        <v>0</v>
      </c>
      <c r="BG42" s="41" t="s">
        <v>285</v>
      </c>
      <c r="BH42" cm="1">
        <f t="array" ref="BH42">IFERROR(
  _xlfn.SWITCH(
    $F$2,
    "vwap", ROUND(
      (RTD("tt.rtd",,RTD("tt.rtd",,"Inst","ASX",BG42),"BidQty") * RTD("tt.rtd",,RTD("tt.rtd",,"Inst","ASX",BG42),"Ask") +
       RTD("tt.rtd",,RTD("tt.rtd",,"Inst","ASX",BG42),"AskQty") * RTD("tt.rtd",,RTD("tt.rtd",,"Inst","ASX",BG42),"Bid")) /
      (RTD("tt.rtd",,RTD("tt.rtd",,"Inst","ASX",BG42),"BidQty") + RTD("tt.rtd",,RTD("tt.rtd",,"Inst","ASX",BG42),"AskQty")),
      3
    ),
    "settle", RTD("tt.rtd",,RTD("tt.rtd",,"Inst","ASX",BG42),"Settle"),
    "mid", ROUND(
      (RTD("tt.rtd",,RTD("tt.rtd",,"Inst","ASX",BG42),"Bid") + RTD("tt.rtd",,RTD("tt.rtd",,"Inst","ASX",BG42),"Ask")) / 2,
      3
    ),
    0
  ),
  0
)</f>
        <v>0</v>
      </c>
      <c r="BI42" s="35">
        <f t="shared" si="13"/>
        <v>0</v>
      </c>
      <c r="BJ42" t="str">
        <f>IF(AND(BF42=0, BH42=0), "",
   IF(AND(VALUE(RTD("tt.rtd",,RTD("tt.rtd",,"Inst","ASX",BE42),"ttq"))&gt;0,
       VALUE(RTD("tt.rtd",,RTD("tt.rtd",,"Inst","ASX",BG42),"ttq"))&gt;0,
         $E42&lt;$F42, BI42&gt;$F42),
       IF(ABS(BI42-$F42)&gt;0.01, "Sell", "S"),
   IF(AND(VALUE(RTD("tt.rtd",,RTD("tt.rtd",,"Inst","ASX",BE42),"ttq"))&gt;0,
       VALUE(RTD("tt.rtd",,RTD("tt.rtd",,"Inst","ASX",BG42),"ttq"))&gt;0,
       $E42&lt;$F42, BI42&lt;$E42),
       IF(ABS(BI42-$E42)&gt;0.01, "Buy", "B"), "")))</f>
        <v/>
      </c>
      <c r="BK42" t="str">
        <f>IF(OR(BJ42="B", BJ42="BUY"),
    IF(VALUE(RTD("tt.rtd",,RTD("tt.rtd",,"Inst","ASX",BE42),"BidQty")) /
       VALUE(RTD("tt.rtd",,RTD("tt.rtd",,"Inst","ASX",BE42),"AskQty")) &gt; $G$2,
       IF(VALUE(RTD("tt.rtd",,RTD("tt.rtd",,"Inst","ASX",BE42),"BidQty")) /
          VALUE(RTD("tt.rtd",,RTD("tt.rtd",,"Inst","ASX",BE42),"AskQty")) &gt;=
          VALUE(RTD("tt.rtd",,RTD("tt.rtd",,"Inst","ASX",BG42),"AskQty")) /
          VALUE(RTD("tt.rtd",,RTD("tt.rtd",,"Inst","ASX",BG42),"BidQty")),
          BG42,BE42),
       ""),
    IF(OR(BJ42="S", BJ42="SELL"),
        IF(VALUE(RTD("tt.rtd",,RTD("tt.rtd",,"Inst","ASX",BG42),"BidQty")) /
           VALUE(RTD("tt.rtd",,RTD("tt.rtd",,"Inst","ASX",BG42),"AskQty")) &gt;  $G$2,
           IF(VALUE(RTD("tt.rtd",,RTD("tt.rtd",,"Inst","ASX",BE42),"BidQty")) /
              VALUE(RTD("tt.rtd",,RTD("tt.rtd",,"Inst","ASX",BE42),"AskQty")) &gt;=
              VALUE(RTD("tt.rtd",,RTD("tt.rtd",,"Inst","ASX",BG42),"AskQty")) /
              VALUE(RTD("tt.rtd",,RTD("tt.rtd",,"Inst","ASX",BG42),"BidQty")),
              BE42,BG42),
           ""),
        ""))</f>
        <v/>
      </c>
      <c r="BL42" t="str">
        <f t="shared" si="14"/>
        <v/>
      </c>
    </row>
    <row r="43" spans="1:763" x14ac:dyDescent="0.2">
      <c r="A43" s="40" t="s">
        <v>47</v>
      </c>
      <c r="B43" cm="1">
        <f t="array" ref="B43">IFERROR(
  _xlfn.SWITCH(
    $F$2,
    "vwap", ROUND(
      (RTD("tt.rtd",,RTD("tt.rtd",,"Inst","ASX",A43),"BidQty") * RTD("tt.rtd",,RTD("tt.rtd",,"Inst","ASX",A43),"Ask") +
       RTD("tt.rtd",,RTD("tt.rtd",,"Inst","ASX",A43),"AskQty") * RTD("tt.rtd",,RTD("tt.rtd",,"Inst","ASX",A43),"Bid")) /
      (RTD("tt.rtd",,RTD("tt.rtd",,"Inst","ASX",A43),"BidQty") + RTD("tt.rtd",,RTD("tt.rtd",,"Inst","ASX",A43),"AskQty")),
      3
    ),
    "settle", RTD("tt.rtd",,RTD("tt.rtd",,"Inst","ASX",A43),"Settle"),
    "mid", ROUND(
      (RTD("tt.rtd",,RTD("tt.rtd",,"Inst","ASX",A43),"Bid") + RTD("tt.rtd",,RTD("tt.rtd",,"Inst","ASX",A43),"Ask")) / 2,
      3
    ),
    0
  ),
  0
)</f>
        <v>0</v>
      </c>
      <c r="C43" s="35">
        <f t="shared" si="18"/>
        <v>0</v>
      </c>
      <c r="D43" s="41" t="s">
        <v>138</v>
      </c>
      <c r="E43" t="e">
        <f>VALUE(RTD("tt.rtd",,RTD("tt.rtd",,"Inst","ASX",D43),"Bid"))</f>
        <v>#N/A</v>
      </c>
      <c r="F43" t="e">
        <f>VALUE(RTD("tt.rtd",,RTD("tt.rtd",,"Inst","ASX",D43),"Ask"))</f>
        <v>#N/A</v>
      </c>
      <c r="G43" s="37" cm="1">
        <f t="array" ref="G43">IFERROR(
  _xlfn.SWITCH(
    $F$2,
    "vwap", ROUND(
      (RTD("tt.rtd",,RTD("tt.rtd",,"Inst","ASX",D43),"BidQty") * RTD("tt.rtd",,RTD("tt.rtd",,"Inst","ASX",D43),"Ask") +
       RTD("tt.rtd",,RTD("tt.rtd",,"Inst","ASX",D43),"AskQty") * RTD("tt.rtd",,RTD("tt.rtd",,"Inst","ASX",D43),"Bid")) /
      (RTD("tt.rtd",,RTD("tt.rtd",,"Inst","ASX",D43),"BidQty") + RTD("tt.rtd",,RTD("tt.rtd",,"Inst","ASX",D43),"AskQty")),
      3
    ),
    "settle", RTD("tt.rtd",,RTD("tt.rtd",,"Inst","ASX",D43),"Settle"),
    "mid", ROUND(
      (RTD("tt.rtd",,RTD("tt.rtd",,"Inst","ASX",D43),"Bid") + RTD("tt.rtd",,RTD("tt.rtd",,"Inst","ASX",D43),"Ask")) / 2,
      3
    ),
    0
  ),
  0
)</f>
        <v>0</v>
      </c>
      <c r="I43" s="41" t="s">
        <v>139</v>
      </c>
      <c r="J43" cm="1">
        <f t="array" ref="J43">IFERROR(
  _xlfn.SWITCH(
    $F$2,
    "vwap", ROUND(
      (RTD("tt.rtd",,RTD("tt.rtd",,"Inst","ASX",I43),"BidQty") * RTD("tt.rtd",,RTD("tt.rtd",,"Inst","ASX",I43),"Ask") +
       RTD("tt.rtd",,RTD("tt.rtd",,"Inst","ASX",I43),"AskQty") * RTD("tt.rtd",,RTD("tt.rtd",,"Inst","ASX",I43),"Bid")) /
      (RTD("tt.rtd",,RTD("tt.rtd",,"Inst","ASX",I43),"BidQty") + RTD("tt.rtd",,RTD("tt.rtd",,"Inst","ASX",I43),"AskQty")),
      3
    ),
    "settle", RTD("tt.rtd",,RTD("tt.rtd",,"Inst","ASX",I43),"Settle"),
    "mid", ROUND(
      (RTD("tt.rtd",,RTD("tt.rtd",,"Inst","ASX",I43),"Bid") + RTD("tt.rtd",,RTD("tt.rtd",,"Inst","ASX",I43),"Ask")) / 2,
      3
    ),
    0
  ),
  0
)</f>
        <v>0</v>
      </c>
      <c r="K43" s="41" t="s">
        <v>73</v>
      </c>
      <c r="L43" cm="1">
        <f t="array" ref="L43">IFERROR(
  _xlfn.SWITCH(
    $F$2,
    "vwap", ROUND(
      (RTD("tt.rtd",,RTD("tt.rtd",,"Inst","ASX",K43),"BidQty") * RTD("tt.rtd",,RTD("tt.rtd",,"Inst","ASX",K43),"Ask") +
       RTD("tt.rtd",,RTD("tt.rtd",,"Inst","ASX",K43),"AskQty") * RTD("tt.rtd",,RTD("tt.rtd",,"Inst","ASX",K43),"Bid")) /
      (RTD("tt.rtd",,RTD("tt.rtd",,"Inst","ASX",K43),"BidQty") + RTD("tt.rtd",,RTD("tt.rtd",,"Inst","ASX",K43),"AskQty")),
      3
    ),
    "settle", RTD("tt.rtd",,RTD("tt.rtd",,"Inst","ASX",K43),"Settle"),
    "mid", ROUND(
      (RTD("tt.rtd",,RTD("tt.rtd",,"Inst","ASX",K43),"Bid") + RTD("tt.rtd",,RTD("tt.rtd",,"Inst","ASX",K43),"Ask")) / 2,
      3
    ),
    0
  ),
  0
)</f>
        <v>0</v>
      </c>
      <c r="M43" s="35">
        <f t="shared" si="17"/>
        <v>0</v>
      </c>
      <c r="N43" t="str">
        <f>IF(AND(J43=0, L43=0), "",
   IF(AND(VALUE(RTD("tt.rtd",,RTD("tt.rtd",,"Inst","ASX",I43),"ttq"))&gt;0,
       VALUE(RTD("tt.rtd",,RTD("tt.rtd",,"Inst","ASX",K43),"ttq"))&gt;0,
         $E43&lt;$F43, M43&gt;$F43),
       IF(ABS(M43-$F43)&gt;0.01, "Sell", "S"),
   IF(AND(VALUE(RTD("tt.rtd",,RTD("tt.rtd",,"Inst","ASX",I43),"ttq"))&gt;0,
       VALUE(RTD("tt.rtd",,RTD("tt.rtd",,"Inst","ASX",K43),"ttq"))&gt;0,
       $E43&lt;$F43, M43&lt;$E43),
       IF(ABS(M43-$E43)&gt;0.01, "Buy", "B"), "")))</f>
        <v/>
      </c>
      <c r="O43" t="str">
        <f>IF(OR(N43="B", N43="BUY"),
    IF(VALUE(RTD("tt.rtd",,RTD("tt.rtd",,"Inst","ASX",I43),"BidQty")) /
       VALUE(RTD("tt.rtd",,RTD("tt.rtd",,"Inst","ASX",I43),"AskQty")) &gt; $G$2,
       IF(VALUE(RTD("tt.rtd",,RTD("tt.rtd",,"Inst","ASX",I43),"BidQty")) /
          VALUE(RTD("tt.rtd",,RTD("tt.rtd",,"Inst","ASX",I43),"AskQty")) &gt;=
          VALUE(RTD("tt.rtd",,RTD("tt.rtd",,"Inst","ASX",K43),"AskQty")) /
          VALUE(RTD("tt.rtd",,RTD("tt.rtd",,"Inst","ASX",K43),"BidQty")),
          K43, I43),
       ""),
    IF(OR(N43="S", N43="SELL"),
        IF(VALUE(RTD("tt.rtd",,RTD("tt.rtd",,"Inst","ASX",K43),"BidQty")) /
           VALUE(RTD("tt.rtd",,RTD("tt.rtd",,"Inst","ASX",K43),"AskQty")) &gt;  $G$2,
           IF(VALUE(RTD("tt.rtd",,RTD("tt.rtd",,"Inst","ASX",I43),"BidQty")) /
              VALUE(RTD("tt.rtd",,RTD("tt.rtd",,"Inst","ASX",I43),"AskQty")) &gt;=
              VALUE(RTD("tt.rtd",,RTD("tt.rtd",,"Inst","ASX",K43),"AskQty")) /
              VALUE(RTD("tt.rtd",,RTD("tt.rtd",,"Inst","ASX",K43),"BidQty")),
              I43,K43),
           ""),
        ""))</f>
        <v/>
      </c>
      <c r="P43" t="str">
        <f t="shared" si="2"/>
        <v/>
      </c>
      <c r="Q43" s="41" t="s">
        <v>141</v>
      </c>
      <c r="R43" cm="1">
        <f t="array" ref="R43">IFERROR(
  _xlfn.SWITCH(
    $F$2,
    "vwap", ROUND(
      (RTD("tt.rtd",,RTD("tt.rtd",,"Inst","ASX",Q43),"BidQty") * RTD("tt.rtd",,RTD("tt.rtd",,"Inst","ASX",Q43),"Ask") +
       RTD("tt.rtd",,RTD("tt.rtd",,"Inst","ASX",Q43),"AskQty") * RTD("tt.rtd",,RTD("tt.rtd",,"Inst","ASX",Q43),"Bid")) /
      (RTD("tt.rtd",,RTD("tt.rtd",,"Inst","ASX",Q43),"BidQty") + RTD("tt.rtd",,RTD("tt.rtd",,"Inst","ASX",Q43),"AskQty")),
      3
    ),
    "settle", RTD("tt.rtd",,RTD("tt.rtd",,"Inst","ASX",Q43),"Settle"),
    "mid", ROUND(
      (RTD("tt.rtd",,RTD("tt.rtd",,"Inst","ASX",Q43),"Bid") + RTD("tt.rtd",,RTD("tt.rtd",,"Inst","ASX",Q43),"Ask")) / 2,
      3
    ),
    0
  ),
  0
)</f>
        <v>0</v>
      </c>
      <c r="S43" s="41" t="s">
        <v>152</v>
      </c>
      <c r="T43" cm="1">
        <f t="array" ref="T43">IFERROR(
  _xlfn.SWITCH(
    $F$2,
    "vwap", ROUND(
      (RTD("tt.rtd",,RTD("tt.rtd",,"Inst","ASX",S43),"BidQty") * RTD("tt.rtd",,RTD("tt.rtd",,"Inst","ASX",S43),"Ask") +
       RTD("tt.rtd",,RTD("tt.rtd",,"Inst","ASX",S43),"AskQty") * RTD("tt.rtd",,RTD("tt.rtd",,"Inst","ASX",S43),"Bid")) /
      (RTD("tt.rtd",,RTD("tt.rtd",,"Inst","ASX",S43),"BidQty") + RTD("tt.rtd",,RTD("tt.rtd",,"Inst","ASX",S43),"AskQty")),
      3
    ),
    "settle", RTD("tt.rtd",,RTD("tt.rtd",,"Inst","ASX",S43),"Settle"),
    "mid", ROUND(
      (RTD("tt.rtd",,RTD("tt.rtd",,"Inst","ASX",S43),"Bid") + RTD("tt.rtd",,RTD("tt.rtd",,"Inst","ASX",S43),"Ask")) / 2,
      3
    ),
    0
  ),
  0
)</f>
        <v>0</v>
      </c>
      <c r="U43" s="35">
        <f t="shared" si="3"/>
        <v>0</v>
      </c>
      <c r="V43" t="str">
        <f>IF(AND(R43=0, T43=0), "",
   IF(AND(VALUE(RTD("tt.rtd",,RTD("tt.rtd",,"Inst","ASX",Q43),"ttq"))&gt;0,
       VALUE(RTD("tt.rtd",,RTD("tt.rtd",,"Inst","ASX",S43),"ttq"))&gt;0,
         $E43&lt;$F43, U43&gt;$F43),
       IF(ABS(U43-$F43)&gt;0.01, "Sell", "S"),
   IF(AND(VALUE(RTD("tt.rtd",,RTD("tt.rtd",,"Inst","ASX",Q43),"ttq"))&gt;0,
       VALUE(RTD("tt.rtd",,RTD("tt.rtd",,"Inst","ASX",S43),"ttq"))&gt;0,
       $E43&lt;$F43, U43&lt;$E43),
       IF(ABS(U43-$E43)&gt;0.01, "Buy", "B"), "")))</f>
        <v/>
      </c>
      <c r="W43" t="str">
        <f>IF(OR(V43="B", V43="BUY"),
    IF(VALUE(RTD("tt.rtd",,RTD("tt.rtd",,"Inst","ASX",Q43),"BidQty")) /
       VALUE(RTD("tt.rtd",,RTD("tt.rtd",,"Inst","ASX",Q43),"AskQty")) &gt; $G$2,
       IF(VALUE(RTD("tt.rtd",,RTD("tt.rtd",,"Inst","ASX",Q43),"BidQty")) /
          VALUE(RTD("tt.rtd",,RTD("tt.rtd",,"Inst","ASX",Q43),"AskQty")) &gt;=
          VALUE(RTD("tt.rtd",,RTD("tt.rtd",,"Inst","ASX",S43),"AskQty")) /
          VALUE(RTD("tt.rtd",,RTD("tt.rtd",,"Inst","ASX",S43),"BidQty")),
          S43,Q43),
       ""),
    IF(OR(V43="S", V43="SELL"),
        IF(VALUE(RTD("tt.rtd",,RTD("tt.rtd",,"Inst","ASX",S43),"BidQty")) /
           VALUE(RTD("tt.rtd",,RTD("tt.rtd",,"Inst","ASX",S43),"AskQty")) &gt;  $G$2,
           IF(VALUE(RTD("tt.rtd",,RTD("tt.rtd",,"Inst","ASX",Q43),"BidQty")) /
              VALUE(RTD("tt.rtd",,RTD("tt.rtd",,"Inst","ASX",Q43),"AskQty")) &gt;=
              VALUE(RTD("tt.rtd",,RTD("tt.rtd",,"Inst","ASX",S43),"AskQty")) /
              VALUE(RTD("tt.rtd",,RTD("tt.rtd",,"Inst","ASX",S43),"BidQty")),
              Q43,S43),
           ""),
        ""))</f>
        <v/>
      </c>
      <c r="X43" t="str">
        <f t="shared" si="4"/>
        <v/>
      </c>
      <c r="Y43" s="41" t="s">
        <v>145</v>
      </c>
      <c r="Z43" cm="1">
        <f t="array" ref="Z43">IFERROR(
  _xlfn.SWITCH(
    $F$2,
    "vwap", ROUND(
      (RTD("tt.rtd",,RTD("tt.rtd",,"Inst","ASX",Y43),"BidQty") * RTD("tt.rtd",,RTD("tt.rtd",,"Inst","ASX",Y43),"Ask") +
       RTD("tt.rtd",,RTD("tt.rtd",,"Inst","ASX",Y43),"AskQty") * RTD("tt.rtd",,RTD("tt.rtd",,"Inst","ASX",Y43),"Bid")) /
      (RTD("tt.rtd",,RTD("tt.rtd",,"Inst","ASX",Y43),"BidQty") + RTD("tt.rtd",,RTD("tt.rtd",,"Inst","ASX",Y43),"AskQty")),
      3
    ),
    "settle", RTD("tt.rtd",,RTD("tt.rtd",,"Inst","ASX",Y43),"Settle"),
    "mid", ROUND(
      (RTD("tt.rtd",,RTD("tt.rtd",,"Inst","ASX",Y43),"Bid") + RTD("tt.rtd",,RTD("tt.rtd",,"Inst","ASX",Y43),"Ask")) / 2,
      3
    ),
    0
  ),
  0
)</f>
        <v>0</v>
      </c>
      <c r="AA43" s="41" t="s">
        <v>153</v>
      </c>
      <c r="AB43" cm="1">
        <f t="array" ref="AB43">IFERROR(
  _xlfn.SWITCH(
    $F$2,
    "vwap", ROUND(
      (RTD("tt.rtd",,RTD("tt.rtd",,"Inst","ASX",AA43),"BidQty") * RTD("tt.rtd",,RTD("tt.rtd",,"Inst","ASX",AA43),"Ask") +
       RTD("tt.rtd",,RTD("tt.rtd",,"Inst","ASX",AA43),"AskQty") * RTD("tt.rtd",,RTD("tt.rtd",,"Inst","ASX",AA43),"Bid")) /
      (RTD("tt.rtd",,RTD("tt.rtd",,"Inst","ASX",AA43),"BidQty") + RTD("tt.rtd",,RTD("tt.rtd",,"Inst","ASX",AA43),"AskQty")),
      3
    ),
    "settle", RTD("tt.rtd",,RTD("tt.rtd",,"Inst","ASX",AA43),"Settle"),
    "mid", ROUND(
      (RTD("tt.rtd",,RTD("tt.rtd",,"Inst","ASX",AA43),"Bid") + RTD("tt.rtd",,RTD("tt.rtd",,"Inst","ASX",AA43),"Ask")) / 2,
      3
    ),
    0
  ),
  0
)</f>
        <v>0</v>
      </c>
      <c r="AC43" s="35">
        <f t="shared" si="5"/>
        <v>0</v>
      </c>
      <c r="AD43" t="str">
        <f>IF(AND(Z43=0, AB43=0), "",
   IF(AND(VALUE(RTD("tt.rtd",,RTD("tt.rtd",,"Inst","ASX",Y43),"ttq"))&gt;0,
       VALUE(RTD("tt.rtd",,RTD("tt.rtd",,"Inst","ASX",AA43),"ttq"))&gt;0,
         $E43&lt;$F43, AC43&gt;$F43),
       IF(ABS(AC43-$F43)&gt;0.01, "Sell", "S"),
   IF(AND(VALUE(RTD("tt.rtd",,RTD("tt.rtd",,"Inst","ASX",Y43),"ttq"))&gt;0,
       VALUE(RTD("tt.rtd",,RTD("tt.rtd",,"Inst","ASX",AA43),"ttq"))&gt;0,
       $E43&lt;$F43, AC43&lt;$E43),
       IF(ABS(AC43-$E43)&gt;0.01, "Buy", "B"), "")))</f>
        <v/>
      </c>
      <c r="AE43" t="str">
        <f>IF(OR(AD43="B", AD43="BUY"),
    IF(VALUE(RTD("tt.rtd",,RTD("tt.rtd",,"Inst","ASX",Y43),"BidQty")) /
       VALUE(RTD("tt.rtd",,RTD("tt.rtd",,"Inst","ASX",Y43),"AskQty")) &gt; $G$2,
       IF(VALUE(RTD("tt.rtd",,RTD("tt.rtd",,"Inst","ASX",Y43),"BidQty")) /
          VALUE(RTD("tt.rtd",,RTD("tt.rtd",,"Inst","ASX",Y43),"AskQty")) &gt;=
          VALUE(RTD("tt.rtd",,RTD("tt.rtd",,"Inst","ASX",AA43),"AskQty")) /
          VALUE(RTD("tt.rtd",,RTD("tt.rtd",,"Inst","ASX",AA43),"BidQty")),
          AA43,Y43),
       ""),
    IF(OR(AD43="S", AD43="SELL"),
        IF(VALUE(RTD("tt.rtd",,RTD("tt.rtd",,"Inst","ASX",AA43),"BidQty")) /
           VALUE(RTD("tt.rtd",,RTD("tt.rtd",,"Inst","ASX",AA43),"AskQty")) &gt;  $G$2,
           IF(VALUE(RTD("tt.rtd",,RTD("tt.rtd",,"Inst","ASX",Y43),"BidQty")) /
              VALUE(RTD("tt.rtd",,RTD("tt.rtd",,"Inst","ASX",Y43),"AskQty")) &gt;=
              VALUE(RTD("tt.rtd",,RTD("tt.rtd",,"Inst","ASX",AA43),"AskQty")) /
              VALUE(RTD("tt.rtd",,RTD("tt.rtd",,"Inst","ASX",AA43),"BidQty")),
              Y43,AA43),
           ""),
        ""))</f>
        <v/>
      </c>
      <c r="AF43" t="str">
        <f t="shared" si="6"/>
        <v/>
      </c>
      <c r="AG43" s="41" t="s">
        <v>189</v>
      </c>
      <c r="AH43" cm="1">
        <f t="array" ref="AH43">IFERROR(
  _xlfn.SWITCH(
    $F$2,
    "vwap", ROUND(
      (RTD("tt.rtd",,RTD("tt.rtd",,"Inst","ASX",AG43),"BidQty") * RTD("tt.rtd",,RTD("tt.rtd",,"Inst","ASX",AG43),"Ask") +
       RTD("tt.rtd",,RTD("tt.rtd",,"Inst","ASX",AG43),"AskQty") * RTD("tt.rtd",,RTD("tt.rtd",,"Inst","ASX",AG43),"Bid")) /
      (RTD("tt.rtd",,RTD("tt.rtd",,"Inst","ASX",AG43),"BidQty") + RTD("tt.rtd",,RTD("tt.rtd",,"Inst","ASX",AG43),"AskQty")),
      3
    ),
    "settle", RTD("tt.rtd",,RTD("tt.rtd",,"Inst","ASX",AG43),"Settle"),
    "mid", ROUND(
      (RTD("tt.rtd",,RTD("tt.rtd",,"Inst","ASX",AG43),"Bid") + RTD("tt.rtd",,RTD("tt.rtd",,"Inst","ASX",AG43),"Ask")) / 2,
      3
    ),
    0
  ),
  0
)</f>
        <v>0</v>
      </c>
      <c r="AI43" s="41" t="s">
        <v>154</v>
      </c>
      <c r="AJ43" cm="1">
        <f t="array" ref="AJ43">IFERROR(
  _xlfn.SWITCH(
    $F$2,
    "vwap", ROUND(
      (RTD("tt.rtd",,RTD("tt.rtd",,"Inst","ASX",AI43),"BidQty") * RTD("tt.rtd",,RTD("tt.rtd",,"Inst","ASX",AI43),"Ask") +
       RTD("tt.rtd",,RTD("tt.rtd",,"Inst","ASX",AI43),"AskQty") * RTD("tt.rtd",,RTD("tt.rtd",,"Inst","ASX",AI43),"Bid")) /
      (RTD("tt.rtd",,RTD("tt.rtd",,"Inst","ASX",AI43),"BidQty") + RTD("tt.rtd",,RTD("tt.rtd",,"Inst","ASX",AI43),"AskQty")),
      3
    ),
    "settle", RTD("tt.rtd",,RTD("tt.rtd",,"Inst","ASX",AI43),"Settle"),
    "mid", ROUND(
      (RTD("tt.rtd",,RTD("tt.rtd",,"Inst","ASX",AI43),"Bid") + RTD("tt.rtd",,RTD("tt.rtd",,"Inst","ASX",AI43),"Ask")) / 2,
      3
    ),
    0
  ),
  0
)</f>
        <v>0</v>
      </c>
      <c r="AK43" s="35">
        <f t="shared" si="7"/>
        <v>0</v>
      </c>
      <c r="AL43" t="str">
        <f>IF(AND(AH43=0, AJ43=0), "",
   IF(AND(VALUE(RTD("tt.rtd",,RTD("tt.rtd",,"Inst","ASX",AG43),"ttq"))&gt;0,
       VALUE(RTD("tt.rtd",,RTD("tt.rtd",,"Inst","ASX",AI43),"ttq"))&gt;0,
         $E43&lt;$F43, AK43&gt;$F43),
       IF(ABS(AK43-$F43)&gt;0.01, "Sell", "S"),
   IF(AND(VALUE(RTD("tt.rtd",,RTD("tt.rtd",,"Inst","ASX",AG43),"ttq"))&gt;0,
       VALUE(RTD("tt.rtd",,RTD("tt.rtd",,"Inst","ASX",AI43),"ttq"))&gt;0,
       $E43&lt;$F43, AK43&lt;$E43),
       IF(ABS(AK43-$E43)&gt;0.01, "Buy", "B"), "")))</f>
        <v/>
      </c>
      <c r="AM43" t="str">
        <f>IF(OR(AL43="B", AL43="BUY"),
    IF(VALUE(RTD("tt.rtd",,RTD("tt.rtd",,"Inst","ASX",AG43),"BidQty")) /
       VALUE(RTD("tt.rtd",,RTD("tt.rtd",,"Inst","ASX",AG43),"AskQty")) &gt; $G$2,
       IF(VALUE(RTD("tt.rtd",,RTD("tt.rtd",,"Inst","ASX",AG43),"BidQty")) /
          VALUE(RTD("tt.rtd",,RTD("tt.rtd",,"Inst","ASX",AG43),"AskQty")) &gt;=
          VALUE(RTD("tt.rtd",,RTD("tt.rtd",,"Inst","ASX",AI43),"AskQty")) /
          VALUE(RTD("tt.rtd",,RTD("tt.rtd",,"Inst","ASX",AI43),"BidQty")),
          AI43,AG43),
       ""),
    IF(OR(AL43="S", AL43="SELL"),
        IF(VALUE(RTD("tt.rtd",,RTD("tt.rtd",,"Inst","ASX",AI43),"BidQty")) /
           VALUE(RTD("tt.rtd",,RTD("tt.rtd",,"Inst","ASX",AI43),"AskQty")) &gt;  $G$2,
           IF(VALUE(RTD("tt.rtd",,RTD("tt.rtd",,"Inst","ASX",AG43),"BidQty")) /
              VALUE(RTD("tt.rtd",,RTD("tt.rtd",,"Inst","ASX",AG43),"AskQty")) &gt;=
              VALUE(RTD("tt.rtd",,RTD("tt.rtd",,"Inst","ASX",AI43),"AskQty")) /
              VALUE(RTD("tt.rtd",,RTD("tt.rtd",,"Inst","ASX",AI43),"BidQty")),
              AG43,AI43),
           ""),
        ""))</f>
        <v/>
      </c>
      <c r="AN43" t="str">
        <f t="shared" si="8"/>
        <v/>
      </c>
      <c r="AO43" s="41" t="s">
        <v>64</v>
      </c>
      <c r="AP43" cm="1">
        <f t="array" ref="AP43">IFERROR(
  _xlfn.SWITCH(
    $F$2,
    "vwap", ROUND(
      (RTD("tt.rtd",,RTD("tt.rtd",,"Inst","ASX",AO43),"BidQty") * RTD("tt.rtd",,RTD("tt.rtd",,"Inst","ASX",AO43),"Ask") +
       RTD("tt.rtd",,RTD("tt.rtd",,"Inst","ASX",AO43),"AskQty") * RTD("tt.rtd",,RTD("tt.rtd",,"Inst","ASX",AO43),"Bid")) /
      (RTD("tt.rtd",,RTD("tt.rtd",,"Inst","ASX",AO43),"BidQty") + RTD("tt.rtd",,RTD("tt.rtd",,"Inst","ASX",AO43),"AskQty")),
      3
    ),
    "settle", RTD("tt.rtd",,RTD("tt.rtd",,"Inst","ASX",AO43),"Settle"),
    "mid", ROUND(
      (RTD("tt.rtd",,RTD("tt.rtd",,"Inst","ASX",AO43),"Bid") + RTD("tt.rtd",,RTD("tt.rtd",,"Inst","ASX",AO43),"Ask")) / 2,
      3
    ),
    0
  ),
  0
)</f>
        <v>0</v>
      </c>
      <c r="AQ43" s="41" t="s">
        <v>142</v>
      </c>
      <c r="AR43" cm="1">
        <f t="array" ref="AR43">IFERROR(
  _xlfn.SWITCH(
    $F$2,
    "vwap", ROUND(
      (RTD("tt.rtd",,RTD("tt.rtd",,"Inst","ASX",AQ43),"BidQty") * RTD("tt.rtd",,RTD("tt.rtd",,"Inst","ASX",AQ43),"Ask") +
       RTD("tt.rtd",,RTD("tt.rtd",,"Inst","ASX",AQ43),"AskQty") * RTD("tt.rtd",,RTD("tt.rtd",,"Inst","ASX",AQ43),"Bid")) /
      (RTD("tt.rtd",,RTD("tt.rtd",,"Inst","ASX",AQ43),"BidQty") + RTD("tt.rtd",,RTD("tt.rtd",,"Inst","ASX",AQ43),"AskQty")),
      3
    ),
    "settle", RTD("tt.rtd",,RTD("tt.rtd",,"Inst","ASX",AQ43),"Settle"),
    "mid", ROUND(
      (RTD("tt.rtd",,RTD("tt.rtd",,"Inst","ASX",AQ43),"Bid") + RTD("tt.rtd",,RTD("tt.rtd",,"Inst","ASX",AQ43),"Ask")) / 2,
      3
    ),
    0
  ),
  0
)</f>
        <v>0</v>
      </c>
      <c r="AS43" s="35">
        <f t="shared" si="19"/>
        <v>0</v>
      </c>
      <c r="AT43" t="str">
        <f>IF(AND(AP43=0, AR43=0), "",
   IF(AND(VALUE(RTD("tt.rtd",,RTD("tt.rtd",,"Inst","ASX",AO43),"ttq"))&gt;0,
       VALUE(RTD("tt.rtd",,RTD("tt.rtd",,"Inst","ASX",AQ43),"ttq"))&gt;0,
         $E43&lt;$F43, AS43&gt;$F43),
       IF(ABS(AS43-$F43)&gt;0.01, "Sell", "S"),
   IF(AND(VALUE(RTD("tt.rtd",,RTD("tt.rtd",,"Inst","ASX",AO43),"ttq"))&gt;0,
       VALUE(RTD("tt.rtd",,RTD("tt.rtd",,"Inst","ASX",AQ43),"ttq"))&gt;0,
       $E43&lt;$F43, AS43&lt;$E43),
       IF(ABS(AS43-$E43)&gt;0.01, "Buy", "B"), "")))</f>
        <v/>
      </c>
      <c r="AU43" t="str">
        <f>IF(OR(AT43="B", AT43="BUY"),
    IF(VALUE(RTD("tt.rtd",,RTD("tt.rtd",,"Inst","ASX",AO43),"BidQty")) /
       VALUE(RTD("tt.rtd",,RTD("tt.rtd",,"Inst","ASX",AO43),"AskQty")) &gt; $G$2,
       IF(VALUE(RTD("tt.rtd",,RTD("tt.rtd",,"Inst","ASX",AO43),"BidQty")) /
          VALUE(RTD("tt.rtd",,RTD("tt.rtd",,"Inst","ASX",AO43),"AskQty")) &gt;=
          VALUE(RTD("tt.rtd",,RTD("tt.rtd",,"Inst","ASX",AQ43),"AskQty")) /
          VALUE(RTD("tt.rtd",,RTD("tt.rtd",,"Inst","ASX",AQ43),"BidQty")),
          AQ43,AO43),
       ""),
    IF(OR(AT43="S", AT43="SELL"),
        IF(VALUE(RTD("tt.rtd",,RTD("tt.rtd",,"Inst","ASX",AQ43),"BidQty")) /
           VALUE(RTD("tt.rtd",,RTD("tt.rtd",,"Inst","ASX",AQ43),"AskQty")) &gt;  $G$2,
           IF(VALUE(RTD("tt.rtd",,RTD("tt.rtd",,"Inst","ASX",AO43),"BidQty")) /
              VALUE(RTD("tt.rtd",,RTD("tt.rtd",,"Inst","ASX",AO43),"AskQty")) &gt;=
              VALUE(RTD("tt.rtd",,RTD("tt.rtd",,"Inst","ASX",AQ43),"AskQty")) /
              VALUE(RTD("tt.rtd",,RTD("tt.rtd",,"Inst","ASX",AQ43),"BidQty")),
              AO43,AQ43),
           ""),
        ""))</f>
        <v/>
      </c>
      <c r="AV43" t="str">
        <f t="shared" si="10"/>
        <v/>
      </c>
      <c r="AW43" s="41" t="s">
        <v>137</v>
      </c>
      <c r="AX43" cm="1">
        <f t="array" ref="AX43">IFERROR(
  _xlfn.SWITCH(
    $F$2,
    "vwap", ROUND(
      (RTD("tt.rtd",,RTD("tt.rtd",,"Inst","ASX",AW43),"BidQty") * RTD("tt.rtd",,RTD("tt.rtd",,"Inst","ASX",AW43),"Ask") +
       RTD("tt.rtd",,RTD("tt.rtd",,"Inst","ASX",AW43),"AskQty") * RTD("tt.rtd",,RTD("tt.rtd",,"Inst","ASX",AW43),"Bid")) /
      (RTD("tt.rtd",,RTD("tt.rtd",,"Inst","ASX",AW43),"BidQty") + RTD("tt.rtd",,RTD("tt.rtd",,"Inst","ASX",AW43),"AskQty")),
      3
    ),
    "settle", RTD("tt.rtd",,RTD("tt.rtd",,"Inst","ASX",AW43),"Settle"),
    "mid", ROUND(
      (RTD("tt.rtd",,RTD("tt.rtd",,"Inst","ASX",AW43),"Bid") + RTD("tt.rtd",,RTD("tt.rtd",,"Inst","ASX",AW43),"Ask")) / 2,
      3
    ),
    0
  ),
  0
)</f>
        <v>0</v>
      </c>
      <c r="AY43" s="41" t="s">
        <v>72</v>
      </c>
      <c r="AZ43" cm="1">
        <f t="array" ref="AZ43">IFERROR(
  _xlfn.SWITCH(
    $F$2,
    "vwap", ROUND(
      (RTD("tt.rtd",,RTD("tt.rtd",,"Inst","ASX",AY43),"BidQty") * RTD("tt.rtd",,RTD("tt.rtd",,"Inst","ASX",AY43),"Ask") +
       RTD("tt.rtd",,RTD("tt.rtd",,"Inst","ASX",AY43),"AskQty") * RTD("tt.rtd",,RTD("tt.rtd",,"Inst","ASX",AY43),"Bid")) /
      (RTD("tt.rtd",,RTD("tt.rtd",,"Inst","ASX",AY43),"BidQty") + RTD("tt.rtd",,RTD("tt.rtd",,"Inst","ASX",AY43),"AskQty")),
      3
    ),
    "settle", RTD("tt.rtd",,RTD("tt.rtd",,"Inst","ASX",AY43),"Settle"),
    "mid", ROUND(
      (RTD("tt.rtd",,RTD("tt.rtd",,"Inst","ASX",AY43),"Bid") + RTD("tt.rtd",,RTD("tt.rtd",,"Inst","ASX",AY43),"Ask")) / 2,
      3
    ),
    0
  ),
  0
)</f>
        <v>0</v>
      </c>
      <c r="BA43" s="39">
        <f t="shared" si="20"/>
        <v>0</v>
      </c>
      <c r="BB43" t="str">
        <f>IF(AND(AX43=0, AZ43=0), "",
   IF(AND(VALUE(RTD("tt.rtd",,RTD("tt.rtd",,"Inst","ASX",AW43),"ttq"))&gt;0,
       VALUE(RTD("tt.rtd",,RTD("tt.rtd",,"Inst","ASX",AY43),"ttq"))&gt;0,
         $E43&lt;$F43, BA43&gt;$F43),
       IF(ABS(BA43-$F43)&gt;0.01, "Sell", "S"),
   IF(AND(VALUE(RTD("tt.rtd",,RTD("tt.rtd",,"Inst","ASX",AW43),"ttq"))&gt;0,
       VALUE(RTD("tt.rtd",,RTD("tt.rtd",,"Inst","ASX",AY43),"ttq"))&gt;0,
       $E43&lt;$F43, BA43&lt;$E43),
       IF(ABS(BA43-$E43)&gt;0.01, "Buy", "B"), "")))</f>
        <v/>
      </c>
      <c r="BC43" t="str">
        <f>IF(OR(BB43="B", BB43="BUY"),
    IF(VALUE(RTD("tt.rtd",,RTD("tt.rtd",,"Inst","ASX",AW43),"BidQty")) /
       VALUE(RTD("tt.rtd",,RTD("tt.rtd",,"Inst","ASX",AW43),"AskQty")) &gt; $G$2,
       IF(VALUE(RTD("tt.rtd",,RTD("tt.rtd",,"Inst","ASX",AW43),"BidQty")) /
          VALUE(RTD("tt.rtd",,RTD("tt.rtd",,"Inst","ASX",AW43),"AskQty")) &gt;=
          VALUE(RTD("tt.rtd",,RTD("tt.rtd",,"Inst","ASX",AY43),"AskQty")) /
          VALUE(RTD("tt.rtd",,RTD("tt.rtd",,"Inst","ASX",AY43),"BidQty")),
          AY43,AW43),
       ""),
    IF(OR(BB43="S", BB43="SELL"),
        IF(VALUE(RTD("tt.rtd",,RTD("tt.rtd",,"Inst","ASX",AY43),"BidQty")) /
           VALUE(RTD("tt.rtd",,RTD("tt.rtd",,"Inst","ASX",AY43),"AskQty")) &gt;  $G$2,
           IF(VALUE(RTD("tt.rtd",,RTD("tt.rtd",,"Inst","ASX",AW43),"BidQty")) /
              VALUE(RTD("tt.rtd",,RTD("tt.rtd",,"Inst","ASX",AW43),"AskQty")) &gt;=
              VALUE(RTD("tt.rtd",,RTD("tt.rtd",,"Inst","ASX",AY43),"AskQty")) /
              VALUE(RTD("tt.rtd",,RTD("tt.rtd",,"Inst","ASX",AY43),"BidQty")),
              AW43,AY43),
           ""),
        ""))</f>
        <v/>
      </c>
      <c r="BD43" t="str">
        <f t="shared" si="12"/>
        <v/>
      </c>
      <c r="BE43" s="41" t="s">
        <v>283</v>
      </c>
      <c r="BF43" cm="1">
        <f t="array" ref="BF43">IFERROR(
  _xlfn.SWITCH(
    $F$2,
    "vwap", ROUND(
      (RTD("tt.rtd",,RTD("tt.rtd",,"Inst","ASX",BE43),"BidQty") * RTD("tt.rtd",,RTD("tt.rtd",,"Inst","ASX",BE43),"Ask") +
       RTD("tt.rtd",,RTD("tt.rtd",,"Inst","ASX",BE43),"AskQty") * RTD("tt.rtd",,RTD("tt.rtd",,"Inst","ASX",BE43),"Bid")) /
      (RTD("tt.rtd",,RTD("tt.rtd",,"Inst","ASX",BE43),"BidQty") + RTD("tt.rtd",,RTD("tt.rtd",,"Inst","ASX",BE43),"AskQty")),
      3
    ),
    "settle", RTD("tt.rtd",,RTD("tt.rtd",,"Inst","ASX",BE43),"Settle"),
    "mid", ROUND(
      (RTD("tt.rtd",,RTD("tt.rtd",,"Inst","ASX",BE43),"Bid") + RTD("tt.rtd",,RTD("tt.rtd",,"Inst","ASX",BE43),"Ask")) / 2,
      3
    ),
    0
  ),
  0
)</f>
        <v>0</v>
      </c>
      <c r="BG43" s="41" t="s">
        <v>286</v>
      </c>
      <c r="BH43" cm="1">
        <f t="array" ref="BH43">IFERROR(
  _xlfn.SWITCH(
    $F$2,
    "vwap", ROUND(
      (RTD("tt.rtd",,RTD("tt.rtd",,"Inst","ASX",BG43),"BidQty") * RTD("tt.rtd",,RTD("tt.rtd",,"Inst","ASX",BG43),"Ask") +
       RTD("tt.rtd",,RTD("tt.rtd",,"Inst","ASX",BG43),"AskQty") * RTD("tt.rtd",,RTD("tt.rtd",,"Inst","ASX",BG43),"Bid")) /
      (RTD("tt.rtd",,RTD("tt.rtd",,"Inst","ASX",BG43),"BidQty") + RTD("tt.rtd",,RTD("tt.rtd",,"Inst","ASX",BG43),"AskQty")),
      3
    ),
    "settle", RTD("tt.rtd",,RTD("tt.rtd",,"Inst","ASX",BG43),"Settle"),
    "mid", ROUND(
      (RTD("tt.rtd",,RTD("tt.rtd",,"Inst","ASX",BG43),"Bid") + RTD("tt.rtd",,RTD("tt.rtd",,"Inst","ASX",BG43),"Ask")) / 2,
      3
    ),
    0
  ),
  0
)</f>
        <v>0</v>
      </c>
      <c r="BI43" s="35">
        <f t="shared" si="13"/>
        <v>0</v>
      </c>
      <c r="BJ43" t="str">
        <f>IF(AND(BF43=0, BH43=0), "",
   IF(AND(VALUE(RTD("tt.rtd",,RTD("tt.rtd",,"Inst","ASX",BE43),"ttq"))&gt;0,
       VALUE(RTD("tt.rtd",,RTD("tt.rtd",,"Inst","ASX",BG43),"ttq"))&gt;0,
         $E43&lt;$F43, BI43&gt;$F43),
       IF(ABS(BI43-$F43)&gt;0.01, "Sell", "S"),
   IF(AND(VALUE(RTD("tt.rtd",,RTD("tt.rtd",,"Inst","ASX",BE43),"ttq"))&gt;0,
       VALUE(RTD("tt.rtd",,RTD("tt.rtd",,"Inst","ASX",BG43),"ttq"))&gt;0,
       $E43&lt;$F43, BI43&lt;$E43),
       IF(ABS(BI43-$E43)&gt;0.01, "Buy", "B"), "")))</f>
        <v/>
      </c>
      <c r="BK43" t="str">
        <f>IF(OR(BJ43="B", BJ43="BUY"),
    IF(VALUE(RTD("tt.rtd",,RTD("tt.rtd",,"Inst","ASX",BE43),"BidQty")) /
       VALUE(RTD("tt.rtd",,RTD("tt.rtd",,"Inst","ASX",BE43),"AskQty")) &gt; $G$2,
       IF(VALUE(RTD("tt.rtd",,RTD("tt.rtd",,"Inst","ASX",BE43),"BidQty")) /
          VALUE(RTD("tt.rtd",,RTD("tt.rtd",,"Inst","ASX",BE43),"AskQty")) &gt;=
          VALUE(RTD("tt.rtd",,RTD("tt.rtd",,"Inst","ASX",BG43),"AskQty")) /
          VALUE(RTD("tt.rtd",,RTD("tt.rtd",,"Inst","ASX",BG43),"BidQty")),
          BG43,BE43),
       ""),
    IF(OR(BJ43="S", BJ43="SELL"),
        IF(VALUE(RTD("tt.rtd",,RTD("tt.rtd",,"Inst","ASX",BG43),"BidQty")) /
           VALUE(RTD("tt.rtd",,RTD("tt.rtd",,"Inst","ASX",BG43),"AskQty")) &gt;  $G$2,
           IF(VALUE(RTD("tt.rtd",,RTD("tt.rtd",,"Inst","ASX",BE43),"BidQty")) /
              VALUE(RTD("tt.rtd",,RTD("tt.rtd",,"Inst","ASX",BE43),"AskQty")) &gt;=
              VALUE(RTD("tt.rtd",,RTD("tt.rtd",,"Inst","ASX",BG43),"AskQty")) /
              VALUE(RTD("tt.rtd",,RTD("tt.rtd",,"Inst","ASX",BG43),"BidQty")),
              BE43,BG43),
           ""),
        ""))</f>
        <v/>
      </c>
      <c r="BL43" t="str">
        <f t="shared" si="14"/>
        <v/>
      </c>
    </row>
    <row r="44" spans="1:763" x14ac:dyDescent="0.2">
      <c r="A44" s="40" t="s">
        <v>48</v>
      </c>
      <c r="B44" cm="1">
        <f t="array" ref="B44">IFERROR(
  _xlfn.SWITCH(
    $F$2,
    "vwap", ROUND(
      (RTD("tt.rtd",,RTD("tt.rtd",,"Inst","ASX",A44),"BidQty") * RTD("tt.rtd",,RTD("tt.rtd",,"Inst","ASX",A44),"Ask") +
       RTD("tt.rtd",,RTD("tt.rtd",,"Inst","ASX",A44),"AskQty") * RTD("tt.rtd",,RTD("tt.rtd",,"Inst","ASX",A44),"Bid")) /
      (RTD("tt.rtd",,RTD("tt.rtd",,"Inst","ASX",A44),"BidQty") + RTD("tt.rtd",,RTD("tt.rtd",,"Inst","ASX",A44),"AskQty")),
      3
    ),
    "settle", RTD("tt.rtd",,RTD("tt.rtd",,"Inst","ASX",A44),"Settle"),
    "mid", ROUND(
      (RTD("tt.rtd",,RTD("tt.rtd",,"Inst","ASX",A44),"Bid") + RTD("tt.rtd",,RTD("tt.rtd",,"Inst","ASX",A44),"Ask")) / 2,
      3
    ),
    0
  ),
  0
)</f>
        <v>0</v>
      </c>
      <c r="C44" s="35">
        <f t="shared" si="18"/>
        <v>0</v>
      </c>
      <c r="D44" s="41" t="s">
        <v>143</v>
      </c>
      <c r="E44" t="e">
        <f>VALUE(RTD("tt.rtd",,RTD("tt.rtd",,"Inst","ASX",D44),"Bid"))</f>
        <v>#N/A</v>
      </c>
      <c r="F44" t="e">
        <f>VALUE(RTD("tt.rtd",,RTD("tt.rtd",,"Inst","ASX",D44),"Ask"))</f>
        <v>#N/A</v>
      </c>
      <c r="G44" s="37" cm="1">
        <f t="array" ref="G44">IFERROR(
  _xlfn.SWITCH(
    $F$2,
    "vwap", ROUND(
      (RTD("tt.rtd",,RTD("tt.rtd",,"Inst","ASX",D44),"BidQty") * RTD("tt.rtd",,RTD("tt.rtd",,"Inst","ASX",D44),"Ask") +
       RTD("tt.rtd",,RTD("tt.rtd",,"Inst","ASX",D44),"AskQty") * RTD("tt.rtd",,RTD("tt.rtd",,"Inst","ASX",D44),"Bid")) /
      (RTD("tt.rtd",,RTD("tt.rtd",,"Inst","ASX",D44),"BidQty") + RTD("tt.rtd",,RTD("tt.rtd",,"Inst","ASX",D44),"AskQty")),
      3
    ),
    "settle", RTD("tt.rtd",,RTD("tt.rtd",,"Inst","ASX",D44),"Settle"),
    "mid", ROUND(
      (RTD("tt.rtd",,RTD("tt.rtd",,"Inst","ASX",D44),"Bid") + RTD("tt.rtd",,RTD("tt.rtd",,"Inst","ASX",D44),"Ask")) / 2,
      3
    ),
    0
  ),
  0
)</f>
        <v>0</v>
      </c>
      <c r="I44" s="41" t="s">
        <v>144</v>
      </c>
      <c r="J44" cm="1">
        <f t="array" ref="J44">IFERROR(
  _xlfn.SWITCH(
    $F$2,
    "vwap", ROUND(
      (RTD("tt.rtd",,RTD("tt.rtd",,"Inst","ASX",I44),"BidQty") * RTD("tt.rtd",,RTD("tt.rtd",,"Inst","ASX",I44),"Ask") +
       RTD("tt.rtd",,RTD("tt.rtd",,"Inst","ASX",I44),"AskQty") * RTD("tt.rtd",,RTD("tt.rtd",,"Inst","ASX",I44),"Bid")) /
      (RTD("tt.rtd",,RTD("tt.rtd",,"Inst","ASX",I44),"BidQty") + RTD("tt.rtd",,RTD("tt.rtd",,"Inst","ASX",I44),"AskQty")),
      3
    ),
    "settle", RTD("tt.rtd",,RTD("tt.rtd",,"Inst","ASX",I44),"Settle"),
    "mid", ROUND(
      (RTD("tt.rtd",,RTD("tt.rtd",,"Inst","ASX",I44),"Bid") + RTD("tt.rtd",,RTD("tt.rtd",,"Inst","ASX",I44),"Ask")) / 2,
      3
    ),
    0
  ),
  0
)</f>
        <v>0</v>
      </c>
      <c r="K44" s="41" t="s">
        <v>74</v>
      </c>
      <c r="L44" cm="1">
        <f t="array" ref="L44">IFERROR(
  _xlfn.SWITCH(
    $F$2,
    "vwap", ROUND(
      (RTD("tt.rtd",,RTD("tt.rtd",,"Inst","ASX",K44),"BidQty") * RTD("tt.rtd",,RTD("tt.rtd",,"Inst","ASX",K44),"Ask") +
       RTD("tt.rtd",,RTD("tt.rtd",,"Inst","ASX",K44),"AskQty") * RTD("tt.rtd",,RTD("tt.rtd",,"Inst","ASX",K44),"Bid")) /
      (RTD("tt.rtd",,RTD("tt.rtd",,"Inst","ASX",K44),"BidQty") + RTD("tt.rtd",,RTD("tt.rtd",,"Inst","ASX",K44),"AskQty")),
      3
    ),
    "settle", RTD("tt.rtd",,RTD("tt.rtd",,"Inst","ASX",K44),"Settle"),
    "mid", ROUND(
      (RTD("tt.rtd",,RTD("tt.rtd",,"Inst","ASX",K44),"Bid") + RTD("tt.rtd",,RTD("tt.rtd",,"Inst","ASX",K44),"Ask")) / 2,
      3
    ),
    0
  ),
  0
)</f>
        <v>0</v>
      </c>
      <c r="M44" s="35">
        <f t="shared" si="17"/>
        <v>0</v>
      </c>
      <c r="N44" t="str">
        <f>IF(AND(J44=0, L44=0), "",
   IF(AND(VALUE(RTD("tt.rtd",,RTD("tt.rtd",,"Inst","ASX",I44),"ttq"))&gt;0,
       VALUE(RTD("tt.rtd",,RTD("tt.rtd",,"Inst","ASX",K44),"ttq"))&gt;0,
         $E44&lt;$F44, M44&gt;$F44),
       IF(ABS(M44-$F44)&gt;0.01, "Sell", "S"),
   IF(AND(VALUE(RTD("tt.rtd",,RTD("tt.rtd",,"Inst","ASX",I44),"ttq"))&gt;0,
       VALUE(RTD("tt.rtd",,RTD("tt.rtd",,"Inst","ASX",K44),"ttq"))&gt;0,
       $E44&lt;$F44, M44&lt;$E44),
       IF(ABS(M44-$E44)&gt;0.01, "Buy", "B"), "")))</f>
        <v/>
      </c>
      <c r="O44" t="str">
        <f>IF(OR(N44="B", N44="BUY"),
    IF(VALUE(RTD("tt.rtd",,RTD("tt.rtd",,"Inst","ASX",I44),"BidQty")) /
       VALUE(RTD("tt.rtd",,RTD("tt.rtd",,"Inst","ASX",I44),"AskQty")) &gt; $G$2,
       IF(VALUE(RTD("tt.rtd",,RTD("tt.rtd",,"Inst","ASX",I44),"BidQty")) /
          VALUE(RTD("tt.rtd",,RTD("tt.rtd",,"Inst","ASX",I44),"AskQty")) &gt;=
          VALUE(RTD("tt.rtd",,RTD("tt.rtd",,"Inst","ASX",K44),"AskQty")) /
          VALUE(RTD("tt.rtd",,RTD("tt.rtd",,"Inst","ASX",K44),"BidQty")),
          K44, I44),
       ""),
    IF(OR(N44="S", N44="SELL"),
        IF(VALUE(RTD("tt.rtd",,RTD("tt.rtd",,"Inst","ASX",K44),"BidQty")) /
           VALUE(RTD("tt.rtd",,RTD("tt.rtd",,"Inst","ASX",K44),"AskQty")) &gt;  $G$2,
           IF(VALUE(RTD("tt.rtd",,RTD("tt.rtd",,"Inst","ASX",I44),"BidQty")) /
              VALUE(RTD("tt.rtd",,RTD("tt.rtd",,"Inst","ASX",I44),"AskQty")) &gt;=
              VALUE(RTD("tt.rtd",,RTD("tt.rtd",,"Inst","ASX",K44),"AskQty")) /
              VALUE(RTD("tt.rtd",,RTD("tt.rtd",,"Inst","ASX",K44),"BidQty")),
              I44,K44),
           ""),
        ""))</f>
        <v/>
      </c>
      <c r="P44" t="str">
        <f t="shared" si="2"/>
        <v/>
      </c>
      <c r="Q44" s="41" t="s">
        <v>146</v>
      </c>
      <c r="R44" cm="1">
        <f t="array" ref="R44">IFERROR(
  _xlfn.SWITCH(
    $F$2,
    "vwap", ROUND(
      (RTD("tt.rtd",,RTD("tt.rtd",,"Inst","ASX",Q44),"BidQty") * RTD("tt.rtd",,RTD("tt.rtd",,"Inst","ASX",Q44),"Ask") +
       RTD("tt.rtd",,RTD("tt.rtd",,"Inst","ASX",Q44),"AskQty") * RTD("tt.rtd",,RTD("tt.rtd",,"Inst","ASX",Q44),"Bid")) /
      (RTD("tt.rtd",,RTD("tt.rtd",,"Inst","ASX",Q44),"BidQty") + RTD("tt.rtd",,RTD("tt.rtd",,"Inst","ASX",Q44),"AskQty")),
      3
    ),
    "settle", RTD("tt.rtd",,RTD("tt.rtd",,"Inst","ASX",Q44),"Settle"),
    "mid", ROUND(
      (RTD("tt.rtd",,RTD("tt.rtd",,"Inst","ASX",Q44),"Bid") + RTD("tt.rtd",,RTD("tt.rtd",,"Inst","ASX",Q44),"Ask")) / 2,
      3
    ),
    0
  ),
  0
)</f>
        <v>0</v>
      </c>
      <c r="S44" s="41" t="s">
        <v>157</v>
      </c>
      <c r="T44" cm="1">
        <f t="array" ref="T44">IFERROR(
  _xlfn.SWITCH(
    $F$2,
    "vwap", ROUND(
      (RTD("tt.rtd",,RTD("tt.rtd",,"Inst","ASX",S44),"BidQty") * RTD("tt.rtd",,RTD("tt.rtd",,"Inst","ASX",S44),"Ask") +
       RTD("tt.rtd",,RTD("tt.rtd",,"Inst","ASX",S44),"AskQty") * RTD("tt.rtd",,RTD("tt.rtd",,"Inst","ASX",S44),"Bid")) /
      (RTD("tt.rtd",,RTD("tt.rtd",,"Inst","ASX",S44),"BidQty") + RTD("tt.rtd",,RTD("tt.rtd",,"Inst","ASX",S44),"AskQty")),
      3
    ),
    "settle", RTD("tt.rtd",,RTD("tt.rtd",,"Inst","ASX",S44),"Settle"),
    "mid", ROUND(
      (RTD("tt.rtd",,RTD("tt.rtd",,"Inst","ASX",S44),"Bid") + RTD("tt.rtd",,RTD("tt.rtd",,"Inst","ASX",S44),"Ask")) / 2,
      3
    ),
    0
  ),
  0
)</f>
        <v>0</v>
      </c>
      <c r="U44" s="35">
        <f t="shared" si="3"/>
        <v>0</v>
      </c>
      <c r="V44" t="str">
        <f>IF(AND(R44=0, T44=0), "",
   IF(AND(VALUE(RTD("tt.rtd",,RTD("tt.rtd",,"Inst","ASX",Q44),"ttq"))&gt;0,
       VALUE(RTD("tt.rtd",,RTD("tt.rtd",,"Inst","ASX",S44),"ttq"))&gt;0,
         $E44&lt;$F44, U44&gt;$F44),
       IF(ABS(U44-$F44)&gt;0.01, "Sell", "S"),
   IF(AND(VALUE(RTD("tt.rtd",,RTD("tt.rtd",,"Inst","ASX",Q44),"ttq"))&gt;0,
       VALUE(RTD("tt.rtd",,RTD("tt.rtd",,"Inst","ASX",S44),"ttq"))&gt;0,
       $E44&lt;$F44, U44&lt;$E44),
       IF(ABS(U44-$E44)&gt;0.01, "Buy", "B"), "")))</f>
        <v/>
      </c>
      <c r="W44" t="str">
        <f>IF(OR(V44="B", V44="BUY"),
    IF(VALUE(RTD("tt.rtd",,RTD("tt.rtd",,"Inst","ASX",Q44),"BidQty")) /
       VALUE(RTD("tt.rtd",,RTD("tt.rtd",,"Inst","ASX",Q44),"AskQty")) &gt; $G$2,
       IF(VALUE(RTD("tt.rtd",,RTD("tt.rtd",,"Inst","ASX",Q44),"BidQty")) /
          VALUE(RTD("tt.rtd",,RTD("tt.rtd",,"Inst","ASX",Q44),"AskQty")) &gt;=
          VALUE(RTD("tt.rtd",,RTD("tt.rtd",,"Inst","ASX",S44),"AskQty")) /
          VALUE(RTD("tt.rtd",,RTD("tt.rtd",,"Inst","ASX",S44),"BidQty")),
          S44,Q44),
       ""),
    IF(OR(V44="S", V44="SELL"),
        IF(VALUE(RTD("tt.rtd",,RTD("tt.rtd",,"Inst","ASX",S44),"BidQty")) /
           VALUE(RTD("tt.rtd",,RTD("tt.rtd",,"Inst","ASX",S44),"AskQty")) &gt;  $G$2,
           IF(VALUE(RTD("tt.rtd",,RTD("tt.rtd",,"Inst","ASX",Q44),"BidQty")) /
              VALUE(RTD("tt.rtd",,RTD("tt.rtd",,"Inst","ASX",Q44),"AskQty")) &gt;=
              VALUE(RTD("tt.rtd",,RTD("tt.rtd",,"Inst","ASX",S44),"AskQty")) /
              VALUE(RTD("tt.rtd",,RTD("tt.rtd",,"Inst","ASX",S44),"BidQty")),
              Q44,S44),
           ""),
        ""))</f>
        <v/>
      </c>
      <c r="X44" t="str">
        <f t="shared" si="4"/>
        <v/>
      </c>
      <c r="Y44" s="41" t="s">
        <v>150</v>
      </c>
      <c r="Z44" cm="1">
        <f t="array" ref="Z44">IFERROR(
  _xlfn.SWITCH(
    $F$2,
    "vwap", ROUND(
      (RTD("tt.rtd",,RTD("tt.rtd",,"Inst","ASX",Y44),"BidQty") * RTD("tt.rtd",,RTD("tt.rtd",,"Inst","ASX",Y44),"Ask") +
       RTD("tt.rtd",,RTD("tt.rtd",,"Inst","ASX",Y44),"AskQty") * RTD("tt.rtd",,RTD("tt.rtd",,"Inst","ASX",Y44),"Bid")) /
      (RTD("tt.rtd",,RTD("tt.rtd",,"Inst","ASX",Y44),"BidQty") + RTD("tt.rtd",,RTD("tt.rtd",,"Inst","ASX",Y44),"AskQty")),
      3
    ),
    "settle", RTD("tt.rtd",,RTD("tt.rtd",,"Inst","ASX",Y44),"Settle"),
    "mid", ROUND(
      (RTD("tt.rtd",,RTD("tt.rtd",,"Inst","ASX",Y44),"Bid") + RTD("tt.rtd",,RTD("tt.rtd",,"Inst","ASX",Y44),"Ask")) / 2,
      3
    ),
    0
  ),
  0
)</f>
        <v>0</v>
      </c>
      <c r="AA44" s="41" t="s">
        <v>158</v>
      </c>
      <c r="AB44" cm="1">
        <f t="array" ref="AB44">IFERROR(
  _xlfn.SWITCH(
    $F$2,
    "vwap", ROUND(
      (RTD("tt.rtd",,RTD("tt.rtd",,"Inst","ASX",AA44),"BidQty") * RTD("tt.rtd",,RTD("tt.rtd",,"Inst","ASX",AA44),"Ask") +
       RTD("tt.rtd",,RTD("tt.rtd",,"Inst","ASX",AA44),"AskQty") * RTD("tt.rtd",,RTD("tt.rtd",,"Inst","ASX",AA44),"Bid")) /
      (RTD("tt.rtd",,RTD("tt.rtd",,"Inst","ASX",AA44),"BidQty") + RTD("tt.rtd",,RTD("tt.rtd",,"Inst","ASX",AA44),"AskQty")),
      3
    ),
    "settle", RTD("tt.rtd",,RTD("tt.rtd",,"Inst","ASX",AA44),"Settle"),
    "mid", ROUND(
      (RTD("tt.rtd",,RTD("tt.rtd",,"Inst","ASX",AA44),"Bid") + RTD("tt.rtd",,RTD("tt.rtd",,"Inst","ASX",AA44),"Ask")) / 2,
      3
    ),
    0
  ),
  0
)</f>
        <v>0</v>
      </c>
      <c r="AC44" s="35">
        <f t="shared" si="5"/>
        <v>0</v>
      </c>
      <c r="AD44" t="str">
        <f>IF(AND(Z44=0, AB44=0), "",
   IF(AND(VALUE(RTD("tt.rtd",,RTD("tt.rtd",,"Inst","ASX",Y44),"ttq"))&gt;0,
       VALUE(RTD("tt.rtd",,RTD("tt.rtd",,"Inst","ASX",AA44),"ttq"))&gt;0,
         $E44&lt;$F44, AC44&gt;$F44),
       IF(ABS(AC44-$F44)&gt;0.01, "Sell", "S"),
   IF(AND(VALUE(RTD("tt.rtd",,RTD("tt.rtd",,"Inst","ASX",Y44),"ttq"))&gt;0,
       VALUE(RTD("tt.rtd",,RTD("tt.rtd",,"Inst","ASX",AA44),"ttq"))&gt;0,
       $E44&lt;$F44, AC44&lt;$E44),
       IF(ABS(AC44-$E44)&gt;0.01, "Buy", "B"), "")))</f>
        <v/>
      </c>
      <c r="AE44" t="str">
        <f>IF(OR(AD44="B", AD44="BUY"),
    IF(VALUE(RTD("tt.rtd",,RTD("tt.rtd",,"Inst","ASX",Y44),"BidQty")) /
       VALUE(RTD("tt.rtd",,RTD("tt.rtd",,"Inst","ASX",Y44),"AskQty")) &gt; $G$2,
       IF(VALUE(RTD("tt.rtd",,RTD("tt.rtd",,"Inst","ASX",Y44),"BidQty")) /
          VALUE(RTD("tt.rtd",,RTD("tt.rtd",,"Inst","ASX",Y44),"AskQty")) &gt;=
          VALUE(RTD("tt.rtd",,RTD("tt.rtd",,"Inst","ASX",AA44),"AskQty")) /
          VALUE(RTD("tt.rtd",,RTD("tt.rtd",,"Inst","ASX",AA44),"BidQty")),
          AA44,Y44),
       ""),
    IF(OR(AD44="S", AD44="SELL"),
        IF(VALUE(RTD("tt.rtd",,RTD("tt.rtd",,"Inst","ASX",AA44),"BidQty")) /
           VALUE(RTD("tt.rtd",,RTD("tt.rtd",,"Inst","ASX",AA44),"AskQty")) &gt;  $G$2,
           IF(VALUE(RTD("tt.rtd",,RTD("tt.rtd",,"Inst","ASX",Y44),"BidQty")) /
              VALUE(RTD("tt.rtd",,RTD("tt.rtd",,"Inst","ASX",Y44),"AskQty")) &gt;=
              VALUE(RTD("tt.rtd",,RTD("tt.rtd",,"Inst","ASX",AA44),"AskQty")) /
              VALUE(RTD("tt.rtd",,RTD("tt.rtd",,"Inst","ASX",AA44),"BidQty")),
              Y44,AA44),
           ""),
        ""))</f>
        <v/>
      </c>
      <c r="AF44" t="str">
        <f t="shared" si="6"/>
        <v/>
      </c>
      <c r="AG44" s="41" t="s">
        <v>190</v>
      </c>
      <c r="AH44" cm="1">
        <f t="array" ref="AH44">IFERROR(
  _xlfn.SWITCH(
    $F$2,
    "vwap", ROUND(
      (RTD("tt.rtd",,RTD("tt.rtd",,"Inst","ASX",AG44),"BidQty") * RTD("tt.rtd",,RTD("tt.rtd",,"Inst","ASX",AG44),"Ask") +
       RTD("tt.rtd",,RTD("tt.rtd",,"Inst","ASX",AG44),"AskQty") * RTD("tt.rtd",,RTD("tt.rtd",,"Inst","ASX",AG44),"Bid")) /
      (RTD("tt.rtd",,RTD("tt.rtd",,"Inst","ASX",AG44),"BidQty") + RTD("tt.rtd",,RTD("tt.rtd",,"Inst","ASX",AG44),"AskQty")),
      3
    ),
    "settle", RTD("tt.rtd",,RTD("tt.rtd",,"Inst","ASX",AG44),"Settle"),
    "mid", ROUND(
      (RTD("tt.rtd",,RTD("tt.rtd",,"Inst","ASX",AG44),"Bid") + RTD("tt.rtd",,RTD("tt.rtd",,"Inst","ASX",AG44),"Ask")) / 2,
      3
    ),
    0
  ),
  0
)</f>
        <v>0</v>
      </c>
      <c r="AI44" s="41" t="s">
        <v>159</v>
      </c>
      <c r="AJ44" cm="1">
        <f t="array" ref="AJ44">IFERROR(
  _xlfn.SWITCH(
    $F$2,
    "vwap", ROUND(
      (RTD("tt.rtd",,RTD("tt.rtd",,"Inst","ASX",AI44),"BidQty") * RTD("tt.rtd",,RTD("tt.rtd",,"Inst","ASX",AI44),"Ask") +
       RTD("tt.rtd",,RTD("tt.rtd",,"Inst","ASX",AI44),"AskQty") * RTD("tt.rtd",,RTD("tt.rtd",,"Inst","ASX",AI44),"Bid")) /
      (RTD("tt.rtd",,RTD("tt.rtd",,"Inst","ASX",AI44),"BidQty") + RTD("tt.rtd",,RTD("tt.rtd",,"Inst","ASX",AI44),"AskQty")),
      3
    ),
    "settle", RTD("tt.rtd",,RTD("tt.rtd",,"Inst","ASX",AI44),"Settle"),
    "mid", ROUND(
      (RTD("tt.rtd",,RTD("tt.rtd",,"Inst","ASX",AI44),"Bid") + RTD("tt.rtd",,RTD("tt.rtd",,"Inst","ASX",AI44),"Ask")) / 2,
      3
    ),
    0
  ),
  0
)</f>
        <v>0</v>
      </c>
      <c r="AK44" s="35">
        <f t="shared" si="7"/>
        <v>0</v>
      </c>
      <c r="AL44" t="str">
        <f>IF(AND(AH44=0, AJ44=0), "",
   IF(AND(VALUE(RTD("tt.rtd",,RTD("tt.rtd",,"Inst","ASX",AG44),"ttq"))&gt;0,
       VALUE(RTD("tt.rtd",,RTD("tt.rtd",,"Inst","ASX",AI44),"ttq"))&gt;0,
         $E44&lt;$F44, AK44&gt;$F44),
       IF(ABS(AK44-$F44)&gt;0.01, "Sell", "S"),
   IF(AND(VALUE(RTD("tt.rtd",,RTD("tt.rtd",,"Inst","ASX",AG44),"ttq"))&gt;0,
       VALUE(RTD("tt.rtd",,RTD("tt.rtd",,"Inst","ASX",AI44),"ttq"))&gt;0,
       $E44&lt;$F44, AK44&lt;$E44),
       IF(ABS(AK44-$E44)&gt;0.01, "Buy", "B"), "")))</f>
        <v/>
      </c>
      <c r="AM44" t="str">
        <f>IF(OR(AL44="B", AL44="BUY"),
    IF(VALUE(RTD("tt.rtd",,RTD("tt.rtd",,"Inst","ASX",AG44),"BidQty")) /
       VALUE(RTD("tt.rtd",,RTD("tt.rtd",,"Inst","ASX",AG44),"AskQty")) &gt; $G$2,
       IF(VALUE(RTD("tt.rtd",,RTD("tt.rtd",,"Inst","ASX",AG44),"BidQty")) /
          VALUE(RTD("tt.rtd",,RTD("tt.rtd",,"Inst","ASX",AG44),"AskQty")) &gt;=
          VALUE(RTD("tt.rtd",,RTD("tt.rtd",,"Inst","ASX",AI44),"AskQty")) /
          VALUE(RTD("tt.rtd",,RTD("tt.rtd",,"Inst","ASX",AI44),"BidQty")),
          AI44,AG44),
       ""),
    IF(OR(AL44="S", AL44="SELL"),
        IF(VALUE(RTD("tt.rtd",,RTD("tt.rtd",,"Inst","ASX",AI44),"BidQty")) /
           VALUE(RTD("tt.rtd",,RTD("tt.rtd",,"Inst","ASX",AI44),"AskQty")) &gt;  $G$2,
           IF(VALUE(RTD("tt.rtd",,RTD("tt.rtd",,"Inst","ASX",AG44),"BidQty")) /
              VALUE(RTD("tt.rtd",,RTD("tt.rtd",,"Inst","ASX",AG44),"AskQty")) &gt;=
              VALUE(RTD("tt.rtd",,RTD("tt.rtd",,"Inst","ASX",AI44),"AskQty")) /
              VALUE(RTD("tt.rtd",,RTD("tt.rtd",,"Inst","ASX",AI44),"BidQty")),
              AG44,AI44),
           ""),
        ""))</f>
        <v/>
      </c>
      <c r="AN44" t="str">
        <f t="shared" si="8"/>
        <v/>
      </c>
      <c r="AO44" s="41" t="s">
        <v>65</v>
      </c>
      <c r="AP44" cm="1">
        <f t="array" ref="AP44">IFERROR(
  _xlfn.SWITCH(
    $F$2,
    "vwap", ROUND(
      (RTD("tt.rtd",,RTD("tt.rtd",,"Inst","ASX",AO44),"BidQty") * RTD("tt.rtd",,RTD("tt.rtd",,"Inst","ASX",AO44),"Ask") +
       RTD("tt.rtd",,RTD("tt.rtd",,"Inst","ASX",AO44),"AskQty") * RTD("tt.rtd",,RTD("tt.rtd",,"Inst","ASX",AO44),"Bid")) /
      (RTD("tt.rtd",,RTD("tt.rtd",,"Inst","ASX",AO44),"BidQty") + RTD("tt.rtd",,RTD("tt.rtd",,"Inst","ASX",AO44),"AskQty")),
      3
    ),
    "settle", RTD("tt.rtd",,RTD("tt.rtd",,"Inst","ASX",AO44),"Settle"),
    "mid", ROUND(
      (RTD("tt.rtd",,RTD("tt.rtd",,"Inst","ASX",AO44),"Bid") + RTD("tt.rtd",,RTD("tt.rtd",,"Inst","ASX",AO44),"Ask")) / 2,
      3
    ),
    0
  ),
  0
)</f>
        <v>0</v>
      </c>
      <c r="AQ44" s="41" t="s">
        <v>147</v>
      </c>
      <c r="AR44" cm="1">
        <f t="array" ref="AR44">IFERROR(
  _xlfn.SWITCH(
    $F$2,
    "vwap", ROUND(
      (RTD("tt.rtd",,RTD("tt.rtd",,"Inst","ASX",AQ44),"BidQty") * RTD("tt.rtd",,RTD("tt.rtd",,"Inst","ASX",AQ44),"Ask") +
       RTD("tt.rtd",,RTD("tt.rtd",,"Inst","ASX",AQ44),"AskQty") * RTD("tt.rtd",,RTD("tt.rtd",,"Inst","ASX",AQ44),"Bid")) /
      (RTD("tt.rtd",,RTD("tt.rtd",,"Inst","ASX",AQ44),"BidQty") + RTD("tt.rtd",,RTD("tt.rtd",,"Inst","ASX",AQ44),"AskQty")),
      3
    ),
    "settle", RTD("tt.rtd",,RTD("tt.rtd",,"Inst","ASX",AQ44),"Settle"),
    "mid", ROUND(
      (RTD("tt.rtd",,RTD("tt.rtd",,"Inst","ASX",AQ44),"Bid") + RTD("tt.rtd",,RTD("tt.rtd",,"Inst","ASX",AQ44),"Ask")) / 2,
      3
    ),
    0
  ),
  0
)</f>
        <v>0</v>
      </c>
      <c r="AS44" s="35">
        <f t="shared" si="19"/>
        <v>0</v>
      </c>
      <c r="AT44" t="str">
        <f>IF(AND(AP44=0, AR44=0), "",
   IF(AND(VALUE(RTD("tt.rtd",,RTD("tt.rtd",,"Inst","ASX",AO44),"ttq"))&gt;0,
       VALUE(RTD("tt.rtd",,RTD("tt.rtd",,"Inst","ASX",AQ44),"ttq"))&gt;0,
         $E44&lt;$F44, AS44&gt;$F44),
       IF(ABS(AS44-$F44)&gt;0.01, "Sell", "S"),
   IF(AND(VALUE(RTD("tt.rtd",,RTD("tt.rtd",,"Inst","ASX",AO44),"ttq"))&gt;0,
       VALUE(RTD("tt.rtd",,RTD("tt.rtd",,"Inst","ASX",AQ44),"ttq"))&gt;0,
       $E44&lt;$F44, AS44&lt;$E44),
       IF(ABS(AS44-$E44)&gt;0.01, "Buy", "B"), "")))</f>
        <v/>
      </c>
      <c r="AU44" t="str">
        <f>IF(OR(AT44="B", AT44="BUY"),
    IF(VALUE(RTD("tt.rtd",,RTD("tt.rtd",,"Inst","ASX",AO44),"BidQty")) /
       VALUE(RTD("tt.rtd",,RTD("tt.rtd",,"Inst","ASX",AO44),"AskQty")) &gt; $G$2,
       IF(VALUE(RTD("tt.rtd",,RTD("tt.rtd",,"Inst","ASX",AO44),"BidQty")) /
          VALUE(RTD("tt.rtd",,RTD("tt.rtd",,"Inst","ASX",AO44),"AskQty")) &gt;=
          VALUE(RTD("tt.rtd",,RTD("tt.rtd",,"Inst","ASX",AQ44),"AskQty")) /
          VALUE(RTD("tt.rtd",,RTD("tt.rtd",,"Inst","ASX",AQ44),"BidQty")),
          AQ44,AO44),
       ""),
    IF(OR(AT44="S", AT44="SELL"),
        IF(VALUE(RTD("tt.rtd",,RTD("tt.rtd",,"Inst","ASX",AQ44),"BidQty")) /
           VALUE(RTD("tt.rtd",,RTD("tt.rtd",,"Inst","ASX",AQ44),"AskQty")) &gt;  $G$2,
           IF(VALUE(RTD("tt.rtd",,RTD("tt.rtd",,"Inst","ASX",AO44),"BidQty")) /
              VALUE(RTD("tt.rtd",,RTD("tt.rtd",,"Inst","ASX",AO44),"AskQty")) &gt;=
              VALUE(RTD("tt.rtd",,RTD("tt.rtd",,"Inst","ASX",AQ44),"AskQty")) /
              VALUE(RTD("tt.rtd",,RTD("tt.rtd",,"Inst","ASX",AQ44),"BidQty")),
              AO44,AQ44),
           ""),
        ""))</f>
        <v/>
      </c>
      <c r="AV44" t="str">
        <f t="shared" si="10"/>
        <v/>
      </c>
      <c r="AW44" s="41" t="s">
        <v>142</v>
      </c>
      <c r="AX44" cm="1">
        <f t="array" ref="AX44">IFERROR(
  _xlfn.SWITCH(
    $F$2,
    "vwap", ROUND(
      (RTD("tt.rtd",,RTD("tt.rtd",,"Inst","ASX",AW44),"BidQty") * RTD("tt.rtd",,RTD("tt.rtd",,"Inst","ASX",AW44),"Ask") +
       RTD("tt.rtd",,RTD("tt.rtd",,"Inst","ASX",AW44),"AskQty") * RTD("tt.rtd",,RTD("tt.rtd",,"Inst","ASX",AW44),"Bid")) /
      (RTD("tt.rtd",,RTD("tt.rtd",,"Inst","ASX",AW44),"BidQty") + RTD("tt.rtd",,RTD("tt.rtd",,"Inst","ASX",AW44),"AskQty")),
      3
    ),
    "settle", RTD("tt.rtd",,RTD("tt.rtd",,"Inst","ASX",AW44),"Settle"),
    "mid", ROUND(
      (RTD("tt.rtd",,RTD("tt.rtd",,"Inst","ASX",AW44),"Bid") + RTD("tt.rtd",,RTD("tt.rtd",,"Inst","ASX",AW44),"Ask")) / 2,
      3
    ),
    0
  ),
  0
)</f>
        <v>0</v>
      </c>
      <c r="AY44" s="41" t="s">
        <v>73</v>
      </c>
      <c r="AZ44" cm="1">
        <f t="array" ref="AZ44">IFERROR(
  _xlfn.SWITCH(
    $F$2,
    "vwap", ROUND(
      (RTD("tt.rtd",,RTD("tt.rtd",,"Inst","ASX",AY44),"BidQty") * RTD("tt.rtd",,RTD("tt.rtd",,"Inst","ASX",AY44),"Ask") +
       RTD("tt.rtd",,RTD("tt.rtd",,"Inst","ASX",AY44),"AskQty") * RTD("tt.rtd",,RTD("tt.rtd",,"Inst","ASX",AY44),"Bid")) /
      (RTD("tt.rtd",,RTD("tt.rtd",,"Inst","ASX",AY44),"BidQty") + RTD("tt.rtd",,RTD("tt.rtd",,"Inst","ASX",AY44),"AskQty")),
      3
    ),
    "settle", RTD("tt.rtd",,RTD("tt.rtd",,"Inst","ASX",AY44),"Settle"),
    "mid", ROUND(
      (RTD("tt.rtd",,RTD("tt.rtd",,"Inst","ASX",AY44),"Bid") + RTD("tt.rtd",,RTD("tt.rtd",,"Inst","ASX",AY44),"Ask")) / 2,
      3
    ),
    0
  ),
  0
)</f>
        <v>0</v>
      </c>
      <c r="BA44" s="39">
        <f t="shared" si="20"/>
        <v>0</v>
      </c>
      <c r="BB44" t="str">
        <f>IF(AND(AX44=0, AZ44=0), "",
   IF(AND(VALUE(RTD("tt.rtd",,RTD("tt.rtd",,"Inst","ASX",AW44),"ttq"))&gt;0,
       VALUE(RTD("tt.rtd",,RTD("tt.rtd",,"Inst","ASX",AY44),"ttq"))&gt;0,
         $E44&lt;$F44, BA44&gt;$F44),
       IF(ABS(BA44-$F44)&gt;0.01, "Sell", "S"),
   IF(AND(VALUE(RTD("tt.rtd",,RTD("tt.rtd",,"Inst","ASX",AW44),"ttq"))&gt;0,
       VALUE(RTD("tt.rtd",,RTD("tt.rtd",,"Inst","ASX",AY44),"ttq"))&gt;0,
       $E44&lt;$F44, BA44&lt;$E44),
       IF(ABS(BA44-$E44)&gt;0.01, "Buy", "B"), "")))</f>
        <v/>
      </c>
      <c r="BC44" t="str">
        <f>IF(OR(BB44="B", BB44="BUY"),
    IF(VALUE(RTD("tt.rtd",,RTD("tt.rtd",,"Inst","ASX",AW44),"BidQty")) /
       VALUE(RTD("tt.rtd",,RTD("tt.rtd",,"Inst","ASX",AW44),"AskQty")) &gt; $G$2,
       IF(VALUE(RTD("tt.rtd",,RTD("tt.rtd",,"Inst","ASX",AW44),"BidQty")) /
          VALUE(RTD("tt.rtd",,RTD("tt.rtd",,"Inst","ASX",AW44),"AskQty")) &gt;=
          VALUE(RTD("tt.rtd",,RTD("tt.rtd",,"Inst","ASX",AY44),"AskQty")) /
          VALUE(RTD("tt.rtd",,RTD("tt.rtd",,"Inst","ASX",AY44),"BidQty")),
          AY44,AW44),
       ""),
    IF(OR(BB44="S", BB44="SELL"),
        IF(VALUE(RTD("tt.rtd",,RTD("tt.rtd",,"Inst","ASX",AY44),"BidQty")) /
           VALUE(RTD("tt.rtd",,RTD("tt.rtd",,"Inst","ASX",AY44),"AskQty")) &gt;  $G$2,
           IF(VALUE(RTD("tt.rtd",,RTD("tt.rtd",,"Inst","ASX",AW44),"BidQty")) /
              VALUE(RTD("tt.rtd",,RTD("tt.rtd",,"Inst","ASX",AW44),"AskQty")) &gt;=
              VALUE(RTD("tt.rtd",,RTD("tt.rtd",,"Inst","ASX",AY44),"AskQty")) /
              VALUE(RTD("tt.rtd",,RTD("tt.rtd",,"Inst","ASX",AY44),"BidQty")),
              AW44,AY44),
           ""),
        ""))</f>
        <v/>
      </c>
      <c r="BD44" t="str">
        <f t="shared" si="12"/>
        <v/>
      </c>
      <c r="BE44" s="41" t="s">
        <v>284</v>
      </c>
      <c r="BF44" cm="1">
        <f t="array" ref="BF44">IFERROR(
  _xlfn.SWITCH(
    $F$2,
    "vwap", ROUND(
      (RTD("tt.rtd",,RTD("tt.rtd",,"Inst","ASX",BE44),"BidQty") * RTD("tt.rtd",,RTD("tt.rtd",,"Inst","ASX",BE44),"Ask") +
       RTD("tt.rtd",,RTD("tt.rtd",,"Inst","ASX",BE44),"AskQty") * RTD("tt.rtd",,RTD("tt.rtd",,"Inst","ASX",BE44),"Bid")) /
      (RTD("tt.rtd",,RTD("tt.rtd",,"Inst","ASX",BE44),"BidQty") + RTD("tt.rtd",,RTD("tt.rtd",,"Inst","ASX",BE44),"AskQty")),
      3
    ),
    "settle", RTD("tt.rtd",,RTD("tt.rtd",,"Inst","ASX",BE44),"Settle"),
    "mid", ROUND(
      (RTD("tt.rtd",,RTD("tt.rtd",,"Inst","ASX",BE44),"Bid") + RTD("tt.rtd",,RTD("tt.rtd",,"Inst","ASX",BE44),"Ask")) / 2,
      3
    ),
    0
  ),
  0
)</f>
        <v>0</v>
      </c>
      <c r="BG44" s="41" t="s">
        <v>287</v>
      </c>
      <c r="BH44" cm="1">
        <f t="array" ref="BH44">IFERROR(
  _xlfn.SWITCH(
    $F$2,
    "vwap", ROUND(
      (RTD("tt.rtd",,RTD("tt.rtd",,"Inst","ASX",BG44),"BidQty") * RTD("tt.rtd",,RTD("tt.rtd",,"Inst","ASX",BG44),"Ask") +
       RTD("tt.rtd",,RTD("tt.rtd",,"Inst","ASX",BG44),"AskQty") * RTD("tt.rtd",,RTD("tt.rtd",,"Inst","ASX",BG44),"Bid")) /
      (RTD("tt.rtd",,RTD("tt.rtd",,"Inst","ASX",BG44),"BidQty") + RTD("tt.rtd",,RTD("tt.rtd",,"Inst","ASX",BG44),"AskQty")),
      3
    ),
    "settle", RTD("tt.rtd",,RTD("tt.rtd",,"Inst","ASX",BG44),"Settle"),
    "mid", ROUND(
      (RTD("tt.rtd",,RTD("tt.rtd",,"Inst","ASX",BG44),"Bid") + RTD("tt.rtd",,RTD("tt.rtd",,"Inst","ASX",BG44),"Ask")) / 2,
      3
    ),
    0
  ),
  0
)</f>
        <v>0</v>
      </c>
      <c r="BI44" s="35">
        <f t="shared" si="13"/>
        <v>0</v>
      </c>
      <c r="BJ44" t="str">
        <f>IF(AND(BF44=0, BH44=0), "",
   IF(AND(VALUE(RTD("tt.rtd",,RTD("tt.rtd",,"Inst","ASX",BE44),"ttq"))&gt;0,
       VALUE(RTD("tt.rtd",,RTD("tt.rtd",,"Inst","ASX",BG44),"ttq"))&gt;0,
         $E44&lt;$F44, BI44&gt;$F44),
       IF(ABS(BI44-$F44)&gt;0.01, "Sell", "S"),
   IF(AND(VALUE(RTD("tt.rtd",,RTD("tt.rtd",,"Inst","ASX",BE44),"ttq"))&gt;0,
       VALUE(RTD("tt.rtd",,RTD("tt.rtd",,"Inst","ASX",BG44),"ttq"))&gt;0,
       $E44&lt;$F44, BI44&lt;$E44),
       IF(ABS(BI44-$E44)&gt;0.01, "Buy", "B"), "")))</f>
        <v/>
      </c>
      <c r="BK44" t="str">
        <f>IF(OR(BJ44="B", BJ44="BUY"),
    IF(VALUE(RTD("tt.rtd",,RTD("tt.rtd",,"Inst","ASX",BE44),"BidQty")) /
       VALUE(RTD("tt.rtd",,RTD("tt.rtd",,"Inst","ASX",BE44),"AskQty")) &gt; $G$2,
       IF(VALUE(RTD("tt.rtd",,RTD("tt.rtd",,"Inst","ASX",BE44),"BidQty")) /
          VALUE(RTD("tt.rtd",,RTD("tt.rtd",,"Inst","ASX",BE44),"AskQty")) &gt;=
          VALUE(RTD("tt.rtd",,RTD("tt.rtd",,"Inst","ASX",BG44),"AskQty")) /
          VALUE(RTD("tt.rtd",,RTD("tt.rtd",,"Inst","ASX",BG44),"BidQty")),
          BG44,BE44),
       ""),
    IF(OR(BJ44="S", BJ44="SELL"),
        IF(VALUE(RTD("tt.rtd",,RTD("tt.rtd",,"Inst","ASX",BG44),"BidQty")) /
           VALUE(RTD("tt.rtd",,RTD("tt.rtd",,"Inst","ASX",BG44),"AskQty")) &gt;  $G$2,
           IF(VALUE(RTD("tt.rtd",,RTD("tt.rtd",,"Inst","ASX",BE44),"BidQty")) /
              VALUE(RTD("tt.rtd",,RTD("tt.rtd",,"Inst","ASX",BE44),"AskQty")) &gt;=
              VALUE(RTD("tt.rtd",,RTD("tt.rtd",,"Inst","ASX",BG44),"AskQty")) /
              VALUE(RTD("tt.rtd",,RTD("tt.rtd",,"Inst","ASX",BG44),"BidQty")),
              BE44,BG44),
           ""),
        ""))</f>
        <v/>
      </c>
      <c r="BL44" t="str">
        <f t="shared" si="14"/>
        <v/>
      </c>
    </row>
    <row r="45" spans="1:763" x14ac:dyDescent="0.2">
      <c r="A45" s="40" t="s">
        <v>49</v>
      </c>
      <c r="B45" cm="1">
        <f t="array" ref="B45">IFERROR(
  _xlfn.SWITCH(
    $F$2,
    "vwap", ROUND(
      (RTD("tt.rtd",,RTD("tt.rtd",,"Inst","ASX",A45),"BidQty") * RTD("tt.rtd",,RTD("tt.rtd",,"Inst","ASX",A45),"Ask") +
       RTD("tt.rtd",,RTD("tt.rtd",,"Inst","ASX",A45),"AskQty") * RTD("tt.rtd",,RTD("tt.rtd",,"Inst","ASX",A45),"Bid")) /
      (RTD("tt.rtd",,RTD("tt.rtd",,"Inst","ASX",A45),"BidQty") + RTD("tt.rtd",,RTD("tt.rtd",,"Inst","ASX",A45),"AskQty")),
      3
    ),
    "settle", RTD("tt.rtd",,RTD("tt.rtd",,"Inst","ASX",A45),"Settle"),
    "mid", ROUND(
      (RTD("tt.rtd",,RTD("tt.rtd",,"Inst","ASX",A45),"Bid") + RTD("tt.rtd",,RTD("tt.rtd",,"Inst","ASX",A45),"Ask")) / 2,
      3
    ),
    0
  ),
  0
)</f>
        <v>0</v>
      </c>
      <c r="C45" s="35">
        <f t="shared" si="18"/>
        <v>0</v>
      </c>
      <c r="D45" s="41" t="s">
        <v>148</v>
      </c>
      <c r="E45" t="e">
        <f>VALUE(RTD("tt.rtd",,RTD("tt.rtd",,"Inst","ASX",D45),"Bid"))</f>
        <v>#N/A</v>
      </c>
      <c r="F45" t="e">
        <f>VALUE(RTD("tt.rtd",,RTD("tt.rtd",,"Inst","ASX",D45),"Ask"))</f>
        <v>#N/A</v>
      </c>
      <c r="G45" s="37" cm="1">
        <f t="array" ref="G45">IFERROR(
  _xlfn.SWITCH(
    $F$2,
    "vwap", ROUND(
      (RTD("tt.rtd",,RTD("tt.rtd",,"Inst","ASX",D45),"BidQty") * RTD("tt.rtd",,RTD("tt.rtd",,"Inst","ASX",D45),"Ask") +
       RTD("tt.rtd",,RTD("tt.rtd",,"Inst","ASX",D45),"AskQty") * RTD("tt.rtd",,RTD("tt.rtd",,"Inst","ASX",D45),"Bid")) /
      (RTD("tt.rtd",,RTD("tt.rtd",,"Inst","ASX",D45),"BidQty") + RTD("tt.rtd",,RTD("tt.rtd",,"Inst","ASX",D45),"AskQty")),
      3
    ),
    "settle", RTD("tt.rtd",,RTD("tt.rtd",,"Inst","ASX",D45),"Settle"),
    "mid", ROUND(
      (RTD("tt.rtd",,RTD("tt.rtd",,"Inst","ASX",D45),"Bid") + RTD("tt.rtd",,RTD("tt.rtd",,"Inst","ASX",D45),"Ask")) / 2,
      3
    ),
    0
  ),
  0
)</f>
        <v>0</v>
      </c>
      <c r="I45" s="41" t="s">
        <v>149</v>
      </c>
      <c r="J45" cm="1">
        <f t="array" ref="J45">IFERROR(
  _xlfn.SWITCH(
    $F$2,
    "vwap", ROUND(
      (RTD("tt.rtd",,RTD("tt.rtd",,"Inst","ASX",I45),"BidQty") * RTD("tt.rtd",,RTD("tt.rtd",,"Inst","ASX",I45),"Ask") +
       RTD("tt.rtd",,RTD("tt.rtd",,"Inst","ASX",I45),"AskQty") * RTD("tt.rtd",,RTD("tt.rtd",,"Inst","ASX",I45),"Bid")) /
      (RTD("tt.rtd",,RTD("tt.rtd",,"Inst","ASX",I45),"BidQty") + RTD("tt.rtd",,RTD("tt.rtd",,"Inst","ASX",I45),"AskQty")),
      3
    ),
    "settle", RTD("tt.rtd",,RTD("tt.rtd",,"Inst","ASX",I45),"Settle"),
    "mid", ROUND(
      (RTD("tt.rtd",,RTD("tt.rtd",,"Inst","ASX",I45),"Bid") + RTD("tt.rtd",,RTD("tt.rtd",,"Inst","ASX",I45),"Ask")) / 2,
      3
    ),
    0
  ),
  0
)</f>
        <v>0</v>
      </c>
      <c r="K45" s="41" t="s">
        <v>75</v>
      </c>
      <c r="L45" cm="1">
        <f t="array" ref="L45">IFERROR(
  _xlfn.SWITCH(
    $F$2,
    "vwap", ROUND(
      (RTD("tt.rtd",,RTD("tt.rtd",,"Inst","ASX",K45),"BidQty") * RTD("tt.rtd",,RTD("tt.rtd",,"Inst","ASX",K45),"Ask") +
       RTD("tt.rtd",,RTD("tt.rtd",,"Inst","ASX",K45),"AskQty") * RTD("tt.rtd",,RTD("tt.rtd",,"Inst","ASX",K45),"Bid")) /
      (RTD("tt.rtd",,RTD("tt.rtd",,"Inst","ASX",K45),"BidQty") + RTD("tt.rtd",,RTD("tt.rtd",,"Inst","ASX",K45),"AskQty")),
      3
    ),
    "settle", RTD("tt.rtd",,RTD("tt.rtd",,"Inst","ASX",K45),"Settle"),
    "mid", ROUND(
      (RTD("tt.rtd",,RTD("tt.rtd",,"Inst","ASX",K45),"Bid") + RTD("tt.rtd",,RTD("tt.rtd",,"Inst","ASX",K45),"Ask")) / 2,
      3
    ),
    0
  ),
  0
)</f>
        <v>0</v>
      </c>
      <c r="M45" s="35">
        <f t="shared" si="17"/>
        <v>0</v>
      </c>
      <c r="N45" t="str">
        <f>IF(AND(J45=0, L45=0), "",
   IF(AND(VALUE(RTD("tt.rtd",,RTD("tt.rtd",,"Inst","ASX",I45),"ttq"))&gt;0,
       VALUE(RTD("tt.rtd",,RTD("tt.rtd",,"Inst","ASX",K45),"ttq"))&gt;0,
         $E45&lt;$F45, M45&gt;$F45),
       IF(ABS(M45-$F45)&gt;0.01, "Sell", "S"),
   IF(AND(VALUE(RTD("tt.rtd",,RTD("tt.rtd",,"Inst","ASX",I45),"ttq"))&gt;0,
       VALUE(RTD("tt.rtd",,RTD("tt.rtd",,"Inst","ASX",K45),"ttq"))&gt;0,
       $E45&lt;$F45, M45&lt;$E45),
       IF(ABS(M45-$E45)&gt;0.01, "Buy", "B"), "")))</f>
        <v/>
      </c>
      <c r="O45" t="str">
        <f>IF(OR(N45="B", N45="BUY"),
    IF(VALUE(RTD("tt.rtd",,RTD("tt.rtd",,"Inst","ASX",I45),"BidQty")) /
       VALUE(RTD("tt.rtd",,RTD("tt.rtd",,"Inst","ASX",I45),"AskQty")) &gt; $G$2,
       IF(VALUE(RTD("tt.rtd",,RTD("tt.rtd",,"Inst","ASX",I45),"BidQty")) /
          VALUE(RTD("tt.rtd",,RTD("tt.rtd",,"Inst","ASX",I45),"AskQty")) &gt;=
          VALUE(RTD("tt.rtd",,RTD("tt.rtd",,"Inst","ASX",K45),"AskQty")) /
          VALUE(RTD("tt.rtd",,RTD("tt.rtd",,"Inst","ASX",K45),"BidQty")),
          K45, I45),
       ""),
    IF(OR(N45="S", N45="SELL"),
        IF(VALUE(RTD("tt.rtd",,RTD("tt.rtd",,"Inst","ASX",K45),"BidQty")) /
           VALUE(RTD("tt.rtd",,RTD("tt.rtd",,"Inst","ASX",K45),"AskQty")) &gt;  $G$2,
           IF(VALUE(RTD("tt.rtd",,RTD("tt.rtd",,"Inst","ASX",I45),"BidQty")) /
              VALUE(RTD("tt.rtd",,RTD("tt.rtd",,"Inst","ASX",I45),"AskQty")) &gt;=
              VALUE(RTD("tt.rtd",,RTD("tt.rtd",,"Inst","ASX",K45),"AskQty")) /
              VALUE(RTD("tt.rtd",,RTD("tt.rtd",,"Inst","ASX",K45),"BidQty")),
              I45,K45),
           ""),
        ""))</f>
        <v/>
      </c>
      <c r="P45" t="str">
        <f t="shared" si="2"/>
        <v/>
      </c>
      <c r="Q45" s="41" t="s">
        <v>151</v>
      </c>
      <c r="R45" cm="1">
        <f t="array" ref="R45">IFERROR(
  _xlfn.SWITCH(
    $F$2,
    "vwap", ROUND(
      (RTD("tt.rtd",,RTD("tt.rtd",,"Inst","ASX",Q45),"BidQty") * RTD("tt.rtd",,RTD("tt.rtd",,"Inst","ASX",Q45),"Ask") +
       RTD("tt.rtd",,RTD("tt.rtd",,"Inst","ASX",Q45),"AskQty") * RTD("tt.rtd",,RTD("tt.rtd",,"Inst","ASX",Q45),"Bid")) /
      (RTD("tt.rtd",,RTD("tt.rtd",,"Inst","ASX",Q45),"BidQty") + RTD("tt.rtd",,RTD("tt.rtd",,"Inst","ASX",Q45),"AskQty")),
      3
    ),
    "settle", RTD("tt.rtd",,RTD("tt.rtd",,"Inst","ASX",Q45),"Settle"),
    "mid", ROUND(
      (RTD("tt.rtd",,RTD("tt.rtd",,"Inst","ASX",Q45),"Bid") + RTD("tt.rtd",,RTD("tt.rtd",,"Inst","ASX",Q45),"Ask")) / 2,
      3
    ),
    0
  ),
  0
)</f>
        <v>0</v>
      </c>
      <c r="S45" s="41" t="s">
        <v>162</v>
      </c>
      <c r="T45" cm="1">
        <f t="array" ref="T45">IFERROR(
  _xlfn.SWITCH(
    $F$2,
    "vwap", ROUND(
      (RTD("tt.rtd",,RTD("tt.rtd",,"Inst","ASX",S45),"BidQty") * RTD("tt.rtd",,RTD("tt.rtd",,"Inst","ASX",S45),"Ask") +
       RTD("tt.rtd",,RTD("tt.rtd",,"Inst","ASX",S45),"AskQty") * RTD("tt.rtd",,RTD("tt.rtd",,"Inst","ASX",S45),"Bid")) /
      (RTD("tt.rtd",,RTD("tt.rtd",,"Inst","ASX",S45),"BidQty") + RTD("tt.rtd",,RTD("tt.rtd",,"Inst","ASX",S45),"AskQty")),
      3
    ),
    "settle", RTD("tt.rtd",,RTD("tt.rtd",,"Inst","ASX",S45),"Settle"),
    "mid", ROUND(
      (RTD("tt.rtd",,RTD("tt.rtd",,"Inst","ASX",S45),"Bid") + RTD("tt.rtd",,RTD("tt.rtd",,"Inst","ASX",S45),"Ask")) / 2,
      3
    ),
    0
  ),
  0
)</f>
        <v>0</v>
      </c>
      <c r="U45" s="35">
        <f t="shared" si="3"/>
        <v>0</v>
      </c>
      <c r="V45" t="str">
        <f>IF(AND(R45=0, T45=0), "",
   IF(AND(VALUE(RTD("tt.rtd",,RTD("tt.rtd",,"Inst","ASX",Q45),"ttq"))&gt;0,
       VALUE(RTD("tt.rtd",,RTD("tt.rtd",,"Inst","ASX",S45),"ttq"))&gt;0,
         $E45&lt;$F45, U45&gt;$F45),
       IF(ABS(U45-$F45)&gt;0.01, "Sell", "S"),
   IF(AND(VALUE(RTD("tt.rtd",,RTD("tt.rtd",,"Inst","ASX",Q45),"ttq"))&gt;0,
       VALUE(RTD("tt.rtd",,RTD("tt.rtd",,"Inst","ASX",S45),"ttq"))&gt;0,
       $E45&lt;$F45, U45&lt;$E45),
       IF(ABS(U45-$E45)&gt;0.01, "Buy", "B"), "")))</f>
        <v/>
      </c>
      <c r="W45" t="str">
        <f>IF(OR(V45="B", V45="BUY"),
    IF(VALUE(RTD("tt.rtd",,RTD("tt.rtd",,"Inst","ASX",Q45),"BidQty")) /
       VALUE(RTD("tt.rtd",,RTD("tt.rtd",,"Inst","ASX",Q45),"AskQty")) &gt; $G$2,
       IF(VALUE(RTD("tt.rtd",,RTD("tt.rtd",,"Inst","ASX",Q45),"BidQty")) /
          VALUE(RTD("tt.rtd",,RTD("tt.rtd",,"Inst","ASX",Q45),"AskQty")) &gt;=
          VALUE(RTD("tt.rtd",,RTD("tt.rtd",,"Inst","ASX",S45),"AskQty")) /
          VALUE(RTD("tt.rtd",,RTD("tt.rtd",,"Inst","ASX",S45),"BidQty")),
          S45,Q45),
       ""),
    IF(OR(V45="S", V45="SELL"),
        IF(VALUE(RTD("tt.rtd",,RTD("tt.rtd",,"Inst","ASX",S45),"BidQty")) /
           VALUE(RTD("tt.rtd",,RTD("tt.rtd",,"Inst","ASX",S45),"AskQty")) &gt;  $G$2,
           IF(VALUE(RTD("tt.rtd",,RTD("tt.rtd",,"Inst","ASX",Q45),"BidQty")) /
              VALUE(RTD("tt.rtd",,RTD("tt.rtd",,"Inst","ASX",Q45),"AskQty")) &gt;=
              VALUE(RTD("tt.rtd",,RTD("tt.rtd",,"Inst","ASX",S45),"AskQty")) /
              VALUE(RTD("tt.rtd",,RTD("tt.rtd",,"Inst","ASX",S45),"BidQty")),
              Q45,S45),
           ""),
        ""))</f>
        <v/>
      </c>
      <c r="X45" t="str">
        <f t="shared" si="4"/>
        <v/>
      </c>
      <c r="Y45" s="41" t="s">
        <v>155</v>
      </c>
      <c r="Z45" cm="1">
        <f t="array" ref="Z45">IFERROR(
  _xlfn.SWITCH(
    $F$2,
    "vwap", ROUND(
      (RTD("tt.rtd",,RTD("tt.rtd",,"Inst","ASX",Y45),"BidQty") * RTD("tt.rtd",,RTD("tt.rtd",,"Inst","ASX",Y45),"Ask") +
       RTD("tt.rtd",,RTD("tt.rtd",,"Inst","ASX",Y45),"AskQty") * RTD("tt.rtd",,RTD("tt.rtd",,"Inst","ASX",Y45),"Bid")) /
      (RTD("tt.rtd",,RTD("tt.rtd",,"Inst","ASX",Y45),"BidQty") + RTD("tt.rtd",,RTD("tt.rtd",,"Inst","ASX",Y45),"AskQty")),
      3
    ),
    "settle", RTD("tt.rtd",,RTD("tt.rtd",,"Inst","ASX",Y45),"Settle"),
    "mid", ROUND(
      (RTD("tt.rtd",,RTD("tt.rtd",,"Inst","ASX",Y45),"Bid") + RTD("tt.rtd",,RTD("tt.rtd",,"Inst","ASX",Y45),"Ask")) / 2,
      3
    ),
    0
  ),
  0
)</f>
        <v>0</v>
      </c>
      <c r="AA45" s="41" t="s">
        <v>163</v>
      </c>
      <c r="AB45" cm="1">
        <f t="array" ref="AB45">IFERROR(
  _xlfn.SWITCH(
    $F$2,
    "vwap", ROUND(
      (RTD("tt.rtd",,RTD("tt.rtd",,"Inst","ASX",AA45),"BidQty") * RTD("tt.rtd",,RTD("tt.rtd",,"Inst","ASX",AA45),"Ask") +
       RTD("tt.rtd",,RTD("tt.rtd",,"Inst","ASX",AA45),"AskQty") * RTD("tt.rtd",,RTD("tt.rtd",,"Inst","ASX",AA45),"Bid")) /
      (RTD("tt.rtd",,RTD("tt.rtd",,"Inst","ASX",AA45),"BidQty") + RTD("tt.rtd",,RTD("tt.rtd",,"Inst","ASX",AA45),"AskQty")),
      3
    ),
    "settle", RTD("tt.rtd",,RTD("tt.rtd",,"Inst","ASX",AA45),"Settle"),
    "mid", ROUND(
      (RTD("tt.rtd",,RTD("tt.rtd",,"Inst","ASX",AA45),"Bid") + RTD("tt.rtd",,RTD("tt.rtd",,"Inst","ASX",AA45),"Ask")) / 2,
      3
    ),
    0
  ),
  0
)</f>
        <v>0</v>
      </c>
      <c r="AC45" s="35">
        <f t="shared" si="5"/>
        <v>0</v>
      </c>
      <c r="AD45" t="str">
        <f>IF(AND(Z45=0, AB45=0), "",
   IF(AND(VALUE(RTD("tt.rtd",,RTD("tt.rtd",,"Inst","ASX",Y45),"ttq"))&gt;0,
       VALUE(RTD("tt.rtd",,RTD("tt.rtd",,"Inst","ASX",AA45),"ttq"))&gt;0,
         $E45&lt;$F45, AC45&gt;$F45),
       IF(ABS(AC45-$F45)&gt;0.01, "Sell", "S"),
   IF(AND(VALUE(RTD("tt.rtd",,RTD("tt.rtd",,"Inst","ASX",Y45),"ttq"))&gt;0,
       VALUE(RTD("tt.rtd",,RTD("tt.rtd",,"Inst","ASX",AA45),"ttq"))&gt;0,
       $E45&lt;$F45, AC45&lt;$E45),
       IF(ABS(AC45-$E45)&gt;0.01, "Buy", "B"), "")))</f>
        <v/>
      </c>
      <c r="AE45" t="str">
        <f>IF(OR(AD45="B", AD45="BUY"),
    IF(VALUE(RTD("tt.rtd",,RTD("tt.rtd",,"Inst","ASX",Y45),"BidQty")) /
       VALUE(RTD("tt.rtd",,RTD("tt.rtd",,"Inst","ASX",Y45),"AskQty")) &gt; $G$2,
       IF(VALUE(RTD("tt.rtd",,RTD("tt.rtd",,"Inst","ASX",Y45),"BidQty")) /
          VALUE(RTD("tt.rtd",,RTD("tt.rtd",,"Inst","ASX",Y45),"AskQty")) &gt;=
          VALUE(RTD("tt.rtd",,RTD("tt.rtd",,"Inst","ASX",AA45),"AskQty")) /
          VALUE(RTD("tt.rtd",,RTD("tt.rtd",,"Inst","ASX",AA45),"BidQty")),
          AA45,Y45),
       ""),
    IF(OR(AD45="S", AD45="SELL"),
        IF(VALUE(RTD("tt.rtd",,RTD("tt.rtd",,"Inst","ASX",AA45),"BidQty")) /
           VALUE(RTD("tt.rtd",,RTD("tt.rtd",,"Inst","ASX",AA45),"AskQty")) &gt;  $G$2,
           IF(VALUE(RTD("tt.rtd",,RTD("tt.rtd",,"Inst","ASX",Y45),"BidQty")) /
              VALUE(RTD("tt.rtd",,RTD("tt.rtd",,"Inst","ASX",Y45),"AskQty")) &gt;=
              VALUE(RTD("tt.rtd",,RTD("tt.rtd",,"Inst","ASX",AA45),"AskQty")) /
              VALUE(RTD("tt.rtd",,RTD("tt.rtd",,"Inst","ASX",AA45),"BidQty")),
              Y45,AA45),
           ""),
        ""))</f>
        <v/>
      </c>
      <c r="AF45" t="str">
        <f t="shared" si="6"/>
        <v/>
      </c>
      <c r="AG45" s="41" t="s">
        <v>191</v>
      </c>
      <c r="AH45" cm="1">
        <f t="array" ref="AH45">IFERROR(
  _xlfn.SWITCH(
    $F$2,
    "vwap", ROUND(
      (RTD("tt.rtd",,RTD("tt.rtd",,"Inst","ASX",AG45),"BidQty") * RTD("tt.rtd",,RTD("tt.rtd",,"Inst","ASX",AG45),"Ask") +
       RTD("tt.rtd",,RTD("tt.rtd",,"Inst","ASX",AG45),"AskQty") * RTD("tt.rtd",,RTD("tt.rtd",,"Inst","ASX",AG45),"Bid")) /
      (RTD("tt.rtd",,RTD("tt.rtd",,"Inst","ASX",AG45),"BidQty") + RTD("tt.rtd",,RTD("tt.rtd",,"Inst","ASX",AG45),"AskQty")),
      3
    ),
    "settle", RTD("tt.rtd",,RTD("tt.rtd",,"Inst","ASX",AG45),"Settle"),
    "mid", ROUND(
      (RTD("tt.rtd",,RTD("tt.rtd",,"Inst","ASX",AG45),"Bid") + RTD("tt.rtd",,RTD("tt.rtd",,"Inst","ASX",AG45),"Ask")) / 2,
      3
    ),
    0
  ),
  0
)</f>
        <v>0</v>
      </c>
      <c r="AI45" s="41" t="s">
        <v>164</v>
      </c>
      <c r="AJ45" cm="1">
        <f t="array" ref="AJ45">IFERROR(
  _xlfn.SWITCH(
    $F$2,
    "vwap", ROUND(
      (RTD("tt.rtd",,RTD("tt.rtd",,"Inst","ASX",AI45),"BidQty") * RTD("tt.rtd",,RTD("tt.rtd",,"Inst","ASX",AI45),"Ask") +
       RTD("tt.rtd",,RTD("tt.rtd",,"Inst","ASX",AI45),"AskQty") * RTD("tt.rtd",,RTD("tt.rtd",,"Inst","ASX",AI45),"Bid")) /
      (RTD("tt.rtd",,RTD("tt.rtd",,"Inst","ASX",AI45),"BidQty") + RTD("tt.rtd",,RTD("tt.rtd",,"Inst","ASX",AI45),"AskQty")),
      3
    ),
    "settle", RTD("tt.rtd",,RTD("tt.rtd",,"Inst","ASX",AI45),"Settle"),
    "mid", ROUND(
      (RTD("tt.rtd",,RTD("tt.rtd",,"Inst","ASX",AI45),"Bid") + RTD("tt.rtd",,RTD("tt.rtd",,"Inst","ASX",AI45),"Ask")) / 2,
      3
    ),
    0
  ),
  0
)</f>
        <v>0</v>
      </c>
      <c r="AK45" s="35">
        <f t="shared" si="7"/>
        <v>0</v>
      </c>
      <c r="AL45" t="str">
        <f>IF(AND(AH45=0, AJ45=0), "",
   IF(AND(VALUE(RTD("tt.rtd",,RTD("tt.rtd",,"Inst","ASX",AG45),"ttq"))&gt;0,
       VALUE(RTD("tt.rtd",,RTD("tt.rtd",,"Inst","ASX",AI45),"ttq"))&gt;0,
         $E45&lt;$F45, AK45&gt;$F45),
       IF(ABS(AK45-$F45)&gt;0.01, "Sell", "S"),
   IF(AND(VALUE(RTD("tt.rtd",,RTD("tt.rtd",,"Inst","ASX",AG45),"ttq"))&gt;0,
       VALUE(RTD("tt.rtd",,RTD("tt.rtd",,"Inst","ASX",AI45),"ttq"))&gt;0,
       $E45&lt;$F45, AK45&lt;$E45),
       IF(ABS(AK45-$E45)&gt;0.01, "Buy", "B"), "")))</f>
        <v/>
      </c>
      <c r="AM45" t="str">
        <f>IF(OR(AL45="B", AL45="BUY"),
    IF(VALUE(RTD("tt.rtd",,RTD("tt.rtd",,"Inst","ASX",AG45),"BidQty")) /
       VALUE(RTD("tt.rtd",,RTD("tt.rtd",,"Inst","ASX",AG45),"AskQty")) &gt; $G$2,
       IF(VALUE(RTD("tt.rtd",,RTD("tt.rtd",,"Inst","ASX",AG45),"BidQty")) /
          VALUE(RTD("tt.rtd",,RTD("tt.rtd",,"Inst","ASX",AG45),"AskQty")) &gt;=
          VALUE(RTD("tt.rtd",,RTD("tt.rtd",,"Inst","ASX",AI45),"AskQty")) /
          VALUE(RTD("tt.rtd",,RTD("tt.rtd",,"Inst","ASX",AI45),"BidQty")),
          AI45,AG45),
       ""),
    IF(OR(AL45="S", AL45="SELL"),
        IF(VALUE(RTD("tt.rtd",,RTD("tt.rtd",,"Inst","ASX",AI45),"BidQty")) /
           VALUE(RTD("tt.rtd",,RTD("tt.rtd",,"Inst","ASX",AI45),"AskQty")) &gt;  $G$2,
           IF(VALUE(RTD("tt.rtd",,RTD("tt.rtd",,"Inst","ASX",AG45),"BidQty")) /
              VALUE(RTD("tt.rtd",,RTD("tt.rtd",,"Inst","ASX",AG45),"AskQty")) &gt;=
              VALUE(RTD("tt.rtd",,RTD("tt.rtd",,"Inst","ASX",AI45),"AskQty")) /
              VALUE(RTD("tt.rtd",,RTD("tt.rtd",,"Inst","ASX",AI45),"BidQty")),
              AG45,AI45),
           ""),
        ""))</f>
        <v/>
      </c>
      <c r="AN45" t="str">
        <f t="shared" si="8"/>
        <v/>
      </c>
      <c r="AO45" s="41" t="s">
        <v>72</v>
      </c>
      <c r="AP45" cm="1">
        <f t="array" ref="AP45">IFERROR(
  _xlfn.SWITCH(
    $F$2,
    "vwap", ROUND(
      (RTD("tt.rtd",,RTD("tt.rtd",,"Inst","ASX",AO45),"BidQty") * RTD("tt.rtd",,RTD("tt.rtd",,"Inst","ASX",AO45),"Ask") +
       RTD("tt.rtd",,RTD("tt.rtd",,"Inst","ASX",AO45),"AskQty") * RTD("tt.rtd",,RTD("tt.rtd",,"Inst","ASX",AO45),"Bid")) /
      (RTD("tt.rtd",,RTD("tt.rtd",,"Inst","ASX",AO45),"BidQty") + RTD("tt.rtd",,RTD("tt.rtd",,"Inst","ASX",AO45),"AskQty")),
      3
    ),
    "settle", RTD("tt.rtd",,RTD("tt.rtd",,"Inst","ASX",AO45),"Settle"),
    "mid", ROUND(
      (RTD("tt.rtd",,RTD("tt.rtd",,"Inst","ASX",AO45),"Bid") + RTD("tt.rtd",,RTD("tt.rtd",,"Inst","ASX",AO45),"Ask")) / 2,
      3
    ),
    0
  ),
  0
)</f>
        <v>0</v>
      </c>
      <c r="AQ45" s="41" t="s">
        <v>152</v>
      </c>
      <c r="AR45" cm="1">
        <f t="array" ref="AR45">IFERROR(
  _xlfn.SWITCH(
    $F$2,
    "vwap", ROUND(
      (RTD("tt.rtd",,RTD("tt.rtd",,"Inst","ASX",AQ45),"BidQty") * RTD("tt.rtd",,RTD("tt.rtd",,"Inst","ASX",AQ45),"Ask") +
       RTD("tt.rtd",,RTD("tt.rtd",,"Inst","ASX",AQ45),"AskQty") * RTD("tt.rtd",,RTD("tt.rtd",,"Inst","ASX",AQ45),"Bid")) /
      (RTD("tt.rtd",,RTD("tt.rtd",,"Inst","ASX",AQ45),"BidQty") + RTD("tt.rtd",,RTD("tt.rtd",,"Inst","ASX",AQ45),"AskQty")),
      3
    ),
    "settle", RTD("tt.rtd",,RTD("tt.rtd",,"Inst","ASX",AQ45),"Settle"),
    "mid", ROUND(
      (RTD("tt.rtd",,RTD("tt.rtd",,"Inst","ASX",AQ45),"Bid") + RTD("tt.rtd",,RTD("tt.rtd",,"Inst","ASX",AQ45),"Ask")) / 2,
      3
    ),
    0
  ),
  0
)</f>
        <v>0</v>
      </c>
      <c r="AS45" s="35">
        <f t="shared" si="19"/>
        <v>0</v>
      </c>
      <c r="AT45" t="str">
        <f>IF(AND(AP45=0, AR45=0), "",
   IF(AND(VALUE(RTD("tt.rtd",,RTD("tt.rtd",,"Inst","ASX",AO45),"ttq"))&gt;0,
       VALUE(RTD("tt.rtd",,RTD("tt.rtd",,"Inst","ASX",AQ45),"ttq"))&gt;0,
         $E45&lt;$F45, AS45&gt;$F45),
       IF(ABS(AS45-$F45)&gt;0.01, "Sell", "S"),
   IF(AND(VALUE(RTD("tt.rtd",,RTD("tt.rtd",,"Inst","ASX",AO45),"ttq"))&gt;0,
       VALUE(RTD("tt.rtd",,RTD("tt.rtd",,"Inst","ASX",AQ45),"ttq"))&gt;0,
       $E45&lt;$F45, AS45&lt;$E45),
       IF(ABS(AS45-$E45)&gt;0.01, "Buy", "B"), "")))</f>
        <v/>
      </c>
      <c r="AU45" t="str">
        <f>IF(OR(AT45="B", AT45="BUY"),
    IF(VALUE(RTD("tt.rtd",,RTD("tt.rtd",,"Inst","ASX",AO45),"BidQty")) /
       VALUE(RTD("tt.rtd",,RTD("tt.rtd",,"Inst","ASX",AO45),"AskQty")) &gt; $G$2,
       IF(VALUE(RTD("tt.rtd",,RTD("tt.rtd",,"Inst","ASX",AO45),"BidQty")) /
          VALUE(RTD("tt.rtd",,RTD("tt.rtd",,"Inst","ASX",AO45),"AskQty")) &gt;=
          VALUE(RTD("tt.rtd",,RTD("tt.rtd",,"Inst","ASX",AQ45),"AskQty")) /
          VALUE(RTD("tt.rtd",,RTD("tt.rtd",,"Inst","ASX",AQ45),"BidQty")),
          AQ45,AO45),
       ""),
    IF(OR(AT45="S", AT45="SELL"),
        IF(VALUE(RTD("tt.rtd",,RTD("tt.rtd",,"Inst","ASX",AQ45),"BidQty")) /
           VALUE(RTD("tt.rtd",,RTD("tt.rtd",,"Inst","ASX",AQ45),"AskQty")) &gt;  $G$2,
           IF(VALUE(RTD("tt.rtd",,RTD("tt.rtd",,"Inst","ASX",AO45),"BidQty")) /
              VALUE(RTD("tt.rtd",,RTD("tt.rtd",,"Inst","ASX",AO45),"AskQty")) &gt;=
              VALUE(RTD("tt.rtd",,RTD("tt.rtd",,"Inst","ASX",AQ45),"AskQty")) /
              VALUE(RTD("tt.rtd",,RTD("tt.rtd",,"Inst","ASX",AQ45),"BidQty")),
              AO45,AQ45),
           ""),
        ""))</f>
        <v/>
      </c>
      <c r="AV45" t="str">
        <f t="shared" si="10"/>
        <v/>
      </c>
      <c r="AW45" s="41" t="s">
        <v>147</v>
      </c>
      <c r="AX45" cm="1">
        <f t="array" ref="AX45">IFERROR(
  _xlfn.SWITCH(
    $F$2,
    "vwap", ROUND(
      (RTD("tt.rtd",,RTD("tt.rtd",,"Inst","ASX",AW45),"BidQty") * RTD("tt.rtd",,RTD("tt.rtd",,"Inst","ASX",AW45),"Ask") +
       RTD("tt.rtd",,RTD("tt.rtd",,"Inst","ASX",AW45),"AskQty") * RTD("tt.rtd",,RTD("tt.rtd",,"Inst","ASX",AW45),"Bid")) /
      (RTD("tt.rtd",,RTD("tt.rtd",,"Inst","ASX",AW45),"BidQty") + RTD("tt.rtd",,RTD("tt.rtd",,"Inst","ASX",AW45),"AskQty")),
      3
    ),
    "settle", RTD("tt.rtd",,RTD("tt.rtd",,"Inst","ASX",AW45),"Settle"),
    "mid", ROUND(
      (RTD("tt.rtd",,RTD("tt.rtd",,"Inst","ASX",AW45),"Bid") + RTD("tt.rtd",,RTD("tt.rtd",,"Inst","ASX",AW45),"Ask")) / 2,
      3
    ),
    0
  ),
  0
)</f>
        <v>0</v>
      </c>
      <c r="AY45" s="41" t="s">
        <v>74</v>
      </c>
      <c r="AZ45" cm="1">
        <f t="array" ref="AZ45">IFERROR(
  _xlfn.SWITCH(
    $F$2,
    "vwap", ROUND(
      (RTD("tt.rtd",,RTD("tt.rtd",,"Inst","ASX",AY45),"BidQty") * RTD("tt.rtd",,RTD("tt.rtd",,"Inst","ASX",AY45),"Ask") +
       RTD("tt.rtd",,RTD("tt.rtd",,"Inst","ASX",AY45),"AskQty") * RTD("tt.rtd",,RTD("tt.rtd",,"Inst","ASX",AY45),"Bid")) /
      (RTD("tt.rtd",,RTD("tt.rtd",,"Inst","ASX",AY45),"BidQty") + RTD("tt.rtd",,RTD("tt.rtd",,"Inst","ASX",AY45),"AskQty")),
      3
    ),
    "settle", RTD("tt.rtd",,RTD("tt.rtd",,"Inst","ASX",AY45),"Settle"),
    "mid", ROUND(
      (RTD("tt.rtd",,RTD("tt.rtd",,"Inst","ASX",AY45),"Bid") + RTD("tt.rtd",,RTD("tt.rtd",,"Inst","ASX",AY45),"Ask")) / 2,
      3
    ),
    0
  ),
  0
)</f>
        <v>0</v>
      </c>
      <c r="BA45" s="39">
        <f t="shared" si="20"/>
        <v>0</v>
      </c>
      <c r="BB45" t="str">
        <f>IF(AND(AX45=0, AZ45=0), "",
   IF(AND(VALUE(RTD("tt.rtd",,RTD("tt.rtd",,"Inst","ASX",AW45),"ttq"))&gt;0,
       VALUE(RTD("tt.rtd",,RTD("tt.rtd",,"Inst","ASX",AY45),"ttq"))&gt;0,
         $E45&lt;$F45, BA45&gt;$F45),
       IF(ABS(BA45-$F45)&gt;0.01, "Sell", "S"),
   IF(AND(VALUE(RTD("tt.rtd",,RTD("tt.rtd",,"Inst","ASX",AW45),"ttq"))&gt;0,
       VALUE(RTD("tt.rtd",,RTD("tt.rtd",,"Inst","ASX",AY45),"ttq"))&gt;0,
       $E45&lt;$F45, BA45&lt;$E45),
       IF(ABS(BA45-$E45)&gt;0.01, "Buy", "B"), "")))</f>
        <v/>
      </c>
      <c r="BC45" t="str">
        <f>IF(OR(BB45="B", BB45="BUY"),
    IF(VALUE(RTD("tt.rtd",,RTD("tt.rtd",,"Inst","ASX",AW45),"BidQty")) /
       VALUE(RTD("tt.rtd",,RTD("tt.rtd",,"Inst","ASX",AW45),"AskQty")) &gt; $G$2,
       IF(VALUE(RTD("tt.rtd",,RTD("tt.rtd",,"Inst","ASX",AW45),"BidQty")) /
          VALUE(RTD("tt.rtd",,RTD("tt.rtd",,"Inst","ASX",AW45),"AskQty")) &gt;=
          VALUE(RTD("tt.rtd",,RTD("tt.rtd",,"Inst","ASX",AY45),"AskQty")) /
          VALUE(RTD("tt.rtd",,RTD("tt.rtd",,"Inst","ASX",AY45),"BidQty")),
          AY45,AW45),
       ""),
    IF(OR(BB45="S", BB45="SELL"),
        IF(VALUE(RTD("tt.rtd",,RTD("tt.rtd",,"Inst","ASX",AY45),"BidQty")) /
           VALUE(RTD("tt.rtd",,RTD("tt.rtd",,"Inst","ASX",AY45),"AskQty")) &gt;  $G$2,
           IF(VALUE(RTD("tt.rtd",,RTD("tt.rtd",,"Inst","ASX",AW45),"BidQty")) /
              VALUE(RTD("tt.rtd",,RTD("tt.rtd",,"Inst","ASX",AW45),"AskQty")) &gt;=
              VALUE(RTD("tt.rtd",,RTD("tt.rtd",,"Inst","ASX",AY45),"AskQty")) /
              VALUE(RTD("tt.rtd",,RTD("tt.rtd",,"Inst","ASX",AY45),"BidQty")),
              AW45,AY45),
           ""),
        ""))</f>
        <v/>
      </c>
      <c r="BD45" t="str">
        <f t="shared" si="12"/>
        <v/>
      </c>
      <c r="BE45" s="41" t="s">
        <v>285</v>
      </c>
      <c r="BF45" cm="1">
        <f t="array" ref="BF45">IFERROR(
  _xlfn.SWITCH(
    $F$2,
    "vwap", ROUND(
      (RTD("tt.rtd",,RTD("tt.rtd",,"Inst","ASX",BE45),"BidQty") * RTD("tt.rtd",,RTD("tt.rtd",,"Inst","ASX",BE45),"Ask") +
       RTD("tt.rtd",,RTD("tt.rtd",,"Inst","ASX",BE45),"AskQty") * RTD("tt.rtd",,RTD("tt.rtd",,"Inst","ASX",BE45),"Bid")) /
      (RTD("tt.rtd",,RTD("tt.rtd",,"Inst","ASX",BE45),"BidQty") + RTD("tt.rtd",,RTD("tt.rtd",,"Inst","ASX",BE45),"AskQty")),
      3
    ),
    "settle", RTD("tt.rtd",,RTD("tt.rtd",,"Inst","ASX",BE45),"Settle"),
    "mid", ROUND(
      (RTD("tt.rtd",,RTD("tt.rtd",,"Inst","ASX",BE45),"Bid") + RTD("tt.rtd",,RTD("tt.rtd",,"Inst","ASX",BE45),"Ask")) / 2,
      3
    ),
    0
  ),
  0
)</f>
        <v>0</v>
      </c>
      <c r="BG45" s="41" t="s">
        <v>288</v>
      </c>
      <c r="BH45" cm="1">
        <f t="array" ref="BH45">IFERROR(
  _xlfn.SWITCH(
    $F$2,
    "vwap", ROUND(
      (RTD("tt.rtd",,RTD("tt.rtd",,"Inst","ASX",BG45),"BidQty") * RTD("tt.rtd",,RTD("tt.rtd",,"Inst","ASX",BG45),"Ask") +
       RTD("tt.rtd",,RTD("tt.rtd",,"Inst","ASX",BG45),"AskQty") * RTD("tt.rtd",,RTD("tt.rtd",,"Inst","ASX",BG45),"Bid")) /
      (RTD("tt.rtd",,RTD("tt.rtd",,"Inst","ASX",BG45),"BidQty") + RTD("tt.rtd",,RTD("tt.rtd",,"Inst","ASX",BG45),"AskQty")),
      3
    ),
    "settle", RTD("tt.rtd",,RTD("tt.rtd",,"Inst","ASX",BG45),"Settle"),
    "mid", ROUND(
      (RTD("tt.rtd",,RTD("tt.rtd",,"Inst","ASX",BG45),"Bid") + RTD("tt.rtd",,RTD("tt.rtd",,"Inst","ASX",BG45),"Ask")) / 2,
      3
    ),
    0
  ),
  0
)</f>
        <v>0</v>
      </c>
      <c r="BI45" s="35">
        <f t="shared" si="13"/>
        <v>0</v>
      </c>
      <c r="BJ45" t="str">
        <f>IF(AND(BF45=0, BH45=0), "",
   IF(AND(VALUE(RTD("tt.rtd",,RTD("tt.rtd",,"Inst","ASX",BE45),"ttq"))&gt;0,
       VALUE(RTD("tt.rtd",,RTD("tt.rtd",,"Inst","ASX",BG45),"ttq"))&gt;0,
         $E45&lt;$F45, BI45&gt;$F45),
       IF(ABS(BI45-$F45)&gt;0.01, "Sell", "S"),
   IF(AND(VALUE(RTD("tt.rtd",,RTD("tt.rtd",,"Inst","ASX",BE45),"ttq"))&gt;0,
       VALUE(RTD("tt.rtd",,RTD("tt.rtd",,"Inst","ASX",BG45),"ttq"))&gt;0,
       $E45&lt;$F45, BI45&lt;$E45),
       IF(ABS(BI45-$E45)&gt;0.01, "Buy", "B"), "")))</f>
        <v/>
      </c>
      <c r="BK45" t="str">
        <f>IF(OR(BJ45="B", BJ45="BUY"),
    IF(VALUE(RTD("tt.rtd",,RTD("tt.rtd",,"Inst","ASX",BE45),"BidQty")) /
       VALUE(RTD("tt.rtd",,RTD("tt.rtd",,"Inst","ASX",BE45),"AskQty")) &gt; $G$2,
       IF(VALUE(RTD("tt.rtd",,RTD("tt.rtd",,"Inst","ASX",BE45),"BidQty")) /
          VALUE(RTD("tt.rtd",,RTD("tt.rtd",,"Inst","ASX",BE45),"AskQty")) &gt;=
          VALUE(RTD("tt.rtd",,RTD("tt.rtd",,"Inst","ASX",BG45),"AskQty")) /
          VALUE(RTD("tt.rtd",,RTD("tt.rtd",,"Inst","ASX",BG45),"BidQty")),
          BG45,BE45),
       ""),
    IF(OR(BJ45="S", BJ45="SELL"),
        IF(VALUE(RTD("tt.rtd",,RTD("tt.rtd",,"Inst","ASX",BG45),"BidQty")) /
           VALUE(RTD("tt.rtd",,RTD("tt.rtd",,"Inst","ASX",BG45),"AskQty")) &gt;  $G$2,
           IF(VALUE(RTD("tt.rtd",,RTD("tt.rtd",,"Inst","ASX",BE45),"BidQty")) /
              VALUE(RTD("tt.rtd",,RTD("tt.rtd",,"Inst","ASX",BE45),"AskQty")) &gt;=
              VALUE(RTD("tt.rtd",,RTD("tt.rtd",,"Inst","ASX",BG45),"AskQty")) /
              VALUE(RTD("tt.rtd",,RTD("tt.rtd",,"Inst","ASX",BG45),"BidQty")),
              BE45,BG45),
           ""),
        ""))</f>
        <v/>
      </c>
      <c r="BL45" t="str">
        <f t="shared" si="14"/>
        <v/>
      </c>
    </row>
    <row r="46" spans="1:763" x14ac:dyDescent="0.2">
      <c r="A46" s="40" t="s">
        <v>50</v>
      </c>
      <c r="B46" cm="1">
        <f t="array" ref="B46">IFERROR(
  _xlfn.SWITCH(
    $F$2,
    "vwap", ROUND(
      (RTD("tt.rtd",,RTD("tt.rtd",,"Inst","ASX",A46),"BidQty") * RTD("tt.rtd",,RTD("tt.rtd",,"Inst","ASX",A46),"Ask") +
       RTD("tt.rtd",,RTD("tt.rtd",,"Inst","ASX",A46),"AskQty") * RTD("tt.rtd",,RTD("tt.rtd",,"Inst","ASX",A46),"Bid")) /
      (RTD("tt.rtd",,RTD("tt.rtd",,"Inst","ASX",A46),"BidQty") + RTD("tt.rtd",,RTD("tt.rtd",,"Inst","ASX",A46),"AskQty")),
      3
    ),
    "settle", RTD("tt.rtd",,RTD("tt.rtd",,"Inst","ASX",A46),"Settle"),
    "mid", ROUND(
      (RTD("tt.rtd",,RTD("tt.rtd",,"Inst","ASX",A46),"Bid") + RTD("tt.rtd",,RTD("tt.rtd",,"Inst","ASX",A46),"Ask")) / 2,
      3
    ),
    0
  ),
  0
)</f>
        <v>0</v>
      </c>
      <c r="C46" s="35">
        <f t="shared" si="18"/>
        <v>0</v>
      </c>
      <c r="D46" s="41" t="s">
        <v>153</v>
      </c>
      <c r="E46" t="e">
        <f>VALUE(RTD("tt.rtd",,RTD("tt.rtd",,"Inst","ASX",D46),"Bid"))</f>
        <v>#N/A</v>
      </c>
      <c r="F46" t="e">
        <f>VALUE(RTD("tt.rtd",,RTD("tt.rtd",,"Inst","ASX",D46),"Ask"))</f>
        <v>#N/A</v>
      </c>
      <c r="G46" s="37" cm="1">
        <f t="array" ref="G46">IFERROR(
  _xlfn.SWITCH(
    $F$2,
    "vwap", ROUND(
      (RTD("tt.rtd",,RTD("tt.rtd",,"Inst","ASX",D46),"BidQty") * RTD("tt.rtd",,RTD("tt.rtd",,"Inst","ASX",D46),"Ask") +
       RTD("tt.rtd",,RTD("tt.rtd",,"Inst","ASX",D46),"AskQty") * RTD("tt.rtd",,RTD("tt.rtd",,"Inst","ASX",D46),"Bid")) /
      (RTD("tt.rtd",,RTD("tt.rtd",,"Inst","ASX",D46),"BidQty") + RTD("tt.rtd",,RTD("tt.rtd",,"Inst","ASX",D46),"AskQty")),
      3
    ),
    "settle", RTD("tt.rtd",,RTD("tt.rtd",,"Inst","ASX",D46),"Settle"),
    "mid", ROUND(
      (RTD("tt.rtd",,RTD("tt.rtd",,"Inst","ASX",D46),"Bid") + RTD("tt.rtd",,RTD("tt.rtd",,"Inst","ASX",D46),"Ask")) / 2,
      3
    ),
    0
  ),
  0
)</f>
        <v>0</v>
      </c>
      <c r="I46" s="41" t="s">
        <v>154</v>
      </c>
      <c r="J46" cm="1">
        <f t="array" ref="J46">IFERROR(
  _xlfn.SWITCH(
    $F$2,
    "vwap", ROUND(
      (RTD("tt.rtd",,RTD("tt.rtd",,"Inst","ASX",I46),"BidQty") * RTD("tt.rtd",,RTD("tt.rtd",,"Inst","ASX",I46),"Ask") +
       RTD("tt.rtd",,RTD("tt.rtd",,"Inst","ASX",I46),"AskQty") * RTD("tt.rtd",,RTD("tt.rtd",,"Inst","ASX",I46),"Bid")) /
      (RTD("tt.rtd",,RTD("tt.rtd",,"Inst","ASX",I46),"BidQty") + RTD("tt.rtd",,RTD("tt.rtd",,"Inst","ASX",I46),"AskQty")),
      3
    ),
    "settle", RTD("tt.rtd",,RTD("tt.rtd",,"Inst","ASX",I46),"Settle"),
    "mid", ROUND(
      (RTD("tt.rtd",,RTD("tt.rtd",,"Inst","ASX",I46),"Bid") + RTD("tt.rtd",,RTD("tt.rtd",,"Inst","ASX",I46),"Ask")) / 2,
      3
    ),
    0
  ),
  0
)</f>
        <v>0</v>
      </c>
      <c r="K46" s="41" t="s">
        <v>76</v>
      </c>
      <c r="L46" cm="1">
        <f t="array" ref="L46">IFERROR(
  _xlfn.SWITCH(
    $F$2,
    "vwap", ROUND(
      (RTD("tt.rtd",,RTD("tt.rtd",,"Inst","ASX",K46),"BidQty") * RTD("tt.rtd",,RTD("tt.rtd",,"Inst","ASX",K46),"Ask") +
       RTD("tt.rtd",,RTD("tt.rtd",,"Inst","ASX",K46),"AskQty") * RTD("tt.rtd",,RTD("tt.rtd",,"Inst","ASX",K46),"Bid")) /
      (RTD("tt.rtd",,RTD("tt.rtd",,"Inst","ASX",K46),"BidQty") + RTD("tt.rtd",,RTD("tt.rtd",,"Inst","ASX",K46),"AskQty")),
      3
    ),
    "settle", RTD("tt.rtd",,RTD("tt.rtd",,"Inst","ASX",K46),"Settle"),
    "mid", ROUND(
      (RTD("tt.rtd",,RTD("tt.rtd",,"Inst","ASX",K46),"Bid") + RTD("tt.rtd",,RTD("tt.rtd",,"Inst","ASX",K46),"Ask")) / 2,
      3
    ),
    0
  ),
  0
)</f>
        <v>0</v>
      </c>
      <c r="M46" s="35">
        <f t="shared" si="17"/>
        <v>0</v>
      </c>
      <c r="N46" t="str">
        <f>IF(AND(J46=0, L46=0), "",
   IF(AND(VALUE(RTD("tt.rtd",,RTD("tt.rtd",,"Inst","ASX",I46),"ttq"))&gt;0,
       VALUE(RTD("tt.rtd",,RTD("tt.rtd",,"Inst","ASX",K46),"ttq"))&gt;0,
         $E46&lt;$F46, M46&gt;$F46),
       IF(ABS(M46-$F46)&gt;0.01, "Sell", "S"),
   IF(AND(VALUE(RTD("tt.rtd",,RTD("tt.rtd",,"Inst","ASX",I46),"ttq"))&gt;0,
       VALUE(RTD("tt.rtd",,RTD("tt.rtd",,"Inst","ASX",K46),"ttq"))&gt;0,
       $E46&lt;$F46, M46&lt;$E46),
       IF(ABS(M46-$E46)&gt;0.01, "Buy", "B"), "")))</f>
        <v/>
      </c>
      <c r="O46" t="str">
        <f>IF(OR(N46="B", N46="BUY"),
    IF(VALUE(RTD("tt.rtd",,RTD("tt.rtd",,"Inst","ASX",I46),"BidQty")) /
       VALUE(RTD("tt.rtd",,RTD("tt.rtd",,"Inst","ASX",I46),"AskQty")) &gt; $G$2,
       IF(VALUE(RTD("tt.rtd",,RTD("tt.rtd",,"Inst","ASX",I46),"BidQty")) /
          VALUE(RTD("tt.rtd",,RTD("tt.rtd",,"Inst","ASX",I46),"AskQty")) &gt;=
          VALUE(RTD("tt.rtd",,RTD("tt.rtd",,"Inst","ASX",K46),"AskQty")) /
          VALUE(RTD("tt.rtd",,RTD("tt.rtd",,"Inst","ASX",K46),"BidQty")),
          K46, I46),
       ""),
    IF(OR(N46="S", N46="SELL"),
        IF(VALUE(RTD("tt.rtd",,RTD("tt.rtd",,"Inst","ASX",K46),"BidQty")) /
           VALUE(RTD("tt.rtd",,RTD("tt.rtd",,"Inst","ASX",K46),"AskQty")) &gt;  $G$2,
           IF(VALUE(RTD("tt.rtd",,RTD("tt.rtd",,"Inst","ASX",I46),"BidQty")) /
              VALUE(RTD("tt.rtd",,RTD("tt.rtd",,"Inst","ASX",I46),"AskQty")) &gt;=
              VALUE(RTD("tt.rtd",,RTD("tt.rtd",,"Inst","ASX",K46),"AskQty")) /
              VALUE(RTD("tt.rtd",,RTD("tt.rtd",,"Inst","ASX",K46),"BidQty")),
              I46,K46),
           ""),
        ""))</f>
        <v/>
      </c>
      <c r="P46" t="str">
        <f t="shared" si="2"/>
        <v/>
      </c>
      <c r="Q46" s="41" t="s">
        <v>156</v>
      </c>
      <c r="R46" cm="1">
        <f t="array" ref="R46">IFERROR(
  _xlfn.SWITCH(
    $F$2,
    "vwap", ROUND(
      (RTD("tt.rtd",,RTD("tt.rtd",,"Inst","ASX",Q46),"BidQty") * RTD("tt.rtd",,RTD("tt.rtd",,"Inst","ASX",Q46),"Ask") +
       RTD("tt.rtd",,RTD("tt.rtd",,"Inst","ASX",Q46),"AskQty") * RTD("tt.rtd",,RTD("tt.rtd",,"Inst","ASX",Q46),"Bid")) /
      (RTD("tt.rtd",,RTD("tt.rtd",,"Inst","ASX",Q46),"BidQty") + RTD("tt.rtd",,RTD("tt.rtd",,"Inst","ASX",Q46),"AskQty")),
      3
    ),
    "settle", RTD("tt.rtd",,RTD("tt.rtd",,"Inst","ASX",Q46),"Settle"),
    "mid", ROUND(
      (RTD("tt.rtd",,RTD("tt.rtd",,"Inst","ASX",Q46),"Bid") + RTD("tt.rtd",,RTD("tt.rtd",,"Inst","ASX",Q46),"Ask")) / 2,
      3
    ),
    0
  ),
  0
)</f>
        <v>0</v>
      </c>
      <c r="S46" s="41" t="s">
        <v>167</v>
      </c>
      <c r="T46" cm="1">
        <f t="array" ref="T46">IFERROR(
  _xlfn.SWITCH(
    $F$2,
    "vwap", ROUND(
      (RTD("tt.rtd",,RTD("tt.rtd",,"Inst","ASX",S46),"BidQty") * RTD("tt.rtd",,RTD("tt.rtd",,"Inst","ASX",S46),"Ask") +
       RTD("tt.rtd",,RTD("tt.rtd",,"Inst","ASX",S46),"AskQty") * RTD("tt.rtd",,RTD("tt.rtd",,"Inst","ASX",S46),"Bid")) /
      (RTD("tt.rtd",,RTD("tt.rtd",,"Inst","ASX",S46),"BidQty") + RTD("tt.rtd",,RTD("tt.rtd",,"Inst","ASX",S46),"AskQty")),
      3
    ),
    "settle", RTD("tt.rtd",,RTD("tt.rtd",,"Inst","ASX",S46),"Settle"),
    "mid", ROUND(
      (RTD("tt.rtd",,RTD("tt.rtd",,"Inst","ASX",S46),"Bid") + RTD("tt.rtd",,RTD("tt.rtd",,"Inst","ASX",S46),"Ask")) / 2,
      3
    ),
    0
  ),
  0
)</f>
        <v>0</v>
      </c>
      <c r="U46" s="35">
        <f t="shared" si="3"/>
        <v>0</v>
      </c>
      <c r="V46" t="str">
        <f>IF(AND(R46=0, T46=0), "",
   IF(AND(VALUE(RTD("tt.rtd",,RTD("tt.rtd",,"Inst","ASX",Q46),"ttq"))&gt;0,
       VALUE(RTD("tt.rtd",,RTD("tt.rtd",,"Inst","ASX",S46),"ttq"))&gt;0,
         $E46&lt;$F46, U46&gt;$F46),
       IF(ABS(U46-$F46)&gt;0.01, "Sell", "S"),
   IF(AND(VALUE(RTD("tt.rtd",,RTD("tt.rtd",,"Inst","ASX",Q46),"ttq"))&gt;0,
       VALUE(RTD("tt.rtd",,RTD("tt.rtd",,"Inst","ASX",S46),"ttq"))&gt;0,
       $E46&lt;$F46, U46&lt;$E46),
       IF(ABS(U46-$E46)&gt;0.01, "Buy", "B"), "")))</f>
        <v/>
      </c>
      <c r="W46" t="str">
        <f>IF(OR(V46="B", V46="BUY"),
    IF(VALUE(RTD("tt.rtd",,RTD("tt.rtd",,"Inst","ASX",Q46),"BidQty")) /
       VALUE(RTD("tt.rtd",,RTD("tt.rtd",,"Inst","ASX",Q46),"AskQty")) &gt; $G$2,
       IF(VALUE(RTD("tt.rtd",,RTD("tt.rtd",,"Inst","ASX",Q46),"BidQty")) /
          VALUE(RTD("tt.rtd",,RTD("tt.rtd",,"Inst","ASX",Q46),"AskQty")) &gt;=
          VALUE(RTD("tt.rtd",,RTD("tt.rtd",,"Inst","ASX",S46),"AskQty")) /
          VALUE(RTD("tt.rtd",,RTD("tt.rtd",,"Inst","ASX",S46),"BidQty")),
          S46,Q46),
       ""),
    IF(OR(V46="S", V46="SELL"),
        IF(VALUE(RTD("tt.rtd",,RTD("tt.rtd",,"Inst","ASX",S46),"BidQty")) /
           VALUE(RTD("tt.rtd",,RTD("tt.rtd",,"Inst","ASX",S46),"AskQty")) &gt;  $G$2,
           IF(VALUE(RTD("tt.rtd",,RTD("tt.rtd",,"Inst","ASX",Q46),"BidQty")) /
              VALUE(RTD("tt.rtd",,RTD("tt.rtd",,"Inst","ASX",Q46),"AskQty")) &gt;=
              VALUE(RTD("tt.rtd",,RTD("tt.rtd",,"Inst","ASX",S46),"AskQty")) /
              VALUE(RTD("tt.rtd",,RTD("tt.rtd",,"Inst","ASX",S46),"BidQty")),
              Q46,S46),
           ""),
        ""))</f>
        <v/>
      </c>
      <c r="X46" t="str">
        <f t="shared" si="4"/>
        <v/>
      </c>
      <c r="Y46" s="41" t="s">
        <v>160</v>
      </c>
      <c r="Z46" cm="1">
        <f t="array" ref="Z46">IFERROR(
  _xlfn.SWITCH(
    $F$2,
    "vwap", ROUND(
      (RTD("tt.rtd",,RTD("tt.rtd",,"Inst","ASX",Y46),"BidQty") * RTD("tt.rtd",,RTD("tt.rtd",,"Inst","ASX",Y46),"Ask") +
       RTD("tt.rtd",,RTD("tt.rtd",,"Inst","ASX",Y46),"AskQty") * RTD("tt.rtd",,RTD("tt.rtd",,"Inst","ASX",Y46),"Bid")) /
      (RTD("tt.rtd",,RTD("tt.rtd",,"Inst","ASX",Y46),"BidQty") + RTD("tt.rtd",,RTD("tt.rtd",,"Inst","ASX",Y46),"AskQty")),
      3
    ),
    "settle", RTD("tt.rtd",,RTD("tt.rtd",,"Inst","ASX",Y46),"Settle"),
    "mid", ROUND(
      (RTD("tt.rtd",,RTD("tt.rtd",,"Inst","ASX",Y46),"Bid") + RTD("tt.rtd",,RTD("tt.rtd",,"Inst","ASX",Y46),"Ask")) / 2,
      3
    ),
    0
  ),
  0
)</f>
        <v>0</v>
      </c>
      <c r="AA46" s="41" t="s">
        <v>168</v>
      </c>
      <c r="AB46" cm="1">
        <f t="array" ref="AB46">IFERROR(
  _xlfn.SWITCH(
    $F$2,
    "vwap", ROUND(
      (RTD("tt.rtd",,RTD("tt.rtd",,"Inst","ASX",AA46),"BidQty") * RTD("tt.rtd",,RTD("tt.rtd",,"Inst","ASX",AA46),"Ask") +
       RTD("tt.rtd",,RTD("tt.rtd",,"Inst","ASX",AA46),"AskQty") * RTD("tt.rtd",,RTD("tt.rtd",,"Inst","ASX",AA46),"Bid")) /
      (RTD("tt.rtd",,RTD("tt.rtd",,"Inst","ASX",AA46),"BidQty") + RTD("tt.rtd",,RTD("tt.rtd",,"Inst","ASX",AA46),"AskQty")),
      3
    ),
    "settle", RTD("tt.rtd",,RTD("tt.rtd",,"Inst","ASX",AA46),"Settle"),
    "mid", ROUND(
      (RTD("tt.rtd",,RTD("tt.rtd",,"Inst","ASX",AA46),"Bid") + RTD("tt.rtd",,RTD("tt.rtd",,"Inst","ASX",AA46),"Ask")) / 2,
      3
    ),
    0
  ),
  0
)</f>
        <v>0</v>
      </c>
      <c r="AC46" s="35">
        <f t="shared" si="5"/>
        <v>0</v>
      </c>
      <c r="AD46" t="str">
        <f>IF(AND(Z46=0, AB46=0), "",
   IF(AND(VALUE(RTD("tt.rtd",,RTD("tt.rtd",,"Inst","ASX",Y46),"ttq"))&gt;0,
       VALUE(RTD("tt.rtd",,RTD("tt.rtd",,"Inst","ASX",AA46),"ttq"))&gt;0,
         $E46&lt;$F46, AC46&gt;$F46),
       IF(ABS(AC46-$F46)&gt;0.01, "Sell", "S"),
   IF(AND(VALUE(RTD("tt.rtd",,RTD("tt.rtd",,"Inst","ASX",Y46),"ttq"))&gt;0,
       VALUE(RTD("tt.rtd",,RTD("tt.rtd",,"Inst","ASX",AA46),"ttq"))&gt;0,
       $E46&lt;$F46, AC46&lt;$E46),
       IF(ABS(AC46-$E46)&gt;0.01, "Buy", "B"), "")))</f>
        <v/>
      </c>
      <c r="AE46" t="str">
        <f>IF(OR(AD46="B", AD46="BUY"),
    IF(VALUE(RTD("tt.rtd",,RTD("tt.rtd",,"Inst","ASX",Y46),"BidQty")) /
       VALUE(RTD("tt.rtd",,RTD("tt.rtd",,"Inst","ASX",Y46),"AskQty")) &gt; $G$2,
       IF(VALUE(RTD("tt.rtd",,RTD("tt.rtd",,"Inst","ASX",Y46),"BidQty")) /
          VALUE(RTD("tt.rtd",,RTD("tt.rtd",,"Inst","ASX",Y46),"AskQty")) &gt;=
          VALUE(RTD("tt.rtd",,RTD("tt.rtd",,"Inst","ASX",AA46),"AskQty")) /
          VALUE(RTD("tt.rtd",,RTD("tt.rtd",,"Inst","ASX",AA46),"BidQty")),
          AA46,Y46),
       ""),
    IF(OR(AD46="S", AD46="SELL"),
        IF(VALUE(RTD("tt.rtd",,RTD("tt.rtd",,"Inst","ASX",AA46),"BidQty")) /
           VALUE(RTD("tt.rtd",,RTD("tt.rtd",,"Inst","ASX",AA46),"AskQty")) &gt;  $G$2,
           IF(VALUE(RTD("tt.rtd",,RTD("tt.rtd",,"Inst","ASX",Y46),"BidQty")) /
              VALUE(RTD("tt.rtd",,RTD("tt.rtd",,"Inst","ASX",Y46),"AskQty")) &gt;=
              VALUE(RTD("tt.rtd",,RTD("tt.rtd",,"Inst","ASX",AA46),"AskQty")) /
              VALUE(RTD("tt.rtd",,RTD("tt.rtd",,"Inst","ASX",AA46),"BidQty")),
              Y46,AA46),
           ""),
        ""))</f>
        <v/>
      </c>
      <c r="AF46" t="str">
        <f t="shared" si="6"/>
        <v/>
      </c>
      <c r="AG46" s="41" t="s">
        <v>192</v>
      </c>
      <c r="AH46" cm="1">
        <f t="array" ref="AH46">IFERROR(
  _xlfn.SWITCH(
    $F$2,
    "vwap", ROUND(
      (RTD("tt.rtd",,RTD("tt.rtd",,"Inst","ASX",AG46),"BidQty") * RTD("tt.rtd",,RTD("tt.rtd",,"Inst","ASX",AG46),"Ask") +
       RTD("tt.rtd",,RTD("tt.rtd",,"Inst","ASX",AG46),"AskQty") * RTD("tt.rtd",,RTD("tt.rtd",,"Inst","ASX",AG46),"Bid")) /
      (RTD("tt.rtd",,RTD("tt.rtd",,"Inst","ASX",AG46),"BidQty") + RTD("tt.rtd",,RTD("tt.rtd",,"Inst","ASX",AG46),"AskQty")),
      3
    ),
    "settle", RTD("tt.rtd",,RTD("tt.rtd",,"Inst","ASX",AG46),"Settle"),
    "mid", ROUND(
      (RTD("tt.rtd",,RTD("tt.rtd",,"Inst","ASX",AG46),"Bid") + RTD("tt.rtd",,RTD("tt.rtd",,"Inst","ASX",AG46),"Ask")) / 2,
      3
    ),
    0
  ),
  0
)</f>
        <v>0</v>
      </c>
      <c r="AI46" s="41" t="s">
        <v>169</v>
      </c>
      <c r="AJ46" cm="1">
        <f t="array" ref="AJ46">IFERROR(
  _xlfn.SWITCH(
    $F$2,
    "vwap", ROUND(
      (RTD("tt.rtd",,RTD("tt.rtd",,"Inst","ASX",AI46),"BidQty") * RTD("tt.rtd",,RTD("tt.rtd",,"Inst","ASX",AI46),"Ask") +
       RTD("tt.rtd",,RTD("tt.rtd",,"Inst","ASX",AI46),"AskQty") * RTD("tt.rtd",,RTD("tt.rtd",,"Inst","ASX",AI46),"Bid")) /
      (RTD("tt.rtd",,RTD("tt.rtd",,"Inst","ASX",AI46),"BidQty") + RTD("tt.rtd",,RTD("tt.rtd",,"Inst","ASX",AI46),"AskQty")),
      3
    ),
    "settle", RTD("tt.rtd",,RTD("tt.rtd",,"Inst","ASX",AI46),"Settle"),
    "mid", ROUND(
      (RTD("tt.rtd",,RTD("tt.rtd",,"Inst","ASX",AI46),"Bid") + RTD("tt.rtd",,RTD("tt.rtd",,"Inst","ASX",AI46),"Ask")) / 2,
      3
    ),
    0
  ),
  0
)</f>
        <v>0</v>
      </c>
      <c r="AK46" s="35">
        <f t="shared" si="7"/>
        <v>0</v>
      </c>
      <c r="AL46" t="str">
        <f>IF(AND(AH46=0, AJ46=0), "",
   IF(AND(VALUE(RTD("tt.rtd",,RTD("tt.rtd",,"Inst","ASX",AG46),"ttq"))&gt;0,
       VALUE(RTD("tt.rtd",,RTD("tt.rtd",,"Inst","ASX",AI46),"ttq"))&gt;0,
         $E46&lt;$F46, AK46&gt;$F46),
       IF(ABS(AK46-$F46)&gt;0.01, "Sell", "S"),
   IF(AND(VALUE(RTD("tt.rtd",,RTD("tt.rtd",,"Inst","ASX",AG46),"ttq"))&gt;0,
       VALUE(RTD("tt.rtd",,RTD("tt.rtd",,"Inst","ASX",AI46),"ttq"))&gt;0,
       $E46&lt;$F46, AK46&lt;$E46),
       IF(ABS(AK46-$E46)&gt;0.01, "Buy", "B"), "")))</f>
        <v/>
      </c>
      <c r="AM46" t="str">
        <f>IF(OR(AL46="B", AL46="BUY"),
    IF(VALUE(RTD("tt.rtd",,RTD("tt.rtd",,"Inst","ASX",AG46),"BidQty")) /
       VALUE(RTD("tt.rtd",,RTD("tt.rtd",,"Inst","ASX",AG46),"AskQty")) &gt; $G$2,
       IF(VALUE(RTD("tt.rtd",,RTD("tt.rtd",,"Inst","ASX",AG46),"BidQty")) /
          VALUE(RTD("tt.rtd",,RTD("tt.rtd",,"Inst","ASX",AG46),"AskQty")) &gt;=
          VALUE(RTD("tt.rtd",,RTD("tt.rtd",,"Inst","ASX",AI46),"AskQty")) /
          VALUE(RTD("tt.rtd",,RTD("tt.rtd",,"Inst","ASX",AI46),"BidQty")),
          AI46,AG46),
       ""),
    IF(OR(AL46="S", AL46="SELL"),
        IF(VALUE(RTD("tt.rtd",,RTD("tt.rtd",,"Inst","ASX",AI46),"BidQty")) /
           VALUE(RTD("tt.rtd",,RTD("tt.rtd",,"Inst","ASX",AI46),"AskQty")) &gt;  $G$2,
           IF(VALUE(RTD("tt.rtd",,RTD("tt.rtd",,"Inst","ASX",AG46),"BidQty")) /
              VALUE(RTD("tt.rtd",,RTD("tt.rtd",,"Inst","ASX",AG46),"AskQty")) &gt;=
              VALUE(RTD("tt.rtd",,RTD("tt.rtd",,"Inst","ASX",AI46),"AskQty")) /
              VALUE(RTD("tt.rtd",,RTD("tt.rtd",,"Inst","ASX",AI46),"BidQty")),
              AG46,AI46),
           ""),
        ""))</f>
        <v/>
      </c>
      <c r="AN46" t="str">
        <f t="shared" si="8"/>
        <v/>
      </c>
      <c r="AO46" s="41" t="s">
        <v>73</v>
      </c>
      <c r="AP46" cm="1">
        <f t="array" ref="AP46">IFERROR(
  _xlfn.SWITCH(
    $F$2,
    "vwap", ROUND(
      (RTD("tt.rtd",,RTD("tt.rtd",,"Inst","ASX",AO46),"BidQty") * RTD("tt.rtd",,RTD("tt.rtd",,"Inst","ASX",AO46),"Ask") +
       RTD("tt.rtd",,RTD("tt.rtd",,"Inst","ASX",AO46),"AskQty") * RTD("tt.rtd",,RTD("tt.rtd",,"Inst","ASX",AO46),"Bid")) /
      (RTD("tt.rtd",,RTD("tt.rtd",,"Inst","ASX",AO46),"BidQty") + RTD("tt.rtd",,RTD("tt.rtd",,"Inst","ASX",AO46),"AskQty")),
      3
    ),
    "settle", RTD("tt.rtd",,RTD("tt.rtd",,"Inst","ASX",AO46),"Settle"),
    "mid", ROUND(
      (RTD("tt.rtd",,RTD("tt.rtd",,"Inst","ASX",AO46),"Bid") + RTD("tt.rtd",,RTD("tt.rtd",,"Inst","ASX",AO46),"Ask")) / 2,
      3
    ),
    0
  ),
  0
)</f>
        <v>0</v>
      </c>
      <c r="AQ46" s="41" t="s">
        <v>157</v>
      </c>
      <c r="AR46" cm="1">
        <f t="array" ref="AR46">IFERROR(
  _xlfn.SWITCH(
    $F$2,
    "vwap", ROUND(
      (RTD("tt.rtd",,RTD("tt.rtd",,"Inst","ASX",AQ46),"BidQty") * RTD("tt.rtd",,RTD("tt.rtd",,"Inst","ASX",AQ46),"Ask") +
       RTD("tt.rtd",,RTD("tt.rtd",,"Inst","ASX",AQ46),"AskQty") * RTD("tt.rtd",,RTD("tt.rtd",,"Inst","ASX",AQ46),"Bid")) /
      (RTD("tt.rtd",,RTD("tt.rtd",,"Inst","ASX",AQ46),"BidQty") + RTD("tt.rtd",,RTD("tt.rtd",,"Inst","ASX",AQ46),"AskQty")),
      3
    ),
    "settle", RTD("tt.rtd",,RTD("tt.rtd",,"Inst","ASX",AQ46),"Settle"),
    "mid", ROUND(
      (RTD("tt.rtd",,RTD("tt.rtd",,"Inst","ASX",AQ46),"Bid") + RTD("tt.rtd",,RTD("tt.rtd",,"Inst","ASX",AQ46),"Ask")) / 2,
      3
    ),
    0
  ),
  0
)</f>
        <v>0</v>
      </c>
      <c r="AS46" s="35">
        <f t="shared" si="19"/>
        <v>0</v>
      </c>
      <c r="AT46" t="str">
        <f>IF(AND(AP46=0, AR46=0), "",
   IF(AND(VALUE(RTD("tt.rtd",,RTD("tt.rtd",,"Inst","ASX",AO46),"ttq"))&gt;0,
       VALUE(RTD("tt.rtd",,RTD("tt.rtd",,"Inst","ASX",AQ46),"ttq"))&gt;0,
         $E46&lt;$F46, AS46&gt;$F46),
       IF(ABS(AS46-$F46)&gt;0.01, "Sell", "S"),
   IF(AND(VALUE(RTD("tt.rtd",,RTD("tt.rtd",,"Inst","ASX",AO46),"ttq"))&gt;0,
       VALUE(RTD("tt.rtd",,RTD("tt.rtd",,"Inst","ASX",AQ46),"ttq"))&gt;0,
       $E46&lt;$F46, AS46&lt;$E46),
       IF(ABS(AS46-$E46)&gt;0.01, "Buy", "B"), "")))</f>
        <v/>
      </c>
      <c r="AU46" t="str">
        <f>IF(OR(AT46="B", AT46="BUY"),
    IF(VALUE(RTD("tt.rtd",,RTD("tt.rtd",,"Inst","ASX",AO46),"BidQty")) /
       VALUE(RTD("tt.rtd",,RTD("tt.rtd",,"Inst","ASX",AO46),"AskQty")) &gt; $G$2,
       IF(VALUE(RTD("tt.rtd",,RTD("tt.rtd",,"Inst","ASX",AO46),"BidQty")) /
          VALUE(RTD("tt.rtd",,RTD("tt.rtd",,"Inst","ASX",AO46),"AskQty")) &gt;=
          VALUE(RTD("tt.rtd",,RTD("tt.rtd",,"Inst","ASX",AQ46),"AskQty")) /
          VALUE(RTD("tt.rtd",,RTD("tt.rtd",,"Inst","ASX",AQ46),"BidQty")),
          AQ46,AO46),
       ""),
    IF(OR(AT46="S", AT46="SELL"),
        IF(VALUE(RTD("tt.rtd",,RTD("tt.rtd",,"Inst","ASX",AQ46),"BidQty")) /
           VALUE(RTD("tt.rtd",,RTD("tt.rtd",,"Inst","ASX",AQ46),"AskQty")) &gt;  $G$2,
           IF(VALUE(RTD("tt.rtd",,RTD("tt.rtd",,"Inst","ASX",AO46),"BidQty")) /
              VALUE(RTD("tt.rtd",,RTD("tt.rtd",,"Inst","ASX",AO46),"AskQty")) &gt;=
              VALUE(RTD("tt.rtd",,RTD("tt.rtd",,"Inst","ASX",AQ46),"AskQty")) /
              VALUE(RTD("tt.rtd",,RTD("tt.rtd",,"Inst","ASX",AQ46),"BidQty")),
              AO46,AQ46),
           ""),
        ""))</f>
        <v/>
      </c>
      <c r="AV46" t="str">
        <f t="shared" si="10"/>
        <v/>
      </c>
      <c r="AW46" s="41" t="s">
        <v>152</v>
      </c>
      <c r="AX46" cm="1">
        <f t="array" ref="AX46">IFERROR(
  _xlfn.SWITCH(
    $F$2,
    "vwap", ROUND(
      (RTD("tt.rtd",,RTD("tt.rtd",,"Inst","ASX",AW46),"BidQty") * RTD("tt.rtd",,RTD("tt.rtd",,"Inst","ASX",AW46),"Ask") +
       RTD("tt.rtd",,RTD("tt.rtd",,"Inst","ASX",AW46),"AskQty") * RTD("tt.rtd",,RTD("tt.rtd",,"Inst","ASX",AW46),"Bid")) /
      (RTD("tt.rtd",,RTD("tt.rtd",,"Inst","ASX",AW46),"BidQty") + RTD("tt.rtd",,RTD("tt.rtd",,"Inst","ASX",AW46),"AskQty")),
      3
    ),
    "settle", RTD("tt.rtd",,RTD("tt.rtd",,"Inst","ASX",AW46),"Settle"),
    "mid", ROUND(
      (RTD("tt.rtd",,RTD("tt.rtd",,"Inst","ASX",AW46),"Bid") + RTD("tt.rtd",,RTD("tt.rtd",,"Inst","ASX",AW46),"Ask")) / 2,
      3
    ),
    0
  ),
  0
)</f>
        <v>0</v>
      </c>
      <c r="AY46" s="41" t="s">
        <v>75</v>
      </c>
      <c r="AZ46" cm="1">
        <f t="array" ref="AZ46">IFERROR(
  _xlfn.SWITCH(
    $F$2,
    "vwap", ROUND(
      (RTD("tt.rtd",,RTD("tt.rtd",,"Inst","ASX",AY46),"BidQty") * RTD("tt.rtd",,RTD("tt.rtd",,"Inst","ASX",AY46),"Ask") +
       RTD("tt.rtd",,RTD("tt.rtd",,"Inst","ASX",AY46),"AskQty") * RTD("tt.rtd",,RTD("tt.rtd",,"Inst","ASX",AY46),"Bid")) /
      (RTD("tt.rtd",,RTD("tt.rtd",,"Inst","ASX",AY46),"BidQty") + RTD("tt.rtd",,RTD("tt.rtd",,"Inst","ASX",AY46),"AskQty")),
      3
    ),
    "settle", RTD("tt.rtd",,RTD("tt.rtd",,"Inst","ASX",AY46),"Settle"),
    "mid", ROUND(
      (RTD("tt.rtd",,RTD("tt.rtd",,"Inst","ASX",AY46),"Bid") + RTD("tt.rtd",,RTD("tt.rtd",,"Inst","ASX",AY46),"Ask")) / 2,
      3
    ),
    0
  ),
  0
)</f>
        <v>0</v>
      </c>
      <c r="BA46" s="39">
        <f t="shared" si="20"/>
        <v>0</v>
      </c>
      <c r="BB46" t="str">
        <f>IF(AND(AX46=0, AZ46=0), "",
   IF(AND(VALUE(RTD("tt.rtd",,RTD("tt.rtd",,"Inst","ASX",AW46),"ttq"))&gt;0,
       VALUE(RTD("tt.rtd",,RTD("tt.rtd",,"Inst","ASX",AY46),"ttq"))&gt;0,
         $E46&lt;$F46, BA46&gt;$F46),
       IF(ABS(BA46-$F46)&gt;0.01, "Sell", "S"),
   IF(AND(VALUE(RTD("tt.rtd",,RTD("tt.rtd",,"Inst","ASX",AW46),"ttq"))&gt;0,
       VALUE(RTD("tt.rtd",,RTD("tt.rtd",,"Inst","ASX",AY46),"ttq"))&gt;0,
       $E46&lt;$F46, BA46&lt;$E46),
       IF(ABS(BA46-$E46)&gt;0.01, "Buy", "B"), "")))</f>
        <v/>
      </c>
      <c r="BC46" t="str">
        <f>IF(OR(BB46="B", BB46="BUY"),
    IF(VALUE(RTD("tt.rtd",,RTD("tt.rtd",,"Inst","ASX",AW46),"BidQty")) /
       VALUE(RTD("tt.rtd",,RTD("tt.rtd",,"Inst","ASX",AW46),"AskQty")) &gt; $G$2,
       IF(VALUE(RTD("tt.rtd",,RTD("tt.rtd",,"Inst","ASX",AW46),"BidQty")) /
          VALUE(RTD("tt.rtd",,RTD("tt.rtd",,"Inst","ASX",AW46),"AskQty")) &gt;=
          VALUE(RTD("tt.rtd",,RTD("tt.rtd",,"Inst","ASX",AY46),"AskQty")) /
          VALUE(RTD("tt.rtd",,RTD("tt.rtd",,"Inst","ASX",AY46),"BidQty")),
          AY46,AW46),
       ""),
    IF(OR(BB46="S", BB46="SELL"),
        IF(VALUE(RTD("tt.rtd",,RTD("tt.rtd",,"Inst","ASX",AY46),"BidQty")) /
           VALUE(RTD("tt.rtd",,RTD("tt.rtd",,"Inst","ASX",AY46),"AskQty")) &gt;  $G$2,
           IF(VALUE(RTD("tt.rtd",,RTD("tt.rtd",,"Inst","ASX",AW46),"BidQty")) /
              VALUE(RTD("tt.rtd",,RTD("tt.rtd",,"Inst","ASX",AW46),"AskQty")) &gt;=
              VALUE(RTD("tt.rtd",,RTD("tt.rtd",,"Inst","ASX",AY46),"AskQty")) /
              VALUE(RTD("tt.rtd",,RTD("tt.rtd",,"Inst","ASX",AY46),"BidQty")),
              AW46,AY46),
           ""),
        ""))</f>
        <v/>
      </c>
      <c r="BD46" t="str">
        <f t="shared" si="12"/>
        <v/>
      </c>
      <c r="BE46" s="41" t="s">
        <v>286</v>
      </c>
      <c r="BF46" cm="1">
        <f t="array" ref="BF46">IFERROR(
  _xlfn.SWITCH(
    $F$2,
    "vwap", ROUND(
      (RTD("tt.rtd",,RTD("tt.rtd",,"Inst","ASX",BE46),"BidQty") * RTD("tt.rtd",,RTD("tt.rtd",,"Inst","ASX",BE46),"Ask") +
       RTD("tt.rtd",,RTD("tt.rtd",,"Inst","ASX",BE46),"AskQty") * RTD("tt.rtd",,RTD("tt.rtd",,"Inst","ASX",BE46),"Bid")) /
      (RTD("tt.rtd",,RTD("tt.rtd",,"Inst","ASX",BE46),"BidQty") + RTD("tt.rtd",,RTD("tt.rtd",,"Inst","ASX",BE46),"AskQty")),
      3
    ),
    "settle", RTD("tt.rtd",,RTD("tt.rtd",,"Inst","ASX",BE46),"Settle"),
    "mid", ROUND(
      (RTD("tt.rtd",,RTD("tt.rtd",,"Inst","ASX",BE46),"Bid") + RTD("tt.rtd",,RTD("tt.rtd",,"Inst","ASX",BE46),"Ask")) / 2,
      3
    ),
    0
  ),
  0
)</f>
        <v>0</v>
      </c>
      <c r="BG46" s="41" t="s">
        <v>289</v>
      </c>
      <c r="BH46" cm="1">
        <f t="array" ref="BH46">IFERROR(
  _xlfn.SWITCH(
    $F$2,
    "vwap", ROUND(
      (RTD("tt.rtd",,RTD("tt.rtd",,"Inst","ASX",BG46),"BidQty") * RTD("tt.rtd",,RTD("tt.rtd",,"Inst","ASX",BG46),"Ask") +
       RTD("tt.rtd",,RTD("tt.rtd",,"Inst","ASX",BG46),"AskQty") * RTD("tt.rtd",,RTD("tt.rtd",,"Inst","ASX",BG46),"Bid")) /
      (RTD("tt.rtd",,RTD("tt.rtd",,"Inst","ASX",BG46),"BidQty") + RTD("tt.rtd",,RTD("tt.rtd",,"Inst","ASX",BG46),"AskQty")),
      3
    ),
    "settle", RTD("tt.rtd",,RTD("tt.rtd",,"Inst","ASX",BG46),"Settle"),
    "mid", ROUND(
      (RTD("tt.rtd",,RTD("tt.rtd",,"Inst","ASX",BG46),"Bid") + RTD("tt.rtd",,RTD("tt.rtd",,"Inst","ASX",BG46),"Ask")) / 2,
      3
    ),
    0
  ),
  0
)</f>
        <v>0</v>
      </c>
      <c r="BI46" s="35">
        <f t="shared" si="13"/>
        <v>0</v>
      </c>
      <c r="BJ46" t="str">
        <f>IF(AND(BF46=0, BH46=0), "",
   IF(AND(VALUE(RTD("tt.rtd",,RTD("tt.rtd",,"Inst","ASX",BE46),"ttq"))&gt;0,
       VALUE(RTD("tt.rtd",,RTD("tt.rtd",,"Inst","ASX",BG46),"ttq"))&gt;0,
         $E46&lt;$F46, BI46&gt;$F46),
       IF(ABS(BI46-$F46)&gt;0.01, "Sell", "S"),
   IF(AND(VALUE(RTD("tt.rtd",,RTD("tt.rtd",,"Inst","ASX",BE46),"ttq"))&gt;0,
       VALUE(RTD("tt.rtd",,RTD("tt.rtd",,"Inst","ASX",BG46),"ttq"))&gt;0,
       $E46&lt;$F46, BI46&lt;$E46),
       IF(ABS(BI46-$E46)&gt;0.01, "Buy", "B"), "")))</f>
        <v/>
      </c>
      <c r="BK46" t="str">
        <f>IF(OR(BJ46="B", BJ46="BUY"),
    IF(VALUE(RTD("tt.rtd",,RTD("tt.rtd",,"Inst","ASX",BE46),"BidQty")) /
       VALUE(RTD("tt.rtd",,RTD("tt.rtd",,"Inst","ASX",BE46),"AskQty")) &gt; $G$2,
       IF(VALUE(RTD("tt.rtd",,RTD("tt.rtd",,"Inst","ASX",BE46),"BidQty")) /
          VALUE(RTD("tt.rtd",,RTD("tt.rtd",,"Inst","ASX",BE46),"AskQty")) &gt;=
          VALUE(RTD("tt.rtd",,RTD("tt.rtd",,"Inst","ASX",BG46),"AskQty")) /
          VALUE(RTD("tt.rtd",,RTD("tt.rtd",,"Inst","ASX",BG46),"BidQty")),
          BG46,BE46),
       ""),
    IF(OR(BJ46="S", BJ46="SELL"),
        IF(VALUE(RTD("tt.rtd",,RTD("tt.rtd",,"Inst","ASX",BG46),"BidQty")) /
           VALUE(RTD("tt.rtd",,RTD("tt.rtd",,"Inst","ASX",BG46),"AskQty")) &gt;  $G$2,
           IF(VALUE(RTD("tt.rtd",,RTD("tt.rtd",,"Inst","ASX",BE46),"BidQty")) /
              VALUE(RTD("tt.rtd",,RTD("tt.rtd",,"Inst","ASX",BE46),"AskQty")) &gt;=
              VALUE(RTD("tt.rtd",,RTD("tt.rtd",,"Inst","ASX",BG46),"AskQty")) /
              VALUE(RTD("tt.rtd",,RTD("tt.rtd",,"Inst","ASX",BG46),"BidQty")),
              BE46,BG46),
           ""),
        ""))</f>
        <v/>
      </c>
      <c r="BL46" t="str">
        <f t="shared" si="14"/>
        <v/>
      </c>
    </row>
    <row r="47" spans="1:763" x14ac:dyDescent="0.2">
      <c r="A47" s="40" t="s">
        <v>51</v>
      </c>
      <c r="B47" cm="1">
        <f t="array" ref="B47">IFERROR(
  _xlfn.SWITCH(
    $F$2,
    "vwap", ROUND(
      (RTD("tt.rtd",,RTD("tt.rtd",,"Inst","ASX",A47),"BidQty") * RTD("tt.rtd",,RTD("tt.rtd",,"Inst","ASX",A47),"Ask") +
       RTD("tt.rtd",,RTD("tt.rtd",,"Inst","ASX",A47),"AskQty") * RTD("tt.rtd",,RTD("tt.rtd",,"Inst","ASX",A47),"Bid")) /
      (RTD("tt.rtd",,RTD("tt.rtd",,"Inst","ASX",A47),"BidQty") + RTD("tt.rtd",,RTD("tt.rtd",,"Inst","ASX",A47),"AskQty")),
      3
    ),
    "settle", RTD("tt.rtd",,RTD("tt.rtd",,"Inst","ASX",A47),"Settle"),
    "mid", ROUND(
      (RTD("tt.rtd",,RTD("tt.rtd",,"Inst","ASX",A47),"Bid") + RTD("tt.rtd",,RTD("tt.rtd",,"Inst","ASX",A47),"Ask")) / 2,
      3
    ),
    0
  ),
  0
)</f>
        <v>0</v>
      </c>
      <c r="C47" s="35">
        <f t="shared" si="18"/>
        <v>0</v>
      </c>
      <c r="D47" s="41" t="s">
        <v>158</v>
      </c>
      <c r="E47" t="e">
        <f>VALUE(RTD("tt.rtd",,RTD("tt.rtd",,"Inst","ASX",D47),"Bid"))</f>
        <v>#N/A</v>
      </c>
      <c r="F47" t="e">
        <f>VALUE(RTD("tt.rtd",,RTD("tt.rtd",,"Inst","ASX",D47),"Ask"))</f>
        <v>#N/A</v>
      </c>
      <c r="G47" s="37" cm="1">
        <f t="array" ref="G47">IFERROR(
  _xlfn.SWITCH(
    $F$2,
    "vwap", ROUND(
      (RTD("tt.rtd",,RTD("tt.rtd",,"Inst","ASX",D47),"BidQty") * RTD("tt.rtd",,RTD("tt.rtd",,"Inst","ASX",D47),"Ask") +
       RTD("tt.rtd",,RTD("tt.rtd",,"Inst","ASX",D47),"AskQty") * RTD("tt.rtd",,RTD("tt.rtd",,"Inst","ASX",D47),"Bid")) /
      (RTD("tt.rtd",,RTD("tt.rtd",,"Inst","ASX",D47),"BidQty") + RTD("tt.rtd",,RTD("tt.rtd",,"Inst","ASX",D47),"AskQty")),
      3
    ),
    "settle", RTD("tt.rtd",,RTD("tt.rtd",,"Inst","ASX",D47),"Settle"),
    "mid", ROUND(
      (RTD("tt.rtd",,RTD("tt.rtd",,"Inst","ASX",D47),"Bid") + RTD("tt.rtd",,RTD("tt.rtd",,"Inst","ASX",D47),"Ask")) / 2,
      3
    ),
    0
  ),
  0
)</f>
        <v>0</v>
      </c>
      <c r="I47" s="41" t="s">
        <v>159</v>
      </c>
      <c r="J47" cm="1">
        <f t="array" ref="J47">IFERROR(
  _xlfn.SWITCH(
    $F$2,
    "vwap", ROUND(
      (RTD("tt.rtd",,RTD("tt.rtd",,"Inst","ASX",I47),"BidQty") * RTD("tt.rtd",,RTD("tt.rtd",,"Inst","ASX",I47),"Ask") +
       RTD("tt.rtd",,RTD("tt.rtd",,"Inst","ASX",I47),"AskQty") * RTD("tt.rtd",,RTD("tt.rtd",,"Inst","ASX",I47),"Bid")) /
      (RTD("tt.rtd",,RTD("tt.rtd",,"Inst","ASX",I47),"BidQty") + RTD("tt.rtd",,RTD("tt.rtd",,"Inst","ASX",I47),"AskQty")),
      3
    ),
    "settle", RTD("tt.rtd",,RTD("tt.rtd",,"Inst","ASX",I47),"Settle"),
    "mid", ROUND(
      (RTD("tt.rtd",,RTD("tt.rtd",,"Inst","ASX",I47),"Bid") + RTD("tt.rtd",,RTD("tt.rtd",,"Inst","ASX",I47),"Ask")) / 2,
      3
    ),
    0
  ),
  0
)</f>
        <v>0</v>
      </c>
      <c r="K47" s="41" t="s">
        <v>77</v>
      </c>
      <c r="L47" cm="1">
        <f t="array" ref="L47">IFERROR(
  _xlfn.SWITCH(
    $F$2,
    "vwap", ROUND(
      (RTD("tt.rtd",,RTD("tt.rtd",,"Inst","ASX",K47),"BidQty") * RTD("tt.rtd",,RTD("tt.rtd",,"Inst","ASX",K47),"Ask") +
       RTD("tt.rtd",,RTD("tt.rtd",,"Inst","ASX",K47),"AskQty") * RTD("tt.rtd",,RTD("tt.rtd",,"Inst","ASX",K47),"Bid")) /
      (RTD("tt.rtd",,RTD("tt.rtd",,"Inst","ASX",K47),"BidQty") + RTD("tt.rtd",,RTD("tt.rtd",,"Inst","ASX",K47),"AskQty")),
      3
    ),
    "settle", RTD("tt.rtd",,RTD("tt.rtd",,"Inst","ASX",K47),"Settle"),
    "mid", ROUND(
      (RTD("tt.rtd",,RTD("tt.rtd",,"Inst","ASX",K47),"Bid") + RTD("tt.rtd",,RTD("tt.rtd",,"Inst","ASX",K47),"Ask")) / 2,
      3
    ),
    0
  ),
  0
)</f>
        <v>0</v>
      </c>
      <c r="M47" s="35">
        <f t="shared" si="17"/>
        <v>0</v>
      </c>
      <c r="N47" t="str">
        <f>IF(AND(J47=0, L47=0), "",
   IF(AND(VALUE(RTD("tt.rtd",,RTD("tt.rtd",,"Inst","ASX",I47),"ttq"))&gt;0,
       VALUE(RTD("tt.rtd",,RTD("tt.rtd",,"Inst","ASX",K47),"ttq"))&gt;0,
         $E47&lt;$F47, M47&gt;$F47),
       IF(ABS(M47-$F47)&gt;0.01, "Sell", "S"),
   IF(AND(VALUE(RTD("tt.rtd",,RTD("tt.rtd",,"Inst","ASX",I47),"ttq"))&gt;0,
       VALUE(RTD("tt.rtd",,RTD("tt.rtd",,"Inst","ASX",K47),"ttq"))&gt;0,
       $E47&lt;$F47, M47&lt;$E47),
       IF(ABS(M47-$E47)&gt;0.01, "Buy", "B"), "")))</f>
        <v/>
      </c>
      <c r="O47" t="str">
        <f>IF(OR(N47="B", N47="BUY"),
    IF(VALUE(RTD("tt.rtd",,RTD("tt.rtd",,"Inst","ASX",I47),"BidQty")) /
       VALUE(RTD("tt.rtd",,RTD("tt.rtd",,"Inst","ASX",I47),"AskQty")) &gt; $G$2,
       IF(VALUE(RTD("tt.rtd",,RTD("tt.rtd",,"Inst","ASX",I47),"BidQty")) /
          VALUE(RTD("tt.rtd",,RTD("tt.rtd",,"Inst","ASX",I47),"AskQty")) &gt;=
          VALUE(RTD("tt.rtd",,RTD("tt.rtd",,"Inst","ASX",K47),"AskQty")) /
          VALUE(RTD("tt.rtd",,RTD("tt.rtd",,"Inst","ASX",K47),"BidQty")),
          K47, I47),
       ""),
    IF(OR(N47="S", N47="SELL"),
        IF(VALUE(RTD("tt.rtd",,RTD("tt.rtd",,"Inst","ASX",K47),"BidQty")) /
           VALUE(RTD("tt.rtd",,RTD("tt.rtd",,"Inst","ASX",K47),"AskQty")) &gt;  $G$2,
           IF(VALUE(RTD("tt.rtd",,RTD("tt.rtd",,"Inst","ASX",I47),"BidQty")) /
              VALUE(RTD("tt.rtd",,RTD("tt.rtd",,"Inst","ASX",I47),"AskQty")) &gt;=
              VALUE(RTD("tt.rtd",,RTD("tt.rtd",,"Inst","ASX",K47),"AskQty")) /
              VALUE(RTD("tt.rtd",,RTD("tt.rtd",,"Inst","ASX",K47),"BidQty")),
              I47,K47),
           ""),
        ""))</f>
        <v/>
      </c>
      <c r="P47" t="str">
        <f t="shared" si="2"/>
        <v/>
      </c>
      <c r="Q47" s="41" t="s">
        <v>161</v>
      </c>
      <c r="R47" cm="1">
        <f t="array" ref="R47">IFERROR(
  _xlfn.SWITCH(
    $F$2,
    "vwap", ROUND(
      (RTD("tt.rtd",,RTD("tt.rtd",,"Inst","ASX",Q47),"BidQty") * RTD("tt.rtd",,RTD("tt.rtd",,"Inst","ASX",Q47),"Ask") +
       RTD("tt.rtd",,RTD("tt.rtd",,"Inst","ASX",Q47),"AskQty") * RTD("tt.rtd",,RTD("tt.rtd",,"Inst","ASX",Q47),"Bid")) /
      (RTD("tt.rtd",,RTD("tt.rtd",,"Inst","ASX",Q47),"BidQty") + RTD("tt.rtd",,RTD("tt.rtd",,"Inst","ASX",Q47),"AskQty")),
      3
    ),
    "settle", RTD("tt.rtd",,RTD("tt.rtd",,"Inst","ASX",Q47),"Settle"),
    "mid", ROUND(
      (RTD("tt.rtd",,RTD("tt.rtd",,"Inst","ASX",Q47),"Bid") + RTD("tt.rtd",,RTD("tt.rtd",,"Inst","ASX",Q47),"Ask")) / 2,
      3
    ),
    0
  ),
  0
)</f>
        <v>0</v>
      </c>
      <c r="S47" s="41" t="s">
        <v>172</v>
      </c>
      <c r="T47" cm="1">
        <f t="array" ref="T47">IFERROR(
  _xlfn.SWITCH(
    $F$2,
    "vwap", ROUND(
      (RTD("tt.rtd",,RTD("tt.rtd",,"Inst","ASX",S47),"BidQty") * RTD("tt.rtd",,RTD("tt.rtd",,"Inst","ASX",S47),"Ask") +
       RTD("tt.rtd",,RTD("tt.rtd",,"Inst","ASX",S47),"AskQty") * RTD("tt.rtd",,RTD("tt.rtd",,"Inst","ASX",S47),"Bid")) /
      (RTD("tt.rtd",,RTD("tt.rtd",,"Inst","ASX",S47),"BidQty") + RTD("tt.rtd",,RTD("tt.rtd",,"Inst","ASX",S47),"AskQty")),
      3
    ),
    "settle", RTD("tt.rtd",,RTD("tt.rtd",,"Inst","ASX",S47),"Settle"),
    "mid", ROUND(
      (RTD("tt.rtd",,RTD("tt.rtd",,"Inst","ASX",S47),"Bid") + RTD("tt.rtd",,RTD("tt.rtd",,"Inst","ASX",S47),"Ask")) / 2,
      3
    ),
    0
  ),
  0
)</f>
        <v>0</v>
      </c>
      <c r="U47" s="35">
        <f t="shared" si="3"/>
        <v>0</v>
      </c>
      <c r="V47" t="str">
        <f>IF(AND(R47=0, T47=0), "",
   IF(AND(VALUE(RTD("tt.rtd",,RTD("tt.rtd",,"Inst","ASX",Q47),"ttq"))&gt;0,
       VALUE(RTD("tt.rtd",,RTD("tt.rtd",,"Inst","ASX",S47),"ttq"))&gt;0,
         $E47&lt;$F47, U47&gt;$F47),
       IF(ABS(U47-$F47)&gt;0.01, "Sell", "S"),
   IF(AND(VALUE(RTD("tt.rtd",,RTD("tt.rtd",,"Inst","ASX",Q47),"ttq"))&gt;0,
       VALUE(RTD("tt.rtd",,RTD("tt.rtd",,"Inst","ASX",S47),"ttq"))&gt;0,
       $E47&lt;$F47, U47&lt;$E47),
       IF(ABS(U47-$E47)&gt;0.01, "Buy", "B"), "")))</f>
        <v/>
      </c>
      <c r="W47" t="str">
        <f>IF(OR(V47="B", V47="BUY"),
    IF(VALUE(RTD("tt.rtd",,RTD("tt.rtd",,"Inst","ASX",Q47),"BidQty")) /
       VALUE(RTD("tt.rtd",,RTD("tt.rtd",,"Inst","ASX",Q47),"AskQty")) &gt; $G$2,
       IF(VALUE(RTD("tt.rtd",,RTD("tt.rtd",,"Inst","ASX",Q47),"BidQty")) /
          VALUE(RTD("tt.rtd",,RTD("tt.rtd",,"Inst","ASX",Q47),"AskQty")) &gt;=
          VALUE(RTD("tt.rtd",,RTD("tt.rtd",,"Inst","ASX",S47),"AskQty")) /
          VALUE(RTD("tt.rtd",,RTD("tt.rtd",,"Inst","ASX",S47),"BidQty")),
          S47,Q47),
       ""),
    IF(OR(V47="S", V47="SELL"),
        IF(VALUE(RTD("tt.rtd",,RTD("tt.rtd",,"Inst","ASX",S47),"BidQty")) /
           VALUE(RTD("tt.rtd",,RTD("tt.rtd",,"Inst","ASX",S47),"AskQty")) &gt;  $G$2,
           IF(VALUE(RTD("tt.rtd",,RTD("tt.rtd",,"Inst","ASX",Q47),"BidQty")) /
              VALUE(RTD("tt.rtd",,RTD("tt.rtd",,"Inst","ASX",Q47),"AskQty")) &gt;=
              VALUE(RTD("tt.rtd",,RTD("tt.rtd",,"Inst","ASX",S47),"AskQty")) /
              VALUE(RTD("tt.rtd",,RTD("tt.rtd",,"Inst","ASX",S47),"BidQty")),
              Q47,S47),
           ""),
        ""))</f>
        <v/>
      </c>
      <c r="X47" t="str">
        <f t="shared" si="4"/>
        <v/>
      </c>
      <c r="Y47" s="41" t="s">
        <v>165</v>
      </c>
      <c r="Z47" cm="1">
        <f t="array" ref="Z47">IFERROR(
  _xlfn.SWITCH(
    $F$2,
    "vwap", ROUND(
      (RTD("tt.rtd",,RTD("tt.rtd",,"Inst","ASX",Y47),"BidQty") * RTD("tt.rtd",,RTD("tt.rtd",,"Inst","ASX",Y47),"Ask") +
       RTD("tt.rtd",,RTD("tt.rtd",,"Inst","ASX",Y47),"AskQty") * RTD("tt.rtd",,RTD("tt.rtd",,"Inst","ASX",Y47),"Bid")) /
      (RTD("tt.rtd",,RTD("tt.rtd",,"Inst","ASX",Y47),"BidQty") + RTD("tt.rtd",,RTD("tt.rtd",,"Inst","ASX",Y47),"AskQty")),
      3
    ),
    "settle", RTD("tt.rtd",,RTD("tt.rtd",,"Inst","ASX",Y47),"Settle"),
    "mid", ROUND(
      (RTD("tt.rtd",,RTD("tt.rtd",,"Inst","ASX",Y47),"Bid") + RTD("tt.rtd",,RTD("tt.rtd",,"Inst","ASX",Y47),"Ask")) / 2,
      3
    ),
    0
  ),
  0
)</f>
        <v>0</v>
      </c>
      <c r="AA47" s="41" t="s">
        <v>173</v>
      </c>
      <c r="AB47" cm="1">
        <f t="array" ref="AB47">IFERROR(
  _xlfn.SWITCH(
    $F$2,
    "vwap", ROUND(
      (RTD("tt.rtd",,RTD("tt.rtd",,"Inst","ASX",AA47),"BidQty") * RTD("tt.rtd",,RTD("tt.rtd",,"Inst","ASX",AA47),"Ask") +
       RTD("tt.rtd",,RTD("tt.rtd",,"Inst","ASX",AA47),"AskQty") * RTD("tt.rtd",,RTD("tt.rtd",,"Inst","ASX",AA47),"Bid")) /
      (RTD("tt.rtd",,RTD("tt.rtd",,"Inst","ASX",AA47),"BidQty") + RTD("tt.rtd",,RTD("tt.rtd",,"Inst","ASX",AA47),"AskQty")),
      3
    ),
    "settle", RTD("tt.rtd",,RTD("tt.rtd",,"Inst","ASX",AA47),"Settle"),
    "mid", ROUND(
      (RTD("tt.rtd",,RTD("tt.rtd",,"Inst","ASX",AA47),"Bid") + RTD("tt.rtd",,RTD("tt.rtd",,"Inst","ASX",AA47),"Ask")) / 2,
      3
    ),
    0
  ),
  0
)</f>
        <v>0</v>
      </c>
      <c r="AC47" s="35">
        <f t="shared" si="5"/>
        <v>0</v>
      </c>
      <c r="AD47" t="str">
        <f>IF(AND(Z47=0, AB47=0), "",
   IF(AND(VALUE(RTD("tt.rtd",,RTD("tt.rtd",,"Inst","ASX",Y47),"ttq"))&gt;0,
       VALUE(RTD("tt.rtd",,RTD("tt.rtd",,"Inst","ASX",AA47),"ttq"))&gt;0,
         $E47&lt;$F47, AC47&gt;$F47),
       IF(ABS(AC47-$F47)&gt;0.01, "Sell", "S"),
   IF(AND(VALUE(RTD("tt.rtd",,RTD("tt.rtd",,"Inst","ASX",Y47),"ttq"))&gt;0,
       VALUE(RTD("tt.rtd",,RTD("tt.rtd",,"Inst","ASX",AA47),"ttq"))&gt;0,
       $E47&lt;$F47, AC47&lt;$E47),
       IF(ABS(AC47-$E47)&gt;0.01, "Buy", "B"), "")))</f>
        <v/>
      </c>
      <c r="AF47" t="str">
        <f t="shared" si="6"/>
        <v/>
      </c>
      <c r="AG47" s="41" t="s">
        <v>193</v>
      </c>
      <c r="AH47" cm="1">
        <f t="array" ref="AH47">IFERROR(
  _xlfn.SWITCH(
    $F$2,
    "vwap", ROUND(
      (RTD("tt.rtd",,RTD("tt.rtd",,"Inst","ASX",AG47),"BidQty") * RTD("tt.rtd",,RTD("tt.rtd",,"Inst","ASX",AG47),"Ask") +
       RTD("tt.rtd",,RTD("tt.rtd",,"Inst","ASX",AG47),"AskQty") * RTD("tt.rtd",,RTD("tt.rtd",,"Inst","ASX",AG47),"Bid")) /
      (RTD("tt.rtd",,RTD("tt.rtd",,"Inst","ASX",AG47),"BidQty") + RTD("tt.rtd",,RTD("tt.rtd",,"Inst","ASX",AG47),"AskQty")),
      3
    ),
    "settle", RTD("tt.rtd",,RTD("tt.rtd",,"Inst","ASX",AG47),"Settle"),
    "mid", ROUND(
      (RTD("tt.rtd",,RTD("tt.rtd",,"Inst","ASX",AG47),"Bid") + RTD("tt.rtd",,RTD("tt.rtd",,"Inst","ASX",AG47),"Ask")) / 2,
      3
    ),
    0
  ),
  0
)</f>
        <v>0</v>
      </c>
      <c r="AI47" s="41" t="s">
        <v>174</v>
      </c>
      <c r="AJ47" cm="1">
        <f t="array" ref="AJ47">IFERROR(
  _xlfn.SWITCH(
    $F$2,
    "vwap", ROUND(
      (RTD("tt.rtd",,RTD("tt.rtd",,"Inst","ASX",AI47),"BidQty") * RTD("tt.rtd",,RTD("tt.rtd",,"Inst","ASX",AI47),"Ask") +
       RTD("tt.rtd",,RTD("tt.rtd",,"Inst","ASX",AI47),"AskQty") * RTD("tt.rtd",,RTD("tt.rtd",,"Inst","ASX",AI47),"Bid")) /
      (RTD("tt.rtd",,RTD("tt.rtd",,"Inst","ASX",AI47),"BidQty") + RTD("tt.rtd",,RTD("tt.rtd",,"Inst","ASX",AI47),"AskQty")),
      3
    ),
    "settle", RTD("tt.rtd",,RTD("tt.rtd",,"Inst","ASX",AI47),"Settle"),
    "mid", ROUND(
      (RTD("tt.rtd",,RTD("tt.rtd",,"Inst","ASX",AI47),"Bid") + RTD("tt.rtd",,RTD("tt.rtd",,"Inst","ASX",AI47),"Ask")) / 2,
      3
    ),
    0
  ),
  0
)</f>
        <v>0</v>
      </c>
      <c r="AK47" s="35">
        <f t="shared" si="7"/>
        <v>0</v>
      </c>
      <c r="AL47" t="str">
        <f>IF(AND(AH47=0, AJ47=0), "",
   IF(AND(VALUE(RTD("tt.rtd",,RTD("tt.rtd",,"Inst","ASX",AG47),"ttq"))&gt;0,
       VALUE(RTD("tt.rtd",,RTD("tt.rtd",,"Inst","ASX",AI47),"ttq"))&gt;0,
         $E47&lt;$F47, AK47&gt;$F47),
       IF(ABS(AK47-$F47)&gt;0.01, "Sell", "S"),
   IF(AND(VALUE(RTD("tt.rtd",,RTD("tt.rtd",,"Inst","ASX",AG47),"ttq"))&gt;0,
       VALUE(RTD("tt.rtd",,RTD("tt.rtd",,"Inst","ASX",AI47),"ttq"))&gt;0,
       $E47&lt;$F47, AK47&lt;$E47),
       IF(ABS(AK47-$E47)&gt;0.01, "Buy", "B"), "")))</f>
        <v/>
      </c>
      <c r="AM47" t="str">
        <f>IF(OR(AL47="B", AL47="BUY"),
    IF(VALUE(RTD("tt.rtd",,RTD("tt.rtd",,"Inst","ASX",AG47),"BidQty")) /
       VALUE(RTD("tt.rtd",,RTD("tt.rtd",,"Inst","ASX",AG47),"AskQty")) &gt; $G$2,
       IF(VALUE(RTD("tt.rtd",,RTD("tt.rtd",,"Inst","ASX",AG47),"BidQty")) /
          VALUE(RTD("tt.rtd",,RTD("tt.rtd",,"Inst","ASX",AG47),"AskQty")) &gt;=
          VALUE(RTD("tt.rtd",,RTD("tt.rtd",,"Inst","ASX",AI47),"AskQty")) /
          VALUE(RTD("tt.rtd",,RTD("tt.rtd",,"Inst","ASX",AI47),"BidQty")),
          AI47,AG47),
       ""),
    IF(OR(AL47="S", AL47="SELL"),
        IF(VALUE(RTD("tt.rtd",,RTD("tt.rtd",,"Inst","ASX",AI47),"BidQty")) /
           VALUE(RTD("tt.rtd",,RTD("tt.rtd",,"Inst","ASX",AI47),"AskQty")) &gt;  $G$2,
           IF(VALUE(RTD("tt.rtd",,RTD("tt.rtd",,"Inst","ASX",AG47),"BidQty")) /
              VALUE(RTD("tt.rtd",,RTD("tt.rtd",,"Inst","ASX",AG47),"AskQty")) &gt;=
              VALUE(RTD("tt.rtd",,RTD("tt.rtd",,"Inst","ASX",AI47),"AskQty")) /
              VALUE(RTD("tt.rtd",,RTD("tt.rtd",,"Inst","ASX",AI47),"BidQty")),
              AG47,AI47),
           ""),
        ""))</f>
        <v/>
      </c>
      <c r="AN47" t="str">
        <f t="shared" si="8"/>
        <v/>
      </c>
      <c r="AO47" s="41" t="s">
        <v>74</v>
      </c>
      <c r="AP47" cm="1">
        <f t="array" ref="AP47">IFERROR(
  _xlfn.SWITCH(
    $F$2,
    "vwap", ROUND(
      (RTD("tt.rtd",,RTD("tt.rtd",,"Inst","ASX",AO47),"BidQty") * RTD("tt.rtd",,RTD("tt.rtd",,"Inst","ASX",AO47),"Ask") +
       RTD("tt.rtd",,RTD("tt.rtd",,"Inst","ASX",AO47),"AskQty") * RTD("tt.rtd",,RTD("tt.rtd",,"Inst","ASX",AO47),"Bid")) /
      (RTD("tt.rtd",,RTD("tt.rtd",,"Inst","ASX",AO47),"BidQty") + RTD("tt.rtd",,RTD("tt.rtd",,"Inst","ASX",AO47),"AskQty")),
      3
    ),
    "settle", RTD("tt.rtd",,RTD("tt.rtd",,"Inst","ASX",AO47),"Settle"),
    "mid", ROUND(
      (RTD("tt.rtd",,RTD("tt.rtd",,"Inst","ASX",AO47),"Bid") + RTD("tt.rtd",,RTD("tt.rtd",,"Inst","ASX",AO47),"Ask")) / 2,
      3
    ),
    0
  ),
  0
)</f>
        <v>0</v>
      </c>
      <c r="AQ47" s="41" t="s">
        <v>162</v>
      </c>
      <c r="AR47" cm="1">
        <f t="array" ref="AR47">IFERROR(
  _xlfn.SWITCH(
    $F$2,
    "vwap", ROUND(
      (RTD("tt.rtd",,RTD("tt.rtd",,"Inst","ASX",AQ47),"BidQty") * RTD("tt.rtd",,RTD("tt.rtd",,"Inst","ASX",AQ47),"Ask") +
       RTD("tt.rtd",,RTD("tt.rtd",,"Inst","ASX",AQ47),"AskQty") * RTD("tt.rtd",,RTD("tt.rtd",,"Inst","ASX",AQ47),"Bid")) /
      (RTD("tt.rtd",,RTD("tt.rtd",,"Inst","ASX",AQ47),"BidQty") + RTD("tt.rtd",,RTD("tt.rtd",,"Inst","ASX",AQ47),"AskQty")),
      3
    ),
    "settle", RTD("tt.rtd",,RTD("tt.rtd",,"Inst","ASX",AQ47),"Settle"),
    "mid", ROUND(
      (RTD("tt.rtd",,RTD("tt.rtd",,"Inst","ASX",AQ47),"Bid") + RTD("tt.rtd",,RTD("tt.rtd",,"Inst","ASX",AQ47),"Ask")) / 2,
      3
    ),
    0
  ),
  0
)</f>
        <v>0</v>
      </c>
      <c r="AS47" s="35">
        <f t="shared" si="19"/>
        <v>0</v>
      </c>
      <c r="AT47" t="str">
        <f>IF(AND(AP47=0, AR47=0), "",
   IF(AND(VALUE(RTD("tt.rtd",,RTD("tt.rtd",,"Inst","ASX",AO47),"ttq"))&gt;0,
       VALUE(RTD("tt.rtd",,RTD("tt.rtd",,"Inst","ASX",AQ47),"ttq"))&gt;0,
         $E47&lt;$F47, AS47&gt;$F47),
       IF(ABS(AS47-$F47)&gt;0.01, "Sell", "S"),
   IF(AND(VALUE(RTD("tt.rtd",,RTD("tt.rtd",,"Inst","ASX",AO47),"ttq"))&gt;0,
       VALUE(RTD("tt.rtd",,RTD("tt.rtd",,"Inst","ASX",AQ47),"ttq"))&gt;0,
       $E47&lt;$F47, AS47&lt;$E47),
       IF(ABS(AS47-$E47)&gt;0.01, "Buy", "B"), "")))</f>
        <v/>
      </c>
      <c r="AU47" t="str">
        <f>IF(OR(AT47="B", AT47="BUY"),
    IF(VALUE(RTD("tt.rtd",,RTD("tt.rtd",,"Inst","ASX",AO47),"BidQty")) /
       VALUE(RTD("tt.rtd",,RTD("tt.rtd",,"Inst","ASX",AO47),"AskQty")) &gt; $G$2,
       IF(VALUE(RTD("tt.rtd",,RTD("tt.rtd",,"Inst","ASX",AO47),"BidQty")) /
          VALUE(RTD("tt.rtd",,RTD("tt.rtd",,"Inst","ASX",AO47),"AskQty")) &gt;=
          VALUE(RTD("tt.rtd",,RTD("tt.rtd",,"Inst","ASX",AQ47),"AskQty")) /
          VALUE(RTD("tt.rtd",,RTD("tt.rtd",,"Inst","ASX",AQ47),"BidQty")),
          AQ47,AO47),
       ""),
    IF(OR(AT47="S", AT47="SELL"),
        IF(VALUE(RTD("tt.rtd",,RTD("tt.rtd",,"Inst","ASX",AQ47),"BidQty")) /
           VALUE(RTD("tt.rtd",,RTD("tt.rtd",,"Inst","ASX",AQ47),"AskQty")) &gt;  $G$2,
           IF(VALUE(RTD("tt.rtd",,RTD("tt.rtd",,"Inst","ASX",AO47),"BidQty")) /
              VALUE(RTD("tt.rtd",,RTD("tt.rtd",,"Inst","ASX",AO47),"AskQty")) &gt;=
              VALUE(RTD("tt.rtd",,RTD("tt.rtd",,"Inst","ASX",AQ47),"AskQty")) /
              VALUE(RTD("tt.rtd",,RTD("tt.rtd",,"Inst","ASX",AQ47),"BidQty")),
              AO47,AQ47),
           ""),
        ""))</f>
        <v/>
      </c>
      <c r="AV47" t="str">
        <f t="shared" si="10"/>
        <v/>
      </c>
      <c r="AW47" s="41" t="s">
        <v>157</v>
      </c>
      <c r="AX47" cm="1">
        <f t="array" ref="AX47">IFERROR(
  _xlfn.SWITCH(
    $F$2,
    "vwap", ROUND(
      (RTD("tt.rtd",,RTD("tt.rtd",,"Inst","ASX",AW47),"BidQty") * RTD("tt.rtd",,RTD("tt.rtd",,"Inst","ASX",AW47),"Ask") +
       RTD("tt.rtd",,RTD("tt.rtd",,"Inst","ASX",AW47),"AskQty") * RTD("tt.rtd",,RTD("tt.rtd",,"Inst","ASX",AW47),"Bid")) /
      (RTD("tt.rtd",,RTD("tt.rtd",,"Inst","ASX",AW47),"BidQty") + RTD("tt.rtd",,RTD("tt.rtd",,"Inst","ASX",AW47),"AskQty")),
      3
    ),
    "settle", RTD("tt.rtd",,RTD("tt.rtd",,"Inst","ASX",AW47),"Settle"),
    "mid", ROUND(
      (RTD("tt.rtd",,RTD("tt.rtd",,"Inst","ASX",AW47),"Bid") + RTD("tt.rtd",,RTD("tt.rtd",,"Inst","ASX",AW47),"Ask")) / 2,
      3
    ),
    0
  ),
  0
)</f>
        <v>0</v>
      </c>
      <c r="AY47" s="41" t="s">
        <v>76</v>
      </c>
      <c r="AZ47" cm="1">
        <f t="array" ref="AZ47">IFERROR(
  _xlfn.SWITCH(
    $F$2,
    "vwap", ROUND(
      (RTD("tt.rtd",,RTD("tt.rtd",,"Inst","ASX",AY47),"BidQty") * RTD("tt.rtd",,RTD("tt.rtd",,"Inst","ASX",AY47),"Ask") +
       RTD("tt.rtd",,RTD("tt.rtd",,"Inst","ASX",AY47),"AskQty") * RTD("tt.rtd",,RTD("tt.rtd",,"Inst","ASX",AY47),"Bid")) /
      (RTD("tt.rtd",,RTD("tt.rtd",,"Inst","ASX",AY47),"BidQty") + RTD("tt.rtd",,RTD("tt.rtd",,"Inst","ASX",AY47),"AskQty")),
      3
    ),
    "settle", RTD("tt.rtd",,RTD("tt.rtd",,"Inst","ASX",AY47),"Settle"),
    "mid", ROUND(
      (RTD("tt.rtd",,RTD("tt.rtd",,"Inst","ASX",AY47),"Bid") + RTD("tt.rtd",,RTD("tt.rtd",,"Inst","ASX",AY47),"Ask")) / 2,
      3
    ),
    0
  ),
  0
)</f>
        <v>0</v>
      </c>
      <c r="BA47" s="39">
        <f t="shared" si="20"/>
        <v>0</v>
      </c>
      <c r="BB47" t="str">
        <f>IF(AND(AX47=0, AZ47=0), "",
   IF(AND(VALUE(RTD("tt.rtd",,RTD("tt.rtd",,"Inst","ASX",AW47),"ttq"))&gt;0,
       VALUE(RTD("tt.rtd",,RTD("tt.rtd",,"Inst","ASX",AY47),"ttq"))&gt;0,
         $E47&lt;$F47, BA47&gt;$F47),
       IF(ABS(BA47-$F47)&gt;0.01, "Sell", "S"),
   IF(AND(VALUE(RTD("tt.rtd",,RTD("tt.rtd",,"Inst","ASX",AW47),"ttq"))&gt;0,
       VALUE(RTD("tt.rtd",,RTD("tt.rtd",,"Inst","ASX",AY47),"ttq"))&gt;0,
       $E47&lt;$F47, BA47&lt;$E47),
       IF(ABS(BA47-$E47)&gt;0.01, "Buy", "B"), "")))</f>
        <v/>
      </c>
      <c r="BC47" t="str">
        <f>IF(OR(BB47="B", BB47="BUY"),
    IF(VALUE(RTD("tt.rtd",,RTD("tt.rtd",,"Inst","ASX",AW47),"BidQty")) /
       VALUE(RTD("tt.rtd",,RTD("tt.rtd",,"Inst","ASX",AW47),"AskQty")) &gt; $G$2,
       IF(VALUE(RTD("tt.rtd",,RTD("tt.rtd",,"Inst","ASX",AW47),"BidQty")) /
          VALUE(RTD("tt.rtd",,RTD("tt.rtd",,"Inst","ASX",AW47),"AskQty")) &gt;=
          VALUE(RTD("tt.rtd",,RTD("tt.rtd",,"Inst","ASX",AY47),"AskQty")) /
          VALUE(RTD("tt.rtd",,RTD("tt.rtd",,"Inst","ASX",AY47),"BidQty")),
          AY47,AW47),
       ""),
    IF(OR(BB47="S", BB47="SELL"),
        IF(VALUE(RTD("tt.rtd",,RTD("tt.rtd",,"Inst","ASX",AY47),"BidQty")) /
           VALUE(RTD("tt.rtd",,RTD("tt.rtd",,"Inst","ASX",AY47),"AskQty")) &gt;  $G$2,
           IF(VALUE(RTD("tt.rtd",,RTD("tt.rtd",,"Inst","ASX",AW47),"BidQty")) /
              VALUE(RTD("tt.rtd",,RTD("tt.rtd",,"Inst","ASX",AW47),"AskQty")) &gt;=
              VALUE(RTD("tt.rtd",,RTD("tt.rtd",,"Inst","ASX",AY47),"AskQty")) /
              VALUE(RTD("tt.rtd",,RTD("tt.rtd",,"Inst","ASX",AY47),"BidQty")),
              AW47,AY47),
           ""),
        ""))</f>
        <v/>
      </c>
      <c r="BD47" t="str">
        <f t="shared" si="12"/>
        <v/>
      </c>
      <c r="BE47" s="41" t="s">
        <v>287</v>
      </c>
      <c r="BF47" cm="1">
        <f t="array" ref="BF47">IFERROR(
  _xlfn.SWITCH(
    $F$2,
    "vwap", ROUND(
      (RTD("tt.rtd",,RTD("tt.rtd",,"Inst","ASX",BE47),"BidQty") * RTD("tt.rtd",,RTD("tt.rtd",,"Inst","ASX",BE47),"Ask") +
       RTD("tt.rtd",,RTD("tt.rtd",,"Inst","ASX",BE47),"AskQty") * RTD("tt.rtd",,RTD("tt.rtd",,"Inst","ASX",BE47),"Bid")) /
      (RTD("tt.rtd",,RTD("tt.rtd",,"Inst","ASX",BE47),"BidQty") + RTD("tt.rtd",,RTD("tt.rtd",,"Inst","ASX",BE47),"AskQty")),
      3
    ),
    "settle", RTD("tt.rtd",,RTD("tt.rtd",,"Inst","ASX",BE47),"Settle"),
    "mid", ROUND(
      (RTD("tt.rtd",,RTD("tt.rtd",,"Inst","ASX",BE47),"Bid") + RTD("tt.rtd",,RTD("tt.rtd",,"Inst","ASX",BE47),"Ask")) / 2,
      3
    ),
    0
  ),
  0
)</f>
        <v>0</v>
      </c>
      <c r="BG47" s="41" t="s">
        <v>290</v>
      </c>
      <c r="BH47" cm="1">
        <f t="array" ref="BH47">IFERROR(
  _xlfn.SWITCH(
    $F$2,
    "vwap", ROUND(
      (RTD("tt.rtd",,RTD("tt.rtd",,"Inst","ASX",BG47),"BidQty") * RTD("tt.rtd",,RTD("tt.rtd",,"Inst","ASX",BG47),"Ask") +
       RTD("tt.rtd",,RTD("tt.rtd",,"Inst","ASX",BG47),"AskQty") * RTD("tt.rtd",,RTD("tt.rtd",,"Inst","ASX",BG47),"Bid")) /
      (RTD("tt.rtd",,RTD("tt.rtd",,"Inst","ASX",BG47),"BidQty") + RTD("tt.rtd",,RTD("tt.rtd",,"Inst","ASX",BG47),"AskQty")),
      3
    ),
    "settle", RTD("tt.rtd",,RTD("tt.rtd",,"Inst","ASX",BG47),"Settle"),
    "mid", ROUND(
      (RTD("tt.rtd",,RTD("tt.rtd",,"Inst","ASX",BG47),"Bid") + RTD("tt.rtd",,RTD("tt.rtd",,"Inst","ASX",BG47),"Ask")) / 2,
      3
    ),
    0
  ),
  0
)</f>
        <v>0</v>
      </c>
      <c r="BI47" s="35">
        <f t="shared" si="13"/>
        <v>0</v>
      </c>
      <c r="BJ47" t="str">
        <f>IF(AND(BF47=0, BH47=0), "",
   IF(AND(VALUE(RTD("tt.rtd",,RTD("tt.rtd",,"Inst","ASX",BE47),"ttq"))&gt;0,
       VALUE(RTD("tt.rtd",,RTD("tt.rtd",,"Inst","ASX",BG47),"ttq"))&gt;0,
         $E47&lt;$F47, BI47&gt;$F47),
       IF(ABS(BI47-$F47)&gt;0.01, "Sell", "S"),
   IF(AND(VALUE(RTD("tt.rtd",,RTD("tt.rtd",,"Inst","ASX",BE47),"ttq"))&gt;0,
       VALUE(RTD("tt.rtd",,RTD("tt.rtd",,"Inst","ASX",BG47),"ttq"))&gt;0,
       $E47&lt;$F47, BI47&lt;$E47),
       IF(ABS(BI47-$E47)&gt;0.01, "Buy", "B"), "")))</f>
        <v/>
      </c>
      <c r="BK47" t="str">
        <f>IF(OR(BJ47="B", BJ47="BUY"),
    IF(VALUE(RTD("tt.rtd",,RTD("tt.rtd",,"Inst","ASX",BE47),"BidQty")) /
       VALUE(RTD("tt.rtd",,RTD("tt.rtd",,"Inst","ASX",BE47),"AskQty")) &gt; $G$2,
       IF(VALUE(RTD("tt.rtd",,RTD("tt.rtd",,"Inst","ASX",BE47),"BidQty")) /
          VALUE(RTD("tt.rtd",,RTD("tt.rtd",,"Inst","ASX",BE47),"AskQty")) &gt;=
          VALUE(RTD("tt.rtd",,RTD("tt.rtd",,"Inst","ASX",BG47),"AskQty")) /
          VALUE(RTD("tt.rtd",,RTD("tt.rtd",,"Inst","ASX",BG47),"BidQty")),
          BG47,BE47),
       ""),
    IF(OR(BJ47="S", BJ47="SELL"),
        IF(VALUE(RTD("tt.rtd",,RTD("tt.rtd",,"Inst","ASX",BG47),"BidQty")) /
           VALUE(RTD("tt.rtd",,RTD("tt.rtd",,"Inst","ASX",BG47),"AskQty")) &gt;  $G$2,
           IF(VALUE(RTD("tt.rtd",,RTD("tt.rtd",,"Inst","ASX",BE47),"BidQty")) /
              VALUE(RTD("tt.rtd",,RTD("tt.rtd",,"Inst","ASX",BE47),"AskQty")) &gt;=
              VALUE(RTD("tt.rtd",,RTD("tt.rtd",,"Inst","ASX",BG47),"AskQty")) /
              VALUE(RTD("tt.rtd",,RTD("tt.rtd",,"Inst","ASX",BG47),"BidQty")),
              BE47,BG47),
           ""),
        ""))</f>
        <v/>
      </c>
      <c r="BL47" t="str">
        <f t="shared" si="14"/>
        <v/>
      </c>
    </row>
    <row r="48" spans="1:763" x14ac:dyDescent="0.2">
      <c r="A48" s="40" t="s">
        <v>52</v>
      </c>
      <c r="B48" cm="1">
        <f t="array" ref="B48">IFERROR(
  _xlfn.SWITCH(
    $F$2,
    "vwap", ROUND(
      (RTD("tt.rtd",,RTD("tt.rtd",,"Inst","ASX",A48),"BidQty") * RTD("tt.rtd",,RTD("tt.rtd",,"Inst","ASX",A48),"Ask") +
       RTD("tt.rtd",,RTD("tt.rtd",,"Inst","ASX",A48),"AskQty") * RTD("tt.rtd",,RTD("tt.rtd",,"Inst","ASX",A48),"Bid")) /
      (RTD("tt.rtd",,RTD("tt.rtd",,"Inst","ASX",A48),"BidQty") + RTD("tt.rtd",,RTD("tt.rtd",,"Inst","ASX",A48),"AskQty")),
      3
    ),
    "settle", RTD("tt.rtd",,RTD("tt.rtd",,"Inst","ASX",A48),"Settle"),
    "mid", ROUND(
      (RTD("tt.rtd",,RTD("tt.rtd",,"Inst","ASX",A48),"Bid") + RTD("tt.rtd",,RTD("tt.rtd",,"Inst","ASX",A48),"Ask")) / 2,
      3
    ),
    0
  ),
  0
)</f>
        <v>0</v>
      </c>
      <c r="C48" s="35">
        <f t="shared" si="18"/>
        <v>0</v>
      </c>
      <c r="D48" s="41" t="s">
        <v>163</v>
      </c>
      <c r="E48" t="e">
        <f>VALUE(RTD("tt.rtd",,RTD("tt.rtd",,"Inst","ASX",D48),"Bid"))</f>
        <v>#N/A</v>
      </c>
      <c r="F48" t="e">
        <f>VALUE(RTD("tt.rtd",,RTD("tt.rtd",,"Inst","ASX",D48),"Ask"))</f>
        <v>#N/A</v>
      </c>
      <c r="G48" s="37" cm="1">
        <f t="array" ref="G48">IFERROR(
  _xlfn.SWITCH(
    $F$2,
    "vwap", ROUND(
      (RTD("tt.rtd",,RTD("tt.rtd",,"Inst","ASX",D48),"BidQty") * RTD("tt.rtd",,RTD("tt.rtd",,"Inst","ASX",D48),"Ask") +
       RTD("tt.rtd",,RTD("tt.rtd",,"Inst","ASX",D48),"AskQty") * RTD("tt.rtd",,RTD("tt.rtd",,"Inst","ASX",D48),"Bid")) /
      (RTD("tt.rtd",,RTD("tt.rtd",,"Inst","ASX",D48),"BidQty") + RTD("tt.rtd",,RTD("tt.rtd",,"Inst","ASX",D48),"AskQty")),
      3
    ),
    "settle", RTD("tt.rtd",,RTD("tt.rtd",,"Inst","ASX",D48),"Settle"),
    "mid", ROUND(
      (RTD("tt.rtd",,RTD("tt.rtd",,"Inst","ASX",D48),"Bid") + RTD("tt.rtd",,RTD("tt.rtd",,"Inst","ASX",D48),"Ask")) / 2,
      3
    ),
    0
  ),
  0
)</f>
        <v>0</v>
      </c>
      <c r="I48" s="41" t="s">
        <v>164</v>
      </c>
      <c r="J48" cm="1">
        <f t="array" ref="J48">IFERROR(
  _xlfn.SWITCH(
    $F$2,
    "vwap", ROUND(
      (RTD("tt.rtd",,RTD("tt.rtd",,"Inst","ASX",I48),"BidQty") * RTD("tt.rtd",,RTD("tt.rtd",,"Inst","ASX",I48),"Ask") +
       RTD("tt.rtd",,RTD("tt.rtd",,"Inst","ASX",I48),"AskQty") * RTD("tt.rtd",,RTD("tt.rtd",,"Inst","ASX",I48),"Bid")) /
      (RTD("tt.rtd",,RTD("tt.rtd",,"Inst","ASX",I48),"BidQty") + RTD("tt.rtd",,RTD("tt.rtd",,"Inst","ASX",I48),"AskQty")),
      3
    ),
    "settle", RTD("tt.rtd",,RTD("tt.rtd",,"Inst","ASX",I48),"Settle"),
    "mid", ROUND(
      (RTD("tt.rtd",,RTD("tt.rtd",,"Inst","ASX",I48),"Bid") + RTD("tt.rtd",,RTD("tt.rtd",,"Inst","ASX",I48),"Ask")) / 2,
      3
    ),
    0
  ),
  0
)</f>
        <v>0</v>
      </c>
      <c r="K48" s="41" t="s">
        <v>78</v>
      </c>
      <c r="L48" cm="1">
        <f t="array" ref="L48">IFERROR(
  _xlfn.SWITCH(
    $F$2,
    "vwap", ROUND(
      (RTD("tt.rtd",,RTD("tt.rtd",,"Inst","ASX",K48),"BidQty") * RTD("tt.rtd",,RTD("tt.rtd",,"Inst","ASX",K48),"Ask") +
       RTD("tt.rtd",,RTD("tt.rtd",,"Inst","ASX",K48),"AskQty") * RTD("tt.rtd",,RTD("tt.rtd",,"Inst","ASX",K48),"Bid")) /
      (RTD("tt.rtd",,RTD("tt.rtd",,"Inst","ASX",K48),"BidQty") + RTD("tt.rtd",,RTD("tt.rtd",,"Inst","ASX",K48),"AskQty")),
      3
    ),
    "settle", RTD("tt.rtd",,RTD("tt.rtd",,"Inst","ASX",K48),"Settle"),
    "mid", ROUND(
      (RTD("tt.rtd",,RTD("tt.rtd",,"Inst","ASX",K48),"Bid") + RTD("tt.rtd",,RTD("tt.rtd",,"Inst","ASX",K48),"Ask")) / 2,
      3
    ),
    0
  ),
  0
)</f>
        <v>0</v>
      </c>
      <c r="M48" s="35">
        <f t="shared" si="17"/>
        <v>0</v>
      </c>
      <c r="N48" t="str">
        <f>IF(AND(J48=0, L48=0), "",
   IF(AND(VALUE(RTD("tt.rtd",,RTD("tt.rtd",,"Inst","ASX",I48),"ttq"))&gt;0,
       VALUE(RTD("tt.rtd",,RTD("tt.rtd",,"Inst","ASX",K48),"ttq"))&gt;0,
         $E48&lt;$F48, M48&gt;$F48),
       IF(ABS(M48-$F48)&gt;0.01, "Sell", "S"),
   IF(AND(VALUE(RTD("tt.rtd",,RTD("tt.rtd",,"Inst","ASX",I48),"ttq"))&gt;0,
       VALUE(RTD("tt.rtd",,RTD("tt.rtd",,"Inst","ASX",K48),"ttq"))&gt;0,
       $E48&lt;$F48, M48&lt;$E48),
       IF(ABS(M48-$E48)&gt;0.01, "Buy", "B"), "")))</f>
        <v/>
      </c>
      <c r="O48" t="str">
        <f>IF(OR(N48="B", N48="BUY"),
    IF(VALUE(RTD("tt.rtd",,RTD("tt.rtd",,"Inst","ASX",I48),"BidQty")) /
       VALUE(RTD("tt.rtd",,RTD("tt.rtd",,"Inst","ASX",I48),"AskQty")) &gt; $G$2,
       IF(VALUE(RTD("tt.rtd",,RTD("tt.rtd",,"Inst","ASX",I48),"BidQty")) /
          VALUE(RTD("tt.rtd",,RTD("tt.rtd",,"Inst","ASX",I48),"AskQty")) &gt;=
          VALUE(RTD("tt.rtd",,RTD("tt.rtd",,"Inst","ASX",K48),"AskQty")) /
          VALUE(RTD("tt.rtd",,RTD("tt.rtd",,"Inst","ASX",K48),"BidQty")),
          K48, I48),
       ""),
    IF(OR(N48="S", N48="SELL"),
        IF(VALUE(RTD("tt.rtd",,RTD("tt.rtd",,"Inst","ASX",K48),"BidQty")) /
           VALUE(RTD("tt.rtd",,RTD("tt.rtd",,"Inst","ASX",K48),"AskQty")) &gt;  $G$2,
           IF(VALUE(RTD("tt.rtd",,RTD("tt.rtd",,"Inst","ASX",I48),"BidQty")) /
              VALUE(RTD("tt.rtd",,RTD("tt.rtd",,"Inst","ASX",I48),"AskQty")) &gt;=
              VALUE(RTD("tt.rtd",,RTD("tt.rtd",,"Inst","ASX",K48),"AskQty")) /
              VALUE(RTD("tt.rtd",,RTD("tt.rtd",,"Inst","ASX",K48),"BidQty")),
              I48,K48),
           ""),
        ""))</f>
        <v/>
      </c>
      <c r="P48" t="str">
        <f t="shared" si="2"/>
        <v/>
      </c>
      <c r="Q48" s="41" t="s">
        <v>166</v>
      </c>
      <c r="R48" cm="1">
        <f t="array" ref="R48">IFERROR(
  _xlfn.SWITCH(
    $F$2,
    "vwap", ROUND(
      (RTD("tt.rtd",,RTD("tt.rtd",,"Inst","ASX",Q48),"BidQty") * RTD("tt.rtd",,RTD("tt.rtd",,"Inst","ASX",Q48),"Ask") +
       RTD("tt.rtd",,RTD("tt.rtd",,"Inst","ASX",Q48),"AskQty") * RTD("tt.rtd",,RTD("tt.rtd",,"Inst","ASX",Q48),"Bid")) /
      (RTD("tt.rtd",,RTD("tt.rtd",,"Inst","ASX",Q48),"BidQty") + RTD("tt.rtd",,RTD("tt.rtd",,"Inst","ASX",Q48),"AskQty")),
      3
    ),
    "settle", RTD("tt.rtd",,RTD("tt.rtd",,"Inst","ASX",Q48),"Settle"),
    "mid", ROUND(
      (RTD("tt.rtd",,RTD("tt.rtd",,"Inst","ASX",Q48),"Bid") + RTD("tt.rtd",,RTD("tt.rtd",,"Inst","ASX",Q48),"Ask")) / 2,
      3
    ),
    0
  ),
  0
)</f>
        <v>0</v>
      </c>
      <c r="S48" s="41" t="s">
        <v>177</v>
      </c>
      <c r="T48" cm="1">
        <f t="array" ref="T48">IFERROR(
  _xlfn.SWITCH(
    $F$2,
    "vwap", ROUND(
      (RTD("tt.rtd",,RTD("tt.rtd",,"Inst","ASX",S48),"BidQty") * RTD("tt.rtd",,RTD("tt.rtd",,"Inst","ASX",S48),"Ask") +
       RTD("tt.rtd",,RTD("tt.rtd",,"Inst","ASX",S48),"AskQty") * RTD("tt.rtd",,RTD("tt.rtd",,"Inst","ASX",S48),"Bid")) /
      (RTD("tt.rtd",,RTD("tt.rtd",,"Inst","ASX",S48),"BidQty") + RTD("tt.rtd",,RTD("tt.rtd",,"Inst","ASX",S48),"AskQty")),
      3
    ),
    "settle", RTD("tt.rtd",,RTD("tt.rtd",,"Inst","ASX",S48),"Settle"),
    "mid", ROUND(
      (RTD("tt.rtd",,RTD("tt.rtd",,"Inst","ASX",S48),"Bid") + RTD("tt.rtd",,RTD("tt.rtd",,"Inst","ASX",S48),"Ask")) / 2,
      3
    ),
    0
  ),
  0
)</f>
        <v>0</v>
      </c>
      <c r="U48" s="35">
        <f t="shared" si="3"/>
        <v>0</v>
      </c>
      <c r="V48" t="str">
        <f>IF(AND(R48=0, T48=0), "",
   IF(AND(VALUE(RTD("tt.rtd",,RTD("tt.rtd",,"Inst","ASX",Q48),"ttq"))&gt;0,
       VALUE(RTD("tt.rtd",,RTD("tt.rtd",,"Inst","ASX",S48),"ttq"))&gt;0,
         $E48&lt;$F48, U48&gt;$F48),
       IF(ABS(U48-$F48)&gt;0.01, "Sell", "S"),
   IF(AND(VALUE(RTD("tt.rtd",,RTD("tt.rtd",,"Inst","ASX",Q48),"ttq"))&gt;0,
       VALUE(RTD("tt.rtd",,RTD("tt.rtd",,"Inst","ASX",S48),"ttq"))&gt;0,
       $E48&lt;$F48, U48&lt;$E48),
       IF(ABS(U48-$E48)&gt;0.01, "Buy", "B"), "")))</f>
        <v/>
      </c>
      <c r="X48" t="str">
        <f t="shared" si="4"/>
        <v/>
      </c>
      <c r="Y48" s="41" t="s">
        <v>170</v>
      </c>
      <c r="Z48" cm="1">
        <f t="array" ref="Z48">IFERROR(
  _xlfn.SWITCH(
    $F$2,
    "vwap", ROUND(
      (RTD("tt.rtd",,RTD("tt.rtd",,"Inst","ASX",Y48),"BidQty") * RTD("tt.rtd",,RTD("tt.rtd",,"Inst","ASX",Y48),"Ask") +
       RTD("tt.rtd",,RTD("tt.rtd",,"Inst","ASX",Y48),"AskQty") * RTD("tt.rtd",,RTD("tt.rtd",,"Inst","ASX",Y48),"Bid")) /
      (RTD("tt.rtd",,RTD("tt.rtd",,"Inst","ASX",Y48),"BidQty") + RTD("tt.rtd",,RTD("tt.rtd",,"Inst","ASX",Y48),"AskQty")),
      3
    ),
    "settle", RTD("tt.rtd",,RTD("tt.rtd",,"Inst","ASX",Y48),"Settle"),
    "mid", ROUND(
      (RTD("tt.rtd",,RTD("tt.rtd",,"Inst","ASX",Y48),"Bid") + RTD("tt.rtd",,RTD("tt.rtd",,"Inst","ASX",Y48),"Ask")) / 2,
      3
    ),
    0
  ),
  0
)</f>
        <v>0</v>
      </c>
      <c r="AA48" s="41" t="s">
        <v>178</v>
      </c>
      <c r="AB48" cm="1">
        <f t="array" ref="AB48">IFERROR(
  _xlfn.SWITCH(
    $F$2,
    "vwap", ROUND(
      (RTD("tt.rtd",,RTD("tt.rtd",,"Inst","ASX",AA48),"BidQty") * RTD("tt.rtd",,RTD("tt.rtd",,"Inst","ASX",AA48),"Ask") +
       RTD("tt.rtd",,RTD("tt.rtd",,"Inst","ASX",AA48),"AskQty") * RTD("tt.rtd",,RTD("tt.rtd",,"Inst","ASX",AA48),"Bid")) /
      (RTD("tt.rtd",,RTD("tt.rtd",,"Inst","ASX",AA48),"BidQty") + RTD("tt.rtd",,RTD("tt.rtd",,"Inst","ASX",AA48),"AskQty")),
      3
    ),
    "settle", RTD("tt.rtd",,RTD("tt.rtd",,"Inst","ASX",AA48),"Settle"),
    "mid", ROUND(
      (RTD("tt.rtd",,RTD("tt.rtd",,"Inst","ASX",AA48),"Bid") + RTD("tt.rtd",,RTD("tt.rtd",,"Inst","ASX",AA48),"Ask")) / 2,
      3
    ),
    0
  ),
  0
)</f>
        <v>0</v>
      </c>
      <c r="AC48" s="35">
        <f t="shared" si="5"/>
        <v>0</v>
      </c>
      <c r="AD48" t="str">
        <f>IF(AND(Z48=0, AB48=0), "",
   IF(AND(VALUE(RTD("tt.rtd",,RTD("tt.rtd",,"Inst","ASX",Y48),"ttq"))&gt;0,
       VALUE(RTD("tt.rtd",,RTD("tt.rtd",,"Inst","ASX",AA48),"ttq"))&gt;0,
         $E48&lt;$F48, AC48&gt;$F48),
       IF(ABS(AC48-$F48)&gt;0.01, "Sell", "S"),
   IF(AND(VALUE(RTD("tt.rtd",,RTD("tt.rtd",,"Inst","ASX",Y48),"ttq"))&gt;0,
       VALUE(RTD("tt.rtd",,RTD("tt.rtd",,"Inst","ASX",AA48),"ttq"))&gt;0,
       $E48&lt;$F48, AC48&lt;$E48),
       IF(ABS(AC48-$E48)&gt;0.01, "Buy", "B"), "")))</f>
        <v/>
      </c>
      <c r="AF48" t="str">
        <f t="shared" si="6"/>
        <v/>
      </c>
      <c r="AG48" s="41" t="s">
        <v>194</v>
      </c>
      <c r="AH48" cm="1">
        <f t="array" ref="AH48">IFERROR(
  _xlfn.SWITCH(
    $F$2,
    "vwap", ROUND(
      (RTD("tt.rtd",,RTD("tt.rtd",,"Inst","ASX",AG48),"BidQty") * RTD("tt.rtd",,RTD("tt.rtd",,"Inst","ASX",AG48),"Ask") +
       RTD("tt.rtd",,RTD("tt.rtd",,"Inst","ASX",AG48),"AskQty") * RTD("tt.rtd",,RTD("tt.rtd",,"Inst","ASX",AG48),"Bid")) /
      (RTD("tt.rtd",,RTD("tt.rtd",,"Inst","ASX",AG48),"BidQty") + RTD("tt.rtd",,RTD("tt.rtd",,"Inst","ASX",AG48),"AskQty")),
      3
    ),
    "settle", RTD("tt.rtd",,RTD("tt.rtd",,"Inst","ASX",AG48),"Settle"),
    "mid", ROUND(
      (RTD("tt.rtd",,RTD("tt.rtd",,"Inst","ASX",AG48),"Bid") + RTD("tt.rtd",,RTD("tt.rtd",,"Inst","ASX",AG48),"Ask")) / 2,
      3
    ),
    0
  ),
  0
)</f>
        <v>0</v>
      </c>
      <c r="AI48" s="41" t="s">
        <v>179</v>
      </c>
      <c r="AJ48" cm="1">
        <f t="array" ref="AJ48">IFERROR(
  _xlfn.SWITCH(
    $F$2,
    "vwap", ROUND(
      (RTD("tt.rtd",,RTD("tt.rtd",,"Inst","ASX",AI48),"BidQty") * RTD("tt.rtd",,RTD("tt.rtd",,"Inst","ASX",AI48),"Ask") +
       RTD("tt.rtd",,RTD("tt.rtd",,"Inst","ASX",AI48),"AskQty") * RTD("tt.rtd",,RTD("tt.rtd",,"Inst","ASX",AI48),"Bid")) /
      (RTD("tt.rtd",,RTD("tt.rtd",,"Inst","ASX",AI48),"BidQty") + RTD("tt.rtd",,RTD("tt.rtd",,"Inst","ASX",AI48),"AskQty")),
      3
    ),
    "settle", RTD("tt.rtd",,RTD("tt.rtd",,"Inst","ASX",AI48),"Settle"),
    "mid", ROUND(
      (RTD("tt.rtd",,RTD("tt.rtd",,"Inst","ASX",AI48),"Bid") + RTD("tt.rtd",,RTD("tt.rtd",,"Inst","ASX",AI48),"Ask")) / 2,
      3
    ),
    0
  ),
  0
)</f>
        <v>0</v>
      </c>
      <c r="AK48" s="35">
        <f t="shared" si="7"/>
        <v>0</v>
      </c>
      <c r="AL48" t="str">
        <f>IF(AND(AH48=0, AJ48=0), "",
   IF(AND(VALUE(RTD("tt.rtd",,RTD("tt.rtd",,"Inst","ASX",AG48),"ttq"))&gt;0,
       VALUE(RTD("tt.rtd",,RTD("tt.rtd",,"Inst","ASX",AI48),"ttq"))&gt;0,
         $E48&lt;$F48, AK48&gt;$F48),
       IF(ABS(AK48-$F48)&gt;0.01, "Sell", "S"),
   IF(AND(VALUE(RTD("tt.rtd",,RTD("tt.rtd",,"Inst","ASX",AG48),"ttq"))&gt;0,
       VALUE(RTD("tt.rtd",,RTD("tt.rtd",,"Inst","ASX",AI48),"ttq"))&gt;0,
       $E48&lt;$F48, AK48&lt;$E48),
       IF(ABS(AK48-$E48)&gt;0.01, "Buy", "B"), "")))</f>
        <v/>
      </c>
      <c r="AM48" t="str">
        <f>IF(OR(AL48="B", AL48="BUY"),
    IF(VALUE(RTD("tt.rtd",,RTD("tt.rtd",,"Inst","ASX",AG48),"BidQty")) /
       VALUE(RTD("tt.rtd",,RTD("tt.rtd",,"Inst","ASX",AG48),"AskQty")) &gt; $G$2,
       IF(VALUE(RTD("tt.rtd",,RTD("tt.rtd",,"Inst","ASX",AG48),"BidQty")) /
          VALUE(RTD("tt.rtd",,RTD("tt.rtd",,"Inst","ASX",AG48),"AskQty")) &gt;=
          VALUE(RTD("tt.rtd",,RTD("tt.rtd",,"Inst","ASX",AI48),"AskQty")) /
          VALUE(RTD("tt.rtd",,RTD("tt.rtd",,"Inst","ASX",AI48),"BidQty")),
          AI48,AG48),
       ""),
    IF(OR(AL48="S", AL48="SELL"),
        IF(VALUE(RTD("tt.rtd",,RTD("tt.rtd",,"Inst","ASX",AI48),"BidQty")) /
           VALUE(RTD("tt.rtd",,RTD("tt.rtd",,"Inst","ASX",AI48),"AskQty")) &gt;  $G$2,
           IF(VALUE(RTD("tt.rtd",,RTD("tt.rtd",,"Inst","ASX",AG48),"BidQty")) /
              VALUE(RTD("tt.rtd",,RTD("tt.rtd",,"Inst","ASX",AG48),"AskQty")) &gt;=
              VALUE(RTD("tt.rtd",,RTD("tt.rtd",,"Inst","ASX",AI48),"AskQty")) /
              VALUE(RTD("tt.rtd",,RTD("tt.rtd",,"Inst","ASX",AI48),"BidQty")),
              AG48,AI48),
           ""),
        ""))</f>
        <v/>
      </c>
      <c r="AN48" t="str">
        <f t="shared" si="8"/>
        <v/>
      </c>
      <c r="AO48" s="41" t="s">
        <v>75</v>
      </c>
      <c r="AP48" cm="1">
        <f t="array" ref="AP48">IFERROR(
  _xlfn.SWITCH(
    $F$2,
    "vwap", ROUND(
      (RTD("tt.rtd",,RTD("tt.rtd",,"Inst","ASX",AO48),"BidQty") * RTD("tt.rtd",,RTD("tt.rtd",,"Inst","ASX",AO48),"Ask") +
       RTD("tt.rtd",,RTD("tt.rtd",,"Inst","ASX",AO48),"AskQty") * RTD("tt.rtd",,RTD("tt.rtd",,"Inst","ASX",AO48),"Bid")) /
      (RTD("tt.rtd",,RTD("tt.rtd",,"Inst","ASX",AO48),"BidQty") + RTD("tt.rtd",,RTD("tt.rtd",,"Inst","ASX",AO48),"AskQty")),
      3
    ),
    "settle", RTD("tt.rtd",,RTD("tt.rtd",,"Inst","ASX",AO48),"Settle"),
    "mid", ROUND(
      (RTD("tt.rtd",,RTD("tt.rtd",,"Inst","ASX",AO48),"Bid") + RTD("tt.rtd",,RTD("tt.rtd",,"Inst","ASX",AO48),"Ask")) / 2,
      3
    ),
    0
  ),
  0
)</f>
        <v>0</v>
      </c>
      <c r="AQ48" s="41" t="s">
        <v>167</v>
      </c>
      <c r="AR48" cm="1">
        <f t="array" ref="AR48">IFERROR(
  _xlfn.SWITCH(
    $F$2,
    "vwap", ROUND(
      (RTD("tt.rtd",,RTD("tt.rtd",,"Inst","ASX",AQ48),"BidQty") * RTD("tt.rtd",,RTD("tt.rtd",,"Inst","ASX",AQ48),"Ask") +
       RTD("tt.rtd",,RTD("tt.rtd",,"Inst","ASX",AQ48),"AskQty") * RTD("tt.rtd",,RTD("tt.rtd",,"Inst","ASX",AQ48),"Bid")) /
      (RTD("tt.rtd",,RTD("tt.rtd",,"Inst","ASX",AQ48),"BidQty") + RTD("tt.rtd",,RTD("tt.rtd",,"Inst","ASX",AQ48),"AskQty")),
      3
    ),
    "settle", RTD("tt.rtd",,RTD("tt.rtd",,"Inst","ASX",AQ48),"Settle"),
    "mid", ROUND(
      (RTD("tt.rtd",,RTD("tt.rtd",,"Inst","ASX",AQ48),"Bid") + RTD("tt.rtd",,RTD("tt.rtd",,"Inst","ASX",AQ48),"Ask")) / 2,
      3
    ),
    0
  ),
  0
)</f>
        <v>0</v>
      </c>
      <c r="AS48" s="35">
        <f t="shared" si="19"/>
        <v>0</v>
      </c>
      <c r="AT48" t="str">
        <f>IF(AND(AP48=0, AR48=0), "",
   IF(AND(VALUE(RTD("tt.rtd",,RTD("tt.rtd",,"Inst","ASX",AO48),"ttq"))&gt;0,
       VALUE(RTD("tt.rtd",,RTD("tt.rtd",,"Inst","ASX",AQ48),"ttq"))&gt;0,
         $E48&lt;$F48, AS48&gt;$F48),
       IF(ABS(AS48-$F48)&gt;0.01, "Sell", "S"),
   IF(AND(VALUE(RTD("tt.rtd",,RTD("tt.rtd",,"Inst","ASX",AO48),"ttq"))&gt;0,
       VALUE(RTD("tt.rtd",,RTD("tt.rtd",,"Inst","ASX",AQ48),"ttq"))&gt;0,
       $E48&lt;$F48, AS48&lt;$E48),
       IF(ABS(AS48-$E48)&gt;0.01, "Buy", "B"), "")))</f>
        <v/>
      </c>
      <c r="AU48" t="str">
        <f>IF(OR(AT48="B", AT48="BUY"),
    IF(VALUE(RTD("tt.rtd",,RTD("tt.rtd",,"Inst","ASX",AO48),"BidQty")) /
       VALUE(RTD("tt.rtd",,RTD("tt.rtd",,"Inst","ASX",AO48),"AskQty")) &gt; $G$2,
       IF(VALUE(RTD("tt.rtd",,RTD("tt.rtd",,"Inst","ASX",AO48),"BidQty")) /
          VALUE(RTD("tt.rtd",,RTD("tt.rtd",,"Inst","ASX",AO48),"AskQty")) &gt;=
          VALUE(RTD("tt.rtd",,RTD("tt.rtd",,"Inst","ASX",AQ48),"AskQty")) /
          VALUE(RTD("tt.rtd",,RTD("tt.rtd",,"Inst","ASX",AQ48),"BidQty")),
          AQ48,AO48),
       ""),
    IF(OR(AT48="S", AT48="SELL"),
        IF(VALUE(RTD("tt.rtd",,RTD("tt.rtd",,"Inst","ASX",AQ48),"BidQty")) /
           VALUE(RTD("tt.rtd",,RTD("tt.rtd",,"Inst","ASX",AQ48),"AskQty")) &gt;  $G$2,
           IF(VALUE(RTD("tt.rtd",,RTD("tt.rtd",,"Inst","ASX",AO48),"BidQty")) /
              VALUE(RTD("tt.rtd",,RTD("tt.rtd",,"Inst","ASX",AO48),"AskQty")) &gt;=
              VALUE(RTD("tt.rtd",,RTD("tt.rtd",,"Inst","ASX",AQ48),"AskQty")) /
              VALUE(RTD("tt.rtd",,RTD("tt.rtd",,"Inst","ASX",AQ48),"BidQty")),
              AO48,AQ48),
           ""),
        ""))</f>
        <v/>
      </c>
      <c r="AV48" t="str">
        <f t="shared" si="10"/>
        <v/>
      </c>
      <c r="AW48" s="41" t="s">
        <v>162</v>
      </c>
      <c r="AX48" cm="1">
        <f t="array" ref="AX48">IFERROR(
  _xlfn.SWITCH(
    $F$2,
    "vwap", ROUND(
      (RTD("tt.rtd",,RTD("tt.rtd",,"Inst","ASX",AW48),"BidQty") * RTD("tt.rtd",,RTD("tt.rtd",,"Inst","ASX",AW48),"Ask") +
       RTD("tt.rtd",,RTD("tt.rtd",,"Inst","ASX",AW48),"AskQty") * RTD("tt.rtd",,RTD("tt.rtd",,"Inst","ASX",AW48),"Bid")) /
      (RTD("tt.rtd",,RTD("tt.rtd",,"Inst","ASX",AW48),"BidQty") + RTD("tt.rtd",,RTD("tt.rtd",,"Inst","ASX",AW48),"AskQty")),
      3
    ),
    "settle", RTD("tt.rtd",,RTD("tt.rtd",,"Inst","ASX",AW48),"Settle"),
    "mid", ROUND(
      (RTD("tt.rtd",,RTD("tt.rtd",,"Inst","ASX",AW48),"Bid") + RTD("tt.rtd",,RTD("tt.rtd",,"Inst","ASX",AW48),"Ask")) / 2,
      3
    ),
    0
  ),
  0
)</f>
        <v>0</v>
      </c>
      <c r="AY48" s="41" t="s">
        <v>77</v>
      </c>
      <c r="AZ48" cm="1">
        <f t="array" ref="AZ48">IFERROR(
  _xlfn.SWITCH(
    $F$2,
    "vwap", ROUND(
      (RTD("tt.rtd",,RTD("tt.rtd",,"Inst","ASX",AY48),"BidQty") * RTD("tt.rtd",,RTD("tt.rtd",,"Inst","ASX",AY48),"Ask") +
       RTD("tt.rtd",,RTD("tt.rtd",,"Inst","ASX",AY48),"AskQty") * RTD("tt.rtd",,RTD("tt.rtd",,"Inst","ASX",AY48),"Bid")) /
      (RTD("tt.rtd",,RTD("tt.rtd",,"Inst","ASX",AY48),"BidQty") + RTD("tt.rtd",,RTD("tt.rtd",,"Inst","ASX",AY48),"AskQty")),
      3
    ),
    "settle", RTD("tt.rtd",,RTD("tt.rtd",,"Inst","ASX",AY48),"Settle"),
    "mid", ROUND(
      (RTD("tt.rtd",,RTD("tt.rtd",,"Inst","ASX",AY48),"Bid") + RTD("tt.rtd",,RTD("tt.rtd",,"Inst","ASX",AY48),"Ask")) / 2,
      3
    ),
    0
  ),
  0
)</f>
        <v>0</v>
      </c>
      <c r="BA48" s="39">
        <f t="shared" si="20"/>
        <v>0</v>
      </c>
      <c r="BB48" t="str">
        <f>IF(AND(AX48=0, AZ48=0), "",
   IF(AND(VALUE(RTD("tt.rtd",,RTD("tt.rtd",,"Inst","ASX",AW48),"ttq"))&gt;0,
       VALUE(RTD("tt.rtd",,RTD("tt.rtd",,"Inst","ASX",AY48),"ttq"))&gt;0,
         $E48&lt;$F48, BA48&gt;$F48),
       IF(ABS(BA48-$F48)&gt;0.01, "Sell", "S"),
   IF(AND(VALUE(RTD("tt.rtd",,RTD("tt.rtd",,"Inst","ASX",AW48),"ttq"))&gt;0,
       VALUE(RTD("tt.rtd",,RTD("tt.rtd",,"Inst","ASX",AY48),"ttq"))&gt;0,
       $E48&lt;$F48, BA48&lt;$E48),
       IF(ABS(BA48-$E48)&gt;0.01, "Buy", "B"), "")))</f>
        <v/>
      </c>
      <c r="BC48" t="str">
        <f>IF(OR(BB48="B", BB48="BUY"),
    IF(VALUE(RTD("tt.rtd",,RTD("tt.rtd",,"Inst","ASX",AW48),"BidQty")) /
       VALUE(RTD("tt.rtd",,RTD("tt.rtd",,"Inst","ASX",AW48),"AskQty")) &gt; $G$2,
       IF(VALUE(RTD("tt.rtd",,RTD("tt.rtd",,"Inst","ASX",AW48),"BidQty")) /
          VALUE(RTD("tt.rtd",,RTD("tt.rtd",,"Inst","ASX",AW48),"AskQty")) &gt;=
          VALUE(RTD("tt.rtd",,RTD("tt.rtd",,"Inst","ASX",AY48),"AskQty")) /
          VALUE(RTD("tt.rtd",,RTD("tt.rtd",,"Inst","ASX",AY48),"BidQty")),
          AY48,AW48),
       ""),
    IF(OR(BB48="S", BB48="SELL"),
        IF(VALUE(RTD("tt.rtd",,RTD("tt.rtd",,"Inst","ASX",AY48),"BidQty")) /
           VALUE(RTD("tt.rtd",,RTD("tt.rtd",,"Inst","ASX",AY48),"AskQty")) &gt;  $G$2,
           IF(VALUE(RTD("tt.rtd",,RTD("tt.rtd",,"Inst","ASX",AW48),"BidQty")) /
              VALUE(RTD("tt.rtd",,RTD("tt.rtd",,"Inst","ASX",AW48),"AskQty")) &gt;=
              VALUE(RTD("tt.rtd",,RTD("tt.rtd",,"Inst","ASX",AY48),"AskQty")) /
              VALUE(RTD("tt.rtd",,RTD("tt.rtd",,"Inst","ASX",AY48),"BidQty")),
              AW48,AY48),
           ""),
        ""))</f>
        <v/>
      </c>
      <c r="BD48" t="str">
        <f t="shared" si="12"/>
        <v/>
      </c>
      <c r="BE48" s="41" t="s">
        <v>288</v>
      </c>
      <c r="BF48" cm="1">
        <f t="array" ref="BF48">IFERROR(
  _xlfn.SWITCH(
    $F$2,
    "vwap", ROUND(
      (RTD("tt.rtd",,RTD("tt.rtd",,"Inst","ASX",BE48),"BidQty") * RTD("tt.rtd",,RTD("tt.rtd",,"Inst","ASX",BE48),"Ask") +
       RTD("tt.rtd",,RTD("tt.rtd",,"Inst","ASX",BE48),"AskQty") * RTD("tt.rtd",,RTD("tt.rtd",,"Inst","ASX",BE48),"Bid")) /
      (RTD("tt.rtd",,RTD("tt.rtd",,"Inst","ASX",BE48),"BidQty") + RTD("tt.rtd",,RTD("tt.rtd",,"Inst","ASX",BE48),"AskQty")),
      3
    ),
    "settle", RTD("tt.rtd",,RTD("tt.rtd",,"Inst","ASX",BE48),"Settle"),
    "mid", ROUND(
      (RTD("tt.rtd",,RTD("tt.rtd",,"Inst","ASX",BE48),"Bid") + RTD("tt.rtd",,RTD("tt.rtd",,"Inst","ASX",BE48),"Ask")) / 2,
      3
    ),
    0
  ),
  0
)</f>
        <v>0</v>
      </c>
      <c r="BG48" s="41" t="s">
        <v>291</v>
      </c>
      <c r="BH48" cm="1">
        <f t="array" ref="BH48">IFERROR(
  _xlfn.SWITCH(
    $F$2,
    "vwap", ROUND(
      (RTD("tt.rtd",,RTD("tt.rtd",,"Inst","ASX",BG48),"BidQty") * RTD("tt.rtd",,RTD("tt.rtd",,"Inst","ASX",BG48),"Ask") +
       RTD("tt.rtd",,RTD("tt.rtd",,"Inst","ASX",BG48),"AskQty") * RTD("tt.rtd",,RTD("tt.rtd",,"Inst","ASX",BG48),"Bid")) /
      (RTD("tt.rtd",,RTD("tt.rtd",,"Inst","ASX",BG48),"BidQty") + RTD("tt.rtd",,RTD("tt.rtd",,"Inst","ASX",BG48),"AskQty")),
      3
    ),
    "settle", RTD("tt.rtd",,RTD("tt.rtd",,"Inst","ASX",BG48),"Settle"),
    "mid", ROUND(
      (RTD("tt.rtd",,RTD("tt.rtd",,"Inst","ASX",BG48),"Bid") + RTD("tt.rtd",,RTD("tt.rtd",,"Inst","ASX",BG48),"Ask")) / 2,
      3
    ),
    0
  ),
  0
)</f>
        <v>0</v>
      </c>
      <c r="BI48" s="35">
        <f t="shared" si="13"/>
        <v>0</v>
      </c>
      <c r="BJ48" t="str">
        <f>IF(AND(BF48=0, BH48=0), "",
   IF(AND(VALUE(RTD("tt.rtd",,RTD("tt.rtd",,"Inst","ASX",BE48),"ttq"))&gt;0,
       VALUE(RTD("tt.rtd",,RTD("tt.rtd",,"Inst","ASX",BG48),"ttq"))&gt;0,
         $E48&lt;$F48, BI48&gt;$F48),
       IF(ABS(BI48-$F48)&gt;0.01, "Sell", "S"),
   IF(AND(VALUE(RTD("tt.rtd",,RTD("tt.rtd",,"Inst","ASX",BE48),"ttq"))&gt;0,
       VALUE(RTD("tt.rtd",,RTD("tt.rtd",,"Inst","ASX",BG48),"ttq"))&gt;0,
       $E48&lt;$F48, BI48&lt;$E48),
       IF(ABS(BI48-$E48)&gt;0.01, "Buy", "B"), "")))</f>
        <v/>
      </c>
      <c r="BK48" t="str">
        <f>IF(OR(BJ48="B", BJ48="BUY"),
    IF(VALUE(RTD("tt.rtd",,RTD("tt.rtd",,"Inst","ASX",BE48),"BidQty")) /
       VALUE(RTD("tt.rtd",,RTD("tt.rtd",,"Inst","ASX",BE48),"AskQty")) &gt; $G$2,
       IF(VALUE(RTD("tt.rtd",,RTD("tt.rtd",,"Inst","ASX",BE48),"BidQty")) /
          VALUE(RTD("tt.rtd",,RTD("tt.rtd",,"Inst","ASX",BE48),"AskQty")) &gt;=
          VALUE(RTD("tt.rtd",,RTD("tt.rtd",,"Inst","ASX",BG48),"AskQty")) /
          VALUE(RTD("tt.rtd",,RTD("tt.rtd",,"Inst","ASX",BG48),"BidQty")),
          BG48,BE48),
       ""),
    IF(OR(BJ48="S", BJ48="SELL"),
        IF(VALUE(RTD("tt.rtd",,RTD("tt.rtd",,"Inst","ASX",BG48),"BidQty")) /
           VALUE(RTD("tt.rtd",,RTD("tt.rtd",,"Inst","ASX",BG48),"AskQty")) &gt;  $G$2,
           IF(VALUE(RTD("tt.rtd",,RTD("tt.rtd",,"Inst","ASX",BE48),"BidQty")) /
              VALUE(RTD("tt.rtd",,RTD("tt.rtd",,"Inst","ASX",BE48),"AskQty")) &gt;=
              VALUE(RTD("tt.rtd",,RTD("tt.rtd",,"Inst","ASX",BG48),"AskQty")) /
              VALUE(RTD("tt.rtd",,RTD("tt.rtd",,"Inst","ASX",BG48),"BidQty")),
              BE48,BG48),
           ""),
        ""))</f>
        <v/>
      </c>
      <c r="BL48" t="str">
        <f t="shared" si="14"/>
        <v/>
      </c>
    </row>
    <row r="49" spans="1:763" x14ac:dyDescent="0.2">
      <c r="A49" s="40" t="s">
        <v>53</v>
      </c>
      <c r="B49" cm="1">
        <f t="array" ref="B49">IFERROR(
  _xlfn.SWITCH(
    $F$2,
    "vwap", ROUND(
      (RTD("tt.rtd",,RTD("tt.rtd",,"Inst","ASX",A49),"BidQty") * RTD("tt.rtd",,RTD("tt.rtd",,"Inst","ASX",A49),"Ask") +
       RTD("tt.rtd",,RTD("tt.rtd",,"Inst","ASX",A49),"AskQty") * RTD("tt.rtd",,RTD("tt.rtd",,"Inst","ASX",A49),"Bid")) /
      (RTD("tt.rtd",,RTD("tt.rtd",,"Inst","ASX",A49),"BidQty") + RTD("tt.rtd",,RTD("tt.rtd",,"Inst","ASX",A49),"AskQty")),
      3
    ),
    "settle", RTD("tt.rtd",,RTD("tt.rtd",,"Inst","ASX",A49),"Settle"),
    "mid", ROUND(
      (RTD("tt.rtd",,RTD("tt.rtd",,"Inst","ASX",A49),"Bid") + RTD("tt.rtd",,RTD("tt.rtd",,"Inst","ASX",A49),"Ask")) / 2,
      3
    ),
    0
  ),
  0
)</f>
        <v>0</v>
      </c>
      <c r="C49" s="35">
        <f t="shared" si="18"/>
        <v>0</v>
      </c>
      <c r="D49" s="41" t="s">
        <v>168</v>
      </c>
      <c r="E49" t="e">
        <f>VALUE(RTD("tt.rtd",,RTD("tt.rtd",,"Inst","ASX",D49),"Bid"))</f>
        <v>#N/A</v>
      </c>
      <c r="F49" t="e">
        <f>VALUE(RTD("tt.rtd",,RTD("tt.rtd",,"Inst","ASX",D49),"Ask"))</f>
        <v>#N/A</v>
      </c>
      <c r="G49" s="37" cm="1">
        <f t="array" ref="G49">IFERROR(
  _xlfn.SWITCH(
    $F$2,
    "vwap", ROUND(
      (RTD("tt.rtd",,RTD("tt.rtd",,"Inst","ASX",D49),"BidQty") * RTD("tt.rtd",,RTD("tt.rtd",,"Inst","ASX",D49),"Ask") +
       RTD("tt.rtd",,RTD("tt.rtd",,"Inst","ASX",D49),"AskQty") * RTD("tt.rtd",,RTD("tt.rtd",,"Inst","ASX",D49),"Bid")) /
      (RTD("tt.rtd",,RTD("tt.rtd",,"Inst","ASX",D49),"BidQty") + RTD("tt.rtd",,RTD("tt.rtd",,"Inst","ASX",D49),"AskQty")),
      3
    ),
    "settle", RTD("tt.rtd",,RTD("tt.rtd",,"Inst","ASX",D49),"Settle"),
    "mid", ROUND(
      (RTD("tt.rtd",,RTD("tt.rtd",,"Inst","ASX",D49),"Bid") + RTD("tt.rtd",,RTD("tt.rtd",,"Inst","ASX",D49),"Ask")) / 2,
      3
    ),
    0
  ),
  0
)</f>
        <v>0</v>
      </c>
      <c r="I49" s="41" t="s">
        <v>169</v>
      </c>
      <c r="J49" cm="1">
        <f t="array" ref="J49">IFERROR(
  _xlfn.SWITCH(
    $F$2,
    "vwap", ROUND(
      (RTD("tt.rtd",,RTD("tt.rtd",,"Inst","ASX",I49),"BidQty") * RTD("tt.rtd",,RTD("tt.rtd",,"Inst","ASX",I49),"Ask") +
       RTD("tt.rtd",,RTD("tt.rtd",,"Inst","ASX",I49),"AskQty") * RTD("tt.rtd",,RTD("tt.rtd",,"Inst","ASX",I49),"Bid")) /
      (RTD("tt.rtd",,RTD("tt.rtd",,"Inst","ASX",I49),"BidQty") + RTD("tt.rtd",,RTD("tt.rtd",,"Inst","ASX",I49),"AskQty")),
      3
    ),
    "settle", RTD("tt.rtd",,RTD("tt.rtd",,"Inst","ASX",I49),"Settle"),
    "mid", ROUND(
      (RTD("tt.rtd",,RTD("tt.rtd",,"Inst","ASX",I49),"Bid") + RTD("tt.rtd",,RTD("tt.rtd",,"Inst","ASX",I49),"Ask")) / 2,
      3
    ),
    0
  ),
  0
)</f>
        <v>0</v>
      </c>
      <c r="K49" s="41" t="s">
        <v>79</v>
      </c>
      <c r="L49" cm="1">
        <f t="array" ref="L49">IFERROR(
  _xlfn.SWITCH(
    $F$2,
    "vwap", ROUND(
      (RTD("tt.rtd",,RTD("tt.rtd",,"Inst","ASX",K49),"BidQty") * RTD("tt.rtd",,RTD("tt.rtd",,"Inst","ASX",K49),"Ask") +
       RTD("tt.rtd",,RTD("tt.rtd",,"Inst","ASX",K49),"AskQty") * RTD("tt.rtd",,RTD("tt.rtd",,"Inst","ASX",K49),"Bid")) /
      (RTD("tt.rtd",,RTD("tt.rtd",,"Inst","ASX",K49),"BidQty") + RTD("tt.rtd",,RTD("tt.rtd",,"Inst","ASX",K49),"AskQty")),
      3
    ),
    "settle", RTD("tt.rtd",,RTD("tt.rtd",,"Inst","ASX",K49),"Settle"),
    "mid", ROUND(
      (RTD("tt.rtd",,RTD("tt.rtd",,"Inst","ASX",K49),"Bid") + RTD("tt.rtd",,RTD("tt.rtd",,"Inst","ASX",K49),"Ask")) / 2,
      3
    ),
    0
  ),
  0
)</f>
        <v>0</v>
      </c>
      <c r="M49" s="35">
        <f t="shared" si="17"/>
        <v>0</v>
      </c>
      <c r="N49" t="str">
        <f>IF(AND(J49=0, L49=0), "",
   IF(AND(VALUE(RTD("tt.rtd",,RTD("tt.rtd",,"Inst","ASX",I49),"ttq"))&gt;0,
       VALUE(RTD("tt.rtd",,RTD("tt.rtd",,"Inst","ASX",K49),"ttq"))&gt;0,
         $E49&lt;$F49, M49&gt;$F49),
       IF(ABS(M49-$F49)&gt;0.01, "Sell", "S"),
   IF(AND(VALUE(RTD("tt.rtd",,RTD("tt.rtd",,"Inst","ASX",I49),"ttq"))&gt;0,
       VALUE(RTD("tt.rtd",,RTD("tt.rtd",,"Inst","ASX",K49),"ttq"))&gt;0,
       $E49&lt;$F49, M49&lt;$E49),
       IF(ABS(M49-$E49)&gt;0.01, "Buy", "B"), "")))</f>
        <v/>
      </c>
      <c r="P49" t="str">
        <f t="shared" si="2"/>
        <v/>
      </c>
      <c r="Q49" s="41" t="s">
        <v>171</v>
      </c>
      <c r="R49" cm="1">
        <f t="array" ref="R49">IFERROR(
  _xlfn.SWITCH(
    $F$2,
    "vwap", ROUND(
      (RTD("tt.rtd",,RTD("tt.rtd",,"Inst","ASX",Q49),"BidQty") * RTD("tt.rtd",,RTD("tt.rtd",,"Inst","ASX",Q49),"Ask") +
       RTD("tt.rtd",,RTD("tt.rtd",,"Inst","ASX",Q49),"AskQty") * RTD("tt.rtd",,RTD("tt.rtd",,"Inst","ASX",Q49),"Bid")) /
      (RTD("tt.rtd",,RTD("tt.rtd",,"Inst","ASX",Q49),"BidQty") + RTD("tt.rtd",,RTD("tt.rtd",,"Inst","ASX",Q49),"AskQty")),
      3
    ),
    "settle", RTD("tt.rtd",,RTD("tt.rtd",,"Inst","ASX",Q49),"Settle"),
    "mid", ROUND(
      (RTD("tt.rtd",,RTD("tt.rtd",,"Inst","ASX",Q49),"Bid") + RTD("tt.rtd",,RTD("tt.rtd",,"Inst","ASX",Q49),"Ask")) / 2,
      3
    ),
    0
  ),
  0
)</f>
        <v>0</v>
      </c>
      <c r="S49" s="41" t="s">
        <v>182</v>
      </c>
      <c r="T49" cm="1">
        <f t="array" ref="T49">IFERROR(
  _xlfn.SWITCH(
    $F$2,
    "vwap", ROUND(
      (RTD("tt.rtd",,RTD("tt.rtd",,"Inst","ASX",S49),"BidQty") * RTD("tt.rtd",,RTD("tt.rtd",,"Inst","ASX",S49),"Ask") +
       RTD("tt.rtd",,RTD("tt.rtd",,"Inst","ASX",S49),"AskQty") * RTD("tt.rtd",,RTD("tt.rtd",,"Inst","ASX",S49),"Bid")) /
      (RTD("tt.rtd",,RTD("tt.rtd",,"Inst","ASX",S49),"BidQty") + RTD("tt.rtd",,RTD("tt.rtd",,"Inst","ASX",S49),"AskQty")),
      3
    ),
    "settle", RTD("tt.rtd",,RTD("tt.rtd",,"Inst","ASX",S49),"Settle"),
    "mid", ROUND(
      (RTD("tt.rtd",,RTD("tt.rtd",,"Inst","ASX",S49),"Bid") + RTD("tt.rtd",,RTD("tt.rtd",,"Inst","ASX",S49),"Ask")) / 2,
      3
    ),
    0
  ),
  0
)</f>
        <v>0</v>
      </c>
      <c r="U49" s="35">
        <f t="shared" si="3"/>
        <v>0</v>
      </c>
      <c r="V49" t="str">
        <f>IF(AND(R49=0, T49=0), "",
   IF(AND(VALUE(RTD("tt.rtd",,RTD("tt.rtd",,"Inst","ASX",Q49),"ttq"))&gt;0,
       VALUE(RTD("tt.rtd",,RTD("tt.rtd",,"Inst","ASX",S49),"ttq"))&gt;0,
         $E49&lt;$F49, U49&gt;$F49),
       IF(ABS(U49-$F49)&gt;0.01, "Sell", "S"),
   IF(AND(VALUE(RTD("tt.rtd",,RTD("tt.rtd",,"Inst","ASX",Q49),"ttq"))&gt;0,
       VALUE(RTD("tt.rtd",,RTD("tt.rtd",,"Inst","ASX",S49),"ttq"))&gt;0,
       $E49&lt;$F49, U49&lt;$E49),
       IF(ABS(U49-$E49)&gt;0.01, "Buy", "B"), "")))</f>
        <v/>
      </c>
      <c r="X49" t="str">
        <f t="shared" si="4"/>
        <v/>
      </c>
      <c r="Y49" s="41" t="s">
        <v>175</v>
      </c>
      <c r="Z49" cm="1">
        <f t="array" ref="Z49">IFERROR(
  _xlfn.SWITCH(
    $F$2,
    "vwap", ROUND(
      (RTD("tt.rtd",,RTD("tt.rtd",,"Inst","ASX",Y49),"BidQty") * RTD("tt.rtd",,RTD("tt.rtd",,"Inst","ASX",Y49),"Ask") +
       RTD("tt.rtd",,RTD("tt.rtd",,"Inst","ASX",Y49),"AskQty") * RTD("tt.rtd",,RTD("tt.rtd",,"Inst","ASX",Y49),"Bid")) /
      (RTD("tt.rtd",,RTD("tt.rtd",,"Inst","ASX",Y49),"BidQty") + RTD("tt.rtd",,RTD("tt.rtd",,"Inst","ASX",Y49),"AskQty")),
      3
    ),
    "settle", RTD("tt.rtd",,RTD("tt.rtd",,"Inst","ASX",Y49),"Settle"),
    "mid", ROUND(
      (RTD("tt.rtd",,RTD("tt.rtd",,"Inst","ASX",Y49),"Bid") + RTD("tt.rtd",,RTD("tt.rtd",,"Inst","ASX",Y49),"Ask")) / 2,
      3
    ),
    0
  ),
  0
)</f>
        <v>0</v>
      </c>
      <c r="AA49" s="41" t="s">
        <v>183</v>
      </c>
      <c r="AB49" cm="1">
        <f t="array" ref="AB49">IFERROR(
  _xlfn.SWITCH(
    $F$2,
    "vwap", ROUND(
      (RTD("tt.rtd",,RTD("tt.rtd",,"Inst","ASX",AA49),"BidQty") * RTD("tt.rtd",,RTD("tt.rtd",,"Inst","ASX",AA49),"Ask") +
       RTD("tt.rtd",,RTD("tt.rtd",,"Inst","ASX",AA49),"AskQty") * RTD("tt.rtd",,RTD("tt.rtd",,"Inst","ASX",AA49),"Bid")) /
      (RTD("tt.rtd",,RTD("tt.rtd",,"Inst","ASX",AA49),"BidQty") + RTD("tt.rtd",,RTD("tt.rtd",,"Inst","ASX",AA49),"AskQty")),
      3
    ),
    "settle", RTD("tt.rtd",,RTD("tt.rtd",,"Inst","ASX",AA49),"Settle"),
    "mid", ROUND(
      (RTD("tt.rtd",,RTD("tt.rtd",,"Inst","ASX",AA49),"Bid") + RTD("tt.rtd",,RTD("tt.rtd",,"Inst","ASX",AA49),"Ask")) / 2,
      3
    ),
    0
  ),
  0
)</f>
        <v>0</v>
      </c>
      <c r="AC49" s="35">
        <f t="shared" si="5"/>
        <v>0</v>
      </c>
      <c r="AD49" t="str">
        <f>IF(AND(Z49=0, AB49=0), "",
   IF(AND(VALUE(RTD("tt.rtd",,RTD("tt.rtd",,"Inst","ASX",Y49),"ttq"))&gt;0,
       VALUE(RTD("tt.rtd",,RTD("tt.rtd",,"Inst","ASX",AA49),"ttq"))&gt;0,
         $E49&lt;$F49, AC49&gt;$F49),
       IF(ABS(AC49-$F49)&gt;0.01, "Sell", "S"),
   IF(AND(VALUE(RTD("tt.rtd",,RTD("tt.rtd",,"Inst","ASX",Y49),"ttq"))&gt;0,
       VALUE(RTD("tt.rtd",,RTD("tt.rtd",,"Inst","ASX",AA49),"ttq"))&gt;0,
       $E49&lt;$F49, AC49&lt;$E49),
       IF(ABS(AC49-$E49)&gt;0.01, "Buy", "B"), "")))</f>
        <v/>
      </c>
      <c r="AF49" t="str">
        <f t="shared" si="6"/>
        <v/>
      </c>
      <c r="AG49" s="41" t="s">
        <v>195</v>
      </c>
      <c r="AH49" cm="1">
        <f t="array" ref="AH49">IFERROR(
  _xlfn.SWITCH(
    $F$2,
    "vwap", ROUND(
      (RTD("tt.rtd",,RTD("tt.rtd",,"Inst","ASX",AG49),"BidQty") * RTD("tt.rtd",,RTD("tt.rtd",,"Inst","ASX",AG49),"Ask") +
       RTD("tt.rtd",,RTD("tt.rtd",,"Inst","ASX",AG49),"AskQty") * RTD("tt.rtd",,RTD("tt.rtd",,"Inst","ASX",AG49),"Bid")) /
      (RTD("tt.rtd",,RTD("tt.rtd",,"Inst","ASX",AG49),"BidQty") + RTD("tt.rtd",,RTD("tt.rtd",,"Inst","ASX",AG49),"AskQty")),
      3
    ),
    "settle", RTD("tt.rtd",,RTD("tt.rtd",,"Inst","ASX",AG49),"Settle"),
    "mid", ROUND(
      (RTD("tt.rtd",,RTD("tt.rtd",,"Inst","ASX",AG49),"Bid") + RTD("tt.rtd",,RTD("tt.rtd",,"Inst","ASX",AG49),"Ask")) / 2,
      3
    ),
    0
  ),
  0
)</f>
        <v>0</v>
      </c>
      <c r="AI49" s="41" t="s">
        <v>184</v>
      </c>
      <c r="AJ49" cm="1">
        <f t="array" ref="AJ49">IFERROR(
  _xlfn.SWITCH(
    $F$2,
    "vwap", ROUND(
      (RTD("tt.rtd",,RTD("tt.rtd",,"Inst","ASX",AI49),"BidQty") * RTD("tt.rtd",,RTD("tt.rtd",,"Inst","ASX",AI49),"Ask") +
       RTD("tt.rtd",,RTD("tt.rtd",,"Inst","ASX",AI49),"AskQty") * RTD("tt.rtd",,RTD("tt.rtd",,"Inst","ASX",AI49),"Bid")) /
      (RTD("tt.rtd",,RTD("tt.rtd",,"Inst","ASX",AI49),"BidQty") + RTD("tt.rtd",,RTD("tt.rtd",,"Inst","ASX",AI49),"AskQty")),
      3
    ),
    "settle", RTD("tt.rtd",,RTD("tt.rtd",,"Inst","ASX",AI49),"Settle"),
    "mid", ROUND(
      (RTD("tt.rtd",,RTD("tt.rtd",,"Inst","ASX",AI49),"Bid") + RTD("tt.rtd",,RTD("tt.rtd",,"Inst","ASX",AI49),"Ask")) / 2,
      3
    ),
    0
  ),
  0
)</f>
        <v>0</v>
      </c>
      <c r="AK49" s="35">
        <f t="shared" si="7"/>
        <v>0</v>
      </c>
      <c r="AL49" t="str">
        <f>IF(AND(AH49=0, AJ49=0), "",
   IF(AND(VALUE(RTD("tt.rtd",,RTD("tt.rtd",,"Inst","ASX",AG49),"ttq"))&gt;0,
       VALUE(RTD("tt.rtd",,RTD("tt.rtd",,"Inst","ASX",AI49),"ttq"))&gt;0,
         $E49&lt;$F49, AK49&gt;$F49),
       IF(ABS(AK49-$F49)&gt;0.01, "Sell", "S"),
   IF(AND(VALUE(RTD("tt.rtd",,RTD("tt.rtd",,"Inst","ASX",AG49),"ttq"))&gt;0,
       VALUE(RTD("tt.rtd",,RTD("tt.rtd",,"Inst","ASX",AI49),"ttq"))&gt;0,
       $E49&lt;$F49, AK49&lt;$E49),
       IF(ABS(AK49-$E49)&gt;0.01, "Buy", "B"), "")))</f>
        <v/>
      </c>
      <c r="AM49" t="str">
        <f>IF(OR(AL49="B", AL49="BUY"),
    IF(VALUE(RTD("tt.rtd",,RTD("tt.rtd",,"Inst","ASX",AG49),"BidQty")) /
       VALUE(RTD("tt.rtd",,RTD("tt.rtd",,"Inst","ASX",AG49),"AskQty")) &gt; $G$2,
       IF(VALUE(RTD("tt.rtd",,RTD("tt.rtd",,"Inst","ASX",AG49),"BidQty")) /
          VALUE(RTD("tt.rtd",,RTD("tt.rtd",,"Inst","ASX",AG49),"AskQty")) &gt;=
          VALUE(RTD("tt.rtd",,RTD("tt.rtd",,"Inst","ASX",AI49),"AskQty")) /
          VALUE(RTD("tt.rtd",,RTD("tt.rtd",,"Inst","ASX",AI49),"BidQty")),
          AI49,AG49),
       ""),
    IF(OR(AL49="S", AL49="SELL"),
        IF(VALUE(RTD("tt.rtd",,RTD("tt.rtd",,"Inst","ASX",AI49),"BidQty")) /
           VALUE(RTD("tt.rtd",,RTD("tt.rtd",,"Inst","ASX",AI49),"AskQty")) &gt;  $G$2,
           IF(VALUE(RTD("tt.rtd",,RTD("tt.rtd",,"Inst","ASX",AG49),"BidQty")) /
              VALUE(RTD("tt.rtd",,RTD("tt.rtd",,"Inst","ASX",AG49),"AskQty")) &gt;=
              VALUE(RTD("tt.rtd",,RTD("tt.rtd",,"Inst","ASX",AI49),"AskQty")) /
              VALUE(RTD("tt.rtd",,RTD("tt.rtd",,"Inst","ASX",AI49),"BidQty")),
              AG49,AI49),
           ""),
        ""))</f>
        <v/>
      </c>
      <c r="AN49" t="str">
        <f t="shared" si="8"/>
        <v/>
      </c>
      <c r="AO49" s="41" t="s">
        <v>76</v>
      </c>
      <c r="AP49" cm="1">
        <f t="array" ref="AP49">IFERROR(
  _xlfn.SWITCH(
    $F$2,
    "vwap", ROUND(
      (RTD("tt.rtd",,RTD("tt.rtd",,"Inst","ASX",AO49),"BidQty") * RTD("tt.rtd",,RTD("tt.rtd",,"Inst","ASX",AO49),"Ask") +
       RTD("tt.rtd",,RTD("tt.rtd",,"Inst","ASX",AO49),"AskQty") * RTD("tt.rtd",,RTD("tt.rtd",,"Inst","ASX",AO49),"Bid")) /
      (RTD("tt.rtd",,RTD("tt.rtd",,"Inst","ASX",AO49),"BidQty") + RTD("tt.rtd",,RTD("tt.rtd",,"Inst","ASX",AO49),"AskQty")),
      3
    ),
    "settle", RTD("tt.rtd",,RTD("tt.rtd",,"Inst","ASX",AO49),"Settle"),
    "mid", ROUND(
      (RTD("tt.rtd",,RTD("tt.rtd",,"Inst","ASX",AO49),"Bid") + RTD("tt.rtd",,RTD("tt.rtd",,"Inst","ASX",AO49),"Ask")) / 2,
      3
    ),
    0
  ),
  0
)</f>
        <v>0</v>
      </c>
      <c r="AQ49" s="41" t="s">
        <v>172</v>
      </c>
      <c r="AR49" cm="1">
        <f t="array" ref="AR49">IFERROR(
  _xlfn.SWITCH(
    $F$2,
    "vwap", ROUND(
      (RTD("tt.rtd",,RTD("tt.rtd",,"Inst","ASX",AQ49),"BidQty") * RTD("tt.rtd",,RTD("tt.rtd",,"Inst","ASX",AQ49),"Ask") +
       RTD("tt.rtd",,RTD("tt.rtd",,"Inst","ASX",AQ49),"AskQty") * RTD("tt.rtd",,RTD("tt.rtd",,"Inst","ASX",AQ49),"Bid")) /
      (RTD("tt.rtd",,RTD("tt.rtd",,"Inst","ASX",AQ49),"BidQty") + RTD("tt.rtd",,RTD("tt.rtd",,"Inst","ASX",AQ49),"AskQty")),
      3
    ),
    "settle", RTD("tt.rtd",,RTD("tt.rtd",,"Inst","ASX",AQ49),"Settle"),
    "mid", ROUND(
      (RTD("tt.rtd",,RTD("tt.rtd",,"Inst","ASX",AQ49),"Bid") + RTD("tt.rtd",,RTD("tt.rtd",,"Inst","ASX",AQ49),"Ask")) / 2,
      3
    ),
    0
  ),
  0
)</f>
        <v>0</v>
      </c>
      <c r="AS49" s="35">
        <f t="shared" si="19"/>
        <v>0</v>
      </c>
      <c r="AT49" t="str">
        <f>IF(AND(AP49=0, AR49=0), "",
   IF(AND(VALUE(RTD("tt.rtd",,RTD("tt.rtd",,"Inst","ASX",AO49),"ttq"))&gt;0,
       VALUE(RTD("tt.rtd",,RTD("tt.rtd",,"Inst","ASX",AQ49),"ttq"))&gt;0,
         $E49&lt;$F49, AS49&gt;$F49),
       IF(ABS(AS49-$F49)&gt;0.01, "Sell", "S"),
   IF(AND(VALUE(RTD("tt.rtd",,RTD("tt.rtd",,"Inst","ASX",AO49),"ttq"))&gt;0,
       VALUE(RTD("tt.rtd",,RTD("tt.rtd",,"Inst","ASX",AQ49),"ttq"))&gt;0,
       $E49&lt;$F49, AS49&lt;$E49),
       IF(ABS(AS49-$E49)&gt;0.01, "Buy", "B"), "")))</f>
        <v/>
      </c>
      <c r="AU49" t="str">
        <f>IF(OR(AT49="B", AT49="BUY"),
    IF(VALUE(RTD("tt.rtd",,RTD("tt.rtd",,"Inst","ASX",AO49),"BidQty")) /
       VALUE(RTD("tt.rtd",,RTD("tt.rtd",,"Inst","ASX",AO49),"AskQty")) &gt; $G$2,
       IF(VALUE(RTD("tt.rtd",,RTD("tt.rtd",,"Inst","ASX",AO49),"BidQty")) /
          VALUE(RTD("tt.rtd",,RTD("tt.rtd",,"Inst","ASX",AO49),"AskQty")) &gt;=
          VALUE(RTD("tt.rtd",,RTD("tt.rtd",,"Inst","ASX",AQ49),"AskQty")) /
          VALUE(RTD("tt.rtd",,RTD("tt.rtd",,"Inst","ASX",AQ49),"BidQty")),
          AQ49,AO49),
       ""),
    IF(OR(AT49="S", AT49="SELL"),
        IF(VALUE(RTD("tt.rtd",,RTD("tt.rtd",,"Inst","ASX",AQ49),"BidQty")) /
           VALUE(RTD("tt.rtd",,RTD("tt.rtd",,"Inst","ASX",AQ49),"AskQty")) &gt;  $G$2,
           IF(VALUE(RTD("tt.rtd",,RTD("tt.rtd",,"Inst","ASX",AO49),"BidQty")) /
              VALUE(RTD("tt.rtd",,RTD("tt.rtd",,"Inst","ASX",AO49),"AskQty")) &gt;=
              VALUE(RTD("tt.rtd",,RTD("tt.rtd",,"Inst","ASX",AQ49),"AskQty")) /
              VALUE(RTD("tt.rtd",,RTD("tt.rtd",,"Inst","ASX",AQ49),"BidQty")),
              AO49,AQ49),
           ""),
        ""))</f>
        <v/>
      </c>
      <c r="AV49" t="str">
        <f t="shared" si="10"/>
        <v/>
      </c>
      <c r="AW49" s="41" t="s">
        <v>167</v>
      </c>
      <c r="AX49" cm="1">
        <f t="array" ref="AX49">IFERROR(
  _xlfn.SWITCH(
    $F$2,
    "vwap", ROUND(
      (RTD("tt.rtd",,RTD("tt.rtd",,"Inst","ASX",AW49),"BidQty") * RTD("tt.rtd",,RTD("tt.rtd",,"Inst","ASX",AW49),"Ask") +
       RTD("tt.rtd",,RTD("tt.rtd",,"Inst","ASX",AW49),"AskQty") * RTD("tt.rtd",,RTD("tt.rtd",,"Inst","ASX",AW49),"Bid")) /
      (RTD("tt.rtd",,RTD("tt.rtd",,"Inst","ASX",AW49),"BidQty") + RTD("tt.rtd",,RTD("tt.rtd",,"Inst","ASX",AW49),"AskQty")),
      3
    ),
    "settle", RTD("tt.rtd",,RTD("tt.rtd",,"Inst","ASX",AW49),"Settle"),
    "mid", ROUND(
      (RTD("tt.rtd",,RTD("tt.rtd",,"Inst","ASX",AW49),"Bid") + RTD("tt.rtd",,RTD("tt.rtd",,"Inst","ASX",AW49),"Ask")) / 2,
      3
    ),
    0
  ),
  0
)</f>
        <v>0</v>
      </c>
      <c r="AY49" s="41" t="s">
        <v>78</v>
      </c>
      <c r="AZ49" cm="1">
        <f t="array" ref="AZ49">IFERROR(
  _xlfn.SWITCH(
    $F$2,
    "vwap", ROUND(
      (RTD("tt.rtd",,RTD("tt.rtd",,"Inst","ASX",AY49),"BidQty") * RTD("tt.rtd",,RTD("tt.rtd",,"Inst","ASX",AY49),"Ask") +
       RTD("tt.rtd",,RTD("tt.rtd",,"Inst","ASX",AY49),"AskQty") * RTD("tt.rtd",,RTD("tt.rtd",,"Inst","ASX",AY49),"Bid")) /
      (RTD("tt.rtd",,RTD("tt.rtd",,"Inst","ASX",AY49),"BidQty") + RTD("tt.rtd",,RTD("tt.rtd",,"Inst","ASX",AY49),"AskQty")),
      3
    ),
    "settle", RTD("tt.rtd",,RTD("tt.rtd",,"Inst","ASX",AY49),"Settle"),
    "mid", ROUND(
      (RTD("tt.rtd",,RTD("tt.rtd",,"Inst","ASX",AY49),"Bid") + RTD("tt.rtd",,RTD("tt.rtd",,"Inst","ASX",AY49),"Ask")) / 2,
      3
    ),
    0
  ),
  0
)</f>
        <v>0</v>
      </c>
      <c r="BA49" s="39">
        <f t="shared" si="20"/>
        <v>0</v>
      </c>
      <c r="BB49" t="str">
        <f>IF(AND(AX49=0, AZ49=0), "",
   IF(AND(VALUE(RTD("tt.rtd",,RTD("tt.rtd",,"Inst","ASX",AW49),"ttq"))&gt;0,
       VALUE(RTD("tt.rtd",,RTD("tt.rtd",,"Inst","ASX",AY49),"ttq"))&gt;0,
         $E49&lt;$F49, BA49&gt;$F49),
       IF(ABS(BA49-$F49)&gt;0.01, "Sell", "S"),
   IF(AND(VALUE(RTD("tt.rtd",,RTD("tt.rtd",,"Inst","ASX",AW49),"ttq"))&gt;0,
       VALUE(RTD("tt.rtd",,RTD("tt.rtd",,"Inst","ASX",AY49),"ttq"))&gt;0,
       $E49&lt;$F49, BA49&lt;$E49),
       IF(ABS(BA49-$E49)&gt;0.01, "Buy", "B"), "")))</f>
        <v/>
      </c>
      <c r="BC49" t="str">
        <f>IF(OR(BB49="B", BB49="BUY"),
    IF(VALUE(RTD("tt.rtd",,RTD("tt.rtd",,"Inst","ASX",AW49),"BidQty")) /
       VALUE(RTD("tt.rtd",,RTD("tt.rtd",,"Inst","ASX",AW49),"AskQty")) &gt; $G$2,
       IF(VALUE(RTD("tt.rtd",,RTD("tt.rtd",,"Inst","ASX",AW49),"BidQty")) /
          VALUE(RTD("tt.rtd",,RTD("tt.rtd",,"Inst","ASX",AW49),"AskQty")) &gt;=
          VALUE(RTD("tt.rtd",,RTD("tt.rtd",,"Inst","ASX",AY49),"AskQty")) /
          VALUE(RTD("tt.rtd",,RTD("tt.rtd",,"Inst","ASX",AY49),"BidQty")),
          AY49,AW49),
       ""),
    IF(OR(BB49="S", BB49="SELL"),
        IF(VALUE(RTD("tt.rtd",,RTD("tt.rtd",,"Inst","ASX",AY49),"BidQty")) /
           VALUE(RTD("tt.rtd",,RTD("tt.rtd",,"Inst","ASX",AY49),"AskQty")) &gt;  $G$2,
           IF(VALUE(RTD("tt.rtd",,RTD("tt.rtd",,"Inst","ASX",AW49),"BidQty")) /
              VALUE(RTD("tt.rtd",,RTD("tt.rtd",,"Inst","ASX",AW49),"AskQty")) &gt;=
              VALUE(RTD("tt.rtd",,RTD("tt.rtd",,"Inst","ASX",AY49),"AskQty")) /
              VALUE(RTD("tt.rtd",,RTD("tt.rtd",,"Inst","ASX",AY49),"BidQty")),
              AW49,AY49),
           ""),
        ""))</f>
        <v/>
      </c>
      <c r="BD49" t="str">
        <f t="shared" si="12"/>
        <v/>
      </c>
      <c r="BE49" s="41" t="s">
        <v>289</v>
      </c>
      <c r="BF49" cm="1">
        <f t="array" ref="BF49">IFERROR(
  _xlfn.SWITCH(
    $F$2,
    "vwap", ROUND(
      (RTD("tt.rtd",,RTD("tt.rtd",,"Inst","ASX",BE49),"BidQty") * RTD("tt.rtd",,RTD("tt.rtd",,"Inst","ASX",BE49),"Ask") +
       RTD("tt.rtd",,RTD("tt.rtd",,"Inst","ASX",BE49),"AskQty") * RTD("tt.rtd",,RTD("tt.rtd",,"Inst","ASX",BE49),"Bid")) /
      (RTD("tt.rtd",,RTD("tt.rtd",,"Inst","ASX",BE49),"BidQty") + RTD("tt.rtd",,RTD("tt.rtd",,"Inst","ASX",BE49),"AskQty")),
      3
    ),
    "settle", RTD("tt.rtd",,RTD("tt.rtd",,"Inst","ASX",BE49),"Settle"),
    "mid", ROUND(
      (RTD("tt.rtd",,RTD("tt.rtd",,"Inst","ASX",BE49),"Bid") + RTD("tt.rtd",,RTD("tt.rtd",,"Inst","ASX",BE49),"Ask")) / 2,
      3
    ),
    0
  ),
  0
)</f>
        <v>0</v>
      </c>
      <c r="BG49" s="41" t="s">
        <v>292</v>
      </c>
      <c r="BH49" cm="1">
        <f t="array" ref="BH49">IFERROR(
  _xlfn.SWITCH(
    $F$2,
    "vwap", ROUND(
      (RTD("tt.rtd",,RTD("tt.rtd",,"Inst","ASX",BG49),"BidQty") * RTD("tt.rtd",,RTD("tt.rtd",,"Inst","ASX",BG49),"Ask") +
       RTD("tt.rtd",,RTD("tt.rtd",,"Inst","ASX",BG49),"AskQty") * RTD("tt.rtd",,RTD("tt.rtd",,"Inst","ASX",BG49),"Bid")) /
      (RTD("tt.rtd",,RTD("tt.rtd",,"Inst","ASX",BG49),"BidQty") + RTD("tt.rtd",,RTD("tt.rtd",,"Inst","ASX",BG49),"AskQty")),
      3
    ),
    "settle", RTD("tt.rtd",,RTD("tt.rtd",,"Inst","ASX",BG49),"Settle"),
    "mid", ROUND(
      (RTD("tt.rtd",,RTD("tt.rtd",,"Inst","ASX",BG49),"Bid") + RTD("tt.rtd",,RTD("tt.rtd",,"Inst","ASX",BG49),"Ask")) / 2,
      3
    ),
    0
  ),
  0
)</f>
        <v>0</v>
      </c>
      <c r="BI49" s="35">
        <f t="shared" si="13"/>
        <v>0</v>
      </c>
      <c r="BJ49" t="str">
        <f>IF(AND(BF49=0, BH49=0), "",
   IF(AND(VALUE(RTD("tt.rtd",,RTD("tt.rtd",,"Inst","ASX",BE49),"ttq"))&gt;0,
       VALUE(RTD("tt.rtd",,RTD("tt.rtd",,"Inst","ASX",BG49),"ttq"))&gt;0,
         $E49&lt;$F49, BI49&gt;$F49),
       IF(ABS(BI49-$F49)&gt;0.01, "Sell", "S"),
   IF(AND(VALUE(RTD("tt.rtd",,RTD("tt.rtd",,"Inst","ASX",BE49),"ttq"))&gt;0,
       VALUE(RTD("tt.rtd",,RTD("tt.rtd",,"Inst","ASX",BG49),"ttq"))&gt;0,
       $E49&lt;$F49, BI49&lt;$E49),
       IF(ABS(BI49-$E49)&gt;0.01, "Buy", "B"), "")))</f>
        <v/>
      </c>
      <c r="BK49" t="str">
        <f>IF(OR(BJ49="B", BJ49="BUY"),
    IF(VALUE(RTD("tt.rtd",,RTD("tt.rtd",,"Inst","ASX",BE49),"BidQty")) /
       VALUE(RTD("tt.rtd",,RTD("tt.rtd",,"Inst","ASX",BE49),"AskQty")) &gt; $G$2,
       IF(VALUE(RTD("tt.rtd",,RTD("tt.rtd",,"Inst","ASX",BE49),"BidQty")) /
          VALUE(RTD("tt.rtd",,RTD("tt.rtd",,"Inst","ASX",BE49),"AskQty")) &gt;=
          VALUE(RTD("tt.rtd",,RTD("tt.rtd",,"Inst","ASX",BG49),"AskQty")) /
          VALUE(RTD("tt.rtd",,RTD("tt.rtd",,"Inst","ASX",BG49),"BidQty")),
          BG49,BE49),
       ""),
    IF(OR(BJ49="S", BJ49="SELL"),
        IF(VALUE(RTD("tt.rtd",,RTD("tt.rtd",,"Inst","ASX",BG49),"BidQty")) /
           VALUE(RTD("tt.rtd",,RTD("tt.rtd",,"Inst","ASX",BG49),"AskQty")) &gt;  $G$2,
           IF(VALUE(RTD("tt.rtd",,RTD("tt.rtd",,"Inst","ASX",BE49),"BidQty")) /
              VALUE(RTD("tt.rtd",,RTD("tt.rtd",,"Inst","ASX",BE49),"AskQty")) &gt;=
              VALUE(RTD("tt.rtd",,RTD("tt.rtd",,"Inst","ASX",BG49),"AskQty")) /
              VALUE(RTD("tt.rtd",,RTD("tt.rtd",,"Inst","ASX",BG49),"BidQty")),
              BE49,BG49),
           ""),
        ""))</f>
        <v/>
      </c>
      <c r="BL49" t="str">
        <f t="shared" si="14"/>
        <v/>
      </c>
    </row>
    <row r="50" spans="1:763" x14ac:dyDescent="0.2">
      <c r="A50" s="40" t="s">
        <v>54</v>
      </c>
      <c r="B50" cm="1">
        <f t="array" ref="B50">IFERROR(
  _xlfn.SWITCH(
    $F$2,
    "vwap", ROUND(
      (RTD("tt.rtd",,RTD("tt.rtd",,"Inst","ASX",A50),"BidQty") * RTD("tt.rtd",,RTD("tt.rtd",,"Inst","ASX",A50),"Ask") +
       RTD("tt.rtd",,RTD("tt.rtd",,"Inst","ASX",A50),"AskQty") * RTD("tt.rtd",,RTD("tt.rtd",,"Inst","ASX",A50),"Bid")) /
      (RTD("tt.rtd",,RTD("tt.rtd",,"Inst","ASX",A50),"BidQty") + RTD("tt.rtd",,RTD("tt.rtd",,"Inst","ASX",A50),"AskQty")),
      3
    ),
    "settle", RTD("tt.rtd",,RTD("tt.rtd",,"Inst","ASX",A50),"Settle"),
    "mid", ROUND(
      (RTD("tt.rtd",,RTD("tt.rtd",,"Inst","ASX",A50),"Bid") + RTD("tt.rtd",,RTD("tt.rtd",,"Inst","ASX",A50),"Ask")) / 2,
      3
    ),
    0
  ),
  0
)</f>
        <v>0</v>
      </c>
      <c r="C50" s="35">
        <f t="shared" si="18"/>
        <v>0</v>
      </c>
      <c r="D50" s="41" t="s">
        <v>173</v>
      </c>
      <c r="E50" t="e">
        <f>VALUE(RTD("tt.rtd",,RTD("tt.rtd",,"Inst","ASX",D50),"Bid"))</f>
        <v>#N/A</v>
      </c>
      <c r="F50" t="e">
        <f>VALUE(RTD("tt.rtd",,RTD("tt.rtd",,"Inst","ASX",D50),"Ask"))</f>
        <v>#N/A</v>
      </c>
      <c r="G50" s="37" cm="1">
        <f t="array" ref="G50">IFERROR(
  _xlfn.SWITCH(
    $F$2,
    "vwap", ROUND(
      (RTD("tt.rtd",,RTD("tt.rtd",,"Inst","ASX",D50),"BidQty") * RTD("tt.rtd",,RTD("tt.rtd",,"Inst","ASX",D50),"Ask") +
       RTD("tt.rtd",,RTD("tt.rtd",,"Inst","ASX",D50),"AskQty") * RTD("tt.rtd",,RTD("tt.rtd",,"Inst","ASX",D50),"Bid")) /
      (RTD("tt.rtd",,RTD("tt.rtd",,"Inst","ASX",D50),"BidQty") + RTD("tt.rtd",,RTD("tt.rtd",,"Inst","ASX",D50),"AskQty")),
      3
    ),
    "settle", RTD("tt.rtd",,RTD("tt.rtd",,"Inst","ASX",D50),"Settle"),
    "mid", ROUND(
      (RTD("tt.rtd",,RTD("tt.rtd",,"Inst","ASX",D50),"Bid") + RTD("tt.rtd",,RTD("tt.rtd",,"Inst","ASX",D50),"Ask")) / 2,
      3
    ),
    0
  ),
  0
)</f>
        <v>0</v>
      </c>
      <c r="I50" s="41" t="s">
        <v>174</v>
      </c>
      <c r="J50" cm="1">
        <f t="array" ref="J50">IFERROR(
  _xlfn.SWITCH(
    $F$2,
    "vwap", ROUND(
      (RTD("tt.rtd",,RTD("tt.rtd",,"Inst","ASX",I50),"BidQty") * RTD("tt.rtd",,RTD("tt.rtd",,"Inst","ASX",I50),"Ask") +
       RTD("tt.rtd",,RTD("tt.rtd",,"Inst","ASX",I50),"AskQty") * RTD("tt.rtd",,RTD("tt.rtd",,"Inst","ASX",I50),"Bid")) /
      (RTD("tt.rtd",,RTD("tt.rtd",,"Inst","ASX",I50),"BidQty") + RTD("tt.rtd",,RTD("tt.rtd",,"Inst","ASX",I50),"AskQty")),
      3
    ),
    "settle", RTD("tt.rtd",,RTD("tt.rtd",,"Inst","ASX",I50),"Settle"),
    "mid", ROUND(
      (RTD("tt.rtd",,RTD("tt.rtd",,"Inst","ASX",I50),"Bid") + RTD("tt.rtd",,RTD("tt.rtd",,"Inst","ASX",I50),"Ask")) / 2,
      3
    ),
    0
  ),
  0
)</f>
        <v>0</v>
      </c>
      <c r="K50" s="41" t="s">
        <v>80</v>
      </c>
      <c r="L50" cm="1">
        <f t="array" ref="L50">IFERROR(
  _xlfn.SWITCH(
    $F$2,
    "vwap", ROUND(
      (RTD("tt.rtd",,RTD("tt.rtd",,"Inst","ASX",K50),"BidQty") * RTD("tt.rtd",,RTD("tt.rtd",,"Inst","ASX",K50),"Ask") +
       RTD("tt.rtd",,RTD("tt.rtd",,"Inst","ASX",K50),"AskQty") * RTD("tt.rtd",,RTD("tt.rtd",,"Inst","ASX",K50),"Bid")) /
      (RTD("tt.rtd",,RTD("tt.rtd",,"Inst","ASX",K50),"BidQty") + RTD("tt.rtd",,RTD("tt.rtd",,"Inst","ASX",K50),"AskQty")),
      3
    ),
    "settle", RTD("tt.rtd",,RTD("tt.rtd",,"Inst","ASX",K50),"Settle"),
    "mid", ROUND(
      (RTD("tt.rtd",,RTD("tt.rtd",,"Inst","ASX",K50),"Bid") + RTD("tt.rtd",,RTD("tt.rtd",,"Inst","ASX",K50),"Ask")) / 2,
      3
    ),
    0
  ),
  0
)</f>
        <v>0</v>
      </c>
      <c r="M50" s="35">
        <f t="shared" si="17"/>
        <v>0</v>
      </c>
      <c r="N50" t="str">
        <f>IF(AND(J50=0, L50=0), "",
   IF(AND(VALUE(RTD("tt.rtd",,RTD("tt.rtd",,"Inst","ASX",I50),"ttq"))&gt;0,
       VALUE(RTD("tt.rtd",,RTD("tt.rtd",,"Inst","ASX",K50),"ttq"))&gt;0,
         $E50&lt;$F50, M50&gt;$F50),
       IF(ABS(M50-$F50)&gt;0.01, "Sell", "S"),
   IF(AND(VALUE(RTD("tt.rtd",,RTD("tt.rtd",,"Inst","ASX",I50),"ttq"))&gt;0,
       VALUE(RTD("tt.rtd",,RTD("tt.rtd",,"Inst","ASX",K50),"ttq"))&gt;0,
       $E50&lt;$F50, M50&lt;$E50),
       IF(ABS(M50-$E50)&gt;0.01, "Buy", "B"), "")))</f>
        <v/>
      </c>
      <c r="P50" t="str">
        <f t="shared" si="2"/>
        <v/>
      </c>
      <c r="Q50" s="41" t="s">
        <v>176</v>
      </c>
      <c r="R50" cm="1">
        <f t="array" ref="R50">IFERROR(
  _xlfn.SWITCH(
    $F$2,
    "vwap", ROUND(
      (RTD("tt.rtd",,RTD("tt.rtd",,"Inst","ASX",Q50),"BidQty") * RTD("tt.rtd",,RTD("tt.rtd",,"Inst","ASX",Q50),"Ask") +
       RTD("tt.rtd",,RTD("tt.rtd",,"Inst","ASX",Q50),"AskQty") * RTD("tt.rtd",,RTD("tt.rtd",,"Inst","ASX",Q50),"Bid")) /
      (RTD("tt.rtd",,RTD("tt.rtd",,"Inst","ASX",Q50),"BidQty") + RTD("tt.rtd",,RTD("tt.rtd",,"Inst","ASX",Q50),"AskQty")),
      3
    ),
    "settle", RTD("tt.rtd",,RTD("tt.rtd",,"Inst","ASX",Q50),"Settle"),
    "mid", ROUND(
      (RTD("tt.rtd",,RTD("tt.rtd",,"Inst","ASX",Q50),"Bid") + RTD("tt.rtd",,RTD("tt.rtd",,"Inst","ASX",Q50),"Ask")) / 2,
      3
    ),
    0
  ),
  0
)</f>
        <v>0</v>
      </c>
      <c r="S50" s="41" t="s">
        <v>206</v>
      </c>
      <c r="T50" cm="1">
        <f t="array" ref="T50">IFERROR(
  _xlfn.SWITCH(
    $F$2,
    "vwap", ROUND(
      (RTD("tt.rtd",,RTD("tt.rtd",,"Inst","ASX",S50),"BidQty") * RTD("tt.rtd",,RTD("tt.rtd",,"Inst","ASX",S50),"Ask") +
       RTD("tt.rtd",,RTD("tt.rtd",,"Inst","ASX",S50),"AskQty") * RTD("tt.rtd",,RTD("tt.rtd",,"Inst","ASX",S50),"Bid")) /
      (RTD("tt.rtd",,RTD("tt.rtd",,"Inst","ASX",S50),"BidQty") + RTD("tt.rtd",,RTD("tt.rtd",,"Inst","ASX",S50),"AskQty")),
      3
    ),
    "settle", RTD("tt.rtd",,RTD("tt.rtd",,"Inst","ASX",S50),"Settle"),
    "mid", ROUND(
      (RTD("tt.rtd",,RTD("tt.rtd",,"Inst","ASX",S50),"Bid") + RTD("tt.rtd",,RTD("tt.rtd",,"Inst","ASX",S50),"Ask")) / 2,
      3
    ),
    0
  ),
  0
)</f>
        <v>0</v>
      </c>
      <c r="U50" s="35">
        <f t="shared" si="3"/>
        <v>0</v>
      </c>
      <c r="V50" t="str">
        <f>IF(AND(R50=0, T50=0), "",
   IF(AND(VALUE(RTD("tt.rtd",,RTD("tt.rtd",,"Inst","ASX",Q50),"ttq"))&gt;0,
       VALUE(RTD("tt.rtd",,RTD("tt.rtd",,"Inst","ASX",S50),"ttq"))&gt;0,
         $E50&lt;$F50, U50&gt;$F50),
       IF(ABS(U50-$F50)&gt;0.01, "Sell", "S"),
   IF(AND(VALUE(RTD("tt.rtd",,RTD("tt.rtd",,"Inst","ASX",Q50),"ttq"))&gt;0,
       VALUE(RTD("tt.rtd",,RTD("tt.rtd",,"Inst","ASX",S50),"ttq"))&gt;0,
       $E50&lt;$F50, U50&lt;$E50),
       IF(ABS(U50-$E50)&gt;0.01, "Buy", "B"), "")))</f>
        <v/>
      </c>
      <c r="X50" t="str">
        <f t="shared" si="4"/>
        <v/>
      </c>
      <c r="Y50" s="41" t="s">
        <v>180</v>
      </c>
      <c r="Z50" cm="1">
        <f t="array" ref="Z50">IFERROR(
  _xlfn.SWITCH(
    $F$2,
    "vwap", ROUND(
      (RTD("tt.rtd",,RTD("tt.rtd",,"Inst","ASX",Y50),"BidQty") * RTD("tt.rtd",,RTD("tt.rtd",,"Inst","ASX",Y50),"Ask") +
       RTD("tt.rtd",,RTD("tt.rtd",,"Inst","ASX",Y50),"AskQty") * RTD("tt.rtd",,RTD("tt.rtd",,"Inst","ASX",Y50),"Bid")) /
      (RTD("tt.rtd",,RTD("tt.rtd",,"Inst","ASX",Y50),"BidQty") + RTD("tt.rtd",,RTD("tt.rtd",,"Inst","ASX",Y50),"AskQty")),
      3
    ),
    "settle", RTD("tt.rtd",,RTD("tt.rtd",,"Inst","ASX",Y50),"Settle"),
    "mid", ROUND(
      (RTD("tt.rtd",,RTD("tt.rtd",,"Inst","ASX",Y50),"Bid") + RTD("tt.rtd",,RTD("tt.rtd",,"Inst","ASX",Y50),"Ask")) / 2,
      3
    ),
    0
  ),
  0
)</f>
        <v>0</v>
      </c>
      <c r="AA50" s="41" t="s">
        <v>207</v>
      </c>
      <c r="AB50" cm="1">
        <f t="array" ref="AB50">IFERROR(
  _xlfn.SWITCH(
    $F$2,
    "vwap", ROUND(
      (RTD("tt.rtd",,RTD("tt.rtd",,"Inst","ASX",AA50),"BidQty") * RTD("tt.rtd",,RTD("tt.rtd",,"Inst","ASX",AA50),"Ask") +
       RTD("tt.rtd",,RTD("tt.rtd",,"Inst","ASX",AA50),"AskQty") * RTD("tt.rtd",,RTD("tt.rtd",,"Inst","ASX",AA50),"Bid")) /
      (RTD("tt.rtd",,RTD("tt.rtd",,"Inst","ASX",AA50),"BidQty") + RTD("tt.rtd",,RTD("tt.rtd",,"Inst","ASX",AA50),"AskQty")),
      3
    ),
    "settle", RTD("tt.rtd",,RTD("tt.rtd",,"Inst","ASX",AA50),"Settle"),
    "mid", ROUND(
      (RTD("tt.rtd",,RTD("tt.rtd",,"Inst","ASX",AA50),"Bid") + RTD("tt.rtd",,RTD("tt.rtd",,"Inst","ASX",AA50),"Ask")) / 2,
      3
    ),
    0
  ),
  0
)</f>
        <v>0</v>
      </c>
      <c r="AC50" s="35">
        <f t="shared" si="5"/>
        <v>0</v>
      </c>
      <c r="AD50" t="str">
        <f>IF(AND(Z50=0, AB50=0), "",
   IF(AND(VALUE(RTD("tt.rtd",,RTD("tt.rtd",,"Inst","ASX",Y50),"ttq"))&gt;0,
       VALUE(RTD("tt.rtd",,RTD("tt.rtd",,"Inst","ASX",AA50),"ttq"))&gt;0,
         $E50&lt;$F50, AC50&gt;$F50),
       IF(ABS(AC50-$F50)&gt;0.01, "Sell", "S"),
   IF(AND(VALUE(RTD("tt.rtd",,RTD("tt.rtd",,"Inst","ASX",Y50),"ttq"))&gt;0,
       VALUE(RTD("tt.rtd",,RTD("tt.rtd",,"Inst","ASX",AA50),"ttq"))&gt;0,
       $E50&lt;$F50, AC50&lt;$E50),
       IF(ABS(AC50-$E50)&gt;0.01, "Buy", "B"), "")))</f>
        <v/>
      </c>
      <c r="AF50" t="str">
        <f t="shared" si="6"/>
        <v/>
      </c>
      <c r="AG50" s="41" t="s">
        <v>196</v>
      </c>
      <c r="AH50" cm="1">
        <f t="array" ref="AH50">IFERROR(
  _xlfn.SWITCH(
    $F$2,
    "vwap", ROUND(
      (RTD("tt.rtd",,RTD("tt.rtd",,"Inst","ASX",AG50),"BidQty") * RTD("tt.rtd",,RTD("tt.rtd",,"Inst","ASX",AG50),"Ask") +
       RTD("tt.rtd",,RTD("tt.rtd",,"Inst","ASX",AG50),"AskQty") * RTD("tt.rtd",,RTD("tt.rtd",,"Inst","ASX",AG50),"Bid")) /
      (RTD("tt.rtd",,RTD("tt.rtd",,"Inst","ASX",AG50),"BidQty") + RTD("tt.rtd",,RTD("tt.rtd",,"Inst","ASX",AG50),"AskQty")),
      3
    ),
    "settle", RTD("tt.rtd",,RTD("tt.rtd",,"Inst","ASX",AG50),"Settle"),
    "mid", ROUND(
      (RTD("tt.rtd",,RTD("tt.rtd",,"Inst","ASX",AG50),"Bid") + RTD("tt.rtd",,RTD("tt.rtd",,"Inst","ASX",AG50),"Ask")) / 2,
      3
    ),
    0
  ),
  0
)</f>
        <v>0</v>
      </c>
      <c r="AI50" s="41" t="s">
        <v>208</v>
      </c>
      <c r="AJ50" cm="1">
        <f t="array" ref="AJ50">IFERROR(
  _xlfn.SWITCH(
    $F$2,
    "vwap", ROUND(
      (RTD("tt.rtd",,RTD("tt.rtd",,"Inst","ASX",AI50),"BidQty") * RTD("tt.rtd",,RTD("tt.rtd",,"Inst","ASX",AI50),"Ask") +
       RTD("tt.rtd",,RTD("tt.rtd",,"Inst","ASX",AI50),"AskQty") * RTD("tt.rtd",,RTD("tt.rtd",,"Inst","ASX",AI50),"Bid")) /
      (RTD("tt.rtd",,RTD("tt.rtd",,"Inst","ASX",AI50),"BidQty") + RTD("tt.rtd",,RTD("tt.rtd",,"Inst","ASX",AI50),"AskQty")),
      3
    ),
    "settle", RTD("tt.rtd",,RTD("tt.rtd",,"Inst","ASX",AI50),"Settle"),
    "mid", ROUND(
      (RTD("tt.rtd",,RTD("tt.rtd",,"Inst","ASX",AI50),"Bid") + RTD("tt.rtd",,RTD("tt.rtd",,"Inst","ASX",AI50),"Ask")) / 2,
      3
    ),
    0
  ),
  0
)</f>
        <v>0</v>
      </c>
      <c r="AK50" s="35">
        <f t="shared" si="7"/>
        <v>0</v>
      </c>
      <c r="AL50" t="str">
        <f>IF(AND(AH50=0, AJ50=0), "",
   IF(AND(VALUE(RTD("tt.rtd",,RTD("tt.rtd",,"Inst","ASX",AG50),"ttq"))&gt;0,
       VALUE(RTD("tt.rtd",,RTD("tt.rtd",,"Inst","ASX",AI50),"ttq"))&gt;0,
         $E50&lt;$F50, AK50&gt;$F50),
       IF(ABS(AK50-$F50)&gt;0.01, "Sell", "S"),
   IF(AND(VALUE(RTD("tt.rtd",,RTD("tt.rtd",,"Inst","ASX",AG50),"ttq"))&gt;0,
       VALUE(RTD("tt.rtd",,RTD("tt.rtd",,"Inst","ASX",AI50),"ttq"))&gt;0,
       $E50&lt;$F50, AK50&lt;$E50),
       IF(ABS(AK50-$E50)&gt;0.01, "Buy", "B"), "")))</f>
        <v/>
      </c>
      <c r="AM50" t="str">
        <f>IF(OR(AL50="B", AL50="BUY"),
    IF(VALUE(RTD("tt.rtd",,RTD("tt.rtd",,"Inst","ASX",AG50),"BidQty")) /
       VALUE(RTD("tt.rtd",,RTD("tt.rtd",,"Inst","ASX",AG50),"AskQty")) &gt; $G$2,
       IF(VALUE(RTD("tt.rtd",,RTD("tt.rtd",,"Inst","ASX",AG50),"BidQty")) /
          VALUE(RTD("tt.rtd",,RTD("tt.rtd",,"Inst","ASX",AG50),"AskQty")) &gt;=
          VALUE(RTD("tt.rtd",,RTD("tt.rtd",,"Inst","ASX",AI50),"AskQty")) /
          VALUE(RTD("tt.rtd",,RTD("tt.rtd",,"Inst","ASX",AI50),"BidQty")),
          AI50,AG50),
       ""),
    IF(OR(AL50="S", AL50="SELL"),
        IF(VALUE(RTD("tt.rtd",,RTD("tt.rtd",,"Inst","ASX",AI50),"BidQty")) /
           VALUE(RTD("tt.rtd",,RTD("tt.rtd",,"Inst","ASX",AI50),"AskQty")) &gt;  $G$2,
           IF(VALUE(RTD("tt.rtd",,RTD("tt.rtd",,"Inst","ASX",AG50),"BidQty")) /
              VALUE(RTD("tt.rtd",,RTD("tt.rtd",,"Inst","ASX",AG50),"AskQty")) &gt;=
              VALUE(RTD("tt.rtd",,RTD("tt.rtd",,"Inst","ASX",AI50),"AskQty")) /
              VALUE(RTD("tt.rtd",,RTD("tt.rtd",,"Inst","ASX",AI50),"BidQty")),
              AG50,AI50),
           ""),
        ""))</f>
        <v/>
      </c>
      <c r="AN50" t="str">
        <f t="shared" si="8"/>
        <v/>
      </c>
      <c r="AO50" s="41" t="s">
        <v>77</v>
      </c>
      <c r="AP50" cm="1">
        <f t="array" ref="AP50">IFERROR(
  _xlfn.SWITCH(
    $F$2,
    "vwap", ROUND(
      (RTD("tt.rtd",,RTD("tt.rtd",,"Inst","ASX",AO50),"BidQty") * RTD("tt.rtd",,RTD("tt.rtd",,"Inst","ASX",AO50),"Ask") +
       RTD("tt.rtd",,RTD("tt.rtd",,"Inst","ASX",AO50),"AskQty") * RTD("tt.rtd",,RTD("tt.rtd",,"Inst","ASX",AO50),"Bid")) /
      (RTD("tt.rtd",,RTD("tt.rtd",,"Inst","ASX",AO50),"BidQty") + RTD("tt.rtd",,RTD("tt.rtd",,"Inst","ASX",AO50),"AskQty")),
      3
    ),
    "settle", RTD("tt.rtd",,RTD("tt.rtd",,"Inst","ASX",AO50),"Settle"),
    "mid", ROUND(
      (RTD("tt.rtd",,RTD("tt.rtd",,"Inst","ASX",AO50),"Bid") + RTD("tt.rtd",,RTD("tt.rtd",,"Inst","ASX",AO50),"Ask")) / 2,
      3
    ),
    0
  ),
  0
)</f>
        <v>0</v>
      </c>
      <c r="AQ50" s="41" t="s">
        <v>177</v>
      </c>
      <c r="AR50" cm="1">
        <f t="array" ref="AR50">IFERROR(
  _xlfn.SWITCH(
    $F$2,
    "vwap", ROUND(
      (RTD("tt.rtd",,RTD("tt.rtd",,"Inst","ASX",AQ50),"BidQty") * RTD("tt.rtd",,RTD("tt.rtd",,"Inst","ASX",AQ50),"Ask") +
       RTD("tt.rtd",,RTD("tt.rtd",,"Inst","ASX",AQ50),"AskQty") * RTD("tt.rtd",,RTD("tt.rtd",,"Inst","ASX",AQ50),"Bid")) /
      (RTD("tt.rtd",,RTD("tt.rtd",,"Inst","ASX",AQ50),"BidQty") + RTD("tt.rtd",,RTD("tt.rtd",,"Inst","ASX",AQ50),"AskQty")),
      3
    ),
    "settle", RTD("tt.rtd",,RTD("tt.rtd",,"Inst","ASX",AQ50),"Settle"),
    "mid", ROUND(
      (RTD("tt.rtd",,RTD("tt.rtd",,"Inst","ASX",AQ50),"Bid") + RTD("tt.rtd",,RTD("tt.rtd",,"Inst","ASX",AQ50),"Ask")) / 2,
      3
    ),
    0
  ),
  0
)</f>
        <v>0</v>
      </c>
      <c r="AS50" s="35">
        <f t="shared" si="19"/>
        <v>0</v>
      </c>
      <c r="AT50" t="str">
        <f>IF(AND(AP50=0, AR50=0), "",
   IF(AND(VALUE(RTD("tt.rtd",,RTD("tt.rtd",,"Inst","ASX",AO50),"ttq"))&gt;0,
       VALUE(RTD("tt.rtd",,RTD("tt.rtd",,"Inst","ASX",AQ50),"ttq"))&gt;0,
         $E50&lt;$F50, AS50&gt;$F50),
       IF(ABS(AS50-$F50)&gt;0.01, "Sell", "S"),
   IF(AND(VALUE(RTD("tt.rtd",,RTD("tt.rtd",,"Inst","ASX",AO50),"ttq"))&gt;0,
       VALUE(RTD("tt.rtd",,RTD("tt.rtd",,"Inst","ASX",AQ50),"ttq"))&gt;0,
       $E50&lt;$F50, AS50&lt;$E50),
       IF(ABS(AS50-$E50)&gt;0.01, "Buy", "B"), "")))</f>
        <v/>
      </c>
      <c r="AU50" t="str">
        <f>IF(OR(AT50="B", AT50="BUY"),
    IF(VALUE(RTD("tt.rtd",,RTD("tt.rtd",,"Inst","ASX",AO50),"BidQty")) /
       VALUE(RTD("tt.rtd",,RTD("tt.rtd",,"Inst","ASX",AO50),"AskQty")) &gt; $G$2,
       IF(VALUE(RTD("tt.rtd",,RTD("tt.rtd",,"Inst","ASX",AO50),"BidQty")) /
          VALUE(RTD("tt.rtd",,RTD("tt.rtd",,"Inst","ASX",AO50),"AskQty")) &gt;=
          VALUE(RTD("tt.rtd",,RTD("tt.rtd",,"Inst","ASX",AQ50),"AskQty")) /
          VALUE(RTD("tt.rtd",,RTD("tt.rtd",,"Inst","ASX",AQ50),"BidQty")),
          AQ50,AO50),
       ""),
    IF(OR(AT50="S", AT50="SELL"),
        IF(VALUE(RTD("tt.rtd",,RTD("tt.rtd",,"Inst","ASX",AQ50),"BidQty")) /
           VALUE(RTD("tt.rtd",,RTD("tt.rtd",,"Inst","ASX",AQ50),"AskQty")) &gt;  $G$2,
           IF(VALUE(RTD("tt.rtd",,RTD("tt.rtd",,"Inst","ASX",AO50),"BidQty")) /
              VALUE(RTD("tt.rtd",,RTD("tt.rtd",,"Inst","ASX",AO50),"AskQty")) &gt;=
              VALUE(RTD("tt.rtd",,RTD("tt.rtd",,"Inst","ASX",AQ50),"AskQty")) /
              VALUE(RTD("tt.rtd",,RTD("tt.rtd",,"Inst","ASX",AQ50),"BidQty")),
              AO50,AQ50),
           ""),
        ""))</f>
        <v/>
      </c>
      <c r="AV50" t="str">
        <f t="shared" si="10"/>
        <v/>
      </c>
      <c r="AW50" s="41" t="s">
        <v>172</v>
      </c>
      <c r="AX50" cm="1">
        <f t="array" ref="AX50">IFERROR(
  _xlfn.SWITCH(
    $F$2,
    "vwap", ROUND(
      (RTD("tt.rtd",,RTD("tt.rtd",,"Inst","ASX",AW50),"BidQty") * RTD("tt.rtd",,RTD("tt.rtd",,"Inst","ASX",AW50),"Ask") +
       RTD("tt.rtd",,RTD("tt.rtd",,"Inst","ASX",AW50),"AskQty") * RTD("tt.rtd",,RTD("tt.rtd",,"Inst","ASX",AW50),"Bid")) /
      (RTD("tt.rtd",,RTD("tt.rtd",,"Inst","ASX",AW50),"BidQty") + RTD("tt.rtd",,RTD("tt.rtd",,"Inst","ASX",AW50),"AskQty")),
      3
    ),
    "settle", RTD("tt.rtd",,RTD("tt.rtd",,"Inst","ASX",AW50),"Settle"),
    "mid", ROUND(
      (RTD("tt.rtd",,RTD("tt.rtd",,"Inst","ASX",AW50),"Bid") + RTD("tt.rtd",,RTD("tt.rtd",,"Inst","ASX",AW50),"Ask")) / 2,
      3
    ),
    0
  ),
  0
)</f>
        <v>0</v>
      </c>
      <c r="AY50" s="41" t="s">
        <v>79</v>
      </c>
      <c r="AZ50" cm="1">
        <f t="array" ref="AZ50">IFERROR(
  _xlfn.SWITCH(
    $F$2,
    "vwap", ROUND(
      (RTD("tt.rtd",,RTD("tt.rtd",,"Inst","ASX",AY50),"BidQty") * RTD("tt.rtd",,RTD("tt.rtd",,"Inst","ASX",AY50),"Ask") +
       RTD("tt.rtd",,RTD("tt.rtd",,"Inst","ASX",AY50),"AskQty") * RTD("tt.rtd",,RTD("tt.rtd",,"Inst","ASX",AY50),"Bid")) /
      (RTD("tt.rtd",,RTD("tt.rtd",,"Inst","ASX",AY50),"BidQty") + RTD("tt.rtd",,RTD("tt.rtd",,"Inst","ASX",AY50),"AskQty")),
      3
    ),
    "settle", RTD("tt.rtd",,RTD("tt.rtd",,"Inst","ASX",AY50),"Settle"),
    "mid", ROUND(
      (RTD("tt.rtd",,RTD("tt.rtd",,"Inst","ASX",AY50),"Bid") + RTD("tt.rtd",,RTD("tt.rtd",,"Inst","ASX",AY50),"Ask")) / 2,
      3
    ),
    0
  ),
  0
)</f>
        <v>0</v>
      </c>
      <c r="BA50" s="39">
        <f t="shared" si="20"/>
        <v>0</v>
      </c>
      <c r="BB50" t="str">
        <f>IF(AND(AX50=0, AZ50=0), "",
   IF(AND(VALUE(RTD("tt.rtd",,RTD("tt.rtd",,"Inst","ASX",AW50),"ttq"))&gt;0,
       VALUE(RTD("tt.rtd",,RTD("tt.rtd",,"Inst","ASX",AY50),"ttq"))&gt;0,
         $E50&lt;$F50, BA50&gt;$F50),
       IF(ABS(BA50-$F50)&gt;0.01, "Sell", "S"),
   IF(AND(VALUE(RTD("tt.rtd",,RTD("tt.rtd",,"Inst","ASX",AW50),"ttq"))&gt;0,
       VALUE(RTD("tt.rtd",,RTD("tt.rtd",,"Inst","ASX",AY50),"ttq"))&gt;0,
       $E50&lt;$F50, BA50&lt;$E50),
       IF(ABS(BA50-$E50)&gt;0.01, "Buy", "B"), "")))</f>
        <v/>
      </c>
      <c r="BC50" t="str">
        <f>IF(OR(BB50="B", BB50="BUY"),
    IF(VALUE(RTD("tt.rtd",,RTD("tt.rtd",,"Inst","ASX",AW50),"BidQty")) /
       VALUE(RTD("tt.rtd",,RTD("tt.rtd",,"Inst","ASX",AW50),"AskQty")) &gt; $G$2,
       IF(VALUE(RTD("tt.rtd",,RTD("tt.rtd",,"Inst","ASX",AW50),"BidQty")) /
          VALUE(RTD("tt.rtd",,RTD("tt.rtd",,"Inst","ASX",AW50),"AskQty")) &gt;=
          VALUE(RTD("tt.rtd",,RTD("tt.rtd",,"Inst","ASX",AY50),"AskQty")) /
          VALUE(RTD("tt.rtd",,RTD("tt.rtd",,"Inst","ASX",AY50),"BidQty")),
          AY50,AW50),
       ""),
    IF(OR(BB50="S", BB50="SELL"),
        IF(VALUE(RTD("tt.rtd",,RTD("tt.rtd",,"Inst","ASX",AY50),"BidQty")) /
           VALUE(RTD("tt.rtd",,RTD("tt.rtd",,"Inst","ASX",AY50),"AskQty")) &gt;  $G$2,
           IF(VALUE(RTD("tt.rtd",,RTD("tt.rtd",,"Inst","ASX",AW50),"BidQty")) /
              VALUE(RTD("tt.rtd",,RTD("tt.rtd",,"Inst","ASX",AW50),"AskQty")) &gt;=
              VALUE(RTD("tt.rtd",,RTD("tt.rtd",,"Inst","ASX",AY50),"AskQty")) /
              VALUE(RTD("tt.rtd",,RTD("tt.rtd",,"Inst","ASX",AY50),"BidQty")),
              AW50,AY50),
           ""),
        ""))</f>
        <v/>
      </c>
      <c r="BD50" t="str">
        <f t="shared" si="12"/>
        <v/>
      </c>
      <c r="BE50" s="41"/>
      <c r="BG50" s="41"/>
      <c r="BI50" s="35"/>
      <c r="BJ50" t="str">
        <f>IF(AND(BF50=0, BH50=0), "",
   IF(AND(VALUE(RTD("tt.rtd",,RTD("tt.rtd",,"Inst","ASX",BE50),"ttq"))&gt;0,
       VALUE(RTD("tt.rtd",,RTD("tt.rtd",,"Inst","ASX",BG50),"ttq"))&gt;0,
         $E50&lt;$F50, BI50&gt;$F50),
       IF(ABS(BI50-$F50)&gt;0.01, "Sell", "S"),
   IF(AND(VALUE(RTD("tt.rtd",,RTD("tt.rtd",,"Inst","ASX",BE50),"ttq"))&gt;0,
       VALUE(RTD("tt.rtd",,RTD("tt.rtd",,"Inst","ASX",BG50),"ttq"))&gt;0,
       $E50&lt;$F50, BI50&lt;$E50),
       IF(ABS(BI50-$E50)&gt;0.01, "Buy", "B"), "")))</f>
        <v/>
      </c>
    </row>
    <row r="51" spans="1:763" x14ac:dyDescent="0.2">
      <c r="A51" s="40" t="s">
        <v>55</v>
      </c>
      <c r="B51" cm="1">
        <f t="array" ref="B51">IFERROR(
  _xlfn.SWITCH(
    $F$2,
    "vwap", ROUND(
      (RTD("tt.rtd",,RTD("tt.rtd",,"Inst","ASX",A51),"BidQty") * RTD("tt.rtd",,RTD("tt.rtd",,"Inst","ASX",A51),"Ask") +
       RTD("tt.rtd",,RTD("tt.rtd",,"Inst","ASX",A51),"AskQty") * RTD("tt.rtd",,RTD("tt.rtd",,"Inst","ASX",A51),"Bid")) /
      (RTD("tt.rtd",,RTD("tt.rtd",,"Inst","ASX",A51),"BidQty") + RTD("tt.rtd",,RTD("tt.rtd",,"Inst","ASX",A51),"AskQty")),
      3
    ),
    "settle", RTD("tt.rtd",,RTD("tt.rtd",,"Inst","ASX",A51),"Settle"),
    "mid", ROUND(
      (RTD("tt.rtd",,RTD("tt.rtd",,"Inst","ASX",A51),"Bid") + RTD("tt.rtd",,RTD("tt.rtd",,"Inst","ASX",A51),"Ask")) / 2,
      3
    ),
    0
  ),
  0
)</f>
        <v>0</v>
      </c>
      <c r="C51" s="35">
        <f t="shared" si="18"/>
        <v>0</v>
      </c>
      <c r="D51" s="41" t="s">
        <v>178</v>
      </c>
      <c r="E51" t="e">
        <f>VALUE(RTD("tt.rtd",,RTD("tt.rtd",,"Inst","ASX",D51),"Bid"))</f>
        <v>#N/A</v>
      </c>
      <c r="F51" t="e">
        <f>VALUE(RTD("tt.rtd",,RTD("tt.rtd",,"Inst","ASX",D51),"Ask"))</f>
        <v>#N/A</v>
      </c>
      <c r="G51" s="37" cm="1">
        <f t="array" ref="G51">IFERROR(
  _xlfn.SWITCH(
    $F$2,
    "vwap", ROUND(
      (RTD("tt.rtd",,RTD("tt.rtd",,"Inst","ASX",D51),"BidQty") * RTD("tt.rtd",,RTD("tt.rtd",,"Inst","ASX",D51),"Ask") +
       RTD("tt.rtd",,RTD("tt.rtd",,"Inst","ASX",D51),"AskQty") * RTD("tt.rtd",,RTD("tt.rtd",,"Inst","ASX",D51),"Bid")) /
      (RTD("tt.rtd",,RTD("tt.rtd",,"Inst","ASX",D51),"BidQty") + RTD("tt.rtd",,RTD("tt.rtd",,"Inst","ASX",D51),"AskQty")),
      3
    ),
    "settle", RTD("tt.rtd",,RTD("tt.rtd",,"Inst","ASX",D51),"Settle"),
    "mid", ROUND(
      (RTD("tt.rtd",,RTD("tt.rtd",,"Inst","ASX",D51),"Bid") + RTD("tt.rtd",,RTD("tt.rtd",,"Inst","ASX",D51),"Ask")) / 2,
      3
    ),
    0
  ),
  0
)</f>
        <v>0</v>
      </c>
      <c r="I51" s="41" t="s">
        <v>179</v>
      </c>
      <c r="J51" cm="1">
        <f t="array" ref="J51">IFERROR(
  _xlfn.SWITCH(
    $F$2,
    "vwap", ROUND(
      (RTD("tt.rtd",,RTD("tt.rtd",,"Inst","ASX",I51),"BidQty") * RTD("tt.rtd",,RTD("tt.rtd",,"Inst","ASX",I51),"Ask") +
       RTD("tt.rtd",,RTD("tt.rtd",,"Inst","ASX",I51),"AskQty") * RTD("tt.rtd",,RTD("tt.rtd",,"Inst","ASX",I51),"Bid")) /
      (RTD("tt.rtd",,RTD("tt.rtd",,"Inst","ASX",I51),"BidQty") + RTD("tt.rtd",,RTD("tt.rtd",,"Inst","ASX",I51),"AskQty")),
      3
    ),
    "settle", RTD("tt.rtd",,RTD("tt.rtd",,"Inst","ASX",I51),"Settle"),
    "mid", ROUND(
      (RTD("tt.rtd",,RTD("tt.rtd",,"Inst","ASX",I51),"Bid") + RTD("tt.rtd",,RTD("tt.rtd",,"Inst","ASX",I51),"Ask")) / 2,
      3
    ),
    0
  ),
  0
)</f>
        <v>0</v>
      </c>
      <c r="K51" s="41" t="s">
        <v>81</v>
      </c>
      <c r="L51" cm="1">
        <f t="array" ref="L51">IFERROR(
  _xlfn.SWITCH(
    $F$2,
    "vwap", ROUND(
      (RTD("tt.rtd",,RTD("tt.rtd",,"Inst","ASX",K51),"BidQty") * RTD("tt.rtd",,RTD("tt.rtd",,"Inst","ASX",K51),"Ask") +
       RTD("tt.rtd",,RTD("tt.rtd",,"Inst","ASX",K51),"AskQty") * RTD("tt.rtd",,RTD("tt.rtd",,"Inst","ASX",K51),"Bid")) /
      (RTD("tt.rtd",,RTD("tt.rtd",,"Inst","ASX",K51),"BidQty") + RTD("tt.rtd",,RTD("tt.rtd",,"Inst","ASX",K51),"AskQty")),
      3
    ),
    "settle", RTD("tt.rtd",,RTD("tt.rtd",,"Inst","ASX",K51),"Settle"),
    "mid", ROUND(
      (RTD("tt.rtd",,RTD("tt.rtd",,"Inst","ASX",K51),"Bid") + RTD("tt.rtd",,RTD("tt.rtd",,"Inst","ASX",K51),"Ask")) / 2,
      3
    ),
    0
  ),
  0
)</f>
        <v>0</v>
      </c>
      <c r="M51" s="35">
        <f t="shared" si="17"/>
        <v>0</v>
      </c>
      <c r="N51" t="str">
        <f>IF(AND(J51=0, L51=0), "",
   IF(AND(VALUE(RTD("tt.rtd",,RTD("tt.rtd",,"Inst","ASX",I51),"ttq"))&gt;0,
       VALUE(RTD("tt.rtd",,RTD("tt.rtd",,"Inst","ASX",K51),"ttq"))&gt;0,
         $E51&lt;$F51, M51&gt;$F51),
       IF(ABS(M51-$F51)&gt;0.01, "Sell", "S"),
   IF(AND(VALUE(RTD("tt.rtd",,RTD("tt.rtd",,"Inst","ASX",I51),"ttq"))&gt;0,
       VALUE(RTD("tt.rtd",,RTD("tt.rtd",,"Inst","ASX",K51),"ttq"))&gt;0,
       $E51&lt;$F51, M51&lt;$E51),
       IF(ABS(M51-$E51)&gt;0.01, "Buy", "B"), "")))</f>
        <v/>
      </c>
      <c r="P51" t="str">
        <f t="shared" si="2"/>
        <v/>
      </c>
      <c r="Q51" s="41" t="s">
        <v>181</v>
      </c>
      <c r="R51" cm="1">
        <f t="array" ref="R51">IFERROR(
  _xlfn.SWITCH(
    $F$2,
    "vwap", ROUND(
      (RTD("tt.rtd",,RTD("tt.rtd",,"Inst","ASX",Q51),"BidQty") * RTD("tt.rtd",,RTD("tt.rtd",,"Inst","ASX",Q51),"Ask") +
       RTD("tt.rtd",,RTD("tt.rtd",,"Inst","ASX",Q51),"AskQty") * RTD("tt.rtd",,RTD("tt.rtd",,"Inst","ASX",Q51),"Bid")) /
      (RTD("tt.rtd",,RTD("tt.rtd",,"Inst","ASX",Q51),"BidQty") + RTD("tt.rtd",,RTD("tt.rtd",,"Inst","ASX",Q51),"AskQty")),
      3
    ),
    "settle", RTD("tt.rtd",,RTD("tt.rtd",,"Inst","ASX",Q51),"Settle"),
    "mid", ROUND(
      (RTD("tt.rtd",,RTD("tt.rtd",,"Inst","ASX",Q51),"Bid") + RTD("tt.rtd",,RTD("tt.rtd",,"Inst","ASX",Q51),"Ask")) / 2,
      3
    ),
    0
  ),
  0
)</f>
        <v>0</v>
      </c>
      <c r="S51" s="41" t="s">
        <v>201</v>
      </c>
      <c r="T51" cm="1">
        <f t="array" ref="T51">IFERROR(
  _xlfn.SWITCH(
    $F$2,
    "vwap", ROUND(
      (RTD("tt.rtd",,RTD("tt.rtd",,"Inst","ASX",S51),"BidQty") * RTD("tt.rtd",,RTD("tt.rtd",,"Inst","ASX",S51),"Ask") +
       RTD("tt.rtd",,RTD("tt.rtd",,"Inst","ASX",S51),"AskQty") * RTD("tt.rtd",,RTD("tt.rtd",,"Inst","ASX",S51),"Bid")) /
      (RTD("tt.rtd",,RTD("tt.rtd",,"Inst","ASX",S51),"BidQty") + RTD("tt.rtd",,RTD("tt.rtd",,"Inst","ASX",S51),"AskQty")),
      3
    ),
    "settle", RTD("tt.rtd",,RTD("tt.rtd",,"Inst","ASX",S51),"Settle"),
    "mid", ROUND(
      (RTD("tt.rtd",,RTD("tt.rtd",,"Inst","ASX",S51),"Bid") + RTD("tt.rtd",,RTD("tt.rtd",,"Inst","ASX",S51),"Ask")) / 2,
      3
    ),
    0
  ),
  0
)</f>
        <v>0</v>
      </c>
      <c r="U51" s="35">
        <f t="shared" si="3"/>
        <v>0</v>
      </c>
      <c r="V51" t="str">
        <f>IF(AND(R51=0, T51=0), "",
   IF(AND(VALUE(RTD("tt.rtd",,RTD("tt.rtd",,"Inst","ASX",Q51),"ttq"))&gt;0,
       VALUE(RTD("tt.rtd",,RTD("tt.rtd",,"Inst","ASX",S51),"ttq"))&gt;0,
         $E51&lt;$F51, U51&gt;$F51),
       IF(ABS(U51-$F51)&gt;0.01, "Sell", "S"),
   IF(AND(VALUE(RTD("tt.rtd",,RTD("tt.rtd",,"Inst","ASX",Q51),"ttq"))&gt;0,
       VALUE(RTD("tt.rtd",,RTD("tt.rtd",,"Inst","ASX",S51),"ttq"))&gt;0,
       $E51&lt;$F51, U51&lt;$E51),
       IF(ABS(U51-$E51)&gt;0.01, "Buy", "B"), "")))</f>
        <v/>
      </c>
      <c r="X51" t="str">
        <f t="shared" si="4"/>
        <v/>
      </c>
      <c r="Y51" s="41" t="s">
        <v>197</v>
      </c>
      <c r="Z51" cm="1">
        <f t="array" ref="Z51">IFERROR(
  _xlfn.SWITCH(
    $F$2,
    "vwap", ROUND(
      (RTD("tt.rtd",,RTD("tt.rtd",,"Inst","ASX",Y51),"BidQty") * RTD("tt.rtd",,RTD("tt.rtd",,"Inst","ASX",Y51),"Ask") +
       RTD("tt.rtd",,RTD("tt.rtd",,"Inst","ASX",Y51),"AskQty") * RTD("tt.rtd",,RTD("tt.rtd",,"Inst","ASX",Y51),"Bid")) /
      (RTD("tt.rtd",,RTD("tt.rtd",,"Inst","ASX",Y51),"BidQty") + RTD("tt.rtd",,RTD("tt.rtd",,"Inst","ASX",Y51),"AskQty")),
      3
    ),
    "settle", RTD("tt.rtd",,RTD("tt.rtd",,"Inst","ASX",Y51),"Settle"),
    "mid", ROUND(
      (RTD("tt.rtd",,RTD("tt.rtd",,"Inst","ASX",Y51),"Bid") + RTD("tt.rtd",,RTD("tt.rtd",,"Inst","ASX",Y51),"Ask")) / 2,
      3
    ),
    0
  ),
  0
)</f>
        <v>0</v>
      </c>
      <c r="AA51" s="41" t="s">
        <v>202</v>
      </c>
      <c r="AB51" cm="1">
        <f t="array" ref="AB51">IFERROR(
  _xlfn.SWITCH(
    $F$2,
    "vwap", ROUND(
      (RTD("tt.rtd",,RTD("tt.rtd",,"Inst","ASX",AA51),"BidQty") * RTD("tt.rtd",,RTD("tt.rtd",,"Inst","ASX",AA51),"Ask") +
       RTD("tt.rtd",,RTD("tt.rtd",,"Inst","ASX",AA51),"AskQty") * RTD("tt.rtd",,RTD("tt.rtd",,"Inst","ASX",AA51),"Bid")) /
      (RTD("tt.rtd",,RTD("tt.rtd",,"Inst","ASX",AA51),"BidQty") + RTD("tt.rtd",,RTD("tt.rtd",,"Inst","ASX",AA51),"AskQty")),
      3
    ),
    "settle", RTD("tt.rtd",,RTD("tt.rtd",,"Inst","ASX",AA51),"Settle"),
    "mid", ROUND(
      (RTD("tt.rtd",,RTD("tt.rtd",,"Inst","ASX",AA51),"Bid") + RTD("tt.rtd",,RTD("tt.rtd",,"Inst","ASX",AA51),"Ask")) / 2,
      3
    ),
    0
  ),
  0
)</f>
        <v>0</v>
      </c>
      <c r="AC51" s="35">
        <f t="shared" si="5"/>
        <v>0</v>
      </c>
      <c r="AD51" t="str">
        <f>IF(AND(Z51=0, AB51=0), "",
   IF(AND(VALUE(RTD("tt.rtd",,RTD("tt.rtd",,"Inst","ASX",Y51),"ttq"))&gt;0,
       VALUE(RTD("tt.rtd",,RTD("tt.rtd",,"Inst","ASX",AA51),"ttq"))&gt;0,
         $E51&lt;$F51, AC51&gt;$F51),
       IF(ABS(AC51-$F51)&gt;0.01, "Sell", "S"),
   IF(AND(VALUE(RTD("tt.rtd",,RTD("tt.rtd",,"Inst","ASX",Y51),"ttq"))&gt;0,
       VALUE(RTD("tt.rtd",,RTD("tt.rtd",,"Inst","ASX",AA51),"ttq"))&gt;0,
       $E51&lt;$F51, AC51&lt;$E51),
       IF(ABS(AC51-$E51)&gt;0.01, "Buy", "B"), "")))</f>
        <v/>
      </c>
      <c r="AF51" t="str">
        <f t="shared" si="6"/>
        <v/>
      </c>
      <c r="AG51" s="41" t="s">
        <v>199</v>
      </c>
      <c r="AH51" cm="1">
        <f t="array" ref="AH51">IFERROR(
  _xlfn.SWITCH(
    $F$2,
    "vwap", ROUND(
      (RTD("tt.rtd",,RTD("tt.rtd",,"Inst","ASX",AG51),"BidQty") * RTD("tt.rtd",,RTD("tt.rtd",,"Inst","ASX",AG51),"Ask") +
       RTD("tt.rtd",,RTD("tt.rtd",,"Inst","ASX",AG51),"AskQty") * RTD("tt.rtd",,RTD("tt.rtd",,"Inst","ASX",AG51),"Bid")) /
      (RTD("tt.rtd",,RTD("tt.rtd",,"Inst","ASX",AG51),"BidQty") + RTD("tt.rtd",,RTD("tt.rtd",,"Inst","ASX",AG51),"AskQty")),
      3
    ),
    "settle", RTD("tt.rtd",,RTD("tt.rtd",,"Inst","ASX",AG51),"Settle"),
    "mid", ROUND(
      (RTD("tt.rtd",,RTD("tt.rtd",,"Inst","ASX",AG51),"Bid") + RTD("tt.rtd",,RTD("tt.rtd",,"Inst","ASX",AG51),"Ask")) / 2,
      3
    ),
    0
  ),
  0
)</f>
        <v>0</v>
      </c>
      <c r="AI51" s="41" t="s">
        <v>203</v>
      </c>
      <c r="AJ51" cm="1">
        <f t="array" ref="AJ51">IFERROR(
  _xlfn.SWITCH(
    $F$2,
    "vwap", ROUND(
      (RTD("tt.rtd",,RTD("tt.rtd",,"Inst","ASX",AI51),"BidQty") * RTD("tt.rtd",,RTD("tt.rtd",,"Inst","ASX",AI51),"Ask") +
       RTD("tt.rtd",,RTD("tt.rtd",,"Inst","ASX",AI51),"AskQty") * RTD("tt.rtd",,RTD("tt.rtd",,"Inst","ASX",AI51),"Bid")) /
      (RTD("tt.rtd",,RTD("tt.rtd",,"Inst","ASX",AI51),"BidQty") + RTD("tt.rtd",,RTD("tt.rtd",,"Inst","ASX",AI51),"AskQty")),
      3
    ),
    "settle", RTD("tt.rtd",,RTD("tt.rtd",,"Inst","ASX",AI51),"Settle"),
    "mid", ROUND(
      (RTD("tt.rtd",,RTD("tt.rtd",,"Inst","ASX",AI51),"Bid") + RTD("tt.rtd",,RTD("tt.rtd",,"Inst","ASX",AI51),"Ask")) / 2,
      3
    ),
    0
  ),
  0
)</f>
        <v>0</v>
      </c>
      <c r="AK51" s="35">
        <f t="shared" si="7"/>
        <v>0</v>
      </c>
      <c r="AL51" t="str">
        <f>IF(AND(AH51=0, AJ51=0), "",
   IF(AND(VALUE(RTD("tt.rtd",,RTD("tt.rtd",,"Inst","ASX",AG51),"ttq"))&gt;0,
       VALUE(RTD("tt.rtd",,RTD("tt.rtd",,"Inst","ASX",AI51),"ttq"))&gt;0,
         $E51&lt;$F51, AK51&gt;$F51),
       IF(ABS(AK51-$F51)&gt;0.01, "Sell", "S"),
   IF(AND(VALUE(RTD("tt.rtd",,RTD("tt.rtd",,"Inst","ASX",AG51),"ttq"))&gt;0,
       VALUE(RTD("tt.rtd",,RTD("tt.rtd",,"Inst","ASX",AI51),"ttq"))&gt;0,
       $E51&lt;$F51, AK51&lt;$E51),
       IF(ABS(AK51-$E51)&gt;0.01, "Buy", "B"), "")))</f>
        <v/>
      </c>
      <c r="AM51" t="str">
        <f>IF(OR(AL51="B", AL51="BUY"),
    IF(VALUE(RTD("tt.rtd",,RTD("tt.rtd",,"Inst","ASX",AG51),"BidQty")) /
       VALUE(RTD("tt.rtd",,RTD("tt.rtd",,"Inst","ASX",AG51),"AskQty")) &gt; $G$2,
       IF(VALUE(RTD("tt.rtd",,RTD("tt.rtd",,"Inst","ASX",AG51),"BidQty")) /
          VALUE(RTD("tt.rtd",,RTD("tt.rtd",,"Inst","ASX",AG51),"AskQty")) &gt;=
          VALUE(RTD("tt.rtd",,RTD("tt.rtd",,"Inst","ASX",AI51),"AskQty")) /
          VALUE(RTD("tt.rtd",,RTD("tt.rtd",,"Inst","ASX",AI51),"BidQty")),
          AI51,AG51),
       ""),
    IF(OR(AL51="S", AL51="SELL"),
        IF(VALUE(RTD("tt.rtd",,RTD("tt.rtd",,"Inst","ASX",AI51),"BidQty")) /
           VALUE(RTD("tt.rtd",,RTD("tt.rtd",,"Inst","ASX",AI51),"AskQty")) &gt;  $G$2,
           IF(VALUE(RTD("tt.rtd",,RTD("tt.rtd",,"Inst","ASX",AG51),"BidQty")) /
              VALUE(RTD("tt.rtd",,RTD("tt.rtd",,"Inst","ASX",AG51),"AskQty")) &gt;=
              VALUE(RTD("tt.rtd",,RTD("tt.rtd",,"Inst","ASX",AI51),"AskQty")) /
              VALUE(RTD("tt.rtd",,RTD("tt.rtd",,"Inst","ASX",AI51),"BidQty")),
              AG51,AI51),
           ""),
        ""))</f>
        <v/>
      </c>
      <c r="AN51" t="str">
        <f t="shared" si="8"/>
        <v/>
      </c>
      <c r="AO51" s="41" t="s">
        <v>78</v>
      </c>
      <c r="AP51" cm="1">
        <f t="array" ref="AP51">IFERROR(
  _xlfn.SWITCH(
    $F$2,
    "vwap", ROUND(
      (RTD("tt.rtd",,RTD("tt.rtd",,"Inst","ASX",AO51),"BidQty") * RTD("tt.rtd",,RTD("tt.rtd",,"Inst","ASX",AO51),"Ask") +
       RTD("tt.rtd",,RTD("tt.rtd",,"Inst","ASX",AO51),"AskQty") * RTD("tt.rtd",,RTD("tt.rtd",,"Inst","ASX",AO51),"Bid")) /
      (RTD("tt.rtd",,RTD("tt.rtd",,"Inst","ASX",AO51),"BidQty") + RTD("tt.rtd",,RTD("tt.rtd",,"Inst","ASX",AO51),"AskQty")),
      3
    ),
    "settle", RTD("tt.rtd",,RTD("tt.rtd",,"Inst","ASX",AO51),"Settle"),
    "mid", ROUND(
      (RTD("tt.rtd",,RTD("tt.rtd",,"Inst","ASX",AO51),"Bid") + RTD("tt.rtd",,RTD("tt.rtd",,"Inst","ASX",AO51),"Ask")) / 2,
      3
    ),
    0
  ),
  0
)</f>
        <v>0</v>
      </c>
      <c r="AQ51" s="41" t="s">
        <v>182</v>
      </c>
      <c r="AR51" cm="1">
        <f t="array" ref="AR51">IFERROR(
  _xlfn.SWITCH(
    $F$2,
    "vwap", ROUND(
      (RTD("tt.rtd",,RTD("tt.rtd",,"Inst","ASX",AQ51),"BidQty") * RTD("tt.rtd",,RTD("tt.rtd",,"Inst","ASX",AQ51),"Ask") +
       RTD("tt.rtd",,RTD("tt.rtd",,"Inst","ASX",AQ51),"AskQty") * RTD("tt.rtd",,RTD("tt.rtd",,"Inst","ASX",AQ51),"Bid")) /
      (RTD("tt.rtd",,RTD("tt.rtd",,"Inst","ASX",AQ51),"BidQty") + RTD("tt.rtd",,RTD("tt.rtd",,"Inst","ASX",AQ51),"AskQty")),
      3
    ),
    "settle", RTD("tt.rtd",,RTD("tt.rtd",,"Inst","ASX",AQ51),"Settle"),
    "mid", ROUND(
      (RTD("tt.rtd",,RTD("tt.rtd",,"Inst","ASX",AQ51),"Bid") + RTD("tt.rtd",,RTD("tt.rtd",,"Inst","ASX",AQ51),"Ask")) / 2,
      3
    ),
    0
  ),
  0
)</f>
        <v>0</v>
      </c>
      <c r="AS51" s="35">
        <f t="shared" si="19"/>
        <v>0</v>
      </c>
      <c r="AT51" t="str">
        <f>IF(AND(AP51=0, AR51=0), "",
   IF(AND(VALUE(RTD("tt.rtd",,RTD("tt.rtd",,"Inst","ASX",AO51),"ttq"))&gt;0,
       VALUE(RTD("tt.rtd",,RTD("tt.rtd",,"Inst","ASX",AQ51),"ttq"))&gt;0,
         $E51&lt;$F51, AS51&gt;$F51),
       IF(ABS(AS51-$F51)&gt;0.01, "Sell", "S"),
   IF(AND(VALUE(RTD("tt.rtd",,RTD("tt.rtd",,"Inst","ASX",AO51),"ttq"))&gt;0,
       VALUE(RTD("tt.rtd",,RTD("tt.rtd",,"Inst","ASX",AQ51),"ttq"))&gt;0,
       $E51&lt;$F51, AS51&lt;$E51),
       IF(ABS(AS51-$E51)&gt;0.01, "Buy", "B"), "")))</f>
        <v/>
      </c>
      <c r="AU51" t="str">
        <f>IF(OR(AT51="B", AT51="BUY"),
    IF(VALUE(RTD("tt.rtd",,RTD("tt.rtd",,"Inst","ASX",AO51),"BidQty")) /
       VALUE(RTD("tt.rtd",,RTD("tt.rtd",,"Inst","ASX",AO51),"AskQty")) &gt; $G$2,
       IF(VALUE(RTD("tt.rtd",,RTD("tt.rtd",,"Inst","ASX",AO51),"BidQty")) /
          VALUE(RTD("tt.rtd",,RTD("tt.rtd",,"Inst","ASX",AO51),"AskQty")) &gt;=
          VALUE(RTD("tt.rtd",,RTD("tt.rtd",,"Inst","ASX",AQ51),"AskQty")) /
          VALUE(RTD("tt.rtd",,RTD("tt.rtd",,"Inst","ASX",AQ51),"BidQty")),
          AQ51,AO51),
       ""),
    IF(OR(AT51="S", AT51="SELL"),
        IF(VALUE(RTD("tt.rtd",,RTD("tt.rtd",,"Inst","ASX",AQ51),"BidQty")) /
           VALUE(RTD("tt.rtd",,RTD("tt.rtd",,"Inst","ASX",AQ51),"AskQty")) &gt;  $G$2,
           IF(VALUE(RTD("tt.rtd",,RTD("tt.rtd",,"Inst","ASX",AO51),"BidQty")) /
              VALUE(RTD("tt.rtd",,RTD("tt.rtd",,"Inst","ASX",AO51),"AskQty")) &gt;=
              VALUE(RTD("tt.rtd",,RTD("tt.rtd",,"Inst","ASX",AQ51),"AskQty")) /
              VALUE(RTD("tt.rtd",,RTD("tt.rtd",,"Inst","ASX",AQ51),"BidQty")),
              AO51,AQ51),
           ""),
        ""))</f>
        <v/>
      </c>
      <c r="AV51" t="str">
        <f t="shared" si="10"/>
        <v/>
      </c>
      <c r="AW51" s="41" t="s">
        <v>177</v>
      </c>
      <c r="AX51" cm="1">
        <f t="array" ref="AX51">IFERROR(
  _xlfn.SWITCH(
    $F$2,
    "vwap", ROUND(
      (RTD("tt.rtd",,RTD("tt.rtd",,"Inst","ASX",AW51),"BidQty") * RTD("tt.rtd",,RTD("tt.rtd",,"Inst","ASX",AW51),"Ask") +
       RTD("tt.rtd",,RTD("tt.rtd",,"Inst","ASX",AW51),"AskQty") * RTD("tt.rtd",,RTD("tt.rtd",,"Inst","ASX",AW51),"Bid")) /
      (RTD("tt.rtd",,RTD("tt.rtd",,"Inst","ASX",AW51),"BidQty") + RTD("tt.rtd",,RTD("tt.rtd",,"Inst","ASX",AW51),"AskQty")),
      3
    ),
    "settle", RTD("tt.rtd",,RTD("tt.rtd",,"Inst","ASX",AW51),"Settle"),
    "mid", ROUND(
      (RTD("tt.rtd",,RTD("tt.rtd",,"Inst","ASX",AW51),"Bid") + RTD("tt.rtd",,RTD("tt.rtd",,"Inst","ASX",AW51),"Ask")) / 2,
      3
    ),
    0
  ),
  0
)</f>
        <v>0</v>
      </c>
      <c r="AY51" s="41" t="s">
        <v>80</v>
      </c>
      <c r="AZ51" cm="1">
        <f t="array" ref="AZ51">IFERROR(
  _xlfn.SWITCH(
    $F$2,
    "vwap", ROUND(
      (RTD("tt.rtd",,RTD("tt.rtd",,"Inst","ASX",AY51),"BidQty") * RTD("tt.rtd",,RTD("tt.rtd",,"Inst","ASX",AY51),"Ask") +
       RTD("tt.rtd",,RTD("tt.rtd",,"Inst","ASX",AY51),"AskQty") * RTD("tt.rtd",,RTD("tt.rtd",,"Inst","ASX",AY51),"Bid")) /
      (RTD("tt.rtd",,RTD("tt.rtd",,"Inst","ASX",AY51),"BidQty") + RTD("tt.rtd",,RTD("tt.rtd",,"Inst","ASX",AY51),"AskQty")),
      3
    ),
    "settle", RTD("tt.rtd",,RTD("tt.rtd",,"Inst","ASX",AY51),"Settle"),
    "mid", ROUND(
      (RTD("tt.rtd",,RTD("tt.rtd",,"Inst","ASX",AY51),"Bid") + RTD("tt.rtd",,RTD("tt.rtd",,"Inst","ASX",AY51),"Ask")) / 2,
      3
    ),
    0
  ),
  0
)</f>
        <v>0</v>
      </c>
      <c r="BA51" s="39">
        <f t="shared" si="20"/>
        <v>0</v>
      </c>
      <c r="BB51" t="str">
        <f>IF(AND(AX51=0, AZ51=0), "",
   IF(AND(VALUE(RTD("tt.rtd",,RTD("tt.rtd",,"Inst","ASX",AW51),"ttq"))&gt;0,
       VALUE(RTD("tt.rtd",,RTD("tt.rtd",,"Inst","ASX",AY51),"ttq"))&gt;0,
         $E51&lt;$F51, BA51&gt;$F51),
       IF(ABS(BA51-$F51)&gt;0.01, "Sell", "S"),
   IF(AND(VALUE(RTD("tt.rtd",,RTD("tt.rtd",,"Inst","ASX",AW51),"ttq"))&gt;0,
       VALUE(RTD("tt.rtd",,RTD("tt.rtd",,"Inst","ASX",AY51),"ttq"))&gt;0,
       $E51&lt;$F51, BA51&lt;$E51),
       IF(ABS(BA51-$E51)&gt;0.01, "Buy", "B"), "")))</f>
        <v/>
      </c>
      <c r="BC51" t="str">
        <f>IF(OR(BB51="B", BB51="BUY"),
    IF(VALUE(RTD("tt.rtd",,RTD("tt.rtd",,"Inst","ASX",AW51),"BidQty")) /
       VALUE(RTD("tt.rtd",,RTD("tt.rtd",,"Inst","ASX",AW51),"AskQty")) &gt; $G$2,
       IF(VALUE(RTD("tt.rtd",,RTD("tt.rtd",,"Inst","ASX",AW51),"BidQty")) /
          VALUE(RTD("tt.rtd",,RTD("tt.rtd",,"Inst","ASX",AW51),"AskQty")) &gt;=
          VALUE(RTD("tt.rtd",,RTD("tt.rtd",,"Inst","ASX",AY51),"AskQty")) /
          VALUE(RTD("tt.rtd",,RTD("tt.rtd",,"Inst","ASX",AY51),"BidQty")),
          AY51,AW51),
       ""),
    IF(OR(BB51="S", BB51="SELL"),
        IF(VALUE(RTD("tt.rtd",,RTD("tt.rtd",,"Inst","ASX",AY51),"BidQty")) /
           VALUE(RTD("tt.rtd",,RTD("tt.rtd",,"Inst","ASX",AY51),"AskQty")) &gt;  $G$2,
           IF(VALUE(RTD("tt.rtd",,RTD("tt.rtd",,"Inst","ASX",AW51),"BidQty")) /
              VALUE(RTD("tt.rtd",,RTD("tt.rtd",,"Inst","ASX",AW51),"AskQty")) &gt;=
              VALUE(RTD("tt.rtd",,RTD("tt.rtd",,"Inst","ASX",AY51),"AskQty")) /
              VALUE(RTD("tt.rtd",,RTD("tt.rtd",,"Inst","ASX",AY51),"BidQty")),
              AW51,AY51),
           ""),
        ""))</f>
        <v/>
      </c>
      <c r="BD51" t="str">
        <f t="shared" si="12"/>
        <v/>
      </c>
      <c r="BE51" s="41"/>
      <c r="BG51" s="41"/>
      <c r="BI51" s="35"/>
      <c r="BJ51" t="str">
        <f>IF(AND(BF51=0, BH51=0), "",
   IF(AND(VALUE(RTD("tt.rtd",,RTD("tt.rtd",,"Inst","ASX",BE51),"ttq"))&gt;0,
       VALUE(RTD("tt.rtd",,RTD("tt.rtd",,"Inst","ASX",BG51),"ttq"))&gt;0,
         $E51&lt;$F51, BI51&gt;$F51),
       IF(ABS(BI51-$F51)&gt;0.01, "Sell", "S"),
   IF(AND(VALUE(RTD("tt.rtd",,RTD("tt.rtd",,"Inst","ASX",BE51),"ttq"))&gt;0,
       VALUE(RTD("tt.rtd",,RTD("tt.rtd",,"Inst","ASX",BG51),"ttq"))&gt;0,
       $E51&lt;$F51, BI51&lt;$E51),
       IF(ABS(BI51-$E51)&gt;0.01, "Buy", "B"), "")))</f>
        <v/>
      </c>
    </row>
    <row r="52" spans="1:763" x14ac:dyDescent="0.2">
      <c r="A52" s="40" t="s">
        <v>56</v>
      </c>
      <c r="B52" cm="1">
        <f t="array" ref="B52">IFERROR(
  _xlfn.SWITCH(
    $F$2,
    "vwap", ROUND(
      (RTD("tt.rtd",,RTD("tt.rtd",,"Inst","ASX",A52),"BidQty") * RTD("tt.rtd",,RTD("tt.rtd",,"Inst","ASX",A52),"Ask") +
       RTD("tt.rtd",,RTD("tt.rtd",,"Inst","ASX",A52),"AskQty") * RTD("tt.rtd",,RTD("tt.rtd",,"Inst","ASX",A52),"Bid")) /
      (RTD("tt.rtd",,RTD("tt.rtd",,"Inst","ASX",A52),"BidQty") + RTD("tt.rtd",,RTD("tt.rtd",,"Inst","ASX",A52),"AskQty")),
      3
    ),
    "settle", RTD("tt.rtd",,RTD("tt.rtd",,"Inst","ASX",A52),"Settle"),
    "mid", ROUND(
      (RTD("tt.rtd",,RTD("tt.rtd",,"Inst","ASX",A52),"Bid") + RTD("tt.rtd",,RTD("tt.rtd",,"Inst","ASX",A52),"Ask")) / 2,
      3
    ),
    0
  ),
  0
)</f>
        <v>0</v>
      </c>
      <c r="C52" s="35">
        <f t="shared" si="18"/>
        <v>0</v>
      </c>
      <c r="D52" s="41" t="s">
        <v>183</v>
      </c>
      <c r="E52" t="e">
        <f>VALUE(RTD("tt.rtd",,RTD("tt.rtd",,"Inst","ASX",D52),"Bid"))</f>
        <v>#N/A</v>
      </c>
      <c r="F52" t="e">
        <f>VALUE(RTD("tt.rtd",,RTD("tt.rtd",,"Inst","ASX",D52),"Ask"))</f>
        <v>#N/A</v>
      </c>
      <c r="G52" s="37" cm="1">
        <f t="array" ref="G52">IFERROR(
  _xlfn.SWITCH(
    $F$2,
    "vwap", ROUND(
      (RTD("tt.rtd",,RTD("tt.rtd",,"Inst","ASX",D52),"BidQty") * RTD("tt.rtd",,RTD("tt.rtd",,"Inst","ASX",D52),"Ask") +
       RTD("tt.rtd",,RTD("tt.rtd",,"Inst","ASX",D52),"AskQty") * RTD("tt.rtd",,RTD("tt.rtd",,"Inst","ASX",D52),"Bid")) /
      (RTD("tt.rtd",,RTD("tt.rtd",,"Inst","ASX",D52),"BidQty") + RTD("tt.rtd",,RTD("tt.rtd",,"Inst","ASX",D52),"AskQty")),
      3
    ),
    "settle", RTD("tt.rtd",,RTD("tt.rtd",,"Inst","ASX",D52),"Settle"),
    "mid", ROUND(
      (RTD("tt.rtd",,RTD("tt.rtd",,"Inst","ASX",D52),"Bid") + RTD("tt.rtd",,RTD("tt.rtd",,"Inst","ASX",D52),"Ask")) / 2,
      3
    ),
    0
  ),
  0
)</f>
        <v>0</v>
      </c>
      <c r="I52" s="41" t="s">
        <v>184</v>
      </c>
      <c r="J52" cm="1">
        <f t="array" ref="J52">IFERROR(
  _xlfn.SWITCH(
    $F$2,
    "vwap", ROUND(
      (RTD("tt.rtd",,RTD("tt.rtd",,"Inst","ASX",I52),"BidQty") * RTD("tt.rtd",,RTD("tt.rtd",,"Inst","ASX",I52),"Ask") +
       RTD("tt.rtd",,RTD("tt.rtd",,"Inst","ASX",I52),"AskQty") * RTD("tt.rtd",,RTD("tt.rtd",,"Inst","ASX",I52),"Bid")) /
      (RTD("tt.rtd",,RTD("tt.rtd",,"Inst","ASX",I52),"BidQty") + RTD("tt.rtd",,RTD("tt.rtd",,"Inst","ASX",I52),"AskQty")),
      3
    ),
    "settle", RTD("tt.rtd",,RTD("tt.rtd",,"Inst","ASX",I52),"Settle"),
    "mid", ROUND(
      (RTD("tt.rtd",,RTD("tt.rtd",,"Inst","ASX",I52),"Bid") + RTD("tt.rtd",,RTD("tt.rtd",,"Inst","ASX",I52),"Ask")) / 2,
      3
    ),
    0
  ),
  0
)</f>
        <v>0</v>
      </c>
      <c r="K52" s="41" t="s">
        <v>82</v>
      </c>
      <c r="L52" cm="1">
        <f t="array" ref="L52">IFERROR(
  _xlfn.SWITCH(
    $F$2,
    "vwap", ROUND(
      (RTD("tt.rtd",,RTD("tt.rtd",,"Inst","ASX",K52),"BidQty") * RTD("tt.rtd",,RTD("tt.rtd",,"Inst","ASX",K52),"Ask") +
       RTD("tt.rtd",,RTD("tt.rtd",,"Inst","ASX",K52),"AskQty") * RTD("tt.rtd",,RTD("tt.rtd",,"Inst","ASX",K52),"Bid")) /
      (RTD("tt.rtd",,RTD("tt.rtd",,"Inst","ASX",K52),"BidQty") + RTD("tt.rtd",,RTD("tt.rtd",,"Inst","ASX",K52),"AskQty")),
      3
    ),
    "settle", RTD("tt.rtd",,RTD("tt.rtd",,"Inst","ASX",K52),"Settle"),
    "mid", ROUND(
      (RTD("tt.rtd",,RTD("tt.rtd",,"Inst","ASX",K52),"Bid") + RTD("tt.rtd",,RTD("tt.rtd",,"Inst","ASX",K52),"Ask")) / 2,
      3
    ),
    0
  ),
  0
)</f>
        <v>0</v>
      </c>
      <c r="M52" s="35">
        <f t="shared" si="17"/>
        <v>0</v>
      </c>
      <c r="N52" t="str">
        <f>IF(AND(J52=0, L52=0), "",
   IF(AND(VALUE(RTD("tt.rtd",,RTD("tt.rtd",,"Inst","ASX",I52),"ttq"))&gt;0,
       VALUE(RTD("tt.rtd",,RTD("tt.rtd",,"Inst","ASX",K52),"ttq"))&gt;0,
         $E52&lt;$F52, M52&gt;$F52),
       IF(ABS(M52-$F52)&gt;0.01, "Sell", "S"),
   IF(AND(VALUE(RTD("tt.rtd",,RTD("tt.rtd",,"Inst","ASX",I52),"ttq"))&gt;0,
       VALUE(RTD("tt.rtd",,RTD("tt.rtd",,"Inst","ASX",K52),"ttq"))&gt;0,
       $E52&lt;$F52, M52&lt;$E52),
       IF(ABS(M52-$E52)&gt;0.01, "Buy", "B"), "")))</f>
        <v/>
      </c>
      <c r="P52" t="str">
        <f t="shared" si="2"/>
        <v/>
      </c>
      <c r="Q52" s="41" t="s">
        <v>198</v>
      </c>
      <c r="R52" cm="1">
        <f t="array" ref="R52">IFERROR(
  _xlfn.SWITCH(
    $F$2,
    "vwap", ROUND(
      (RTD("tt.rtd",,RTD("tt.rtd",,"Inst","ASX",Q52),"BidQty") * RTD("tt.rtd",,RTD("tt.rtd",,"Inst","ASX",Q52),"Ask") +
       RTD("tt.rtd",,RTD("tt.rtd",,"Inst","ASX",Q52),"AskQty") * RTD("tt.rtd",,RTD("tt.rtd",,"Inst","ASX",Q52),"Bid")) /
      (RTD("tt.rtd",,RTD("tt.rtd",,"Inst","ASX",Q52),"BidQty") + RTD("tt.rtd",,RTD("tt.rtd",,"Inst","ASX",Q52),"AskQty")),
      3
    ),
    "settle", RTD("tt.rtd",,RTD("tt.rtd",,"Inst","ASX",Q52),"Settle"),
    "mid", ROUND(
      (RTD("tt.rtd",,RTD("tt.rtd",,"Inst","ASX",Q52),"Bid") + RTD("tt.rtd",,RTD("tt.rtd",,"Inst","ASX",Q52),"Ask")) / 2,
      3
    ),
    0
  ),
  0
)</f>
        <v>0</v>
      </c>
      <c r="S52" s="41" t="s">
        <v>219</v>
      </c>
      <c r="T52" cm="1">
        <f t="array" ref="T52">IFERROR(
  _xlfn.SWITCH(
    $F$2,
    "vwap", ROUND(
      (RTD("tt.rtd",,RTD("tt.rtd",,"Inst","ASX",S52),"BidQty") * RTD("tt.rtd",,RTD("tt.rtd",,"Inst","ASX",S52),"Ask") +
       RTD("tt.rtd",,RTD("tt.rtd",,"Inst","ASX",S52),"AskQty") * RTD("tt.rtd",,RTD("tt.rtd",,"Inst","ASX",S52),"Bid")) /
      (RTD("tt.rtd",,RTD("tt.rtd",,"Inst","ASX",S52),"BidQty") + RTD("tt.rtd",,RTD("tt.rtd",,"Inst","ASX",S52),"AskQty")),
      3
    ),
    "settle", RTD("tt.rtd",,RTD("tt.rtd",,"Inst","ASX",S52),"Settle"),
    "mid", ROUND(
      (RTD("tt.rtd",,RTD("tt.rtd",,"Inst","ASX",S52),"Bid") + RTD("tt.rtd",,RTD("tt.rtd",,"Inst","ASX",S52),"Ask")) / 2,
      3
    ),
    0
  ),
  0
)</f>
        <v>0</v>
      </c>
      <c r="U52" s="35">
        <f t="shared" si="3"/>
        <v>0</v>
      </c>
      <c r="V52" t="str">
        <f>IF(AND(R52=0, T52=0), "",
   IF(AND(VALUE(RTD("tt.rtd",,RTD("tt.rtd",,"Inst","ASX",Q52),"ttq"))&gt;0,
       VALUE(RTD("tt.rtd",,RTD("tt.rtd",,"Inst","ASX",S52),"ttq"))&gt;0,
         $E52&lt;$F52, U52&gt;$F52),
       IF(ABS(U52-$F52)&gt;0.01, "Sell", "S"),
   IF(AND(VALUE(RTD("tt.rtd",,RTD("tt.rtd",,"Inst","ASX",Q52),"ttq"))&gt;0,
       VALUE(RTD("tt.rtd",,RTD("tt.rtd",,"Inst","ASX",S52),"ttq"))&gt;0,
       $E52&lt;$F52, U52&lt;$E52),
       IF(ABS(U52-$E52)&gt;0.01, "Buy", "B"), "")))</f>
        <v/>
      </c>
      <c r="Y52" s="41" t="s">
        <v>200</v>
      </c>
      <c r="Z52" cm="1">
        <f t="array" ref="Z52">IFERROR(
  _xlfn.SWITCH(
    $F$2,
    "vwap", ROUND(
      (RTD("tt.rtd",,RTD("tt.rtd",,"Inst","ASX",Y52),"BidQty") * RTD("tt.rtd",,RTD("tt.rtd",,"Inst","ASX",Y52),"Ask") +
       RTD("tt.rtd",,RTD("tt.rtd",,"Inst","ASX",Y52),"AskQty") * RTD("tt.rtd",,RTD("tt.rtd",,"Inst","ASX",Y52),"Bid")) /
      (RTD("tt.rtd",,RTD("tt.rtd",,"Inst","ASX",Y52),"BidQty") + RTD("tt.rtd",,RTD("tt.rtd",,"Inst","ASX",Y52),"AskQty")),
      3
    ),
    "settle", RTD("tt.rtd",,RTD("tt.rtd",,"Inst","ASX",Y52),"Settle"),
    "mid", ROUND(
      (RTD("tt.rtd",,RTD("tt.rtd",,"Inst","ASX",Y52),"Bid") + RTD("tt.rtd",,RTD("tt.rtd",,"Inst","ASX",Y52),"Ask")) / 2,
      3
    ),
    0
  ),
  0
)</f>
        <v>0</v>
      </c>
      <c r="AA52" s="41" t="s">
        <v>220</v>
      </c>
      <c r="AB52" cm="1">
        <f t="array" ref="AB52">IFERROR(
  _xlfn.SWITCH(
    $F$2,
    "vwap", ROUND(
      (RTD("tt.rtd",,RTD("tt.rtd",,"Inst","ASX",AA52),"BidQty") * RTD("tt.rtd",,RTD("tt.rtd",,"Inst","ASX",AA52),"Ask") +
       RTD("tt.rtd",,RTD("tt.rtd",,"Inst","ASX",AA52),"AskQty") * RTD("tt.rtd",,RTD("tt.rtd",,"Inst","ASX",AA52),"Bid")) /
      (RTD("tt.rtd",,RTD("tt.rtd",,"Inst","ASX",AA52),"BidQty") + RTD("tt.rtd",,RTD("tt.rtd",,"Inst","ASX",AA52),"AskQty")),
      3
    ),
    "settle", RTD("tt.rtd",,RTD("tt.rtd",,"Inst","ASX",AA52),"Settle"),
    "mid", ROUND(
      (RTD("tt.rtd",,RTD("tt.rtd",,"Inst","ASX",AA52),"Bid") + RTD("tt.rtd",,RTD("tt.rtd",,"Inst","ASX",AA52),"Ask")) / 2,
      3
    ),
    0
  ),
  0
)</f>
        <v>0</v>
      </c>
      <c r="AC52" s="35">
        <f t="shared" si="5"/>
        <v>0</v>
      </c>
      <c r="AD52" t="str">
        <f>IF(AND(Z52=0, AB52=0), "",
   IF(AND(VALUE(RTD("tt.rtd",,RTD("tt.rtd",,"Inst","ASX",Y52),"ttq"))&gt;0,
       VALUE(RTD("tt.rtd",,RTD("tt.rtd",,"Inst","ASX",AA52),"ttq"))&gt;0,
         $E52&lt;$F52, AC52&gt;$F52),
       IF(ABS(AC52-$F52)&gt;0.01, "Sell", "S"),
   IF(AND(VALUE(RTD("tt.rtd",,RTD("tt.rtd",,"Inst","ASX",Y52),"ttq"))&gt;0,
       VALUE(RTD("tt.rtd",,RTD("tt.rtd",,"Inst","ASX",AA52),"ttq"))&gt;0,
       $E52&lt;$F52, AC52&lt;$E52),
       IF(ABS(AC52-$E52)&gt;0.01, "Buy", "B"), "")))</f>
        <v/>
      </c>
      <c r="AF52" t="str">
        <f t="shared" si="6"/>
        <v/>
      </c>
      <c r="AG52" s="41" t="s">
        <v>204</v>
      </c>
      <c r="AH52" cm="1">
        <f t="array" ref="AH52">IFERROR(
  _xlfn.SWITCH(
    $F$2,
    "vwap", ROUND(
      (RTD("tt.rtd",,RTD("tt.rtd",,"Inst","ASX",AG52),"BidQty") * RTD("tt.rtd",,RTD("tt.rtd",,"Inst","ASX",AG52),"Ask") +
       RTD("tt.rtd",,RTD("tt.rtd",,"Inst","ASX",AG52),"AskQty") * RTD("tt.rtd",,RTD("tt.rtd",,"Inst","ASX",AG52),"Bid")) /
      (RTD("tt.rtd",,RTD("tt.rtd",,"Inst","ASX",AG52),"BidQty") + RTD("tt.rtd",,RTD("tt.rtd",,"Inst","ASX",AG52),"AskQty")),
      3
    ),
    "settle", RTD("tt.rtd",,RTD("tt.rtd",,"Inst","ASX",AG52),"Settle"),
    "mid", ROUND(
      (RTD("tt.rtd",,RTD("tt.rtd",,"Inst","ASX",AG52),"Bid") + RTD("tt.rtd",,RTD("tt.rtd",,"Inst","ASX",AG52),"Ask")) / 2,
      3
    ),
    0
  ),
  0
)</f>
        <v>0</v>
      </c>
      <c r="AI52" s="41" t="s">
        <v>222</v>
      </c>
      <c r="AJ52" cm="1">
        <f t="array" ref="AJ52">IFERROR(
  _xlfn.SWITCH(
    $F$2,
    "vwap", ROUND(
      (RTD("tt.rtd",,RTD("tt.rtd",,"Inst","ASX",AI52),"BidQty") * RTD("tt.rtd",,RTD("tt.rtd",,"Inst","ASX",AI52),"Ask") +
       RTD("tt.rtd",,RTD("tt.rtd",,"Inst","ASX",AI52),"AskQty") * RTD("tt.rtd",,RTD("tt.rtd",,"Inst","ASX",AI52),"Bid")) /
      (RTD("tt.rtd",,RTD("tt.rtd",,"Inst","ASX",AI52),"BidQty") + RTD("tt.rtd",,RTD("tt.rtd",,"Inst","ASX",AI52),"AskQty")),
      3
    ),
    "settle", RTD("tt.rtd",,RTD("tt.rtd",,"Inst","ASX",AI52),"Settle"),
    "mid", ROUND(
      (RTD("tt.rtd",,RTD("tt.rtd",,"Inst","ASX",AI52),"Bid") + RTD("tt.rtd",,RTD("tt.rtd",,"Inst","ASX",AI52),"Ask")) / 2,
      3
    ),
    0
  ),
  0
)</f>
        <v>0</v>
      </c>
      <c r="AK52" s="35">
        <f t="shared" si="7"/>
        <v>0</v>
      </c>
      <c r="AL52" t="str">
        <f>IF(AND(AH52=0, AJ52=0), "",
   IF(AND(VALUE(RTD("tt.rtd",,RTD("tt.rtd",,"Inst","ASX",AG52),"ttq"))&gt;0,
       VALUE(RTD("tt.rtd",,RTD("tt.rtd",,"Inst","ASX",AI52),"ttq"))&gt;0,
         $E52&lt;$F52, AK52&gt;$F52),
       IF(ABS(AK52-$F52)&gt;0.01, "Sell", "S"),
   IF(AND(VALUE(RTD("tt.rtd",,RTD("tt.rtd",,"Inst","ASX",AG52),"ttq"))&gt;0,
       VALUE(RTD("tt.rtd",,RTD("tt.rtd",,"Inst","ASX",AI52),"ttq"))&gt;0,
       $E52&lt;$F52, AK52&lt;$E52),
       IF(ABS(AK52-$E52)&gt;0.01, "Buy", "B"), "")))</f>
        <v/>
      </c>
      <c r="AM52" t="str">
        <f>IF(OR(AL52="B", AL52="BUY"),
    IF(VALUE(RTD("tt.rtd",,RTD("tt.rtd",,"Inst","ASX",AG52),"BidQty")) /
       VALUE(RTD("tt.rtd",,RTD("tt.rtd",,"Inst","ASX",AG52),"AskQty")) &gt; $G$2,
       IF(VALUE(RTD("tt.rtd",,RTD("tt.rtd",,"Inst","ASX",AG52),"BidQty")) /
          VALUE(RTD("tt.rtd",,RTD("tt.rtd",,"Inst","ASX",AG52),"AskQty")) &gt;=
          VALUE(RTD("tt.rtd",,RTD("tt.rtd",,"Inst","ASX",AI52),"AskQty")) /
          VALUE(RTD("tt.rtd",,RTD("tt.rtd",,"Inst","ASX",AI52),"BidQty")),
          AI52,AG52),
       ""),
    IF(OR(AL52="S", AL52="SELL"),
        IF(VALUE(RTD("tt.rtd",,RTD("tt.rtd",,"Inst","ASX",AI52),"BidQty")) /
           VALUE(RTD("tt.rtd",,RTD("tt.rtd",,"Inst","ASX",AI52),"AskQty")) &gt;  $G$2,
           IF(VALUE(RTD("tt.rtd",,RTD("tt.rtd",,"Inst","ASX",AG52),"BidQty")) /
              VALUE(RTD("tt.rtd",,RTD("tt.rtd",,"Inst","ASX",AG52),"AskQty")) &gt;=
              VALUE(RTD("tt.rtd",,RTD("tt.rtd",,"Inst","ASX",AI52),"AskQty")) /
              VALUE(RTD("tt.rtd",,RTD("tt.rtd",,"Inst","ASX",AI52),"BidQty")),
              AG52,AI52),
           ""),
        ""))</f>
        <v/>
      </c>
      <c r="AN52" t="str">
        <f t="shared" si="8"/>
        <v/>
      </c>
      <c r="AO52" s="41" t="s">
        <v>79</v>
      </c>
      <c r="AP52" cm="1">
        <f t="array" ref="AP52">IFERROR(
  _xlfn.SWITCH(
    $F$2,
    "vwap", ROUND(
      (RTD("tt.rtd",,RTD("tt.rtd",,"Inst","ASX",AO52),"BidQty") * RTD("tt.rtd",,RTD("tt.rtd",,"Inst","ASX",AO52),"Ask") +
       RTD("tt.rtd",,RTD("tt.rtd",,"Inst","ASX",AO52),"AskQty") * RTD("tt.rtd",,RTD("tt.rtd",,"Inst","ASX",AO52),"Bid")) /
      (RTD("tt.rtd",,RTD("tt.rtd",,"Inst","ASX",AO52),"BidQty") + RTD("tt.rtd",,RTD("tt.rtd",,"Inst","ASX",AO52),"AskQty")),
      3
    ),
    "settle", RTD("tt.rtd",,RTD("tt.rtd",,"Inst","ASX",AO52),"Settle"),
    "mid", ROUND(
      (RTD("tt.rtd",,RTD("tt.rtd",,"Inst","ASX",AO52),"Bid") + RTD("tt.rtd",,RTD("tt.rtd",,"Inst","ASX",AO52),"Ask")) / 2,
      3
    ),
    0
  ),
  0
)</f>
        <v>0</v>
      </c>
      <c r="AQ52" s="41" t="s">
        <v>206</v>
      </c>
      <c r="AR52" cm="1">
        <f t="array" ref="AR52">IFERROR(
  _xlfn.SWITCH(
    $F$2,
    "vwap", ROUND(
      (RTD("tt.rtd",,RTD("tt.rtd",,"Inst","ASX",AQ52),"BidQty") * RTD("tt.rtd",,RTD("tt.rtd",,"Inst","ASX",AQ52),"Ask") +
       RTD("tt.rtd",,RTD("tt.rtd",,"Inst","ASX",AQ52),"AskQty") * RTD("tt.rtd",,RTD("tt.rtd",,"Inst","ASX",AQ52),"Bid")) /
      (RTD("tt.rtd",,RTD("tt.rtd",,"Inst","ASX",AQ52),"BidQty") + RTD("tt.rtd",,RTD("tt.rtd",,"Inst","ASX",AQ52),"AskQty")),
      3
    ),
    "settle", RTD("tt.rtd",,RTD("tt.rtd",,"Inst","ASX",AQ52),"Settle"),
    "mid", ROUND(
      (RTD("tt.rtd",,RTD("tt.rtd",,"Inst","ASX",AQ52),"Bid") + RTD("tt.rtd",,RTD("tt.rtd",,"Inst","ASX",AQ52),"Ask")) / 2,
      3
    ),
    0
  ),
  0
)</f>
        <v>0</v>
      </c>
      <c r="AS52" s="35">
        <f t="shared" si="19"/>
        <v>0</v>
      </c>
      <c r="AT52" t="str">
        <f>IF(AND(AP52=0, AR52=0), "",
   IF(AND(VALUE(RTD("tt.rtd",,RTD("tt.rtd",,"Inst","ASX",AO52),"ttq"))&gt;0,
       VALUE(RTD("tt.rtd",,RTD("tt.rtd",,"Inst","ASX",AQ52),"ttq"))&gt;0,
         $E52&lt;$F52, AS52&gt;$F52),
       IF(ABS(AS52-$F52)&gt;0.01, "Sell", "S"),
   IF(AND(VALUE(RTD("tt.rtd",,RTD("tt.rtd",,"Inst","ASX",AO52),"ttq"))&gt;0,
       VALUE(RTD("tt.rtd",,RTD("tt.rtd",,"Inst","ASX",AQ52),"ttq"))&gt;0,
       $E52&lt;$F52, AS52&lt;$E52),
       IF(ABS(AS52-$E52)&gt;0.01, "Buy", "B"), "")))</f>
        <v/>
      </c>
      <c r="AU52" t="str">
        <f>IF(OR(AT52="B", AT52="BUY"),
    IF(VALUE(RTD("tt.rtd",,RTD("tt.rtd",,"Inst","ASX",AO52),"BidQty")) /
       VALUE(RTD("tt.rtd",,RTD("tt.rtd",,"Inst","ASX",AO52),"AskQty")) &gt; $G$2,
       IF(VALUE(RTD("tt.rtd",,RTD("tt.rtd",,"Inst","ASX",AO52),"BidQty")) /
          VALUE(RTD("tt.rtd",,RTD("tt.rtd",,"Inst","ASX",AO52),"AskQty")) &gt;=
          VALUE(RTD("tt.rtd",,RTD("tt.rtd",,"Inst","ASX",AQ52),"AskQty")) /
          VALUE(RTD("tt.rtd",,RTD("tt.rtd",,"Inst","ASX",AQ52),"BidQty")),
          AQ52,AO52),
       ""),
    IF(OR(AT52="S", AT52="SELL"),
        IF(VALUE(RTD("tt.rtd",,RTD("tt.rtd",,"Inst","ASX",AQ52),"BidQty")) /
           VALUE(RTD("tt.rtd",,RTD("tt.rtd",,"Inst","ASX",AQ52),"AskQty")) &gt;  $G$2,
           IF(VALUE(RTD("tt.rtd",,RTD("tt.rtd",,"Inst","ASX",AO52),"BidQty")) /
              VALUE(RTD("tt.rtd",,RTD("tt.rtd",,"Inst","ASX",AO52),"AskQty")) &gt;=
              VALUE(RTD("tt.rtd",,RTD("tt.rtd",,"Inst","ASX",AQ52),"AskQty")) /
              VALUE(RTD("tt.rtd",,RTD("tt.rtd",,"Inst","ASX",AQ52),"BidQty")),
              AO52,AQ52),
           ""),
        ""))</f>
        <v/>
      </c>
      <c r="AV52" t="str">
        <f t="shared" si="10"/>
        <v/>
      </c>
      <c r="AW52" s="41" t="s">
        <v>182</v>
      </c>
      <c r="AX52" cm="1">
        <f t="array" ref="AX52">IFERROR(
  _xlfn.SWITCH(
    $F$2,
    "vwap", ROUND(
      (RTD("tt.rtd",,RTD("tt.rtd",,"Inst","ASX",AW52),"BidQty") * RTD("tt.rtd",,RTD("tt.rtd",,"Inst","ASX",AW52),"Ask") +
       RTD("tt.rtd",,RTD("tt.rtd",,"Inst","ASX",AW52),"AskQty") * RTD("tt.rtd",,RTD("tt.rtd",,"Inst","ASX",AW52),"Bid")) /
      (RTD("tt.rtd",,RTD("tt.rtd",,"Inst","ASX",AW52),"BidQty") + RTD("tt.rtd",,RTD("tt.rtd",,"Inst","ASX",AW52),"AskQty")),
      3
    ),
    "settle", RTD("tt.rtd",,RTD("tt.rtd",,"Inst","ASX",AW52),"Settle"),
    "mid", ROUND(
      (RTD("tt.rtd",,RTD("tt.rtd",,"Inst","ASX",AW52),"Bid") + RTD("tt.rtd",,RTD("tt.rtd",,"Inst","ASX",AW52),"Ask")) / 2,
      3
    ),
    0
  ),
  0
)</f>
        <v>0</v>
      </c>
      <c r="AY52" s="41" t="s">
        <v>81</v>
      </c>
      <c r="AZ52" cm="1">
        <f t="array" ref="AZ52">IFERROR(
  _xlfn.SWITCH(
    $F$2,
    "vwap", ROUND(
      (RTD("tt.rtd",,RTD("tt.rtd",,"Inst","ASX",AY52),"BidQty") * RTD("tt.rtd",,RTD("tt.rtd",,"Inst","ASX",AY52),"Ask") +
       RTD("tt.rtd",,RTD("tt.rtd",,"Inst","ASX",AY52),"AskQty") * RTD("tt.rtd",,RTD("tt.rtd",,"Inst","ASX",AY52),"Bid")) /
      (RTD("tt.rtd",,RTD("tt.rtd",,"Inst","ASX",AY52),"BidQty") + RTD("tt.rtd",,RTD("tt.rtd",,"Inst","ASX",AY52),"AskQty")),
      3
    ),
    "settle", RTD("tt.rtd",,RTD("tt.rtd",,"Inst","ASX",AY52),"Settle"),
    "mid", ROUND(
      (RTD("tt.rtd",,RTD("tt.rtd",,"Inst","ASX",AY52),"Bid") + RTD("tt.rtd",,RTD("tt.rtd",,"Inst","ASX",AY52),"Ask")) / 2,
      3
    ),
    0
  ),
  0
)</f>
        <v>0</v>
      </c>
      <c r="BA52" s="39">
        <f t="shared" si="20"/>
        <v>0</v>
      </c>
      <c r="BB52" t="str">
        <f>IF(AND(AX52=0, AZ52=0), "",
   IF(AND(VALUE(RTD("tt.rtd",,RTD("tt.rtd",,"Inst","ASX",AW52),"ttq"))&gt;0,
       VALUE(RTD("tt.rtd",,RTD("tt.rtd",,"Inst","ASX",AY52),"ttq"))&gt;0,
         $E52&lt;$F52, BA52&gt;$F52),
       IF(ABS(BA52-$F52)&gt;0.01, "Sell", "S"),
   IF(AND(VALUE(RTD("tt.rtd",,RTD("tt.rtd",,"Inst","ASX",AW52),"ttq"))&gt;0,
       VALUE(RTD("tt.rtd",,RTD("tt.rtd",,"Inst","ASX",AY52),"ttq"))&gt;0,
       $E52&lt;$F52, BA52&lt;$E52),
       IF(ABS(BA52-$E52)&gt;0.01, "Buy", "B"), "")))</f>
        <v/>
      </c>
      <c r="BC52" t="str">
        <f>IF(OR(BB52="B", BB52="BUY"),
    IF(VALUE(RTD("tt.rtd",,RTD("tt.rtd",,"Inst","ASX",AW52),"BidQty")) /
       VALUE(RTD("tt.rtd",,RTD("tt.rtd",,"Inst","ASX",AW52),"AskQty")) &gt; $G$2,
       IF(VALUE(RTD("tt.rtd",,RTD("tt.rtd",,"Inst","ASX",AW52),"BidQty")) /
          VALUE(RTD("tt.rtd",,RTD("tt.rtd",,"Inst","ASX",AW52),"AskQty")) &gt;=
          VALUE(RTD("tt.rtd",,RTD("tt.rtd",,"Inst","ASX",AY52),"AskQty")) /
          VALUE(RTD("tt.rtd",,RTD("tt.rtd",,"Inst","ASX",AY52),"BidQty")),
          AY52,AW52),
       ""),
    IF(OR(BB52="S", BB52="SELL"),
        IF(VALUE(RTD("tt.rtd",,RTD("tt.rtd",,"Inst","ASX",AY52),"BidQty")) /
           VALUE(RTD("tt.rtd",,RTD("tt.rtd",,"Inst","ASX",AY52),"AskQty")) &gt;  $G$2,
           IF(VALUE(RTD("tt.rtd",,RTD("tt.rtd",,"Inst","ASX",AW52),"BidQty")) /
              VALUE(RTD("tt.rtd",,RTD("tt.rtd",,"Inst","ASX",AW52),"AskQty")) &gt;=
              VALUE(RTD("tt.rtd",,RTD("tt.rtd",,"Inst","ASX",AY52),"AskQty")) /
              VALUE(RTD("tt.rtd",,RTD("tt.rtd",,"Inst","ASX",AY52),"BidQty")),
              AW52,AY52),
           ""),
        ""))</f>
        <v/>
      </c>
      <c r="BD52" t="str">
        <f t="shared" si="12"/>
        <v/>
      </c>
      <c r="BE52" s="41"/>
      <c r="BG52" s="41"/>
      <c r="BI52" s="35"/>
      <c r="BJ52" t="str">
        <f>IF(AND(BF52=0, BH52=0), "",
   IF(AND(VALUE(RTD("tt.rtd",,RTD("tt.rtd",,"Inst","ASX",BE52),"ttq"))&gt;0,
       VALUE(RTD("tt.rtd",,RTD("tt.rtd",,"Inst","ASX",BG52),"ttq"))&gt;0,
         $E52&lt;$F52, BI52&gt;$F52),
       IF(ABS(BI52-$F52)&gt;0.01, "Sell", "S"),
   IF(AND(VALUE(RTD("tt.rtd",,RTD("tt.rtd",,"Inst","ASX",BE52),"ttq"))&gt;0,
       VALUE(RTD("tt.rtd",,RTD("tt.rtd",,"Inst","ASX",BG52),"ttq"))&gt;0,
       $E52&lt;$F52, BI52&lt;$E52),
       IF(ABS(BI52-$E52)&gt;0.01, "Buy", "B"), "")))</f>
        <v/>
      </c>
    </row>
    <row r="53" spans="1:763" ht="16" thickBot="1" x14ac:dyDescent="0.25">
      <c r="A53" s="40" t="s">
        <v>57</v>
      </c>
      <c r="B53" cm="1">
        <f t="array" ref="B53">IFERROR(
  _xlfn.SWITCH(
    $F$2,
    "vwap", ROUND(
      (RTD("tt.rtd",,RTD("tt.rtd",,"Inst","ASX",A53),"BidQty") * RTD("tt.rtd",,RTD("tt.rtd",,"Inst","ASX",A53),"Ask") +
       RTD("tt.rtd",,RTD("tt.rtd",,"Inst","ASX",A53),"AskQty") * RTD("tt.rtd",,RTD("tt.rtd",,"Inst","ASX",A53),"Bid")) /
      (RTD("tt.rtd",,RTD("tt.rtd",,"Inst","ASX",A53),"BidQty") + RTD("tt.rtd",,RTD("tt.rtd",,"Inst","ASX",A53),"AskQty")),
      3
    ),
    "settle", RTD("tt.rtd",,RTD("tt.rtd",,"Inst","ASX",A53),"Settle"),
    "mid", ROUND(
      (RTD("tt.rtd",,RTD("tt.rtd",,"Inst","ASX",A53),"Bid") + RTD("tt.rtd",,RTD("tt.rtd",,"Inst","ASX",A53),"Ask")) / 2,
      3
    ),
    0
  ),
  0
)</f>
        <v>0</v>
      </c>
      <c r="C53" s="35">
        <f t="shared" si="18"/>
        <v>0</v>
      </c>
      <c r="D53" s="41" t="s">
        <v>207</v>
      </c>
      <c r="E53" t="e">
        <f>VALUE(RTD("tt.rtd",,RTD("tt.rtd",,"Inst","ASX",D53),"Bid"))</f>
        <v>#N/A</v>
      </c>
      <c r="F53" t="e">
        <f>VALUE(RTD("tt.rtd",,RTD("tt.rtd",,"Inst","ASX",D53),"Ask"))</f>
        <v>#N/A</v>
      </c>
      <c r="G53" s="37" cm="1">
        <f t="array" ref="G53">IFERROR(
  _xlfn.SWITCH(
    $F$2,
    "vwap", ROUND(
      (RTD("tt.rtd",,RTD("tt.rtd",,"Inst","ASX",D53),"BidQty") * RTD("tt.rtd",,RTD("tt.rtd",,"Inst","ASX",D53),"Ask") +
       RTD("tt.rtd",,RTD("tt.rtd",,"Inst","ASX",D53),"AskQty") * RTD("tt.rtd",,RTD("tt.rtd",,"Inst","ASX",D53),"Bid")) /
      (RTD("tt.rtd",,RTD("tt.rtd",,"Inst","ASX",D53),"BidQty") + RTD("tt.rtd",,RTD("tt.rtd",,"Inst","ASX",D53),"AskQty")),
      3
    ),
    "settle", RTD("tt.rtd",,RTD("tt.rtd",,"Inst","ASX",D53),"Settle"),
    "mid", ROUND(
      (RTD("tt.rtd",,RTD("tt.rtd",,"Inst","ASX",D53),"Bid") + RTD("tt.rtd",,RTD("tt.rtd",,"Inst","ASX",D53),"Ask")) / 2,
      3
    ),
    0
  ),
  0
)</f>
        <v>0</v>
      </c>
      <c r="I53" s="41" t="s">
        <v>208</v>
      </c>
      <c r="J53" cm="1">
        <f t="array" ref="J53">IFERROR(
  _xlfn.SWITCH(
    $F$2,
    "vwap", ROUND(
      (RTD("tt.rtd",,RTD("tt.rtd",,"Inst","ASX",I53),"BidQty") * RTD("tt.rtd",,RTD("tt.rtd",,"Inst","ASX",I53),"Ask") +
       RTD("tt.rtd",,RTD("tt.rtd",,"Inst","ASX",I53),"AskQty") * RTD("tt.rtd",,RTD("tt.rtd",,"Inst","ASX",I53),"Bid")) /
      (RTD("tt.rtd",,RTD("tt.rtd",,"Inst","ASX",I53),"BidQty") + RTD("tt.rtd",,RTD("tt.rtd",,"Inst","ASX",I53),"AskQty")),
      3
    ),
    "settle", RTD("tt.rtd",,RTD("tt.rtd",,"Inst","ASX",I53),"Settle"),
    "mid", ROUND(
      (RTD("tt.rtd",,RTD("tt.rtd",,"Inst","ASX",I53),"Bid") + RTD("tt.rtd",,RTD("tt.rtd",,"Inst","ASX",I53),"Ask")) / 2,
      3
    ),
    0
  ),
  0
)</f>
        <v>0</v>
      </c>
      <c r="K53" s="43" t="s">
        <v>213</v>
      </c>
      <c r="L53" cm="1">
        <f t="array" ref="L53">IFERROR(
  _xlfn.SWITCH(
    $F$2,
    "vwap", ROUND(
      (RTD("tt.rtd",,RTD("tt.rtd",,"Inst","ASX",K53),"BidQty") * RTD("tt.rtd",,RTD("tt.rtd",,"Inst","ASX",K53),"Ask") +
       RTD("tt.rtd",,RTD("tt.rtd",,"Inst","ASX",K53),"AskQty") * RTD("tt.rtd",,RTD("tt.rtd",,"Inst","ASX",K53),"Bid")) /
      (RTD("tt.rtd",,RTD("tt.rtd",,"Inst","ASX",K53),"BidQty") + RTD("tt.rtd",,RTD("tt.rtd",,"Inst","ASX",K53),"AskQty")),
      3
    ),
    "settle", RTD("tt.rtd",,RTD("tt.rtd",,"Inst","ASX",K53),"Settle"),
    "mid", ROUND(
      (RTD("tt.rtd",,RTD("tt.rtd",,"Inst","ASX",K53),"Bid") + RTD("tt.rtd",,RTD("tt.rtd",,"Inst","ASX",K53),"Ask")) / 2,
      3
    ),
    0
  ),
  0
)</f>
        <v>0</v>
      </c>
      <c r="M53" s="35">
        <f t="shared" si="17"/>
        <v>0</v>
      </c>
      <c r="N53" t="str">
        <f>IF(AND(J53=0, L53=0), "",
   IF(AND(VALUE(RTD("tt.rtd",,RTD("tt.rtd",,"Inst","ASX",I53),"ttq"))&gt;0,
       VALUE(RTD("tt.rtd",,RTD("tt.rtd",,"Inst","ASX",K53),"ttq"))&gt;0,
         $E53&lt;$F53, M53&gt;$F53),
       IF(ABS(M53-$F53)&gt;0.01, "Sell", "S"),
   IF(AND(VALUE(RTD("tt.rtd",,RTD("tt.rtd",,"Inst","ASX",I53),"ttq"))&gt;0,
       VALUE(RTD("tt.rtd",,RTD("tt.rtd",,"Inst","ASX",K53),"ttq"))&gt;0,
       $E53&lt;$F53, M53&lt;$E53),
       IF(ABS(M53-$E53)&gt;0.01, "Buy", "B"), "")))</f>
        <v/>
      </c>
      <c r="P53" t="str">
        <f t="shared" si="2"/>
        <v/>
      </c>
      <c r="Q53" s="41" t="s">
        <v>209</v>
      </c>
      <c r="R53" cm="1">
        <f t="array" ref="R53">IFERROR(
  _xlfn.SWITCH(
    $F$2,
    "vwap", ROUND(
      (RTD("tt.rtd",,RTD("tt.rtd",,"Inst","ASX",Q53),"BidQty") * RTD("tt.rtd",,RTD("tt.rtd",,"Inst","ASX",Q53),"Ask") +
       RTD("tt.rtd",,RTD("tt.rtd",,"Inst","ASX",Q53),"AskQty") * RTD("tt.rtd",,RTD("tt.rtd",,"Inst","ASX",Q53),"Bid")) /
      (RTD("tt.rtd",,RTD("tt.rtd",,"Inst","ASX",Q53),"BidQty") + RTD("tt.rtd",,RTD("tt.rtd",,"Inst","ASX",Q53),"AskQty")),
      3
    ),
    "settle", RTD("tt.rtd",,RTD("tt.rtd",,"Inst","ASX",Q53),"Settle"),
    "mid", ROUND(
      (RTD("tt.rtd",,RTD("tt.rtd",,"Inst","ASX",Q53),"Bid") + RTD("tt.rtd",,RTD("tt.rtd",,"Inst","ASX",Q53),"Ask")) / 2,
      3
    ),
    0
  ),
  0
)</f>
        <v>0</v>
      </c>
      <c r="S53" s="41" t="s">
        <v>214</v>
      </c>
      <c r="T53" cm="1">
        <f t="array" ref="T53">IFERROR(
  _xlfn.SWITCH(
    $F$2,
    "vwap", ROUND(
      (RTD("tt.rtd",,RTD("tt.rtd",,"Inst","ASX",S53),"BidQty") * RTD("tt.rtd",,RTD("tt.rtd",,"Inst","ASX",S53),"Ask") +
       RTD("tt.rtd",,RTD("tt.rtd",,"Inst","ASX",S53),"AskQty") * RTD("tt.rtd",,RTD("tt.rtd",,"Inst","ASX",S53),"Bid")) /
      (RTD("tt.rtd",,RTD("tt.rtd",,"Inst","ASX",S53),"BidQty") + RTD("tt.rtd",,RTD("tt.rtd",,"Inst","ASX",S53),"AskQty")),
      3
    ),
    "settle", RTD("tt.rtd",,RTD("tt.rtd",,"Inst","ASX",S53),"Settle"),
    "mid", ROUND(
      (RTD("tt.rtd",,RTD("tt.rtd",,"Inst","ASX",S53),"Bid") + RTD("tt.rtd",,RTD("tt.rtd",,"Inst","ASX",S53),"Ask")) / 2,
      3
    ),
    0
  ),
  0
)</f>
        <v>0</v>
      </c>
      <c r="U53" s="35">
        <f t="shared" si="3"/>
        <v>0</v>
      </c>
      <c r="V53" t="str">
        <f>IF(AND(R53=0, T53=0), "",
   IF(AND(VALUE(RTD("tt.rtd",,RTD("tt.rtd",,"Inst","ASX",Q53),"ttq"))&gt;0,
       VALUE(RTD("tt.rtd",,RTD("tt.rtd",,"Inst","ASX",S53),"ttq"))&gt;0,
         $E53&lt;$F53, U53&gt;$F53),
       IF(ABS(U53-$F53)&gt;0.01, "Sell", "S"),
   IF(AND(VALUE(RTD("tt.rtd",,RTD("tt.rtd",,"Inst","ASX",Q53),"ttq"))&gt;0,
       VALUE(RTD("tt.rtd",,RTD("tt.rtd",,"Inst","ASX",S53),"ttq"))&gt;0,
       $E53&lt;$F53, U53&lt;$E53),
       IF(ABS(U53-$E53)&gt;0.01, "Buy", "B"), "")))</f>
        <v/>
      </c>
      <c r="Y53" s="41" t="s">
        <v>210</v>
      </c>
      <c r="Z53" cm="1">
        <f t="array" ref="Z53">IFERROR(
  _xlfn.SWITCH(
    $F$2,
    "vwap", ROUND(
      (RTD("tt.rtd",,RTD("tt.rtd",,"Inst","ASX",Y53),"BidQty") * RTD("tt.rtd",,RTD("tt.rtd",,"Inst","ASX",Y53),"Ask") +
       RTD("tt.rtd",,RTD("tt.rtd",,"Inst","ASX",Y53),"AskQty") * RTD("tt.rtd",,RTD("tt.rtd",,"Inst","ASX",Y53),"Bid")) /
      (RTD("tt.rtd",,RTD("tt.rtd",,"Inst","ASX",Y53),"BidQty") + RTD("tt.rtd",,RTD("tt.rtd",,"Inst","ASX",Y53),"AskQty")),
      3
    ),
    "settle", RTD("tt.rtd",,RTD("tt.rtd",,"Inst","ASX",Y53),"Settle"),
    "mid", ROUND(
      (RTD("tt.rtd",,RTD("tt.rtd",,"Inst","ASX",Y53),"Bid") + RTD("tt.rtd",,RTD("tt.rtd",,"Inst","ASX",Y53),"Ask")) / 2,
      3
    ),
    0
  ),
  0
)</f>
        <v>0</v>
      </c>
      <c r="AA53" s="43" t="s">
        <v>215</v>
      </c>
      <c r="AB53" cm="1">
        <f t="array" ref="AB53">IFERROR(
  _xlfn.SWITCH(
    $F$2,
    "vwap", ROUND(
      (RTD("tt.rtd",,RTD("tt.rtd",,"Inst","ASX",AA53),"BidQty") * RTD("tt.rtd",,RTD("tt.rtd",,"Inst","ASX",AA53),"Ask") +
       RTD("tt.rtd",,RTD("tt.rtd",,"Inst","ASX",AA53),"AskQty") * RTD("tt.rtd",,RTD("tt.rtd",,"Inst","ASX",AA53),"Bid")) /
      (RTD("tt.rtd",,RTD("tt.rtd",,"Inst","ASX",AA53),"BidQty") + RTD("tt.rtd",,RTD("tt.rtd",,"Inst","ASX",AA53),"AskQty")),
      3
    ),
    "settle", RTD("tt.rtd",,RTD("tt.rtd",,"Inst","ASX",AA53),"Settle"),
    "mid", ROUND(
      (RTD("tt.rtd",,RTD("tt.rtd",,"Inst","ASX",AA53),"Bid") + RTD("tt.rtd",,RTD("tt.rtd",,"Inst","ASX",AA53),"Ask")) / 2,
      3
    ),
    0
  ),
  0
)</f>
        <v>0</v>
      </c>
      <c r="AC53" s="35">
        <f t="shared" si="5"/>
        <v>0</v>
      </c>
      <c r="AD53" t="str">
        <f>IF(AND(Z53=0, AB53=0), "",
   IF(AND(VALUE(RTD("tt.rtd",,RTD("tt.rtd",,"Inst","ASX",Y53),"ttq"))&gt;0,
       VALUE(RTD("tt.rtd",,RTD("tt.rtd",,"Inst","ASX",AA53),"ttq"))&gt;0,
         $E53&lt;$F53, AC53&gt;$F53),
       IF(ABS(AC53-$F53)&gt;0.01, "Sell", "S"),
   IF(AND(VALUE(RTD("tt.rtd",,RTD("tt.rtd",,"Inst","ASX",Y53),"ttq"))&gt;0,
       VALUE(RTD("tt.rtd",,RTD("tt.rtd",,"Inst","ASX",AA53),"ttq"))&gt;0,
       $E53&lt;$F53, AC53&lt;$E53),
       IF(ABS(AC53-$E53)&gt;0.01, "Buy", "B"), "")))</f>
        <v/>
      </c>
      <c r="AF53" t="str">
        <f t="shared" si="6"/>
        <v/>
      </c>
      <c r="AG53" s="41" t="s">
        <v>211</v>
      </c>
      <c r="AH53" cm="1">
        <f t="array" ref="AH53">IFERROR(
  _xlfn.SWITCH(
    $F$2,
    "vwap", ROUND(
      (RTD("tt.rtd",,RTD("tt.rtd",,"Inst","ASX",AG53),"BidQty") * RTD("tt.rtd",,RTD("tt.rtd",,"Inst","ASX",AG53),"Ask") +
       RTD("tt.rtd",,RTD("tt.rtd",,"Inst","ASX",AG53),"AskQty") * RTD("tt.rtd",,RTD("tt.rtd",,"Inst","ASX",AG53),"Bid")) /
      (RTD("tt.rtd",,RTD("tt.rtd",,"Inst","ASX",AG53),"BidQty") + RTD("tt.rtd",,RTD("tt.rtd",,"Inst","ASX",AG53),"AskQty")),
      3
    ),
    "settle", RTD("tt.rtd",,RTD("tt.rtd",,"Inst","ASX",AG53),"Settle"),
    "mid", ROUND(
      (RTD("tt.rtd",,RTD("tt.rtd",,"Inst","ASX",AG53),"Bid") + RTD("tt.rtd",,RTD("tt.rtd",,"Inst","ASX",AG53),"Ask")) / 2,
      3
    ),
    0
  ),
  0
)</f>
        <v>0</v>
      </c>
      <c r="AI53" s="43" t="s">
        <v>216</v>
      </c>
      <c r="AJ53" cm="1">
        <f t="array" ref="AJ53">IFERROR(
  _xlfn.SWITCH(
    $F$2,
    "vwap", ROUND(
      (RTD("tt.rtd",,RTD("tt.rtd",,"Inst","ASX",AI53),"BidQty") * RTD("tt.rtd",,RTD("tt.rtd",,"Inst","ASX",AI53),"Ask") +
       RTD("tt.rtd",,RTD("tt.rtd",,"Inst","ASX",AI53),"AskQty") * RTD("tt.rtd",,RTD("tt.rtd",,"Inst","ASX",AI53),"Bid")) /
      (RTD("tt.rtd",,RTD("tt.rtd",,"Inst","ASX",AI53),"BidQty") + RTD("tt.rtd",,RTD("tt.rtd",,"Inst","ASX",AI53),"AskQty")),
      3
    ),
    "settle", RTD("tt.rtd",,RTD("tt.rtd",,"Inst","ASX",AI53),"Settle"),
    "mid", ROUND(
      (RTD("tt.rtd",,RTD("tt.rtd",,"Inst","ASX",AI53),"Bid") + RTD("tt.rtd",,RTD("tt.rtd",,"Inst","ASX",AI53),"Ask")) / 2,
      3
    ),
    0
  ),
  0
)</f>
        <v>0</v>
      </c>
      <c r="AK53" s="35">
        <f t="shared" si="7"/>
        <v>0</v>
      </c>
      <c r="AL53" t="str">
        <f>IF(AND(AH53=0, AJ53=0), "",
   IF(AND(VALUE(RTD("tt.rtd",,RTD("tt.rtd",,"Inst","ASX",AG53),"ttq"))&gt;0,
       VALUE(RTD("tt.rtd",,RTD("tt.rtd",,"Inst","ASX",AI53),"ttq"))&gt;0,
         $E53&lt;$F53, AK53&gt;$F53),
       IF(ABS(AK53-$F53)&gt;0.01, "Sell", "S"),
   IF(AND(VALUE(RTD("tt.rtd",,RTD("tt.rtd",,"Inst","ASX",AG53),"ttq"))&gt;0,
       VALUE(RTD("tt.rtd",,RTD("tt.rtd",,"Inst","ASX",AI53),"ttq"))&gt;0,
       $E53&lt;$F53, AK53&lt;$E53),
       IF(ABS(AK53-$E53)&gt;0.01, "Buy", "B"), "")))</f>
        <v/>
      </c>
      <c r="AM53" t="str">
        <f>IF(OR(AL53="B", AL53="BUY"),
    IF(VALUE(RTD("tt.rtd",,RTD("tt.rtd",,"Inst","ASX",AG53),"BidQty")) /
       VALUE(RTD("tt.rtd",,RTD("tt.rtd",,"Inst","ASX",AG53),"AskQty")) &gt; $G$2,
       IF(VALUE(RTD("tt.rtd",,RTD("tt.rtd",,"Inst","ASX",AG53),"BidQty")) /
          VALUE(RTD("tt.rtd",,RTD("tt.rtd",,"Inst","ASX",AG53),"AskQty")) &gt;=
          VALUE(RTD("tt.rtd",,RTD("tt.rtd",,"Inst","ASX",AI53),"AskQty")) /
          VALUE(RTD("tt.rtd",,RTD("tt.rtd",,"Inst","ASX",AI53),"BidQty")),
          AI53,AG53),
       ""),
    IF(OR(AL53="S", AL53="SELL"),
        IF(VALUE(RTD("tt.rtd",,RTD("tt.rtd",,"Inst","ASX",AI53),"BidQty")) /
           VALUE(RTD("tt.rtd",,RTD("tt.rtd",,"Inst","ASX",AI53),"AskQty")) &gt;  $G$2,
           IF(VALUE(RTD("tt.rtd",,RTD("tt.rtd",,"Inst","ASX",AG53),"BidQty")) /
              VALUE(RTD("tt.rtd",,RTD("tt.rtd",,"Inst","ASX",AG53),"AskQty")) &gt;=
              VALUE(RTD("tt.rtd",,RTD("tt.rtd",,"Inst","ASX",AI53),"AskQty")) /
              VALUE(RTD("tt.rtd",,RTD("tt.rtd",,"Inst","ASX",AI53),"BidQty")),
              AG53,AI53),
           ""),
        ""))</f>
        <v/>
      </c>
      <c r="AN53" t="str">
        <f t="shared" si="8"/>
        <v/>
      </c>
      <c r="AO53" s="41" t="s">
        <v>80</v>
      </c>
      <c r="AP53" cm="1">
        <f t="array" ref="AP53">IFERROR(
  _xlfn.SWITCH(
    $F$2,
    "vwap", ROUND(
      (RTD("tt.rtd",,RTD("tt.rtd",,"Inst","ASX",AO53),"BidQty") * RTD("tt.rtd",,RTD("tt.rtd",,"Inst","ASX",AO53),"Ask") +
       RTD("tt.rtd",,RTD("tt.rtd",,"Inst","ASX",AO53),"AskQty") * RTD("tt.rtd",,RTD("tt.rtd",,"Inst","ASX",AO53),"Bid")) /
      (RTD("tt.rtd",,RTD("tt.rtd",,"Inst","ASX",AO53),"BidQty") + RTD("tt.rtd",,RTD("tt.rtd",,"Inst","ASX",AO53),"AskQty")),
      3
    ),
    "settle", RTD("tt.rtd",,RTD("tt.rtd",,"Inst","ASX",AO53),"Settle"),
    "mid", ROUND(
      (RTD("tt.rtd",,RTD("tt.rtd",,"Inst","ASX",AO53),"Bid") + RTD("tt.rtd",,RTD("tt.rtd",,"Inst","ASX",AO53),"Ask")) / 2,
      3
    ),
    0
  ),
  0
)</f>
        <v>0</v>
      </c>
      <c r="AQ53" s="41" t="s">
        <v>201</v>
      </c>
      <c r="AR53" cm="1">
        <f t="array" ref="AR53">IFERROR(
  _xlfn.SWITCH(
    $F$2,
    "vwap", ROUND(
      (RTD("tt.rtd",,RTD("tt.rtd",,"Inst","ASX",AQ53),"BidQty") * RTD("tt.rtd",,RTD("tt.rtd",,"Inst","ASX",AQ53),"Ask") +
       RTD("tt.rtd",,RTD("tt.rtd",,"Inst","ASX",AQ53),"AskQty") * RTD("tt.rtd",,RTD("tt.rtd",,"Inst","ASX",AQ53),"Bid")) /
      (RTD("tt.rtd",,RTD("tt.rtd",,"Inst","ASX",AQ53),"BidQty") + RTD("tt.rtd",,RTD("tt.rtd",,"Inst","ASX",AQ53),"AskQty")),
      3
    ),
    "settle", RTD("tt.rtd",,RTD("tt.rtd",,"Inst","ASX",AQ53),"Settle"),
    "mid", ROUND(
      (RTD("tt.rtd",,RTD("tt.rtd",,"Inst","ASX",AQ53),"Bid") + RTD("tt.rtd",,RTD("tt.rtd",,"Inst","ASX",AQ53),"Ask")) / 2,
      3
    ),
    0
  ),
  0
)</f>
        <v>0</v>
      </c>
      <c r="AS53" s="35">
        <f t="shared" si="19"/>
        <v>0</v>
      </c>
      <c r="AT53" t="str">
        <f>IF(AND(AP53=0, AR53=0), "",
   IF(AND(VALUE(RTD("tt.rtd",,RTD("tt.rtd",,"Inst","ASX",AO53),"ttq"))&gt;0,
       VALUE(RTD("tt.rtd",,RTD("tt.rtd",,"Inst","ASX",AQ53),"ttq"))&gt;0,
         $E53&lt;$F53, AS53&gt;$F53),
       IF(ABS(AS53-$F53)&gt;0.01, "Sell", "S"),
   IF(AND(VALUE(RTD("tt.rtd",,RTD("tt.rtd",,"Inst","ASX",AO53),"ttq"))&gt;0,
       VALUE(RTD("tt.rtd",,RTD("tt.rtd",,"Inst","ASX",AQ53),"ttq"))&gt;0,
       $E53&lt;$F53, AS53&lt;$E53),
       IF(ABS(AS53-$E53)&gt;0.01, "Buy", "B"), "")))</f>
        <v/>
      </c>
      <c r="AU53" t="str">
        <f>IF(OR(AT53="B", AT53="BUY"),
    IF(VALUE(RTD("tt.rtd",,RTD("tt.rtd",,"Inst","ASX",AO53),"BidQty")) /
       VALUE(RTD("tt.rtd",,RTD("tt.rtd",,"Inst","ASX",AO53),"AskQty")) &gt; $G$2,
       IF(VALUE(RTD("tt.rtd",,RTD("tt.rtd",,"Inst","ASX",AO53),"BidQty")) /
          VALUE(RTD("tt.rtd",,RTD("tt.rtd",,"Inst","ASX",AO53),"AskQty")) &gt;=
          VALUE(RTD("tt.rtd",,RTD("tt.rtd",,"Inst","ASX",AQ53),"AskQty")) /
          VALUE(RTD("tt.rtd",,RTD("tt.rtd",,"Inst","ASX",AQ53),"BidQty")),
          AQ53,AO53),
       ""),
    IF(OR(AT53="S", AT53="SELL"),
        IF(VALUE(RTD("tt.rtd",,RTD("tt.rtd",,"Inst","ASX",AQ53),"BidQty")) /
           VALUE(RTD("tt.rtd",,RTD("tt.rtd",,"Inst","ASX",AQ53),"AskQty")) &gt;  $G$2,
           IF(VALUE(RTD("tt.rtd",,RTD("tt.rtd",,"Inst","ASX",AO53),"BidQty")) /
              VALUE(RTD("tt.rtd",,RTD("tt.rtd",,"Inst","ASX",AO53),"AskQty")) &gt;=
              VALUE(RTD("tt.rtd",,RTD("tt.rtd",,"Inst","ASX",AQ53),"AskQty")) /
              VALUE(RTD("tt.rtd",,RTD("tt.rtd",,"Inst","ASX",AQ53),"BidQty")),
              AO53,AQ53),
           ""),
        ""))</f>
        <v/>
      </c>
      <c r="AV53" t="str">
        <f t="shared" si="10"/>
        <v/>
      </c>
      <c r="AW53" s="41" t="s">
        <v>206</v>
      </c>
      <c r="AX53" cm="1">
        <f t="array" ref="AX53">IFERROR(
  _xlfn.SWITCH(
    $F$2,
    "vwap", ROUND(
      (RTD("tt.rtd",,RTD("tt.rtd",,"Inst","ASX",AW53),"BidQty") * RTD("tt.rtd",,RTD("tt.rtd",,"Inst","ASX",AW53),"Ask") +
       RTD("tt.rtd",,RTD("tt.rtd",,"Inst","ASX",AW53),"AskQty") * RTD("tt.rtd",,RTD("tt.rtd",,"Inst","ASX",AW53),"Bid")) /
      (RTD("tt.rtd",,RTD("tt.rtd",,"Inst","ASX",AW53),"BidQty") + RTD("tt.rtd",,RTD("tt.rtd",,"Inst","ASX",AW53),"AskQty")),
      3
    ),
    "settle", RTD("tt.rtd",,RTD("tt.rtd",,"Inst","ASX",AW53),"Settle"),
    "mid", ROUND(
      (RTD("tt.rtd",,RTD("tt.rtd",,"Inst","ASX",AW53),"Bid") + RTD("tt.rtd",,RTD("tt.rtd",,"Inst","ASX",AW53),"Ask")) / 2,
      3
    ),
    0
  ),
  0
)</f>
        <v>0</v>
      </c>
      <c r="AY53" s="41" t="s">
        <v>82</v>
      </c>
      <c r="AZ53" cm="1">
        <f t="array" ref="AZ53">IFERROR(
  _xlfn.SWITCH(
    $F$2,
    "vwap", ROUND(
      (RTD("tt.rtd",,RTD("tt.rtd",,"Inst","ASX",AY53),"BidQty") * RTD("tt.rtd",,RTD("tt.rtd",,"Inst","ASX",AY53),"Ask") +
       RTD("tt.rtd",,RTD("tt.rtd",,"Inst","ASX",AY53),"AskQty") * RTD("tt.rtd",,RTD("tt.rtd",,"Inst","ASX",AY53),"Bid")) /
      (RTD("tt.rtd",,RTD("tt.rtd",,"Inst","ASX",AY53),"BidQty") + RTD("tt.rtd",,RTD("tt.rtd",,"Inst","ASX",AY53),"AskQty")),
      3
    ),
    "settle", RTD("tt.rtd",,RTD("tt.rtd",,"Inst","ASX",AY53),"Settle"),
    "mid", ROUND(
      (RTD("tt.rtd",,RTD("tt.rtd",,"Inst","ASX",AY53),"Bid") + RTD("tt.rtd",,RTD("tt.rtd",,"Inst","ASX",AY53),"Ask")) / 2,
      3
    ),
    0
  ),
  0
)</f>
        <v>0</v>
      </c>
      <c r="BA53" s="39">
        <f t="shared" si="20"/>
        <v>0</v>
      </c>
      <c r="BB53" t="str">
        <f>IF(AND(AX53=0, AZ53=0), "",
   IF(AND(VALUE(RTD("tt.rtd",,RTD("tt.rtd",,"Inst","ASX",AW53),"ttq"))&gt;0,
       VALUE(RTD("tt.rtd",,RTD("tt.rtd",,"Inst","ASX",AY53),"ttq"))&gt;0,
         $E53&lt;$F53, BA53&gt;$F53),
       IF(ABS(BA53-$F53)&gt;0.01, "Sell", "S"),
   IF(AND(VALUE(RTD("tt.rtd",,RTD("tt.rtd",,"Inst","ASX",AW53),"ttq"))&gt;0,
       VALUE(RTD("tt.rtd",,RTD("tt.rtd",,"Inst","ASX",AY53),"ttq"))&gt;0,
       $E53&lt;$F53, BA53&lt;$E53),
       IF(ABS(BA53-$E53)&gt;0.01, "Buy", "B"), "")))</f>
        <v/>
      </c>
      <c r="BC53" t="str">
        <f>IF(OR(BB53="B", BB53="BUY"),
    IF(VALUE(RTD("tt.rtd",,RTD("tt.rtd",,"Inst","ASX",AW53),"BidQty")) /
       VALUE(RTD("tt.rtd",,RTD("tt.rtd",,"Inst","ASX",AW53),"AskQty")) &gt; $G$2,
       IF(VALUE(RTD("tt.rtd",,RTD("tt.rtd",,"Inst","ASX",AW53),"BidQty")) /
          VALUE(RTD("tt.rtd",,RTD("tt.rtd",,"Inst","ASX",AW53),"AskQty")) &gt;=
          VALUE(RTD("tt.rtd",,RTD("tt.rtd",,"Inst","ASX",AY53),"AskQty")) /
          VALUE(RTD("tt.rtd",,RTD("tt.rtd",,"Inst","ASX",AY53),"BidQty")),
          AY53,AW53),
       ""),
    IF(OR(BB53="S", BB53="SELL"),
        IF(VALUE(RTD("tt.rtd",,RTD("tt.rtd",,"Inst","ASX",AY53),"BidQty")) /
           VALUE(RTD("tt.rtd",,RTD("tt.rtd",,"Inst","ASX",AY53),"AskQty")) &gt;  $G$2,
           IF(VALUE(RTD("tt.rtd",,RTD("tt.rtd",,"Inst","ASX",AW53),"BidQty")) /
              VALUE(RTD("tt.rtd",,RTD("tt.rtd",,"Inst","ASX",AW53),"AskQty")) &gt;=
              VALUE(RTD("tt.rtd",,RTD("tt.rtd",,"Inst","ASX",AY53),"AskQty")) /
              VALUE(RTD("tt.rtd",,RTD("tt.rtd",,"Inst","ASX",AY53),"BidQty")),
              AW53,AY53),
           ""),
        ""))</f>
        <v/>
      </c>
      <c r="BD53" t="str">
        <f t="shared" si="12"/>
        <v/>
      </c>
      <c r="BE53" s="41"/>
      <c r="BG53" s="41"/>
      <c r="BI53" s="35"/>
      <c r="BJ53" t="str">
        <f>IF(AND(BF53=0, BH53=0), "",
   IF(AND(VALUE(RTD("tt.rtd",,RTD("tt.rtd",,"Inst","ASX",BE53),"ttq"))&gt;0,
       VALUE(RTD("tt.rtd",,RTD("tt.rtd",,"Inst","ASX",BG53),"ttq"))&gt;0,
         $E53&lt;$F53, BI53&gt;$F53),
       IF(ABS(BI53-$F53)&gt;0.01, "Sell", "S"),
   IF(AND(VALUE(RTD("tt.rtd",,RTD("tt.rtd",,"Inst","ASX",BE53),"ttq"))&gt;0,
       VALUE(RTD("tt.rtd",,RTD("tt.rtd",,"Inst","ASX",BG53),"ttq"))&gt;0,
       $E53&lt;$F53, BI53&lt;$E53),
       IF(ABS(BI53-$E53)&gt;0.01, "Buy", "B"), "")))</f>
        <v/>
      </c>
    </row>
    <row r="54" spans="1:763" x14ac:dyDescent="0.2">
      <c r="A54" s="40" t="s">
        <v>58</v>
      </c>
      <c r="B54" cm="1">
        <f t="array" ref="B54">IFERROR(
  _xlfn.SWITCH(
    $F$2,
    "vwap", ROUND(
      (RTD("tt.rtd",,RTD("tt.rtd",,"Inst","ASX",A54),"BidQty") * RTD("tt.rtd",,RTD("tt.rtd",,"Inst","ASX",A54),"Ask") +
       RTD("tt.rtd",,RTD("tt.rtd",,"Inst","ASX",A54),"AskQty") * RTD("tt.rtd",,RTD("tt.rtd",,"Inst","ASX",A54),"Bid")) /
      (RTD("tt.rtd",,RTD("tt.rtd",,"Inst","ASX",A54),"BidQty") + RTD("tt.rtd",,RTD("tt.rtd",,"Inst","ASX",A54),"AskQty")),
      3
    ),
    "settle", RTD("tt.rtd",,RTD("tt.rtd",,"Inst","ASX",A54),"Settle"),
    "mid", ROUND(
      (RTD("tt.rtd",,RTD("tt.rtd",,"Inst","ASX",A54),"Bid") + RTD("tt.rtd",,RTD("tt.rtd",,"Inst","ASX",A54),"Ask")) / 2,
      3
    ),
    0
  ),
  0
)</f>
        <v>0</v>
      </c>
      <c r="C54" s="35">
        <f t="shared" si="18"/>
        <v>0</v>
      </c>
      <c r="D54" s="41" t="s">
        <v>202</v>
      </c>
      <c r="G54" s="37" cm="1">
        <f t="array" ref="G54">IFERROR(
  _xlfn.SWITCH(
    $F$2,
    "vwap", ROUND(
      (RTD("tt.rtd",,RTD("tt.rtd",,"Inst","ASX",D54),"BidQty") * RTD("tt.rtd",,RTD("tt.rtd",,"Inst","ASX",D54),"Ask") +
       RTD("tt.rtd",,RTD("tt.rtd",,"Inst","ASX",D54),"AskQty") * RTD("tt.rtd",,RTD("tt.rtd",,"Inst","ASX",D54),"Bid")) /
      (RTD("tt.rtd",,RTD("tt.rtd",,"Inst","ASX",D54),"BidQty") + RTD("tt.rtd",,RTD("tt.rtd",,"Inst","ASX",D54),"AskQty")),
      3
    ),
    "settle", RTD("tt.rtd",,RTD("tt.rtd",,"Inst","ASX",D54),"Settle"),
    "mid", ROUND(
      (RTD("tt.rtd",,RTD("tt.rtd",,"Inst","ASX",D54),"Bid") + RTD("tt.rtd",,RTD("tt.rtd",,"Inst","ASX",D54),"Ask")) / 2,
      3
    ),
    0
  ),
  0
)</f>
        <v>0</v>
      </c>
      <c r="I54" s="41" t="s">
        <v>203</v>
      </c>
      <c r="J54" cm="1">
        <f t="array" ref="J54">IFERROR(
  _xlfn.SWITCH(
    $F$2,
    "vwap", ROUND(
      (RTD("tt.rtd",,RTD("tt.rtd",,"Inst","ASX",I54),"BidQty") * RTD("tt.rtd",,RTD("tt.rtd",,"Inst","ASX",I54),"Ask") +
       RTD("tt.rtd",,RTD("tt.rtd",,"Inst","ASX",I54),"AskQty") * RTD("tt.rtd",,RTD("tt.rtd",,"Inst","ASX",I54),"Bid")) /
      (RTD("tt.rtd",,RTD("tt.rtd",,"Inst","ASX",I54),"BidQty") + RTD("tt.rtd",,RTD("tt.rtd",,"Inst","ASX",I54),"AskQty")),
      3
    ),
    "settle", RTD("tt.rtd",,RTD("tt.rtd",,"Inst","ASX",I54),"Settle"),
    "mid", ROUND(
      (RTD("tt.rtd",,RTD("tt.rtd",,"Inst","ASX",I54),"Bid") + RTD("tt.rtd",,RTD("tt.rtd",,"Inst","ASX",I54),"Ask")) / 2,
      3
    ),
    0
  ),
  0
)</f>
        <v>0</v>
      </c>
      <c r="K54" s="41" t="s">
        <v>221</v>
      </c>
      <c r="L54" cm="1">
        <f t="array" ref="L54">IFERROR(
  _xlfn.SWITCH(
    $F$2,
    "vwap", ROUND(
      (RTD("tt.rtd",,RTD("tt.rtd",,"Inst","ASX",K54),"BidQty") * RTD("tt.rtd",,RTD("tt.rtd",,"Inst","ASX",K54),"Ask") +
       RTD("tt.rtd",,RTD("tt.rtd",,"Inst","ASX",K54),"AskQty") * RTD("tt.rtd",,RTD("tt.rtd",,"Inst","ASX",K54),"Bid")) /
      (RTD("tt.rtd",,RTD("tt.rtd",,"Inst","ASX",K54),"BidQty") + RTD("tt.rtd",,RTD("tt.rtd",,"Inst","ASX",K54),"AskQty")),
      3
    ),
    "settle", RTD("tt.rtd",,RTD("tt.rtd",,"Inst","ASX",K54),"Settle"),
    "mid", ROUND(
      (RTD("tt.rtd",,RTD("tt.rtd",,"Inst","ASX",K54),"Bid") + RTD("tt.rtd",,RTD("tt.rtd",,"Inst","ASX",K54),"Ask")) / 2,
      3
    ),
    0
  ),
  0
)</f>
        <v>0</v>
      </c>
      <c r="M54" s="35">
        <f t="shared" si="17"/>
        <v>0</v>
      </c>
      <c r="N54" t="str">
        <f>IF(AND(J54=0, L54=0), "",
   IF(AND(VALUE(RTD("tt.rtd",,RTD("tt.rtd",,"Inst","ASX",I54),"ttq"))&gt;0,
       VALUE(RTD("tt.rtd",,RTD("tt.rtd",,"Inst","ASX",K54),"ttq"))&gt;0,
         $E54&lt;$F54, M54&gt;$F54),
       IF(ABS(M54-$F54)&gt;0.01, "Sell", "S"),
   IF(AND(VALUE(RTD("tt.rtd",,RTD("tt.rtd",,"Inst","ASX",I54),"ttq"))&gt;0,
       VALUE(RTD("tt.rtd",,RTD("tt.rtd",,"Inst","ASX",K54),"ttq"))&gt;0,
       $E54&lt;$F54, M54&lt;$E54),
       IF(ABS(M54-$E54)&gt;0.01, "Buy", "B"), "")))</f>
        <v/>
      </c>
      <c r="P54" t="str">
        <f t="shared" si="2"/>
        <v/>
      </c>
      <c r="Q54" s="41" t="s">
        <v>205</v>
      </c>
      <c r="R54" cm="1">
        <f t="array" ref="R54">IFERROR(
  _xlfn.SWITCH(
    $F$2,
    "vwap", ROUND(
      (RTD("tt.rtd",,RTD("tt.rtd",,"Inst","ASX",Q54),"BidQty") * RTD("tt.rtd",,RTD("tt.rtd",,"Inst","ASX",Q54),"Ask") +
       RTD("tt.rtd",,RTD("tt.rtd",,"Inst","ASX",Q54),"AskQty") * RTD("tt.rtd",,RTD("tt.rtd",,"Inst","ASX",Q54),"Bid")) /
      (RTD("tt.rtd",,RTD("tt.rtd",,"Inst","ASX",Q54),"BidQty") + RTD("tt.rtd",,RTD("tt.rtd",,"Inst","ASX",Q54),"AskQty")),
      3
    ),
    "settle", RTD("tt.rtd",,RTD("tt.rtd",,"Inst","ASX",Q54),"Settle"),
    "mid", ROUND(
      (RTD("tt.rtd",,RTD("tt.rtd",,"Inst","ASX",Q54),"Bid") + RTD("tt.rtd",,RTD("tt.rtd",,"Inst","ASX",Q54),"Ask")) / 2,
      3
    ),
    0
  ),
  0
)</f>
        <v>0</v>
      </c>
      <c r="S54" s="41" t="s">
        <v>223</v>
      </c>
      <c r="T54" cm="1">
        <f t="array" ref="T54">IFERROR(
  _xlfn.SWITCH(
    $F$2,
    "vwap", ROUND(
      (RTD("tt.rtd",,RTD("tt.rtd",,"Inst","ASX",S54),"BidQty") * RTD("tt.rtd",,RTD("tt.rtd",,"Inst","ASX",S54),"Ask") +
       RTD("tt.rtd",,RTD("tt.rtd",,"Inst","ASX",S54),"AskQty") * RTD("tt.rtd",,RTD("tt.rtd",,"Inst","ASX",S54),"Bid")) /
      (RTD("tt.rtd",,RTD("tt.rtd",,"Inst","ASX",S54),"BidQty") + RTD("tt.rtd",,RTD("tt.rtd",,"Inst","ASX",S54),"AskQty")),
      3
    ),
    "settle", RTD("tt.rtd",,RTD("tt.rtd",,"Inst","ASX",S54),"Settle"),
    "mid", ROUND(
      (RTD("tt.rtd",,RTD("tt.rtd",,"Inst","ASX",S54),"Bid") + RTD("tt.rtd",,RTD("tt.rtd",,"Inst","ASX",S54),"Ask")) / 2,
      3
    ),
    0
  ),
  0
)</f>
        <v>0</v>
      </c>
      <c r="U54" s="35">
        <f t="shared" si="3"/>
        <v>0</v>
      </c>
      <c r="V54" t="str">
        <f>IF(AND(R54=0, T54=0), "",
   IF(AND(VALUE(RTD("tt.rtd",,RTD("tt.rtd",,"Inst","ASX",Q54),"ttq"))&gt;0,
       VALUE(RTD("tt.rtd",,RTD("tt.rtd",,"Inst","ASX",S54),"ttq"))&gt;0,
         $E54&lt;$F54, U54&gt;$F54),
       IF(ABS(U54-$F54)&gt;0.01, "Sell", "S"),
   IF(AND(VALUE(RTD("tt.rtd",,RTD("tt.rtd",,"Inst","ASX",Q54),"ttq"))&gt;0,
       VALUE(RTD("tt.rtd",,RTD("tt.rtd",,"Inst","ASX",S54),"ttq"))&gt;0,
       $E54&lt;$F54, U54&lt;$E54),
       IF(ABS(U54-$E54)&gt;0.01, "Buy", "B"), "")))</f>
        <v/>
      </c>
      <c r="Y54" s="41" t="s">
        <v>212</v>
      </c>
      <c r="Z54" cm="1">
        <f t="array" ref="Z54">IFERROR(
  _xlfn.SWITCH(
    $F$2,
    "vwap", ROUND(
      (RTD("tt.rtd",,RTD("tt.rtd",,"Inst","ASX",Y54),"BidQty") * RTD("tt.rtd",,RTD("tt.rtd",,"Inst","ASX",Y54),"Ask") +
       RTD("tt.rtd",,RTD("tt.rtd",,"Inst","ASX",Y54),"AskQty") * RTD("tt.rtd",,RTD("tt.rtd",,"Inst","ASX",Y54),"Bid")) /
      (RTD("tt.rtd",,RTD("tt.rtd",,"Inst","ASX",Y54),"BidQty") + RTD("tt.rtd",,RTD("tt.rtd",,"Inst","ASX",Y54),"AskQty")),
      3
    ),
    "settle", RTD("tt.rtd",,RTD("tt.rtd",,"Inst","ASX",Y54),"Settle"),
    "mid", ROUND(
      (RTD("tt.rtd",,RTD("tt.rtd",,"Inst","ASX",Y54),"Bid") + RTD("tt.rtd",,RTD("tt.rtd",,"Inst","ASX",Y54),"Ask")) / 2,
      3
    ),
    0
  ),
  0
)</f>
        <v>0</v>
      </c>
      <c r="AA54" s="41" t="s">
        <v>225</v>
      </c>
      <c r="AB54" cm="1">
        <f t="array" ref="AB54">IFERROR(
  _xlfn.SWITCH(
    $F$2,
    "vwap", ROUND(
      (RTD("tt.rtd",,RTD("tt.rtd",,"Inst","ASX",AA54),"BidQty") * RTD("tt.rtd",,RTD("tt.rtd",,"Inst","ASX",AA54),"Ask") +
       RTD("tt.rtd",,RTD("tt.rtd",,"Inst","ASX",AA54),"AskQty") * RTD("tt.rtd",,RTD("tt.rtd",,"Inst","ASX",AA54),"Bid")) /
      (RTD("tt.rtd",,RTD("tt.rtd",,"Inst","ASX",AA54),"BidQty") + RTD("tt.rtd",,RTD("tt.rtd",,"Inst","ASX",AA54),"AskQty")),
      3
    ),
    "settle", RTD("tt.rtd",,RTD("tt.rtd",,"Inst","ASX",AA54),"Settle"),
    "mid", ROUND(
      (RTD("tt.rtd",,RTD("tt.rtd",,"Inst","ASX",AA54),"Bid") + RTD("tt.rtd",,RTD("tt.rtd",,"Inst","ASX",AA54),"Ask")) / 2,
      3
    ),
    0
  ),
  0
)</f>
        <v>0</v>
      </c>
      <c r="AC54" s="35">
        <f t="shared" si="5"/>
        <v>0</v>
      </c>
      <c r="AD54" t="str">
        <f>IF(AND(Z54=0, AB54=0), "",
   IF(AND(VALUE(RTD("tt.rtd",,RTD("tt.rtd",,"Inst","ASX",Y54),"ttq"))&gt;0,
       VALUE(RTD("tt.rtd",,RTD("tt.rtd",,"Inst","ASX",AA54),"ttq"))&gt;0,
         $E54&lt;$F54, AC54&gt;$F54),
       IF(ABS(AC54-$F54)&gt;0.01, "Sell", "S"),
   IF(AND(VALUE(RTD("tt.rtd",,RTD("tt.rtd",,"Inst","ASX",Y54),"ttq"))&gt;0,
       VALUE(RTD("tt.rtd",,RTD("tt.rtd",,"Inst","ASX",AA54),"ttq"))&gt;0,
       $E54&lt;$F54, AC54&lt;$E54),
       IF(ABS(AC54-$E54)&gt;0.01, "Buy", "B"), "")))</f>
        <v/>
      </c>
      <c r="AG54" s="41"/>
      <c r="AH54" cm="1">
        <f t="array" ref="AH54">IFERROR(
  _xlfn.SWITCH(
    $F$2,
    "vwap", ROUND(
      (RTD("tt.rtd",,RTD("tt.rtd",,"Inst","ASX",AG54),"BidQty") * RTD("tt.rtd",,RTD("tt.rtd",,"Inst","ASX",AG54),"Ask") +
       RTD("tt.rtd",,RTD("tt.rtd",,"Inst","ASX",AG54),"AskQty") * RTD("tt.rtd",,RTD("tt.rtd",,"Inst","ASX",AG54),"Bid")) /
      (RTD("tt.rtd",,RTD("tt.rtd",,"Inst","ASX",AG54),"BidQty") + RTD("tt.rtd",,RTD("tt.rtd",,"Inst","ASX",AG54),"AskQty")),
      3
    ),
    "settle", RTD("tt.rtd",,RTD("tt.rtd",,"Inst","ASX",AG54),"Settle"),
    "mid", ROUND(
      (RTD("tt.rtd",,RTD("tt.rtd",,"Inst","ASX",AG54),"Bid") + RTD("tt.rtd",,RTD("tt.rtd",,"Inst","ASX",AG54),"Ask")) / 2,
      3
    ),
    0
  ),
  0
)</f>
        <v>0</v>
      </c>
      <c r="AI54" s="41"/>
      <c r="AJ54" cm="1">
        <f t="array" ref="AJ54">IFERROR(
  _xlfn.SWITCH(
    $F$2,
    "vwap", ROUND(
      (RTD("tt.rtd",,RTD("tt.rtd",,"Inst","ASX",AI54),"BidQty") * RTD("tt.rtd",,RTD("tt.rtd",,"Inst","ASX",AI54),"Ask") +
       RTD("tt.rtd",,RTD("tt.rtd",,"Inst","ASX",AI54),"AskQty") * RTD("tt.rtd",,RTD("tt.rtd",,"Inst","ASX",AI54),"Bid")) /
      (RTD("tt.rtd",,RTD("tt.rtd",,"Inst","ASX",AI54),"BidQty") + RTD("tt.rtd",,RTD("tt.rtd",,"Inst","ASX",AI54),"AskQty")),
      3
    ),
    "settle", RTD("tt.rtd",,RTD("tt.rtd",,"Inst","ASX",AI54),"Settle"),
    "mid", ROUND(
      (RTD("tt.rtd",,RTD("tt.rtd",,"Inst","ASX",AI54),"Bid") + RTD("tt.rtd",,RTD("tt.rtd",,"Inst","ASX",AI54),"Ask")) / 2,
      3
    ),
    0
  ),
  0
)</f>
        <v>0</v>
      </c>
      <c r="AK54" s="35">
        <f t="shared" si="7"/>
        <v>0</v>
      </c>
      <c r="AL54" t="str">
        <f>IF(AND(AH54=0, AJ54=0), "",
   IF(AND(VALUE(RTD("tt.rtd",,RTD("tt.rtd",,"Inst","ASX",AG54),"ttq"))&gt;0,
       VALUE(RTD("tt.rtd",,RTD("tt.rtd",,"Inst","ASX",AI54),"ttq"))&gt;0,
         $E54&lt;$F54, AK54&gt;$F54),
       IF(ABS(AK54-$F54)&gt;0.01, "Sell", "S"),
   IF(AND(VALUE(RTD("tt.rtd",,RTD("tt.rtd",,"Inst","ASX",AG54),"ttq"))&gt;0,
       VALUE(RTD("tt.rtd",,RTD("tt.rtd",,"Inst","ASX",AI54),"ttq"))&gt;0,
       $E54&lt;$F54, AK54&lt;$E54),
       IF(ABS(AK54-$E54)&gt;0.01, "Buy", "B"), "")))</f>
        <v/>
      </c>
      <c r="AO54" s="41" t="s">
        <v>81</v>
      </c>
      <c r="AP54" cm="1">
        <f t="array" ref="AP54">IFERROR(
  _xlfn.SWITCH(
    $F$2,
    "vwap", ROUND(
      (RTD("tt.rtd",,RTD("tt.rtd",,"Inst","ASX",AO54),"BidQty") * RTD("tt.rtd",,RTD("tt.rtd",,"Inst","ASX",AO54),"Ask") +
       RTD("tt.rtd",,RTD("tt.rtd",,"Inst","ASX",AO54),"AskQty") * RTD("tt.rtd",,RTD("tt.rtd",,"Inst","ASX",AO54),"Bid")) /
      (RTD("tt.rtd",,RTD("tt.rtd",,"Inst","ASX",AO54),"BidQty") + RTD("tt.rtd",,RTD("tt.rtd",,"Inst","ASX",AO54),"AskQty")),
      3
    ),
    "settle", RTD("tt.rtd",,RTD("tt.rtd",,"Inst","ASX",AO54),"Settle"),
    "mid", ROUND(
      (RTD("tt.rtd",,RTD("tt.rtd",,"Inst","ASX",AO54),"Bid") + RTD("tt.rtd",,RTD("tt.rtd",,"Inst","ASX",AO54),"Ask")) / 2,
      3
    ),
    0
  ),
  0
)</f>
        <v>0</v>
      </c>
      <c r="AQ54" s="41" t="s">
        <v>219</v>
      </c>
      <c r="AR54" cm="1">
        <f t="array" ref="AR54">IFERROR(
  _xlfn.SWITCH(
    $F$2,
    "vwap", ROUND(
      (RTD("tt.rtd",,RTD("tt.rtd",,"Inst","ASX",AQ54),"BidQty") * RTD("tt.rtd",,RTD("tt.rtd",,"Inst","ASX",AQ54),"Ask") +
       RTD("tt.rtd",,RTD("tt.rtd",,"Inst","ASX",AQ54),"AskQty") * RTD("tt.rtd",,RTD("tt.rtd",,"Inst","ASX",AQ54),"Bid")) /
      (RTD("tt.rtd",,RTD("tt.rtd",,"Inst","ASX",AQ54),"BidQty") + RTD("tt.rtd",,RTD("tt.rtd",,"Inst","ASX",AQ54),"AskQty")),
      3
    ),
    "settle", RTD("tt.rtd",,RTD("tt.rtd",,"Inst","ASX",AQ54),"Settle"),
    "mid", ROUND(
      (RTD("tt.rtd",,RTD("tt.rtd",,"Inst","ASX",AQ54),"Bid") + RTD("tt.rtd",,RTD("tt.rtd",,"Inst","ASX",AQ54),"Ask")) / 2,
      3
    ),
    0
  ),
  0
)</f>
        <v>0</v>
      </c>
      <c r="AS54" s="35">
        <f t="shared" si="19"/>
        <v>0</v>
      </c>
      <c r="AW54" s="41" t="s">
        <v>201</v>
      </c>
      <c r="AX54" cm="1">
        <f t="array" ref="AX54">IFERROR(
  _xlfn.SWITCH(
    $F$2,
    "vwap", ROUND(
      (RTD("tt.rtd",,RTD("tt.rtd",,"Inst","ASX",AW54),"BidQty") * RTD("tt.rtd",,RTD("tt.rtd",,"Inst","ASX",AW54),"Ask") +
       RTD("tt.rtd",,RTD("tt.rtd",,"Inst","ASX",AW54),"AskQty") * RTD("tt.rtd",,RTD("tt.rtd",,"Inst","ASX",AW54),"Bid")) /
      (RTD("tt.rtd",,RTD("tt.rtd",,"Inst","ASX",AW54),"BidQty") + RTD("tt.rtd",,RTD("tt.rtd",,"Inst","ASX",AW54),"AskQty")),
      3
    ),
    "settle", RTD("tt.rtd",,RTD("tt.rtd",,"Inst","ASX",AW54),"Settle"),
    "mid", ROUND(
      (RTD("tt.rtd",,RTD("tt.rtd",,"Inst","ASX",AW54),"Bid") + RTD("tt.rtd",,RTD("tt.rtd",,"Inst","ASX",AW54),"Ask")) / 2,
      3
    ),
    0
  ),
  0
)</f>
        <v>0</v>
      </c>
      <c r="AY54" s="41" t="s">
        <v>213</v>
      </c>
      <c r="AZ54" cm="1">
        <f t="array" ref="AZ54">IFERROR(
  _xlfn.SWITCH(
    $F$2,
    "vwap", ROUND(
      (RTD("tt.rtd",,RTD("tt.rtd",,"Inst","ASX",AY54),"BidQty") * RTD("tt.rtd",,RTD("tt.rtd",,"Inst","ASX",AY54),"Ask") +
       RTD("tt.rtd",,RTD("tt.rtd",,"Inst","ASX",AY54),"AskQty") * RTD("tt.rtd",,RTD("tt.rtd",,"Inst","ASX",AY54),"Bid")) /
      (RTD("tt.rtd",,RTD("tt.rtd",,"Inst","ASX",AY54),"BidQty") + RTD("tt.rtd",,RTD("tt.rtd",,"Inst","ASX",AY54),"AskQty")),
      3
    ),
    "settle", RTD("tt.rtd",,RTD("tt.rtd",,"Inst","ASX",AY54),"Settle"),
    "mid", ROUND(
      (RTD("tt.rtd",,RTD("tt.rtd",,"Inst","ASX",AY54),"Bid") + RTD("tt.rtd",,RTD("tt.rtd",,"Inst","ASX",AY54),"Ask")) / 2,
      3
    ),
    0
  ),
  0
)</f>
        <v>0</v>
      </c>
      <c r="BA54" s="39">
        <f t="shared" si="20"/>
        <v>0</v>
      </c>
      <c r="BE54" s="41"/>
      <c r="BG54" s="41"/>
      <c r="BI54" s="35"/>
      <c r="BJ54" t="str">
        <f>IF(AND(BF54=0, BH54=0), "",
   IF(AND(VALUE(RTD("tt.rtd",,RTD("tt.rtd",,"Inst","ASX",BE54),"ttq"))&gt;0,
       VALUE(RTD("tt.rtd",,RTD("tt.rtd",,"Inst","ASX",BG54),"ttq"))&gt;0,
         $E54&lt;$F54, BI54&gt;$F54),
       IF(ABS(BI54-$F54)&gt;0.01, "Sell", "S"),
   IF(AND(VALUE(RTD("tt.rtd",,RTD("tt.rtd",,"Inst","ASX",BE54),"ttq"))&gt;0,
       VALUE(RTD("tt.rtd",,RTD("tt.rtd",,"Inst","ASX",BG54),"ttq"))&gt;0,
       $E54&lt;$F54, BI54&lt;$E54),
       IF(ABS(BI54-$E54)&gt;0.01, "Buy", "B"), "")))</f>
        <v/>
      </c>
    </row>
    <row r="55" spans="1:763" x14ac:dyDescent="0.2">
      <c r="A55" s="40" t="s">
        <v>59</v>
      </c>
      <c r="B55" cm="1">
        <f t="array" ref="B55">IFERROR(
  _xlfn.SWITCH(
    $F$2,
    "vwap", ROUND(
      (RTD("tt.rtd",,RTD("tt.rtd",,"Inst","ASX",A55),"BidQty") * RTD("tt.rtd",,RTD("tt.rtd",,"Inst","ASX",A55),"Ask") +
       RTD("tt.rtd",,RTD("tt.rtd",,"Inst","ASX",A55),"AskQty") * RTD("tt.rtd",,RTD("tt.rtd",,"Inst","ASX",A55),"Bid")) /
      (RTD("tt.rtd",,RTD("tt.rtd",,"Inst","ASX",A55),"BidQty") + RTD("tt.rtd",,RTD("tt.rtd",,"Inst","ASX",A55),"AskQty")),
      3
    ),
    "settle", RTD("tt.rtd",,RTD("tt.rtd",,"Inst","ASX",A55),"Settle"),
    "mid", ROUND(
      (RTD("tt.rtd",,RTD("tt.rtd",,"Inst","ASX",A55),"Bid") + RTD("tt.rtd",,RTD("tt.rtd",,"Inst","ASX",A55),"Ask")) / 2,
      3
    ),
    0
  ),
  0
)</f>
        <v>0</v>
      </c>
      <c r="C55" s="35" t="e">
        <f t="shared" si="18"/>
        <v>#VALUE!</v>
      </c>
      <c r="D55" s="41" t="s">
        <v>220</v>
      </c>
      <c r="G55" s="37" cm="1">
        <f t="array" ref="G55">IFERROR(
  _xlfn.SWITCH(
    $F$2,
    "vwap", ROUND(
      (RTD("tt.rtd",,RTD("tt.rtd",,"Inst","ASX",D55),"BidQty") * RTD("tt.rtd",,RTD("tt.rtd",,"Inst","ASX",D55),"Ask") +
       RTD("tt.rtd",,RTD("tt.rtd",,"Inst","ASX",D55),"AskQty") * RTD("tt.rtd",,RTD("tt.rtd",,"Inst","ASX",D55),"Bid")) /
      (RTD("tt.rtd",,RTD("tt.rtd",,"Inst","ASX",D55),"BidQty") + RTD("tt.rtd",,RTD("tt.rtd",,"Inst","ASX",D55),"AskQty")),
      3
    ),
    "settle", RTD("tt.rtd",,RTD("tt.rtd",,"Inst","ASX",D55),"Settle"),
    "mid", ROUND(
      (RTD("tt.rtd",,RTD("tt.rtd",,"Inst","ASX",D55),"Bid") + RTD("tt.rtd",,RTD("tt.rtd",,"Inst","ASX",D55),"Ask")) / 2,
      3
    ),
    0
  ),
  0
)</f>
        <v>0</v>
      </c>
      <c r="I55" s="41" t="s">
        <v>222</v>
      </c>
      <c r="J55" cm="1">
        <f t="array" ref="J55">IFERROR(
  _xlfn.SWITCH(
    $F$2,
    "vwap", ROUND(
      (RTD("tt.rtd",,RTD("tt.rtd",,"Inst","ASX",I55),"BidQty") * RTD("tt.rtd",,RTD("tt.rtd",,"Inst","ASX",I55),"Ask") +
       RTD("tt.rtd",,RTD("tt.rtd",,"Inst","ASX",I55),"AskQty") * RTD("tt.rtd",,RTD("tt.rtd",,"Inst","ASX",I55),"Bid")) /
      (RTD("tt.rtd",,RTD("tt.rtd",,"Inst","ASX",I55),"BidQty") + RTD("tt.rtd",,RTD("tt.rtd",,"Inst","ASX",I55),"AskQty")),
      3
    ),
    "settle", RTD("tt.rtd",,RTD("tt.rtd",,"Inst","ASX",I55),"Settle"),
    "mid", ROUND(
      (RTD("tt.rtd",,RTD("tt.rtd",,"Inst","ASX",I55),"Bid") + RTD("tt.rtd",,RTD("tt.rtd",,"Inst","ASX",I55),"Ask")) / 2,
      3
    ),
    0
  ),
  0
)</f>
        <v>0</v>
      </c>
      <c r="K55" s="41" t="s">
        <v>228</v>
      </c>
      <c r="L55" cm="1">
        <f t="array" ref="L55">IFERROR(
  _xlfn.SWITCH(
    $F$2,
    "vwap", ROUND(
      (RTD("tt.rtd",,RTD("tt.rtd",,"Inst","ASX",K55),"BidQty") * RTD("tt.rtd",,RTD("tt.rtd",,"Inst","ASX",K55),"Ask") +
       RTD("tt.rtd",,RTD("tt.rtd",,"Inst","ASX",K55),"AskQty") * RTD("tt.rtd",,RTD("tt.rtd",,"Inst","ASX",K55),"Bid")) /
      (RTD("tt.rtd",,RTD("tt.rtd",,"Inst","ASX",K55),"BidQty") + RTD("tt.rtd",,RTD("tt.rtd",,"Inst","ASX",K55),"AskQty")),
      3
    ),
    "settle", RTD("tt.rtd",,RTD("tt.rtd",,"Inst","ASX",K55),"Settle"),
    "mid", ROUND(
      (RTD("tt.rtd",,RTD("tt.rtd",,"Inst","ASX",K55),"Bid") + RTD("tt.rtd",,RTD("tt.rtd",,"Inst","ASX",K55),"Ask")) / 2,
      3
    ),
    0
  ),
  0
)</f>
        <v>0</v>
      </c>
      <c r="M55" s="35">
        <f t="shared" si="17"/>
        <v>0</v>
      </c>
      <c r="N55" t="str">
        <f>IF(AND(J55=0, L55=0), "",
   IF(AND(VALUE(RTD("tt.rtd",,RTD("tt.rtd",,"Inst","ASX",I55),"ttq"))&gt;0,
       VALUE(RTD("tt.rtd",,RTD("tt.rtd",,"Inst","ASX",K55),"ttq"))&gt;0,
         $E55&lt;$F55, M55&gt;$F55),
       IF(ABS(M55-$F55)&gt;0.01, "Sell", "S"),
   IF(AND(VALUE(RTD("tt.rtd",,RTD("tt.rtd",,"Inst","ASX",I55),"ttq"))&gt;0,
       VALUE(RTD("tt.rtd",,RTD("tt.rtd",,"Inst","ASX",K55),"ttq"))&gt;0,
       $E55&lt;$F55, M55&lt;$E55),
       IF(ABS(M55-$E55)&gt;0.01, "Buy", "B"), "")))</f>
        <v/>
      </c>
      <c r="P55" t="str">
        <f t="shared" si="2"/>
        <v/>
      </c>
      <c r="Q55" s="41" t="s">
        <v>224</v>
      </c>
      <c r="R55" cm="1">
        <f t="array" ref="R55">IFERROR(
  _xlfn.SWITCH(
    $F$2,
    "vwap", ROUND(
      (RTD("tt.rtd",,RTD("tt.rtd",,"Inst","ASX",Q55),"BidQty") * RTD("tt.rtd",,RTD("tt.rtd",,"Inst","ASX",Q55),"Ask") +
       RTD("tt.rtd",,RTD("tt.rtd",,"Inst","ASX",Q55),"AskQty") * RTD("tt.rtd",,RTD("tt.rtd",,"Inst","ASX",Q55),"Bid")) /
      (RTD("tt.rtd",,RTD("tt.rtd",,"Inst","ASX",Q55),"BidQty") + RTD("tt.rtd",,RTD("tt.rtd",,"Inst","ASX",Q55),"AskQty")),
      3
    ),
    "settle", RTD("tt.rtd",,RTD("tt.rtd",,"Inst","ASX",Q55),"Settle"),
    "mid", ROUND(
      (RTD("tt.rtd",,RTD("tt.rtd",,"Inst","ASX",Q55),"Bid") + RTD("tt.rtd",,RTD("tt.rtd",,"Inst","ASX",Q55),"Ask")) / 2,
      3
    ),
    0
  ),
  0
)</f>
        <v>0</v>
      </c>
      <c r="S55" s="41" t="s">
        <v>229</v>
      </c>
      <c r="T55" cm="1">
        <f t="array" ref="T55">IFERROR(
  _xlfn.SWITCH(
    $F$2,
    "vwap", ROUND(
      (RTD("tt.rtd",,RTD("tt.rtd",,"Inst","ASX",S55),"BidQty") * RTD("tt.rtd",,RTD("tt.rtd",,"Inst","ASX",S55),"Ask") +
       RTD("tt.rtd",,RTD("tt.rtd",,"Inst","ASX",S55),"AskQty") * RTD("tt.rtd",,RTD("tt.rtd",,"Inst","ASX",S55),"Bid")) /
      (RTD("tt.rtd",,RTD("tt.rtd",,"Inst","ASX",S55),"BidQty") + RTD("tt.rtd",,RTD("tt.rtd",,"Inst","ASX",S55),"AskQty")),
      3
    ),
    "settle", RTD("tt.rtd",,RTD("tt.rtd",,"Inst","ASX",S55),"Settle"),
    "mid", ROUND(
      (RTD("tt.rtd",,RTD("tt.rtd",,"Inst","ASX",S55),"Bid") + RTD("tt.rtd",,RTD("tt.rtd",,"Inst","ASX",S55),"Ask")) / 2,
      3
    ),
    0
  ),
  0
)</f>
        <v>0</v>
      </c>
      <c r="U55" s="35">
        <f t="shared" si="3"/>
        <v>0</v>
      </c>
      <c r="V55" t="str">
        <f>IF(AND(R55=0, T55=0), "",
   IF(AND(VALUE(RTD("tt.rtd",,RTD("tt.rtd",,"Inst","ASX",Q55),"ttq"))&gt;0,
       VALUE(RTD("tt.rtd",,RTD("tt.rtd",,"Inst","ASX",S55),"ttq"))&gt;0,
         $E55&lt;$F55, U55&gt;$F55),
       IF(ABS(U55-$F55)&gt;0.01, "Sell", "S"),
   IF(AND(VALUE(RTD("tt.rtd",,RTD("tt.rtd",,"Inst","ASX",Q55),"ttq"))&gt;0,
       VALUE(RTD("tt.rtd",,RTD("tt.rtd",,"Inst","ASX",S55),"ttq"))&gt;0,
       $E55&lt;$F55, U55&lt;$E55),
       IF(ABS(U55-$E55)&gt;0.01, "Buy", "B"), "")))</f>
        <v/>
      </c>
      <c r="Y55" s="41"/>
      <c r="Z55" cm="1">
        <f t="array" ref="Z55">IFERROR(
  _xlfn.SWITCH(
    $F$2,
    "vwap", ROUND(
      (RTD("tt.rtd",,RTD("tt.rtd",,"Inst","ASX",Y55),"BidQty") * RTD("tt.rtd",,RTD("tt.rtd",,"Inst","ASX",Y55),"Ask") +
       RTD("tt.rtd",,RTD("tt.rtd",,"Inst","ASX",Y55),"AskQty") * RTD("tt.rtd",,RTD("tt.rtd",,"Inst","ASX",Y55),"Bid")) /
      (RTD("tt.rtd",,RTD("tt.rtd",,"Inst","ASX",Y55),"BidQty") + RTD("tt.rtd",,RTD("tt.rtd",,"Inst","ASX",Y55),"AskQty")),
      3
    ),
    "settle", RTD("tt.rtd",,RTD("tt.rtd",,"Inst","ASX",Y55),"Settle"),
    "mid", ROUND(
      (RTD("tt.rtd",,RTD("tt.rtd",,"Inst","ASX",Y55),"Bid") + RTD("tt.rtd",,RTD("tt.rtd",,"Inst","ASX",Y55),"Ask")) / 2,
      3
    ),
    0
  ),
  0
)</f>
        <v>0</v>
      </c>
      <c r="AA55" s="41"/>
      <c r="AB55" cm="1">
        <f t="array" ref="AB55">IFERROR(
  _xlfn.SWITCH(
    $F$2,
    "vwap", ROUND(
      (RTD("tt.rtd",,RTD("tt.rtd",,"Inst","ASX",AA55),"BidQty") * RTD("tt.rtd",,RTD("tt.rtd",,"Inst","ASX",AA55),"Ask") +
       RTD("tt.rtd",,RTD("tt.rtd",,"Inst","ASX",AA55),"AskQty") * RTD("tt.rtd",,RTD("tt.rtd",,"Inst","ASX",AA55),"Bid")) /
      (RTD("tt.rtd",,RTD("tt.rtd",,"Inst","ASX",AA55),"BidQty") + RTD("tt.rtd",,RTD("tt.rtd",,"Inst","ASX",AA55),"AskQty")),
      3
    ),
    "settle", RTD("tt.rtd",,RTD("tt.rtd",,"Inst","ASX",AA55),"Settle"),
    "mid", ROUND(
      (RTD("tt.rtd",,RTD("tt.rtd",,"Inst","ASX",AA55),"Bid") + RTD("tt.rtd",,RTD("tt.rtd",,"Inst","ASX",AA55),"Ask")) / 2,
      3
    ),
    0
  ),
  0
)</f>
        <v>0</v>
      </c>
      <c r="AC55" s="35">
        <f t="shared" si="5"/>
        <v>0</v>
      </c>
      <c r="AD55" t="str">
        <f>IF(AND(Z55=0, AB55=0), "",
   IF(AND(VALUE(RTD("tt.rtd",,RTD("tt.rtd",,"Inst","ASX",Y55),"ttq"))&gt;0,
       VALUE(RTD("tt.rtd",,RTD("tt.rtd",,"Inst","ASX",AA55),"ttq"))&gt;0,
         $E55&lt;$F55, AC55&gt;$F55),
       IF(ABS(AC55-$F55)&gt;0.01, "Sell", "S"),
   IF(AND(VALUE(RTD("tt.rtd",,RTD("tt.rtd",,"Inst","ASX",Y55),"ttq"))&gt;0,
       VALUE(RTD("tt.rtd",,RTD("tt.rtd",,"Inst","ASX",AA55),"ttq"))&gt;0,
       $E55&lt;$F55, AC55&lt;$E55),
       IF(ABS(AC55-$E55)&gt;0.01, "Buy", "B"), "")))</f>
        <v/>
      </c>
      <c r="AG55" s="41"/>
      <c r="AH55" cm="1">
        <f t="array" ref="AH55">IFERROR(
  _xlfn.SWITCH(
    $F$2,
    "vwap", ROUND(
      (RTD("tt.rtd",,RTD("tt.rtd",,"Inst","ASX",AG55),"BidQty") * RTD("tt.rtd",,RTD("tt.rtd",,"Inst","ASX",AG55),"Ask") +
       RTD("tt.rtd",,RTD("tt.rtd",,"Inst","ASX",AG55),"AskQty") * RTD("tt.rtd",,RTD("tt.rtd",,"Inst","ASX",AG55),"Bid")) /
      (RTD("tt.rtd",,RTD("tt.rtd",,"Inst","ASX",AG55),"BidQty") + RTD("tt.rtd",,RTD("tt.rtd",,"Inst","ASX",AG55),"AskQty")),
      3
    ),
    "settle", RTD("tt.rtd",,RTD("tt.rtd",,"Inst","ASX",AG55),"Settle"),
    "mid", ROUND(
      (RTD("tt.rtd",,RTD("tt.rtd",,"Inst","ASX",AG55),"Bid") + RTD("tt.rtd",,RTD("tt.rtd",,"Inst","ASX",AG55),"Ask")) / 2,
      3
    ),
    0
  ),
  0
)</f>
        <v>0</v>
      </c>
      <c r="AI55" s="41"/>
      <c r="AJ55" cm="1">
        <f t="array" ref="AJ55">IFERROR(
  _xlfn.SWITCH(
    $F$2,
    "vwap", ROUND(
      (RTD("tt.rtd",,RTD("tt.rtd",,"Inst","ASX",AI55),"BidQty") * RTD("tt.rtd",,RTD("tt.rtd",,"Inst","ASX",AI55),"Ask") +
       RTD("tt.rtd",,RTD("tt.rtd",,"Inst","ASX",AI55),"AskQty") * RTD("tt.rtd",,RTD("tt.rtd",,"Inst","ASX",AI55),"Bid")) /
      (RTD("tt.rtd",,RTD("tt.rtd",,"Inst","ASX",AI55),"BidQty") + RTD("tt.rtd",,RTD("tt.rtd",,"Inst","ASX",AI55),"AskQty")),
      3
    ),
    "settle", RTD("tt.rtd",,RTD("tt.rtd",,"Inst","ASX",AI55),"Settle"),
    "mid", ROUND(
      (RTD("tt.rtd",,RTD("tt.rtd",,"Inst","ASX",AI55),"Bid") + RTD("tt.rtd",,RTD("tt.rtd",,"Inst","ASX",AI55),"Ask")) / 2,
      3
    ),
    0
  ),
  0
)</f>
        <v>0</v>
      </c>
      <c r="AK55" s="35">
        <f t="shared" si="7"/>
        <v>0</v>
      </c>
      <c r="AL55" t="str">
        <f>IF(AND(AH55=0, AJ55=0), "",
   IF(AND(VALUE(RTD("tt.rtd",,RTD("tt.rtd",,"Inst","ASX",AG55),"ttq"))&gt;0,
       VALUE(RTD("tt.rtd",,RTD("tt.rtd",,"Inst","ASX",AI55),"ttq"))&gt;0,
         $E55&lt;$F55, AK55&gt;$F55),
       IF(ABS(AK55-$F55)&gt;0.01, "Sell", "S"),
   IF(AND(VALUE(RTD("tt.rtd",,RTD("tt.rtd",,"Inst","ASX",AG55),"ttq"))&gt;0,
       VALUE(RTD("tt.rtd",,RTD("tt.rtd",,"Inst","ASX",AI55),"ttq"))&gt;0,
       $E55&lt;$F55, AK55&lt;$E55),
       IF(ABS(AK55-$E55)&gt;0.01, "Buy", "B"), "")))</f>
        <v/>
      </c>
      <c r="AO55" s="41" t="s">
        <v>82</v>
      </c>
      <c r="AP55" cm="1">
        <f t="array" ref="AP55">IFERROR(
  _xlfn.SWITCH(
    $F$2,
    "vwap", ROUND(
      (RTD("tt.rtd",,RTD("tt.rtd",,"Inst","ASX",AO55),"BidQty") * RTD("tt.rtd",,RTD("tt.rtd",,"Inst","ASX",AO55),"Ask") +
       RTD("tt.rtd",,RTD("tt.rtd",,"Inst","ASX",AO55),"AskQty") * RTD("tt.rtd",,RTD("tt.rtd",,"Inst","ASX",AO55),"Bid")) /
      (RTD("tt.rtd",,RTD("tt.rtd",,"Inst","ASX",AO55),"BidQty") + RTD("tt.rtd",,RTD("tt.rtd",,"Inst","ASX",AO55),"AskQty")),
      3
    ),
    "settle", RTD("tt.rtd",,RTD("tt.rtd",,"Inst","ASX",AO55),"Settle"),
    "mid", ROUND(
      (RTD("tt.rtd",,RTD("tt.rtd",,"Inst","ASX",AO55),"Bid") + RTD("tt.rtd",,RTD("tt.rtd",,"Inst","ASX",AO55),"Ask")) / 2,
      3
    ),
    0
  ),
  0
)</f>
        <v>0</v>
      </c>
      <c r="AQ55" s="41" t="s">
        <v>214</v>
      </c>
      <c r="AR55" cm="1">
        <f t="array" ref="AR55">IFERROR(
  _xlfn.SWITCH(
    $F$2,
    "vwap", ROUND(
      (RTD("tt.rtd",,RTD("tt.rtd",,"Inst","ASX",AQ55),"BidQty") * RTD("tt.rtd",,RTD("tt.rtd",,"Inst","ASX",AQ55),"Ask") +
       RTD("tt.rtd",,RTD("tt.rtd",,"Inst","ASX",AQ55),"AskQty") * RTD("tt.rtd",,RTD("tt.rtd",,"Inst","ASX",AQ55),"Bid")) /
      (RTD("tt.rtd",,RTD("tt.rtd",,"Inst","ASX",AQ55),"BidQty") + RTD("tt.rtd",,RTD("tt.rtd",,"Inst","ASX",AQ55),"AskQty")),
      3
    ),
    "settle", RTD("tt.rtd",,RTD("tt.rtd",,"Inst","ASX",AQ55),"Settle"),
    "mid", ROUND(
      (RTD("tt.rtd",,RTD("tt.rtd",,"Inst","ASX",AQ55),"Bid") + RTD("tt.rtd",,RTD("tt.rtd",,"Inst","ASX",AQ55),"Ask")) / 2,
      3
    ),
    0
  ),
  0
)</f>
        <v>0</v>
      </c>
      <c r="AS55" s="35">
        <f t="shared" si="19"/>
        <v>0</v>
      </c>
      <c r="AW55" s="41" t="s">
        <v>219</v>
      </c>
      <c r="AX55" cm="1">
        <f t="array" ref="AX55">IFERROR(
  _xlfn.SWITCH(
    $F$2,
    "vwap", ROUND(
      (RTD("tt.rtd",,RTD("tt.rtd",,"Inst","ASX",AW55),"BidQty") * RTD("tt.rtd",,RTD("tt.rtd",,"Inst","ASX",AW55),"Ask") +
       RTD("tt.rtd",,RTD("tt.rtd",,"Inst","ASX",AW55),"AskQty") * RTD("tt.rtd",,RTD("tt.rtd",,"Inst","ASX",AW55),"Bid")) /
      (RTD("tt.rtd",,RTD("tt.rtd",,"Inst","ASX",AW55),"BidQty") + RTD("tt.rtd",,RTD("tt.rtd",,"Inst","ASX",AW55),"AskQty")),
      3
    ),
    "settle", RTD("tt.rtd",,RTD("tt.rtd",,"Inst","ASX",AW55),"Settle"),
    "mid", ROUND(
      (RTD("tt.rtd",,RTD("tt.rtd",,"Inst","ASX",AW55),"Bid") + RTD("tt.rtd",,RTD("tt.rtd",,"Inst","ASX",AW55),"Ask")) / 2,
      3
    ),
    0
  ),
  0
)</f>
        <v>0</v>
      </c>
      <c r="AY55" s="41" t="s">
        <v>221</v>
      </c>
      <c r="AZ55" cm="1">
        <f t="array" ref="AZ55">IFERROR(
  _xlfn.SWITCH(
    $F$2,
    "vwap", ROUND(
      (RTD("tt.rtd",,RTD("tt.rtd",,"Inst","ASX",AY55),"BidQty") * RTD("tt.rtd",,RTD("tt.rtd",,"Inst","ASX",AY55),"Ask") +
       RTD("tt.rtd",,RTD("tt.rtd",,"Inst","ASX",AY55),"AskQty") * RTD("tt.rtd",,RTD("tt.rtd",,"Inst","ASX",AY55),"Bid")) /
      (RTD("tt.rtd",,RTD("tt.rtd",,"Inst","ASX",AY55),"BidQty") + RTD("tt.rtd",,RTD("tt.rtd",,"Inst","ASX",AY55),"AskQty")),
      3
    ),
    "settle", RTD("tt.rtd",,RTD("tt.rtd",,"Inst","ASX",AY55),"Settle"),
    "mid", ROUND(
      (RTD("tt.rtd",,RTD("tt.rtd",,"Inst","ASX",AY55),"Bid") + RTD("tt.rtd",,RTD("tt.rtd",,"Inst","ASX",AY55),"Ask")) / 2,
      3
    ),
    0
  ),
  0
)</f>
        <v>0</v>
      </c>
      <c r="BA55" s="39">
        <f t="shared" si="20"/>
        <v>0</v>
      </c>
      <c r="BE55" s="41"/>
      <c r="BG55" s="41"/>
      <c r="BI55" s="35"/>
      <c r="BJ55" t="str">
        <f>IF(AND(BF55=0, BH55=0), "",
   IF(AND(VALUE(RTD("tt.rtd",,RTD("tt.rtd",,"Inst","ASX",BE55),"ttq"))&gt;0,
       VALUE(RTD("tt.rtd",,RTD("tt.rtd",,"Inst","ASX",BG55),"ttq"))&gt;0,
         $E55&lt;$F55, BI55&gt;$F55),
       IF(ABS(BI55-$F55)&gt;0.01, "Sell", "S"),
   IF(AND(VALUE(RTD("tt.rtd",,RTD("tt.rtd",,"Inst","ASX",BE55),"ttq"))&gt;0,
       VALUE(RTD("tt.rtd",,RTD("tt.rtd",,"Inst","ASX",BG55),"ttq"))&gt;0,
       $E55&lt;$F55, BI55&lt;$E55),
       IF(ABS(BI55-$E55)&gt;0.01, "Buy", "B"), "")))</f>
        <v/>
      </c>
    </row>
    <row r="56" spans="1:763" ht="16" thickBot="1" x14ac:dyDescent="0.25">
      <c r="A56" s="42" t="s">
        <v>60</v>
      </c>
      <c r="B56" s="19" cm="1">
        <f t="array" ref="B56">IFERROR(
  _xlfn.SWITCH(
    $F$2,
    "vwap", ROUND(
      (RTD("tt.rtd",,RTD("tt.rtd",,"Inst","ASX",A56),"BidQty") * RTD("tt.rtd",,RTD("tt.rtd",,"Inst","ASX",A56),"Ask") +
       RTD("tt.rtd",,RTD("tt.rtd",,"Inst","ASX",A56),"AskQty") * RTD("tt.rtd",,RTD("tt.rtd",,"Inst","ASX",A56),"Bid")) /
      (RTD("tt.rtd",,RTD("tt.rtd",,"Inst","ASX",A56),"BidQty") + RTD("tt.rtd",,RTD("tt.rtd",,"Inst","ASX",A56),"AskQty")),
      3
    ),
    "settle", RTD("tt.rtd",,RTD("tt.rtd",,"Inst","ASX",A56),"Settle"),
    "mid", ROUND(
      (RTD("tt.rtd",,RTD("tt.rtd",,"Inst","ASX",A56),"Bid") + RTD("tt.rtd",,RTD("tt.rtd",,"Inst","ASX",A56),"Ask")) / 2,
      3
    ),
    0
  ),
  0
)</f>
        <v>0</v>
      </c>
      <c r="C56" s="36">
        <f t="shared" si="18"/>
        <v>0</v>
      </c>
      <c r="D56" s="43" t="s">
        <v>215</v>
      </c>
      <c r="G56" s="38" cm="1">
        <f t="array" ref="G56">IFERROR(
  _xlfn.SWITCH(
    $F$2,
    "vwap", ROUND(
      (RTD("tt.rtd",,RTD("tt.rtd",,"Inst","ASX",D56),"BidQty") * RTD("tt.rtd",,RTD("tt.rtd",,"Inst","ASX",D56),"Ask") +
       RTD("tt.rtd",,RTD("tt.rtd",,"Inst","ASX",D56),"AskQty") * RTD("tt.rtd",,RTD("tt.rtd",,"Inst","ASX",D56),"Bid")) /
      (RTD("tt.rtd",,RTD("tt.rtd",,"Inst","ASX",D56),"BidQty") + RTD("tt.rtd",,RTD("tt.rtd",,"Inst","ASX",D56),"AskQty")),
      3
    ),
    "settle", RTD("tt.rtd",,RTD("tt.rtd",,"Inst","ASX",D56),"Settle"),
    "mid", ROUND(
      (RTD("tt.rtd",,RTD("tt.rtd",,"Inst","ASX",D56),"Bid") + RTD("tt.rtd",,RTD("tt.rtd",,"Inst","ASX",D56),"Ask")) / 2,
      3
    ),
    0
  ),
  0
)</f>
        <v>0</v>
      </c>
      <c r="H56" s="19"/>
      <c r="I56" s="43" t="s">
        <v>216</v>
      </c>
      <c r="J56" s="19" cm="1">
        <f t="array" ref="J56">IFERROR(
  _xlfn.SWITCH(
    $F$2,
    "vwap", ROUND(
      (RTD("tt.rtd",,RTD("tt.rtd",,"Inst","ASX",I56),"BidQty") * RTD("tt.rtd",,RTD("tt.rtd",,"Inst","ASX",I56),"Ask") +
       RTD("tt.rtd",,RTD("tt.rtd",,"Inst","ASX",I56),"AskQty") * RTD("tt.rtd",,RTD("tt.rtd",,"Inst","ASX",I56),"Bid")) /
      (RTD("tt.rtd",,RTD("tt.rtd",,"Inst","ASX",I56),"BidQty") + RTD("tt.rtd",,RTD("tt.rtd",,"Inst","ASX",I56),"AskQty")),
      3
    ),
    "settle", RTD("tt.rtd",,RTD("tt.rtd",,"Inst","ASX",I56),"Settle"),
    "mid", ROUND(
      (RTD("tt.rtd",,RTD("tt.rtd",,"Inst","ASX",I56),"Bid") + RTD("tt.rtd",,RTD("tt.rtd",,"Inst","ASX",I56),"Ask")) / 2,
      3
    ),
    0
  ),
  0
)</f>
        <v>0</v>
      </c>
      <c r="K56" s="43" t="s">
        <v>247</v>
      </c>
      <c r="L56" s="19" cm="1">
        <f t="array" ref="L56">IFERROR(
  _xlfn.SWITCH(
    $F$2,
    "vwap", ROUND(
      (RTD("tt.rtd",,RTD("tt.rtd",,"Inst","ASX",K56),"BidQty") * RTD("tt.rtd",,RTD("tt.rtd",,"Inst","ASX",K56),"Ask") +
       RTD("tt.rtd",,RTD("tt.rtd",,"Inst","ASX",K56),"AskQty") * RTD("tt.rtd",,RTD("tt.rtd",,"Inst","ASX",K56),"Bid")) /
      (RTD("tt.rtd",,RTD("tt.rtd",,"Inst","ASX",K56),"BidQty") + RTD("tt.rtd",,RTD("tt.rtd",,"Inst","ASX",K56),"AskQty")),
      3
    ),
    "settle", RTD("tt.rtd",,RTD("tt.rtd",,"Inst","ASX",K56),"Settle"),
    "mid", ROUND(
      (RTD("tt.rtd",,RTD("tt.rtd",,"Inst","ASX",K56),"Bid") + RTD("tt.rtd",,RTD("tt.rtd",,"Inst","ASX",K56),"Ask")) / 2,
      3
    ),
    0
  ),
  0
)</f>
        <v>0</v>
      </c>
      <c r="M56" s="36">
        <f t="shared" si="17"/>
        <v>0</v>
      </c>
      <c r="N56" t="str">
        <f>IF(AND(J56=0, L56=0), "",
   IF(AND(VALUE(RTD("tt.rtd",,RTD("tt.rtd",,"Inst","ASX",I56),"ttq"))&gt;0,
       VALUE(RTD("tt.rtd",,RTD("tt.rtd",,"Inst","ASX",K56),"ttq"))&gt;0,
         $E56&lt;$F56, M56&gt;$F56),
       IF(ABS(M56-$F56)&gt;0.01, "Sell", "S"),
   IF(AND(VALUE(RTD("tt.rtd",,RTD("tt.rtd",,"Inst","ASX",I56),"ttq"))&gt;0,
       VALUE(RTD("tt.rtd",,RTD("tt.rtd",,"Inst","ASX",K56),"ttq"))&gt;0,
       $E56&lt;$F56, M56&lt;$E56),
       IF(ABS(M56-$E56)&gt;0.01, "Buy", "B"), "")))</f>
        <v/>
      </c>
      <c r="P56" t="str">
        <f t="shared" si="2"/>
        <v/>
      </c>
      <c r="Q56" s="43"/>
      <c r="R56" s="19" cm="1">
        <f t="array" ref="R56">IFERROR(
  _xlfn.SWITCH(
    $F$2,
    "vwap", ROUND(
      (RTD("tt.rtd",,RTD("tt.rtd",,"Inst","ASX",Q56),"BidQty") * RTD("tt.rtd",,RTD("tt.rtd",,"Inst","ASX",Q56),"Ask") +
       RTD("tt.rtd",,RTD("tt.rtd",,"Inst","ASX",Q56),"AskQty") * RTD("tt.rtd",,RTD("tt.rtd",,"Inst","ASX",Q56),"Bid")) /
      (RTD("tt.rtd",,RTD("tt.rtd",,"Inst","ASX",Q56),"BidQty") + RTD("tt.rtd",,RTD("tt.rtd",,"Inst","ASX",Q56),"AskQty")),
      3
    ),
    "settle", RTD("tt.rtd",,RTD("tt.rtd",,"Inst","ASX",Q56),"Settle"),
    "mid", ROUND(
      (RTD("tt.rtd",,RTD("tt.rtd",,"Inst","ASX",Q56),"Bid") + RTD("tt.rtd",,RTD("tt.rtd",,"Inst","ASX",Q56),"Ask")) / 2,
      3
    ),
    0
  ),
  0
)</f>
        <v>0</v>
      </c>
      <c r="S56" s="43"/>
      <c r="T56" s="19" cm="1">
        <f t="array" ref="T56">IFERROR(
  _xlfn.SWITCH(
    $F$2,
    "vwap", ROUND(
      (RTD("tt.rtd",,RTD("tt.rtd",,"Inst","ASX",S56),"BidQty") * RTD("tt.rtd",,RTD("tt.rtd",,"Inst","ASX",S56),"Ask") +
       RTD("tt.rtd",,RTD("tt.rtd",,"Inst","ASX",S56),"AskQty") * RTD("tt.rtd",,RTD("tt.rtd",,"Inst","ASX",S56),"Bid")) /
      (RTD("tt.rtd",,RTD("tt.rtd",,"Inst","ASX",S56),"BidQty") + RTD("tt.rtd",,RTD("tt.rtd",,"Inst","ASX",S56),"AskQty")),
      3
    ),
    "settle", RTD("tt.rtd",,RTD("tt.rtd",,"Inst","ASX",S56),"Settle"),
    "mid", ROUND(
      (RTD("tt.rtd",,RTD("tt.rtd",,"Inst","ASX",S56),"Bid") + RTD("tt.rtd",,RTD("tt.rtd",,"Inst","ASX",S56),"Ask")) / 2,
      3
    ),
    0
  ),
  0
)</f>
        <v>0</v>
      </c>
      <c r="U56" s="36">
        <f t="shared" si="3"/>
        <v>0</v>
      </c>
      <c r="V56" t="str">
        <f>IF(AND(R56=0, T56=0), "",
   IF(AND(VALUE(RTD("tt.rtd",,RTD("tt.rtd",,"Inst","ASX",Q56),"ttq"))&gt;0,
       VALUE(RTD("tt.rtd",,RTD("tt.rtd",,"Inst","ASX",S56),"ttq"))&gt;0,
         $E56&lt;$F56, U56&gt;$F56),
       IF(ABS(U56-$F56)&gt;0.01, "Sell", "S"),
   IF(AND(VALUE(RTD("tt.rtd",,RTD("tt.rtd",,"Inst","ASX",Q56),"ttq"))&gt;0,
       VALUE(RTD("tt.rtd",,RTD("tt.rtd",,"Inst","ASX",S56),"ttq"))&gt;0,
       $E56&lt;$F56, U56&lt;$E56),
       IF(ABS(U56-$E56)&gt;0.01, "Buy", "B"), "")))</f>
        <v/>
      </c>
      <c r="Y56" s="43"/>
      <c r="Z56" s="19" cm="1">
        <f t="array" ref="Z56">IFERROR(
  _xlfn.SWITCH(
    $F$2,
    "vwap", ROUND(
      (RTD("tt.rtd",,RTD("tt.rtd",,"Inst","ASX",Y56),"BidQty") * RTD("tt.rtd",,RTD("tt.rtd",,"Inst","ASX",Y56),"Ask") +
       RTD("tt.rtd",,RTD("tt.rtd",,"Inst","ASX",Y56),"AskQty") * RTD("tt.rtd",,RTD("tt.rtd",,"Inst","ASX",Y56),"Bid")) /
      (RTD("tt.rtd",,RTD("tt.rtd",,"Inst","ASX",Y56),"BidQty") + RTD("tt.rtd",,RTD("tt.rtd",,"Inst","ASX",Y56),"AskQty")),
      3
    ),
    "settle", RTD("tt.rtd",,RTD("tt.rtd",,"Inst","ASX",Y56),"Settle"),
    "mid", ROUND(
      (RTD("tt.rtd",,RTD("tt.rtd",,"Inst","ASX",Y56),"Bid") + RTD("tt.rtd",,RTD("tt.rtd",,"Inst","ASX",Y56),"Ask")) / 2,
      3
    ),
    0
  ),
  0
)</f>
        <v>0</v>
      </c>
      <c r="AA56" s="43"/>
      <c r="AB56" s="19" cm="1">
        <f t="array" ref="AB56">IFERROR(
  _xlfn.SWITCH(
    $F$2,
    "vwap", ROUND(
      (RTD("tt.rtd",,RTD("tt.rtd",,"Inst","ASX",AA56),"BidQty") * RTD("tt.rtd",,RTD("tt.rtd",,"Inst","ASX",AA56),"Ask") +
       RTD("tt.rtd",,RTD("tt.rtd",,"Inst","ASX",AA56),"AskQty") * RTD("tt.rtd",,RTD("tt.rtd",,"Inst","ASX",AA56),"Bid")) /
      (RTD("tt.rtd",,RTD("tt.rtd",,"Inst","ASX",AA56),"BidQty") + RTD("tt.rtd",,RTD("tt.rtd",,"Inst","ASX",AA56),"AskQty")),
      3
    ),
    "settle", RTD("tt.rtd",,RTD("tt.rtd",,"Inst","ASX",AA56),"Settle"),
    "mid", ROUND(
      (RTD("tt.rtd",,RTD("tt.rtd",,"Inst","ASX",AA56),"Bid") + RTD("tt.rtd",,RTD("tt.rtd",,"Inst","ASX",AA56),"Ask")) / 2,
      3
    ),
    0
  ),
  0
)</f>
        <v>0</v>
      </c>
      <c r="AC56" s="36">
        <f t="shared" si="5"/>
        <v>0</v>
      </c>
      <c r="AD56" t="str">
        <f>IF(AND(Z56=0, AB56=0), "",
   IF(AND(VALUE(RTD("tt.rtd",,RTD("tt.rtd",,"Inst","ASX",Y56),"ttq"))&gt;0,
       VALUE(RTD("tt.rtd",,RTD("tt.rtd",,"Inst","ASX",AA56),"ttq"))&gt;0,
         $E56&lt;$F56, AC56&gt;$F56),
       IF(ABS(AC56-$F56)&gt;0.01, "Sell", "S"),
   IF(AND(VALUE(RTD("tt.rtd",,RTD("tt.rtd",,"Inst","ASX",Y56),"ttq"))&gt;0,
       VALUE(RTD("tt.rtd",,RTD("tt.rtd",,"Inst","ASX",AA56),"ttq"))&gt;0,
       $E56&lt;$F56, AC56&lt;$E56),
       IF(ABS(AC56-$E56)&gt;0.01, "Buy", "B"), "")))</f>
        <v/>
      </c>
      <c r="AG56" s="43"/>
      <c r="AH56" s="19" cm="1">
        <f t="array" ref="AH56">IFERROR(
  _xlfn.SWITCH(
    $F$2,
    "vwap", ROUND(
      (RTD("tt.rtd",,RTD("tt.rtd",,"Inst","ASX",AG56),"BidQty") * RTD("tt.rtd",,RTD("tt.rtd",,"Inst","ASX",AG56),"Ask") +
       RTD("tt.rtd",,RTD("tt.rtd",,"Inst","ASX",AG56),"AskQty") * RTD("tt.rtd",,RTD("tt.rtd",,"Inst","ASX",AG56),"Bid")) /
      (RTD("tt.rtd",,RTD("tt.rtd",,"Inst","ASX",AG56),"BidQty") + RTD("tt.rtd",,RTD("tt.rtd",,"Inst","ASX",AG56),"AskQty")),
      3
    ),
    "settle", RTD("tt.rtd",,RTD("tt.rtd",,"Inst","ASX",AG56),"Settle"),
    "mid", ROUND(
      (RTD("tt.rtd",,RTD("tt.rtd",,"Inst","ASX",AG56),"Bid") + RTD("tt.rtd",,RTD("tt.rtd",,"Inst","ASX",AG56),"Ask")) / 2,
      3
    ),
    0
  ),
  0
)</f>
        <v>0</v>
      </c>
      <c r="AI56" s="43"/>
      <c r="AJ56" s="19" cm="1">
        <f t="array" ref="AJ56">IFERROR(
  _xlfn.SWITCH(
    $F$2,
    "vwap", ROUND(
      (RTD("tt.rtd",,RTD("tt.rtd",,"Inst","ASX",AI56),"BidQty") * RTD("tt.rtd",,RTD("tt.rtd",,"Inst","ASX",AI56),"Ask") +
       RTD("tt.rtd",,RTD("tt.rtd",,"Inst","ASX",AI56),"AskQty") * RTD("tt.rtd",,RTD("tt.rtd",,"Inst","ASX",AI56),"Bid")) /
      (RTD("tt.rtd",,RTD("tt.rtd",,"Inst","ASX",AI56),"BidQty") + RTD("tt.rtd",,RTD("tt.rtd",,"Inst","ASX",AI56),"AskQty")),
      3
    ),
    "settle", RTD("tt.rtd",,RTD("tt.rtd",,"Inst","ASX",AI56),"Settle"),
    "mid", ROUND(
      (RTD("tt.rtd",,RTD("tt.rtd",,"Inst","ASX",AI56),"Bid") + RTD("tt.rtd",,RTD("tt.rtd",,"Inst","ASX",AI56),"Ask")) / 2,
      3
    ),
    0
  ),
  0
)</f>
        <v>0</v>
      </c>
      <c r="AK56" s="36">
        <f t="shared" si="7"/>
        <v>0</v>
      </c>
      <c r="AL56" t="str">
        <f>IF(AND(AH56=0, AJ56=0), "",
   IF(AND(VALUE(RTD("tt.rtd",,RTD("tt.rtd",,"Inst","ASX",AG56),"ttq"))&gt;0,
       VALUE(RTD("tt.rtd",,RTD("tt.rtd",,"Inst","ASX",AI56),"ttq"))&gt;0,
         $E56&lt;$F56, AK56&gt;$F56),
       IF(ABS(AK56-$F56)&gt;0.01, "Sell", "S"),
   IF(AND(VALUE(RTD("tt.rtd",,RTD("tt.rtd",,"Inst","ASX",AG56),"ttq"))&gt;0,
       VALUE(RTD("tt.rtd",,RTD("tt.rtd",,"Inst","ASX",AI56),"ttq"))&gt;0,
       $E56&lt;$F56, AK56&lt;$E56),
       IF(ABS(AK56-$E56)&gt;0.01, "Buy", "B"), "")))</f>
        <v/>
      </c>
      <c r="AO56" s="43" t="s">
        <v>213</v>
      </c>
      <c r="AP56" s="19" cm="1">
        <f t="array" ref="AP56">IFERROR(
  _xlfn.SWITCH(
    $F$2,
    "vwap", ROUND(
      (RTD("tt.rtd",,RTD("tt.rtd",,"Inst","ASX",AO56),"BidQty") * RTD("tt.rtd",,RTD("tt.rtd",,"Inst","ASX",AO56),"Ask") +
       RTD("tt.rtd",,RTD("tt.rtd",,"Inst","ASX",AO56),"AskQty") * RTD("tt.rtd",,RTD("tt.rtd",,"Inst","ASX",AO56),"Bid")) /
      (RTD("tt.rtd",,RTD("tt.rtd",,"Inst","ASX",AO56),"BidQty") + RTD("tt.rtd",,RTD("tt.rtd",,"Inst","ASX",AO56),"AskQty")),
      3
    ),
    "settle", RTD("tt.rtd",,RTD("tt.rtd",,"Inst","ASX",AO56),"Settle"),
    "mid", ROUND(
      (RTD("tt.rtd",,RTD("tt.rtd",,"Inst","ASX",AO56),"Bid") + RTD("tt.rtd",,RTD("tt.rtd",,"Inst","ASX",AO56),"Ask")) / 2,
      3
    ),
    0
  ),
  0
)</f>
        <v>0</v>
      </c>
      <c r="AQ56" s="43" t="s">
        <v>223</v>
      </c>
      <c r="AR56" s="19" cm="1">
        <f t="array" ref="AR56">IFERROR(
  _xlfn.SWITCH(
    $F$2,
    "vwap", ROUND(
      (RTD("tt.rtd",,RTD("tt.rtd",,"Inst","ASX",AQ56),"BidQty") * RTD("tt.rtd",,RTD("tt.rtd",,"Inst","ASX",AQ56),"Ask") +
       RTD("tt.rtd",,RTD("tt.rtd",,"Inst","ASX",AQ56),"AskQty") * RTD("tt.rtd",,RTD("tt.rtd",,"Inst","ASX",AQ56),"Bid")) /
      (RTD("tt.rtd",,RTD("tt.rtd",,"Inst","ASX",AQ56),"BidQty") + RTD("tt.rtd",,RTD("tt.rtd",,"Inst","ASX",AQ56),"AskQty")),
      3
    ),
    "settle", RTD("tt.rtd",,RTD("tt.rtd",,"Inst","ASX",AQ56),"Settle"),
    "mid", ROUND(
      (RTD("tt.rtd",,RTD("tt.rtd",,"Inst","ASX",AQ56),"Bid") + RTD("tt.rtd",,RTD("tt.rtd",,"Inst","ASX",AQ56),"Ask")) / 2,
      3
    ),
    0
  ),
  0
)</f>
        <v>0</v>
      </c>
      <c r="AS56" s="35">
        <f t="shared" si="19"/>
        <v>0</v>
      </c>
      <c r="AW56" s="43" t="s">
        <v>214</v>
      </c>
      <c r="AX56" s="19" cm="1">
        <f t="array" ref="AX56">IFERROR(
  _xlfn.SWITCH(
    $F$2,
    "vwap", ROUND(
      (RTD("tt.rtd",,RTD("tt.rtd",,"Inst","ASX",AW56),"BidQty") * RTD("tt.rtd",,RTD("tt.rtd",,"Inst","ASX",AW56),"Ask") +
       RTD("tt.rtd",,RTD("tt.rtd",,"Inst","ASX",AW56),"AskQty") * RTD("tt.rtd",,RTD("tt.rtd",,"Inst","ASX",AW56),"Bid")) /
      (RTD("tt.rtd",,RTD("tt.rtd",,"Inst","ASX",AW56),"BidQty") + RTD("tt.rtd",,RTD("tt.rtd",,"Inst","ASX",AW56),"AskQty")),
      3
    ),
    "settle", RTD("tt.rtd",,RTD("tt.rtd",,"Inst","ASX",AW56),"Settle"),
    "mid", ROUND(
      (RTD("tt.rtd",,RTD("tt.rtd",,"Inst","ASX",AW56),"Bid") + RTD("tt.rtd",,RTD("tt.rtd",,"Inst","ASX",AW56),"Ask")) / 2,
      3
    ),
    0
  ),
  0
)</f>
        <v>0</v>
      </c>
      <c r="AY56" s="43" t="s">
        <v>228</v>
      </c>
      <c r="AZ56" s="19" cm="1">
        <f t="array" ref="AZ56">IFERROR(
  _xlfn.SWITCH(
    $F$2,
    "vwap", ROUND(
      (RTD("tt.rtd",,RTD("tt.rtd",,"Inst","ASX",AY56),"BidQty") * RTD("tt.rtd",,RTD("tt.rtd",,"Inst","ASX",AY56),"Ask") +
       RTD("tt.rtd",,RTD("tt.rtd",,"Inst","ASX",AY56),"AskQty") * RTD("tt.rtd",,RTD("tt.rtd",,"Inst","ASX",AY56),"Bid")) /
      (RTD("tt.rtd",,RTD("tt.rtd",,"Inst","ASX",AY56),"BidQty") + RTD("tt.rtd",,RTD("tt.rtd",,"Inst","ASX",AY56),"AskQty")),
      3
    ),
    "settle", RTD("tt.rtd",,RTD("tt.rtd",,"Inst","ASX",AY56),"Settle"),
    "mid", ROUND(
      (RTD("tt.rtd",,RTD("tt.rtd",,"Inst","ASX",AY56),"Bid") + RTD("tt.rtd",,RTD("tt.rtd",,"Inst","ASX",AY56),"Ask")) / 2,
      3
    ),
    0
  ),
  0
)</f>
        <v>0</v>
      </c>
      <c r="BA56" s="39">
        <f t="shared" si="20"/>
        <v>0</v>
      </c>
      <c r="BE56" s="41"/>
      <c r="BG56" s="41"/>
      <c r="BI56" s="35"/>
      <c r="BJ56" t="str">
        <f>IF(AND(BF56=0, BH56=0), "",
   IF(AND(VALUE(RTD("tt.rtd",,RTD("tt.rtd",,"Inst","ASX",BE56),"ttq"))&gt;0,
       VALUE(RTD("tt.rtd",,RTD("tt.rtd",,"Inst","ASX",BG56),"ttq"))&gt;0,
         $E56&lt;$F56, BI56&gt;$F56),
       IF(ABS(BI56-$F56)&gt;0.01, "Sell", "S"),
   IF(AND(VALUE(RTD("tt.rtd",,RTD("tt.rtd",,"Inst","ASX",BE56),"ttq"))&gt;0,
       VALUE(RTD("tt.rtd",,RTD("tt.rtd",,"Inst","ASX",BG56),"ttq"))&gt;0,
       $E56&lt;$F56, BI56&lt;$E56),
       IF(ABS(BI56-$E56)&gt;0.01, "Buy", "B"), "")))</f>
        <v/>
      </c>
    </row>
    <row r="57" spans="1:763" ht="16" thickBot="1" x14ac:dyDescent="0.25"/>
    <row r="58" spans="1:763" s="50" customFormat="1" ht="16" thickBot="1" x14ac:dyDescent="0.25">
      <c r="A58" s="49" t="s">
        <v>117</v>
      </c>
      <c r="B58" s="50" t="s">
        <v>258</v>
      </c>
      <c r="D58" s="50" t="s">
        <v>123</v>
      </c>
      <c r="E58"/>
      <c r="F58"/>
      <c r="H58" s="60"/>
      <c r="I58" s="50" t="s">
        <v>125</v>
      </c>
      <c r="K58" s="50" t="s">
        <v>248</v>
      </c>
      <c r="N58" t="str">
        <f>IF(AND(J58=0, L58=0), "",
   IF(AND(VALUE(RTD("tt.rtd",,RTD("tt.rtd",,"Inst","ASX",I58),"ttq"))&gt;0,
       VALUE(RTD("tt.rtd",,RTD("tt.rtd",,"Inst","ASX",K58),"ttq"))&gt;0,
         $E58&lt;$F58, M58&gt;$F58),
       IF(ABS(M58-$F58)&gt;0.01, "Sell", "S"),
   IF(AND(VALUE(RTD("tt.rtd",,RTD("tt.rtd",,"Inst","ASX",I58),"ttq"))&gt;0,
       VALUE(RTD("tt.rtd",,RTD("tt.rtd",,"Inst","ASX",K58),"ttq"))&gt;0,
       $E58&lt;$F58, M58&lt;$E58),
       IF(ABS(M58-$E58)&gt;0.01, "Buy", "B"), "")))</f>
        <v/>
      </c>
      <c r="O58" t="str">
        <f>IF(OR(N58="B", N58="BUY"),
    IF(VALUE(RTD("tt.rtd",,RTD("tt.rtd",,"Inst","ASX",I58),"BidQty")) /
       VALUE(RTD("tt.rtd",,RTD("tt.rtd",,"Inst","ASX",I58),"AskQty")) &gt; $G$2,
       IF(VALUE(RTD("tt.rtd",,RTD("tt.rtd",,"Inst","ASX",I58),"BidQty")) /
          VALUE(RTD("tt.rtd",,RTD("tt.rtd",,"Inst","ASX",I58),"AskQty")) &gt;=
          VALUE(RTD("tt.rtd",,RTD("tt.rtd",,"Inst","ASX",K58),"AskQty")) /
          VALUE(RTD("tt.rtd",,RTD("tt.rtd",,"Inst","ASX",K58),"BidQty")),
          K58, I58),
       ""),
    IF(OR(N58="S", N58="SELL"),
        IF(VALUE(RTD("tt.rtd",,RTD("tt.rtd",,"Inst","ASX",K58),"BidQty")) /
           VALUE(RTD("tt.rtd",,RTD("tt.rtd",,"Inst","ASX",K58),"AskQty")) &gt;  $G$2,
           IF(VALUE(RTD("tt.rtd",,RTD("tt.rtd",,"Inst","ASX",I58),"BidQty")) /
              VALUE(RTD("tt.rtd",,RTD("tt.rtd",,"Inst","ASX",I58),"AskQty")) &gt;=
              VALUE(RTD("tt.rtd",,RTD("tt.rtd",,"Inst","ASX",K58),"AskQty")) /
              VALUE(RTD("tt.rtd",,RTD("tt.rtd",,"Inst","ASX",K58),"BidQty")),
              I58,K58),
           ""),
        ""))</f>
        <v/>
      </c>
      <c r="P58" t="str">
        <f t="shared" si="2"/>
        <v/>
      </c>
      <c r="Q58" s="50" t="s">
        <v>127</v>
      </c>
      <c r="S58" s="50" t="s">
        <v>249</v>
      </c>
      <c r="V58" t="str">
        <f>IF(AND(R58=0, T58=0), "",
   IF(AND(VALUE(RTD("tt.rtd",,RTD("tt.rtd",,"Inst","ASX",Q58),"ttq"))&gt;0,
       VALUE(RTD("tt.rtd",,RTD("tt.rtd",,"Inst","ASX",S58),"ttq"))&gt;0,
         $E58&lt;$F58, U58&gt;$F58),
       IF(ABS(U58-$F58)&gt;0.01, "Sell", "S"),
   IF(AND(VALUE(RTD("tt.rtd",,RTD("tt.rtd",,"Inst","ASX",Q58),"ttq"))&gt;0,
       VALUE(RTD("tt.rtd",,RTD("tt.rtd",,"Inst","ASX",S58),"ttq"))&gt;0,
       $E58&lt;$F58, U58&lt;$E58),
       IF(ABS(U58-$E58)&gt;0.01, "Buy", "B"), "")))</f>
        <v/>
      </c>
      <c r="W58" t="str">
        <f>IF(OR(V58="B", V58="BUY"),
    IF(VALUE(RTD("tt.rtd",,RTD("tt.rtd",,"Inst","ASX",Q58),"BidQty")) /
       VALUE(RTD("tt.rtd",,RTD("tt.rtd",,"Inst","ASX",Q58),"AskQty")) &gt; $G$2,
       IF(VALUE(RTD("tt.rtd",,RTD("tt.rtd",,"Inst","ASX",Q58),"BidQty")) /
          VALUE(RTD("tt.rtd",,RTD("tt.rtd",,"Inst","ASX",Q58),"AskQty")) &gt;=
          VALUE(RTD("tt.rtd",,RTD("tt.rtd",,"Inst","ASX",S58),"AskQty")) /
          VALUE(RTD("tt.rtd",,RTD("tt.rtd",,"Inst","ASX",S58),"BidQty")),
          S58,Q58),
       ""),
    IF(OR(V58="S", V58="SELL"),
        IF(VALUE(RTD("tt.rtd",,RTD("tt.rtd",,"Inst","ASX",S58),"BidQty")) /
           VALUE(RTD("tt.rtd",,RTD("tt.rtd",,"Inst","ASX",S58),"AskQty")) &gt;  $G$2,
           IF(VALUE(RTD("tt.rtd",,RTD("tt.rtd",,"Inst","ASX",Q58),"BidQty")) /
              VALUE(RTD("tt.rtd",,RTD("tt.rtd",,"Inst","ASX",Q58),"AskQty")) &gt;=
              VALUE(RTD("tt.rtd",,RTD("tt.rtd",,"Inst","ASX",S58),"AskQty")) /
              VALUE(RTD("tt.rtd",,RTD("tt.rtd",,"Inst","ASX",S58),"BidQty")),
              Q58,S58),
           ""),
        ""))</f>
        <v/>
      </c>
      <c r="X58" t="str">
        <f t="shared" si="4"/>
        <v/>
      </c>
      <c r="Y58" s="50" t="s">
        <v>185</v>
      </c>
      <c r="AA58" s="50" t="s">
        <v>250</v>
      </c>
      <c r="AD58" t="str">
        <f>IF(AND(Z58=0, AB58=0), "",
   IF(AND(VALUE(RTD("tt.rtd",,RTD("tt.rtd",,"Inst","ASX",Y58),"ttq"))&gt;0,
       VALUE(RTD("tt.rtd",,RTD("tt.rtd",,"Inst","ASX",AA58),"ttq"))&gt;0,
         $E58&lt;$F58, AC58&gt;$F58),
       IF(ABS(AC58-$F58)&gt;0.01, "Sell", "S"),
   IF(AND(VALUE(RTD("tt.rtd",,RTD("tt.rtd",,"Inst","ASX",Y58),"ttq"))&gt;0,
       VALUE(RTD("tt.rtd",,RTD("tt.rtd",,"Inst","ASX",AA58),"ttq"))&gt;0,
       $E58&lt;$F58, AC58&lt;$E58),
       IF(ABS(AC58-$E58)&gt;0.01, "Buy", "B"), "")))</f>
        <v/>
      </c>
      <c r="AE58" t="str">
        <f>IF(OR(AD58="B", AD58="BUY"),
    IF(VALUE(RTD("tt.rtd",,RTD("tt.rtd",,"Inst","ASX",Y58),"BidQty")) /
       VALUE(RTD("tt.rtd",,RTD("tt.rtd",,"Inst","ASX",Y58),"AskQty")) &gt; $G$2,
       IF(VALUE(RTD("tt.rtd",,RTD("tt.rtd",,"Inst","ASX",Y58),"BidQty")) /
          VALUE(RTD("tt.rtd",,RTD("tt.rtd",,"Inst","ASX",Y58),"AskQty")) &gt;=
          VALUE(RTD("tt.rtd",,RTD("tt.rtd",,"Inst","ASX",AA58),"AskQty")) /
          VALUE(RTD("tt.rtd",,RTD("tt.rtd",,"Inst","ASX",AA58),"BidQty")),
          AA58,Y58),
       ""),
    IF(OR(AD58="S", AD58="SELL"),
        IF(VALUE(RTD("tt.rtd",,RTD("tt.rtd",,"Inst","ASX",AA58),"BidQty")) /
           VALUE(RTD("tt.rtd",,RTD("tt.rtd",,"Inst","ASX",AA58),"AskQty")) &gt;  $G$2,
           IF(VALUE(RTD("tt.rtd",,RTD("tt.rtd",,"Inst","ASX",Y58),"BidQty")) /
              VALUE(RTD("tt.rtd",,RTD("tt.rtd",,"Inst","ASX",Y58),"AskQty")) &gt;=
              VALUE(RTD("tt.rtd",,RTD("tt.rtd",,"Inst","ASX",AA58),"AskQty")) /
              VALUE(RTD("tt.rtd",,RTD("tt.rtd",,"Inst","ASX",AA58),"BidQty")),
              Y58,AA58),
           ""),
        ""))</f>
        <v/>
      </c>
      <c r="AF58" t="str">
        <f t="shared" si="6"/>
        <v/>
      </c>
      <c r="AG58" s="50" t="s">
        <v>251</v>
      </c>
      <c r="AI58" s="50" t="s">
        <v>252</v>
      </c>
      <c r="AL58" t="str">
        <f>IF(AND(AH58=0, AJ58=0), "",
   IF(AND(VALUE(RTD("tt.rtd",,RTD("tt.rtd",,"Inst","ASX",AG58),"ttq"))&gt;0,
       VALUE(RTD("tt.rtd",,RTD("tt.rtd",,"Inst","ASX",AI58),"ttq"))&gt;0,
         $E58&lt;$F58, AK58&gt;$F58),
       IF(ABS(AK58-$F58)&gt;0.01, "Sell", "S"),
   IF(AND(VALUE(RTD("tt.rtd",,RTD("tt.rtd",,"Inst","ASX",AG58),"ttq"))&gt;0,
       VALUE(RTD("tt.rtd",,RTD("tt.rtd",,"Inst","ASX",AI58),"ttq"))&gt;0,
       $E58&lt;$F58, AK58&lt;$E58),
       IF(ABS(AK58-$E58)&gt;0.01, "Buy", "B"), "")))</f>
        <v/>
      </c>
      <c r="AM58" t="str">
        <f>IF(OR(AL58="B", AL58="BUY"),
    IF(VALUE(RTD("tt.rtd",,RTD("tt.rtd",,"Inst","ASX",AG58),"BidQty")) /
       VALUE(RTD("tt.rtd",,RTD("tt.rtd",,"Inst","ASX",AG58),"AskQty")) &gt; $G$2,
       IF(VALUE(RTD("tt.rtd",,RTD("tt.rtd",,"Inst","ASX",AG58),"BidQty")) /
          VALUE(RTD("tt.rtd",,RTD("tt.rtd",,"Inst","ASX",AG58),"AskQty")) &gt;=
          VALUE(RTD("tt.rtd",,RTD("tt.rtd",,"Inst","ASX",AI58),"AskQty")) /
          VALUE(RTD("tt.rtd",,RTD("tt.rtd",,"Inst","ASX",AI58),"BidQty")),
          AI58,AG58),
       ""),
    IF(OR(AL58="S", AL58="SELL"),
        IF(VALUE(RTD("tt.rtd",,RTD("tt.rtd",,"Inst","ASX",AI58),"BidQty")) /
           VALUE(RTD("tt.rtd",,RTD("tt.rtd",,"Inst","ASX",AI58),"AskQty")) &gt;  $G$2,
           IF(VALUE(RTD("tt.rtd",,RTD("tt.rtd",,"Inst","ASX",AG58),"BidQty")) /
              VALUE(RTD("tt.rtd",,RTD("tt.rtd",,"Inst","ASX",AG58),"AskQty")) &gt;=
              VALUE(RTD("tt.rtd",,RTD("tt.rtd",,"Inst","ASX",AI58),"AskQty")) /
              VALUE(RTD("tt.rtd",,RTD("tt.rtd",,"Inst","ASX",AI58),"BidQty")),
              AG58,AI58),
           ""),
        ""))</f>
        <v/>
      </c>
      <c r="AN58" t="str">
        <f t="shared" si="8"/>
        <v/>
      </c>
      <c r="AO58" s="50" t="s">
        <v>253</v>
      </c>
      <c r="AQ58" s="50" t="s">
        <v>254</v>
      </c>
      <c r="AT58" t="str">
        <f>IF(AND(AP58=0, AR58=0), "",
   IF(AND(VALUE(RTD("tt.rtd",,RTD("tt.rtd",,"Inst","ASX",AO58),"ttq"))&gt;0,
       VALUE(RTD("tt.rtd",,RTD("tt.rtd",,"Inst","ASX",AQ58),"ttq"))&gt;0,
         $E58&lt;$F58, AS58&gt;$F58),
       IF(ABS(AS58-$F58)&gt;0.01, "Sell", "S"),
   IF(AND(VALUE(RTD("tt.rtd",,RTD("tt.rtd",,"Inst","ASX",AO58),"ttq"))&gt;0,
       VALUE(RTD("tt.rtd",,RTD("tt.rtd",,"Inst","ASX",AQ58),"ttq"))&gt;0,
       $E58&lt;$F58, AS58&lt;$E58),
       IF(ABS(AS58-$E58)&gt;0.01, "Buy", "B"), "")))</f>
        <v/>
      </c>
      <c r="AU58" t="str">
        <f>IF(OR(AT58="B", AT58="BUY"),
    IF(VALUE(RTD("tt.rtd",,RTD("tt.rtd",,"Inst","ASX",AO58),"BidQty")) /
       VALUE(RTD("tt.rtd",,RTD("tt.rtd",,"Inst","ASX",AO58),"AskQty")) &gt; $G$2,
       IF(VALUE(RTD("tt.rtd",,RTD("tt.rtd",,"Inst","ASX",AO58),"BidQty")) /
          VALUE(RTD("tt.rtd",,RTD("tt.rtd",,"Inst","ASX",AO58),"AskQty")) &gt;=
          VALUE(RTD("tt.rtd",,RTD("tt.rtd",,"Inst","ASX",AQ58),"AskQty")) /
          VALUE(RTD("tt.rtd",,RTD("tt.rtd",,"Inst","ASX",AQ58),"BidQty")),
          AQ58,AO58),
       ""),
    IF(OR(AT58="S", AT58="SELL"),
        IF(VALUE(RTD("tt.rtd",,RTD("tt.rtd",,"Inst","ASX",AQ58),"BidQty")) /
           VALUE(RTD("tt.rtd",,RTD("tt.rtd",,"Inst","ASX",AQ58),"AskQty")) &gt;  $G$2,
           IF(VALUE(RTD("tt.rtd",,RTD("tt.rtd",,"Inst","ASX",AO58),"BidQty")) /
              VALUE(RTD("tt.rtd",,RTD("tt.rtd",,"Inst","ASX",AO58),"AskQty")) &gt;=
              VALUE(RTD("tt.rtd",,RTD("tt.rtd",,"Inst","ASX",AQ58),"AskQty")) /
              VALUE(RTD("tt.rtd",,RTD("tt.rtd",,"Inst","ASX",AQ58),"BidQty")),
              AO58,AQ58),
           ""),
        ""))</f>
        <v/>
      </c>
      <c r="AV58" t="str">
        <f t="shared" si="10"/>
        <v/>
      </c>
      <c r="AW58" s="50" t="s">
        <v>255</v>
      </c>
      <c r="AY58" s="50" t="s">
        <v>255</v>
      </c>
      <c r="BA58" s="51"/>
      <c r="BB58" t="str">
        <f>IF(AND(AX58=0, AZ58=0), "",
   IF(AND(VALUE(RTD("tt.rtd",,RTD("tt.rtd",,"Inst","ASX",AW58),"ttq"))&gt;0,
       VALUE(RTD("tt.rtd",,RTD("tt.rtd",,"Inst","ASX",AY58),"ttq"))&gt;0,
         $E58&lt;$F58, BA58&gt;$F58),
       IF(ABS(BA58-$F58)&gt;0.01, "Sell", "S"),
   IF(AND(VALUE(RTD("tt.rtd",,RTD("tt.rtd",,"Inst","ASX",AW58),"ttq"))&gt;0,
       VALUE(RTD("tt.rtd",,RTD("tt.rtd",,"Inst","ASX",AY58),"ttq"))&gt;0,
       $E58&lt;$F58, BA58&lt;$E58),
       IF(ABS(BA58-$E58)&gt;0.01, "Buy", "B"), "")))</f>
        <v/>
      </c>
      <c r="BC58" t="str">
        <f>IF(OR(BB58="B", BB58="BUY"),
    IF(VALUE(RTD("tt.rtd",,RTD("tt.rtd",,"Inst","ASX",AW58),"BidQty")) /
       VALUE(RTD("tt.rtd",,RTD("tt.rtd",,"Inst","ASX",AW58),"AskQty")) &gt; $G$2,
       IF(VALUE(RTD("tt.rtd",,RTD("tt.rtd",,"Inst","ASX",AW58),"BidQty")) /
          VALUE(RTD("tt.rtd",,RTD("tt.rtd",,"Inst","ASX",AW58),"AskQty")) &gt;=
          VALUE(RTD("tt.rtd",,RTD("tt.rtd",,"Inst","ASX",AY58),"AskQty")) /
          VALUE(RTD("tt.rtd",,RTD("tt.rtd",,"Inst","ASX",AY58),"BidQty")),
          AY58,AW58),
       ""),
    IF(OR(BB58="S", BB58="SELL"),
        IF(VALUE(RTD("tt.rtd",,RTD("tt.rtd",,"Inst","ASX",AY58),"BidQty")) /
           VALUE(RTD("tt.rtd",,RTD("tt.rtd",,"Inst","ASX",AY58),"AskQty")) &gt;  $G$2,
           IF(VALUE(RTD("tt.rtd",,RTD("tt.rtd",,"Inst","ASX",AW58),"BidQty")) /
              VALUE(RTD("tt.rtd",,RTD("tt.rtd",,"Inst","ASX",AW58),"AskQty")) &gt;=
              VALUE(RTD("tt.rtd",,RTD("tt.rtd",,"Inst","ASX",AY58),"AskQty")) /
              VALUE(RTD("tt.rtd",,RTD("tt.rtd",,"Inst","ASX",AY58),"BidQty")),
              AW58,AY58),
           ""),
        ""))</f>
        <v/>
      </c>
      <c r="BD58" t="str">
        <f t="shared" si="12"/>
        <v/>
      </c>
      <c r="BE58" s="60"/>
      <c r="BF58"/>
      <c r="BG58" s="60"/>
      <c r="BH58"/>
      <c r="BI58"/>
      <c r="BJ58" t="str">
        <f>IF(AND(BF58=0, BH58=0), "",
   IF(AND(VALUE(RTD("tt.rtd",,RTD("tt.rtd",,"Inst","ASX",BE58),"ttq"))&gt;0,
       VALUE(RTD("tt.rtd",,RTD("tt.rtd",,"Inst","ASX",BG58),"ttq"))&gt;0,
         $E58&lt;$F58, BI58&gt;$F58),
       IF(ABS(BI58-$F58)&gt;0.01, "Sell", "S"),
   IF(AND(VALUE(RTD("tt.rtd",,RTD("tt.rtd",,"Inst","ASX",BE58),"ttq"))&gt;0,
       VALUE(RTD("tt.rtd",,RTD("tt.rtd",,"Inst","ASX",BG58),"ttq"))&gt;0,
       $E58&lt;$F58, BI58&lt;$E58),
       IF(ABS(BI58-$E58)&gt;0.01, "Buy", "B"), "")))</f>
        <v/>
      </c>
      <c r="BK58"/>
      <c r="BL58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79"/>
      <c r="DE58" s="79"/>
      <c r="DF58" s="79"/>
      <c r="DG58" s="79"/>
      <c r="DH58" s="79"/>
      <c r="DI58" s="79"/>
      <c r="DJ58" s="79"/>
      <c r="DK58" s="79"/>
      <c r="DL58" s="79"/>
      <c r="DM58" s="79"/>
      <c r="DN58" s="79"/>
      <c r="DO58" s="79"/>
      <c r="DP58" s="79"/>
      <c r="DQ58" s="79"/>
      <c r="DR58" s="79"/>
      <c r="DS58" s="79"/>
      <c r="DT58" s="79"/>
      <c r="DU58" s="79"/>
      <c r="DV58" s="79"/>
      <c r="DW58" s="79"/>
      <c r="DX58" s="79"/>
      <c r="DY58" s="79"/>
      <c r="DZ58" s="79"/>
      <c r="EA58" s="79"/>
      <c r="EB58" s="79"/>
      <c r="EC58" s="79"/>
      <c r="ED58" s="79"/>
      <c r="EE58" s="79"/>
      <c r="EF58" s="79"/>
      <c r="EG58" s="79"/>
      <c r="EH58" s="79"/>
      <c r="EI58" s="79"/>
      <c r="EJ58" s="79"/>
      <c r="EK58" s="79"/>
      <c r="EL58" s="79"/>
      <c r="EM58" s="79"/>
      <c r="EN58" s="79"/>
      <c r="EO58" s="79"/>
      <c r="EP58" s="79"/>
      <c r="EQ58" s="79"/>
      <c r="ER58" s="79"/>
      <c r="ES58" s="79"/>
      <c r="ET58" s="79"/>
      <c r="EU58" s="79"/>
      <c r="EV58" s="79"/>
      <c r="EW58" s="79"/>
      <c r="EX58" s="79"/>
      <c r="EY58" s="79"/>
      <c r="EZ58" s="79"/>
      <c r="FA58" s="79"/>
      <c r="FB58" s="79"/>
      <c r="FC58" s="79"/>
      <c r="FD58" s="79"/>
      <c r="FE58" s="79"/>
      <c r="FF58" s="79"/>
      <c r="FG58" s="79"/>
      <c r="FH58" s="79"/>
      <c r="FI58" s="79"/>
      <c r="FJ58" s="79"/>
      <c r="FK58" s="79"/>
      <c r="FL58" s="79"/>
      <c r="FM58" s="79"/>
      <c r="FN58" s="79"/>
      <c r="FO58" s="79"/>
      <c r="FP58" s="79"/>
      <c r="FQ58" s="79"/>
      <c r="FR58" s="79"/>
      <c r="FS58" s="79"/>
      <c r="FT58" s="79"/>
      <c r="FU58" s="79"/>
      <c r="FV58" s="79"/>
      <c r="FW58" s="79"/>
      <c r="FX58" s="79"/>
      <c r="FY58" s="79"/>
      <c r="FZ58" s="79"/>
      <c r="GA58" s="79"/>
      <c r="GB58" s="79"/>
      <c r="GC58" s="79"/>
      <c r="GD58" s="79"/>
      <c r="GE58" s="79"/>
      <c r="GF58" s="79"/>
      <c r="GG58" s="79"/>
      <c r="GH58" s="79"/>
      <c r="GI58" s="79"/>
      <c r="GJ58" s="79"/>
      <c r="GK58" s="79"/>
      <c r="GL58" s="79"/>
      <c r="GM58" s="79"/>
      <c r="GN58" s="79"/>
      <c r="GO58" s="79"/>
      <c r="GP58" s="79"/>
      <c r="GQ58" s="79"/>
      <c r="GR58" s="79"/>
      <c r="GS58" s="79"/>
      <c r="GT58" s="79"/>
      <c r="GU58" s="79"/>
      <c r="GV58" s="79"/>
      <c r="GW58" s="79"/>
      <c r="GX58" s="79"/>
      <c r="GY58" s="79"/>
      <c r="GZ58" s="79"/>
      <c r="HA58" s="79"/>
      <c r="HB58" s="79"/>
      <c r="HC58" s="79"/>
      <c r="HD58" s="79"/>
      <c r="HE58" s="79"/>
      <c r="HF58" s="79"/>
      <c r="HG58" s="79"/>
      <c r="HH58" s="79"/>
      <c r="HI58" s="79"/>
      <c r="HJ58" s="79"/>
      <c r="HK58" s="79"/>
      <c r="HL58" s="79"/>
      <c r="HM58" s="79"/>
      <c r="HN58" s="79"/>
      <c r="HO58" s="79"/>
      <c r="HP58" s="79"/>
      <c r="HQ58" s="79"/>
      <c r="HR58" s="79"/>
      <c r="HS58" s="79"/>
      <c r="HT58" s="79"/>
      <c r="HU58" s="79"/>
      <c r="HV58" s="79"/>
      <c r="HW58" s="79"/>
      <c r="HX58" s="79"/>
      <c r="HY58" s="79"/>
      <c r="HZ58" s="79"/>
      <c r="IA58" s="79"/>
      <c r="IB58" s="79"/>
      <c r="IC58" s="79"/>
      <c r="ID58" s="79"/>
      <c r="IE58" s="79"/>
      <c r="IF58" s="79"/>
      <c r="IG58" s="79"/>
      <c r="IH58" s="79"/>
      <c r="II58" s="79"/>
      <c r="IJ58" s="79"/>
      <c r="IK58" s="79"/>
      <c r="IL58" s="79"/>
      <c r="IM58" s="79"/>
      <c r="IN58" s="79"/>
      <c r="IO58" s="79"/>
      <c r="IP58" s="79"/>
      <c r="IQ58" s="79"/>
      <c r="IR58" s="79"/>
      <c r="IS58" s="79"/>
      <c r="IT58" s="79"/>
      <c r="IU58" s="79"/>
      <c r="IV58" s="79"/>
      <c r="IW58" s="79"/>
      <c r="IX58" s="79"/>
      <c r="IY58" s="79"/>
      <c r="IZ58" s="79"/>
      <c r="JA58" s="79"/>
      <c r="JB58" s="79"/>
      <c r="JC58" s="79"/>
      <c r="JD58" s="79"/>
      <c r="JE58" s="79"/>
      <c r="JF58" s="79"/>
      <c r="JG58" s="79"/>
      <c r="JH58" s="79"/>
      <c r="JI58" s="79"/>
      <c r="JJ58" s="79"/>
      <c r="JK58" s="79"/>
      <c r="JL58" s="79"/>
      <c r="JM58" s="79"/>
      <c r="JN58" s="79"/>
      <c r="JO58" s="79"/>
      <c r="JP58" s="79"/>
      <c r="JQ58" s="79"/>
      <c r="JR58" s="79"/>
      <c r="JS58" s="79"/>
      <c r="JT58" s="79"/>
      <c r="JU58" s="79"/>
      <c r="JV58" s="79"/>
      <c r="JW58" s="79"/>
      <c r="JX58" s="79"/>
      <c r="JY58" s="79"/>
      <c r="JZ58" s="79"/>
      <c r="KA58" s="79"/>
      <c r="KB58" s="79"/>
      <c r="KC58" s="79"/>
      <c r="KD58" s="79"/>
      <c r="KE58" s="79"/>
      <c r="KF58" s="79"/>
      <c r="KG58" s="79"/>
      <c r="KH58" s="79"/>
      <c r="KI58" s="79"/>
      <c r="KJ58" s="79"/>
      <c r="KK58" s="79"/>
      <c r="KL58" s="79"/>
      <c r="KM58" s="79"/>
      <c r="KN58" s="79"/>
      <c r="KO58" s="79"/>
      <c r="KP58" s="79"/>
      <c r="KQ58" s="79"/>
      <c r="KR58" s="79"/>
      <c r="KS58" s="79"/>
      <c r="KT58" s="79"/>
      <c r="KU58" s="79"/>
      <c r="KV58" s="79"/>
      <c r="KW58" s="79"/>
      <c r="KX58" s="79"/>
      <c r="KY58" s="79"/>
      <c r="KZ58" s="79"/>
      <c r="LA58" s="79"/>
      <c r="LB58" s="79"/>
      <c r="LC58" s="79"/>
      <c r="LD58" s="79"/>
      <c r="LE58" s="79"/>
      <c r="LF58" s="79"/>
      <c r="LG58" s="79"/>
      <c r="LH58" s="79"/>
      <c r="LI58" s="79"/>
      <c r="LJ58" s="79"/>
      <c r="LK58" s="79"/>
      <c r="LL58" s="79"/>
      <c r="LM58" s="79"/>
      <c r="LN58" s="79"/>
      <c r="LO58" s="79"/>
      <c r="LP58" s="79"/>
      <c r="LQ58" s="79"/>
      <c r="LR58" s="79"/>
      <c r="LS58" s="79"/>
      <c r="LT58" s="79"/>
      <c r="LU58" s="79"/>
      <c r="LV58" s="79"/>
      <c r="LW58" s="79"/>
      <c r="LX58" s="79"/>
      <c r="LY58" s="79"/>
      <c r="LZ58" s="79"/>
      <c r="MA58" s="79"/>
      <c r="MB58" s="79"/>
      <c r="MC58" s="79"/>
      <c r="MD58" s="79"/>
      <c r="ME58" s="79"/>
      <c r="MF58" s="79"/>
      <c r="MG58" s="79"/>
      <c r="MH58" s="79"/>
      <c r="MI58" s="79"/>
      <c r="MJ58" s="79"/>
      <c r="MK58" s="79"/>
      <c r="ML58" s="79"/>
      <c r="MM58" s="79"/>
      <c r="MN58" s="79"/>
      <c r="MO58" s="79"/>
      <c r="MP58" s="79"/>
      <c r="MQ58" s="79"/>
      <c r="MR58" s="79"/>
      <c r="MS58" s="79"/>
      <c r="MT58" s="79"/>
      <c r="MU58" s="79"/>
      <c r="MV58" s="79"/>
      <c r="MW58" s="79"/>
      <c r="MX58" s="79"/>
      <c r="MY58" s="79"/>
      <c r="MZ58" s="79"/>
      <c r="NA58" s="79"/>
      <c r="NB58" s="79"/>
      <c r="NC58" s="79"/>
      <c r="ND58" s="79"/>
      <c r="NE58" s="79"/>
      <c r="NF58" s="60"/>
      <c r="NG58" s="60"/>
      <c r="NH58" s="60"/>
      <c r="NI58" s="60"/>
      <c r="NJ58" s="60"/>
      <c r="NK58" s="60"/>
      <c r="NL58" s="60"/>
      <c r="NM58" s="60"/>
      <c r="NN58" s="60"/>
      <c r="NO58" s="60"/>
      <c r="NP58" s="60"/>
      <c r="NQ58" s="60"/>
      <c r="NR58" s="60"/>
      <c r="NS58" s="60"/>
      <c r="NT58" s="60"/>
      <c r="NU58" s="60"/>
      <c r="NV58" s="60"/>
      <c r="NW58" s="60"/>
      <c r="NX58" s="60"/>
      <c r="NY58" s="60"/>
      <c r="NZ58" s="60"/>
      <c r="OA58" s="60"/>
      <c r="OB58" s="60"/>
      <c r="OC58" s="60"/>
      <c r="OD58" s="60"/>
      <c r="OE58" s="60"/>
      <c r="OF58" s="60"/>
      <c r="OG58" s="60"/>
      <c r="OH58" s="60"/>
      <c r="OI58" s="60"/>
      <c r="OJ58" s="60"/>
      <c r="OK58" s="60"/>
      <c r="OL58" s="60"/>
      <c r="OM58" s="60"/>
      <c r="ON58" s="60"/>
      <c r="OO58" s="60"/>
      <c r="OP58" s="60"/>
      <c r="OQ58" s="60"/>
      <c r="OR58" s="60"/>
      <c r="OS58" s="60"/>
      <c r="OT58" s="60"/>
      <c r="OU58" s="60"/>
      <c r="OV58" s="60"/>
      <c r="OW58" s="60"/>
      <c r="OX58" s="60"/>
      <c r="OY58" s="60"/>
      <c r="OZ58" s="60"/>
      <c r="PA58" s="60"/>
      <c r="PB58" s="60"/>
      <c r="PC58" s="60"/>
      <c r="PD58" s="60"/>
      <c r="PE58" s="60"/>
      <c r="PF58" s="60"/>
      <c r="PG58" s="60"/>
      <c r="PH58" s="60"/>
      <c r="PI58" s="60"/>
      <c r="PJ58" s="60"/>
      <c r="PK58" s="60"/>
      <c r="PL58" s="60"/>
      <c r="PM58" s="60"/>
      <c r="PN58" s="60"/>
      <c r="PO58" s="60"/>
      <c r="PP58" s="60"/>
      <c r="PQ58" s="60"/>
      <c r="PR58" s="60"/>
      <c r="PS58" s="60"/>
      <c r="PT58" s="60"/>
      <c r="PU58" s="60"/>
      <c r="PV58" s="60"/>
      <c r="PW58" s="60"/>
      <c r="PX58" s="60"/>
      <c r="PY58" s="60"/>
      <c r="PZ58" s="60"/>
      <c r="QA58" s="60"/>
      <c r="QB58" s="60"/>
      <c r="QC58" s="60"/>
      <c r="QD58" s="60"/>
      <c r="QE58" s="60"/>
      <c r="QF58" s="60"/>
      <c r="QG58" s="60"/>
      <c r="QH58" s="60"/>
      <c r="QI58" s="60"/>
      <c r="QJ58" s="60"/>
      <c r="QK58" s="60"/>
      <c r="QL58" s="60"/>
      <c r="QM58" s="60"/>
      <c r="QN58" s="60"/>
      <c r="QO58" s="60"/>
      <c r="QP58" s="60"/>
      <c r="QQ58" s="60"/>
      <c r="QR58" s="60"/>
      <c r="QS58" s="60"/>
      <c r="QT58" s="60"/>
      <c r="QU58" s="60"/>
      <c r="QV58" s="60"/>
      <c r="QW58" s="60"/>
      <c r="QX58" s="60"/>
      <c r="QY58" s="60"/>
      <c r="QZ58" s="60"/>
      <c r="RA58" s="60"/>
      <c r="RB58" s="60"/>
      <c r="RC58" s="60"/>
      <c r="RD58" s="60"/>
      <c r="RE58" s="60"/>
      <c r="RF58" s="60"/>
      <c r="RG58" s="60"/>
      <c r="RH58" s="60"/>
      <c r="RI58" s="60"/>
      <c r="RJ58" s="60"/>
      <c r="RK58" s="60"/>
      <c r="RL58" s="60"/>
      <c r="RM58" s="60"/>
      <c r="RN58" s="60"/>
      <c r="RO58" s="60"/>
      <c r="RP58" s="60"/>
      <c r="RQ58" s="60"/>
      <c r="RR58" s="60"/>
      <c r="RS58" s="60"/>
      <c r="RT58" s="60"/>
      <c r="RU58" s="60"/>
      <c r="RV58" s="60"/>
      <c r="RW58" s="60"/>
      <c r="RX58" s="60"/>
      <c r="RY58" s="60"/>
      <c r="RZ58" s="60"/>
      <c r="SA58" s="60"/>
      <c r="SB58" s="60"/>
      <c r="SC58" s="60"/>
      <c r="SD58" s="60"/>
      <c r="SE58" s="60"/>
      <c r="SF58" s="60"/>
      <c r="SG58" s="60"/>
      <c r="SH58" s="60"/>
      <c r="SI58" s="60"/>
      <c r="SJ58" s="60"/>
      <c r="SK58" s="60"/>
      <c r="SL58" s="60"/>
      <c r="SM58" s="60"/>
      <c r="SN58" s="60"/>
      <c r="SO58" s="60"/>
      <c r="SP58" s="60"/>
      <c r="SQ58" s="60"/>
      <c r="SR58" s="60"/>
      <c r="SS58" s="60"/>
      <c r="ST58" s="60"/>
      <c r="SU58" s="60"/>
      <c r="SV58" s="60"/>
      <c r="SW58" s="60"/>
      <c r="SX58" s="60"/>
      <c r="SY58" s="60"/>
      <c r="SZ58" s="60"/>
      <c r="TA58" s="60"/>
      <c r="TB58" s="60"/>
      <c r="TC58" s="60"/>
      <c r="TD58" s="60"/>
      <c r="TE58" s="60"/>
      <c r="TF58" s="60"/>
      <c r="TG58" s="60"/>
      <c r="TH58" s="60"/>
      <c r="TI58" s="60"/>
      <c r="TJ58" s="60"/>
      <c r="TK58" s="60"/>
      <c r="TL58" s="60"/>
      <c r="TM58" s="60"/>
      <c r="TN58" s="60"/>
      <c r="TO58" s="60"/>
      <c r="TP58" s="60"/>
      <c r="TQ58" s="60"/>
      <c r="TR58" s="60"/>
      <c r="TS58" s="60"/>
      <c r="TT58" s="60"/>
      <c r="TU58" s="60"/>
      <c r="TV58" s="60"/>
      <c r="TW58" s="60"/>
      <c r="TX58" s="60"/>
      <c r="TY58" s="60"/>
      <c r="TZ58" s="60"/>
      <c r="UA58" s="60"/>
      <c r="UB58" s="60"/>
      <c r="UC58" s="60"/>
      <c r="UD58" s="60"/>
      <c r="UE58" s="60"/>
      <c r="UF58" s="60"/>
      <c r="UG58" s="60"/>
      <c r="UH58" s="60"/>
      <c r="UI58" s="60"/>
      <c r="UJ58" s="60"/>
      <c r="UK58" s="60"/>
      <c r="UL58" s="60"/>
      <c r="UM58" s="60"/>
      <c r="UN58" s="60"/>
      <c r="UO58" s="60"/>
      <c r="UP58" s="60"/>
      <c r="UQ58" s="60"/>
      <c r="UR58" s="60"/>
      <c r="US58" s="60"/>
      <c r="UT58" s="60"/>
      <c r="UU58" s="60"/>
      <c r="UV58" s="60"/>
      <c r="UW58" s="60"/>
      <c r="UX58" s="60"/>
      <c r="UY58" s="60"/>
      <c r="UZ58" s="60"/>
      <c r="VA58" s="60"/>
      <c r="VB58" s="60"/>
      <c r="VC58" s="60"/>
      <c r="VD58" s="60"/>
      <c r="VE58" s="60"/>
      <c r="VF58" s="60"/>
      <c r="VG58" s="60"/>
      <c r="VH58" s="60"/>
      <c r="VI58" s="60"/>
      <c r="VJ58" s="60"/>
      <c r="VK58" s="60"/>
      <c r="VL58" s="60"/>
      <c r="VM58" s="60"/>
      <c r="VN58" s="60"/>
      <c r="VO58" s="60"/>
      <c r="VP58" s="60"/>
      <c r="VQ58" s="60"/>
      <c r="VR58" s="60"/>
      <c r="VS58" s="60"/>
      <c r="VT58" s="60"/>
      <c r="VU58" s="60"/>
      <c r="VV58" s="60"/>
      <c r="VW58" s="60"/>
      <c r="VX58" s="60"/>
      <c r="VY58" s="60"/>
      <c r="VZ58" s="60"/>
      <c r="WA58" s="60"/>
      <c r="WB58" s="60"/>
      <c r="WC58" s="60"/>
      <c r="WD58" s="60"/>
      <c r="WE58" s="60"/>
      <c r="WF58" s="60"/>
      <c r="WG58" s="60"/>
      <c r="WH58" s="60"/>
      <c r="WI58" s="60"/>
      <c r="WJ58" s="60"/>
      <c r="WK58" s="60"/>
      <c r="WL58" s="60"/>
      <c r="WM58" s="60"/>
      <c r="WN58" s="60"/>
      <c r="WO58" s="60"/>
      <c r="WP58" s="60"/>
      <c r="WQ58" s="60"/>
      <c r="WR58" s="60"/>
      <c r="WS58" s="60"/>
      <c r="WT58" s="60"/>
      <c r="WU58" s="60"/>
      <c r="WV58" s="60"/>
      <c r="WW58" s="60"/>
      <c r="WX58" s="60"/>
      <c r="WY58" s="60"/>
      <c r="WZ58" s="60"/>
      <c r="XA58" s="60"/>
      <c r="XB58" s="60"/>
      <c r="XC58" s="60"/>
      <c r="XD58" s="60"/>
      <c r="XE58" s="60"/>
      <c r="XF58" s="60"/>
      <c r="XG58" s="60"/>
      <c r="XH58" s="60"/>
      <c r="XI58" s="60"/>
      <c r="XJ58" s="60"/>
      <c r="XK58" s="60"/>
      <c r="XL58" s="60"/>
      <c r="XM58" s="60"/>
      <c r="XN58" s="60"/>
      <c r="XO58" s="60"/>
      <c r="XP58" s="60"/>
      <c r="XQ58" s="60"/>
      <c r="XR58" s="60"/>
      <c r="XS58" s="60"/>
      <c r="XT58" s="60"/>
      <c r="XU58" s="60"/>
      <c r="XV58" s="60"/>
      <c r="XW58" s="60"/>
      <c r="XX58" s="60"/>
      <c r="XY58" s="60"/>
      <c r="XZ58" s="60"/>
      <c r="YA58" s="60"/>
      <c r="YB58" s="60"/>
      <c r="YC58" s="60"/>
      <c r="YD58" s="60"/>
      <c r="YE58" s="60"/>
      <c r="YF58" s="60"/>
      <c r="YG58" s="60"/>
      <c r="YH58" s="60"/>
      <c r="YI58" s="60"/>
      <c r="YJ58" s="60"/>
      <c r="YK58" s="60"/>
      <c r="YL58" s="60"/>
      <c r="YM58" s="60"/>
      <c r="YN58" s="60"/>
      <c r="YO58" s="60"/>
      <c r="YP58" s="60"/>
      <c r="YQ58" s="60"/>
      <c r="YR58" s="60"/>
      <c r="YS58" s="60"/>
      <c r="YT58" s="60"/>
      <c r="YU58" s="60"/>
      <c r="YV58" s="60"/>
      <c r="YW58" s="60"/>
      <c r="YX58" s="60"/>
      <c r="YY58" s="60"/>
      <c r="YZ58" s="60"/>
      <c r="ZA58" s="60"/>
      <c r="ZB58" s="60"/>
      <c r="ZC58" s="60"/>
      <c r="ZD58" s="60"/>
      <c r="ZE58" s="60"/>
      <c r="ZF58" s="60"/>
      <c r="ZG58" s="60"/>
      <c r="ZH58" s="60"/>
      <c r="ZI58" s="60"/>
      <c r="ZJ58" s="60"/>
      <c r="ZK58" s="60"/>
      <c r="ZL58" s="60"/>
      <c r="ZM58" s="60"/>
      <c r="ZN58" s="60"/>
      <c r="ZO58" s="60"/>
      <c r="ZP58" s="60"/>
      <c r="ZQ58" s="60"/>
      <c r="ZR58" s="60"/>
      <c r="ZS58" s="60"/>
      <c r="ZT58" s="60"/>
      <c r="ZU58" s="60"/>
      <c r="ZV58" s="60"/>
      <c r="ZW58" s="60"/>
      <c r="ZX58" s="60"/>
      <c r="ZY58" s="60"/>
      <c r="ZZ58" s="60"/>
      <c r="AAA58" s="60"/>
      <c r="AAB58" s="60"/>
      <c r="AAC58" s="60"/>
      <c r="AAD58" s="60"/>
      <c r="AAE58" s="60"/>
      <c r="AAF58" s="60"/>
      <c r="AAG58" s="60"/>
      <c r="AAH58" s="60"/>
      <c r="AAI58" s="60"/>
      <c r="AAJ58" s="60"/>
      <c r="AAK58" s="60"/>
      <c r="AAL58" s="60"/>
      <c r="AAM58" s="60"/>
      <c r="AAN58" s="60"/>
      <c r="AAO58" s="60"/>
      <c r="AAP58" s="60"/>
      <c r="AAQ58" s="60"/>
      <c r="AAR58" s="60"/>
      <c r="AAS58" s="60"/>
      <c r="AAT58" s="60"/>
      <c r="AAU58" s="60"/>
      <c r="AAV58" s="60"/>
      <c r="AAW58" s="60"/>
      <c r="AAX58" s="60"/>
      <c r="AAY58" s="60"/>
      <c r="AAZ58" s="60"/>
      <c r="ABA58" s="60"/>
      <c r="ABB58" s="60"/>
      <c r="ABC58" s="60"/>
      <c r="ABD58" s="60"/>
      <c r="ABE58" s="60"/>
      <c r="ABF58" s="60"/>
      <c r="ABG58" s="60"/>
      <c r="ABH58" s="60"/>
      <c r="ABI58" s="60"/>
      <c r="ABJ58" s="60"/>
      <c r="ABK58" s="60"/>
      <c r="ABL58" s="60"/>
      <c r="ABM58" s="60"/>
      <c r="ABN58" s="60"/>
      <c r="ABO58" s="60"/>
      <c r="ABP58" s="60"/>
      <c r="ABQ58" s="60"/>
      <c r="ABR58" s="60"/>
      <c r="ABS58" s="60"/>
      <c r="ABT58" s="60"/>
      <c r="ABU58" s="60"/>
      <c r="ABV58" s="60"/>
      <c r="ABW58" s="60"/>
      <c r="ABX58" s="60"/>
      <c r="ABY58" s="60"/>
      <c r="ABZ58" s="60"/>
      <c r="ACA58" s="60"/>
      <c r="ACB58" s="60"/>
      <c r="ACC58" s="60"/>
      <c r="ACD58" s="60"/>
      <c r="ACE58" s="60"/>
      <c r="ACF58" s="60"/>
      <c r="ACG58" s="60"/>
      <c r="ACH58" s="60"/>
      <c r="ACI58" s="60"/>
    </row>
    <row r="59" spans="1:763" x14ac:dyDescent="0.2">
      <c r="A59" s="40" t="s">
        <v>45</v>
      </c>
      <c r="B59" cm="1">
        <f t="array" ref="B59">IFERROR(
  _xlfn.SWITCH(
    $F$2,
    "vwap", ROUND(
      (RTD("tt.rtd",,RTD("tt.rtd",,"Inst","ASX",A59),"BidQty") * RTD("tt.rtd",,RTD("tt.rtd",,"Inst","ASX",A59),"Ask") +
       RTD("tt.rtd",,RTD("tt.rtd",,"Inst","ASX",A59),"AskQty") * RTD("tt.rtd",,RTD("tt.rtd",,"Inst","ASX",A59),"Bid")) /
      (RTD("tt.rtd",,RTD("tt.rtd",,"Inst","ASX",A59),"BidQty") + RTD("tt.rtd",,RTD("tt.rtd",,"Inst","ASX",A59),"AskQty")),
      3
    ),
    "settle", RTD("tt.rtd",,RTD("tt.rtd",,"Inst","ASX",A59),"Settle"),
    "mid", ROUND(
      (RTD("tt.rtd",,RTD("tt.rtd",,"Inst","ASX",A59),"Bid") + RTD("tt.rtd",,RTD("tt.rtd",,"Inst","ASX",A59),"Ask")) / 2,
      3
    ),
    0
  ),
  0
)</f>
        <v>0</v>
      </c>
      <c r="C59" s="35">
        <f>B59-B63</f>
        <v>0</v>
      </c>
      <c r="D59" s="41" t="s">
        <v>131</v>
      </c>
      <c r="E59" t="e">
        <f>VALUE(RTD("tt.rtd",,RTD("tt.rtd",,"Inst","ASX",D59),"Bid"))</f>
        <v>#N/A</v>
      </c>
      <c r="F59" t="e">
        <f>VALUE(RTD("tt.rtd",,RTD("tt.rtd",,"Inst","ASX",D59),"Ask"))</f>
        <v>#N/A</v>
      </c>
      <c r="G59" s="37" cm="1">
        <f t="array" ref="G59">IFERROR(
  _xlfn.SWITCH(
    $F$2,
    "vwap", ROUND(
      (RTD("tt.rtd",,RTD("tt.rtd",,"Inst","ASX",D59),"BidQty") * RTD("tt.rtd",,RTD("tt.rtd",,"Inst","ASX",D59),"Ask") +
       RTD("tt.rtd",,RTD("tt.rtd",,"Inst","ASX",D59),"AskQty") * RTD("tt.rtd",,RTD("tt.rtd",,"Inst","ASX",D59),"Bid")) /
      (RTD("tt.rtd",,RTD("tt.rtd",,"Inst","ASX",D59),"BidQty") + RTD("tt.rtd",,RTD("tt.rtd",,"Inst","ASX",D59),"AskQty")),
      3
    ),
    "settle", RTD("tt.rtd",,RTD("tt.rtd",,"Inst","ASX",D59),"Settle"),
    "mid", ROUND(
      (RTD("tt.rtd",,RTD("tt.rtd",,"Inst","ASX",D59),"Bid") + RTD("tt.rtd",,RTD("tt.rtd",,"Inst","ASX",D59),"Ask")) / 2,
      3
    ),
    0
  ),
  0
)</f>
        <v>0</v>
      </c>
      <c r="I59" s="41" t="s">
        <v>133</v>
      </c>
      <c r="J59" cm="1">
        <f t="array" ref="J59">IFERROR(
  _xlfn.SWITCH(
    $F$2,
    "vwap", ROUND(
      (RTD("tt.rtd",,RTD("tt.rtd",,"Inst","ASX",I59),"BidQty") * RTD("tt.rtd",,RTD("tt.rtd",,"Inst","ASX",I59),"Ask") +
       RTD("tt.rtd",,RTD("tt.rtd",,"Inst","ASX",I59),"AskQty") * RTD("tt.rtd",,RTD("tt.rtd",,"Inst","ASX",I59),"Bid")) /
      (RTD("tt.rtd",,RTD("tt.rtd",,"Inst","ASX",I59),"BidQty") + RTD("tt.rtd",,RTD("tt.rtd",,"Inst","ASX",I59),"AskQty")),
      3
    ),
    "settle", RTD("tt.rtd",,RTD("tt.rtd",,"Inst","ASX",I59),"Settle"),
    "mid", ROUND(
      (RTD("tt.rtd",,RTD("tt.rtd",,"Inst","ASX",I59),"Bid") + RTD("tt.rtd",,RTD("tt.rtd",,"Inst","ASX",I59),"Ask")) / 2,
      3
    ),
    0
  ),
  0
)</f>
        <v>0</v>
      </c>
      <c r="K59" s="41" t="s">
        <v>72</v>
      </c>
      <c r="L59" cm="1">
        <f t="array" ref="L59">IFERROR(
  _xlfn.SWITCH(
    $F$2,
    "vwap", ROUND(
      (RTD("tt.rtd",,RTD("tt.rtd",,"Inst","ASX",K59),"BidQty") * RTD("tt.rtd",,RTD("tt.rtd",,"Inst","ASX",K59),"Ask") +
       RTD("tt.rtd",,RTD("tt.rtd",,"Inst","ASX",K59),"AskQty") * RTD("tt.rtd",,RTD("tt.rtd",,"Inst","ASX",K59),"Bid")) /
      (RTD("tt.rtd",,RTD("tt.rtd",,"Inst","ASX",K59),"BidQty") + RTD("tt.rtd",,RTD("tt.rtd",,"Inst","ASX",K59),"AskQty")),
      3
    ),
    "settle", RTD("tt.rtd",,RTD("tt.rtd",,"Inst","ASX",K59),"Settle"),
    "mid", ROUND(
      (RTD("tt.rtd",,RTD("tt.rtd",,"Inst","ASX",K59),"Bid") + RTD("tt.rtd",,RTD("tt.rtd",,"Inst","ASX",K59),"Ask")) / 2,
      3
    ),
    0
  ),
  0
)</f>
        <v>0</v>
      </c>
      <c r="M59" s="35">
        <f t="shared" si="17"/>
        <v>0</v>
      </c>
      <c r="Q59" s="41" t="s">
        <v>135</v>
      </c>
      <c r="R59" cm="1">
        <f t="array" ref="R59">IFERROR(
  _xlfn.SWITCH(
    $F$2,
    "vwap", ROUND(
      (RTD("tt.rtd",,RTD("tt.rtd",,"Inst","ASX",Q59),"BidQty") * RTD("tt.rtd",,RTD("tt.rtd",,"Inst","ASX",Q59),"Ask") +
       RTD("tt.rtd",,RTD("tt.rtd",,"Inst","ASX",Q59),"AskQty") * RTD("tt.rtd",,RTD("tt.rtd",,"Inst","ASX",Q59),"Bid")) /
      (RTD("tt.rtd",,RTD("tt.rtd",,"Inst","ASX",Q59),"BidQty") + RTD("tt.rtd",,RTD("tt.rtd",,"Inst","ASX",Q59),"AskQty")),
      3
    ),
    "settle", RTD("tt.rtd",,RTD("tt.rtd",,"Inst","ASX",Q59),"Settle"),
    "mid", ROUND(
      (RTD("tt.rtd",,RTD("tt.rtd",,"Inst","ASX",Q59),"Bid") + RTD("tt.rtd",,RTD("tt.rtd",,"Inst","ASX",Q59),"Ask")) / 2,
      3
    ),
    0
  ),
  0
)</f>
        <v>0</v>
      </c>
      <c r="S59" s="41" t="s">
        <v>147</v>
      </c>
      <c r="T59" cm="1">
        <f t="array" ref="T59">IFERROR(
  _xlfn.SWITCH(
    $F$2,
    "vwap", ROUND(
      (RTD("tt.rtd",,RTD("tt.rtd",,"Inst","ASX",S59),"BidQty") * RTD("tt.rtd",,RTD("tt.rtd",,"Inst","ASX",S59),"Ask") +
       RTD("tt.rtd",,RTD("tt.rtd",,"Inst","ASX",S59),"AskQty") * RTD("tt.rtd",,RTD("tt.rtd",,"Inst","ASX",S59),"Bid")) /
      (RTD("tt.rtd",,RTD("tt.rtd",,"Inst","ASX",S59),"BidQty") + RTD("tt.rtd",,RTD("tt.rtd",,"Inst","ASX",S59),"AskQty")),
      3
    ),
    "settle", RTD("tt.rtd",,RTD("tt.rtd",,"Inst","ASX",S59),"Settle"),
    "mid", ROUND(
      (RTD("tt.rtd",,RTD("tt.rtd",,"Inst","ASX",S59),"Bid") + RTD("tt.rtd",,RTD("tt.rtd",,"Inst","ASX",S59),"Ask")) / 2,
      3
    ),
    0
  ),
  0
)</f>
        <v>0</v>
      </c>
      <c r="U59" s="35">
        <f t="shared" si="3"/>
        <v>0</v>
      </c>
      <c r="Y59" s="41" t="s">
        <v>187</v>
      </c>
      <c r="Z59" cm="1">
        <f t="array" ref="Z59">IFERROR(
  _xlfn.SWITCH(
    $F$2,
    "vwap", ROUND(
      (RTD("tt.rtd",,RTD("tt.rtd",,"Inst","ASX",Y59),"BidQty") * RTD("tt.rtd",,RTD("tt.rtd",,"Inst","ASX",Y59),"Ask") +
       RTD("tt.rtd",,RTD("tt.rtd",,"Inst","ASX",Y59),"AskQty") * RTD("tt.rtd",,RTD("tt.rtd",,"Inst","ASX",Y59),"Bid")) /
      (RTD("tt.rtd",,RTD("tt.rtd",,"Inst","ASX",Y59),"BidQty") + RTD("tt.rtd",,RTD("tt.rtd",,"Inst","ASX",Y59),"AskQty")),
      3
    ),
    "settle", RTD("tt.rtd",,RTD("tt.rtd",,"Inst","ASX",Y59),"Settle"),
    "mid", ROUND(
      (RTD("tt.rtd",,RTD("tt.rtd",,"Inst","ASX",Y59),"Bid") + RTD("tt.rtd",,RTD("tt.rtd",,"Inst","ASX",Y59),"Ask")) / 2,
      3
    ),
    0
  ),
  0
)</f>
        <v>0</v>
      </c>
      <c r="AA59" s="41" t="s">
        <v>148</v>
      </c>
      <c r="AB59" cm="1">
        <f t="array" ref="AB59">IFERROR(
  _xlfn.SWITCH(
    $F$2,
    "vwap", ROUND(
      (RTD("tt.rtd",,RTD("tt.rtd",,"Inst","ASX",AA59),"BidQty") * RTD("tt.rtd",,RTD("tt.rtd",,"Inst","ASX",AA59),"Ask") +
       RTD("tt.rtd",,RTD("tt.rtd",,"Inst","ASX",AA59),"AskQty") * RTD("tt.rtd",,RTD("tt.rtd",,"Inst","ASX",AA59),"Bid")) /
      (RTD("tt.rtd",,RTD("tt.rtd",,"Inst","ASX",AA59),"BidQty") + RTD("tt.rtd",,RTD("tt.rtd",,"Inst","ASX",AA59),"AskQty")),
      3
    ),
    "settle", RTD("tt.rtd",,RTD("tt.rtd",,"Inst","ASX",AA59),"Settle"),
    "mid", ROUND(
      (RTD("tt.rtd",,RTD("tt.rtd",,"Inst","ASX",AA59),"Bid") + RTD("tt.rtd",,RTD("tt.rtd",,"Inst","ASX",AA59),"Ask")) / 2,
      3
    ),
    0
  ),
  0
)</f>
        <v>0</v>
      </c>
      <c r="AC59" s="35">
        <f t="shared" si="5"/>
        <v>0</v>
      </c>
      <c r="AG59" s="41" t="s">
        <v>63</v>
      </c>
      <c r="AH59" cm="1">
        <f t="array" ref="AH59">IFERROR(
  _xlfn.SWITCH(
    $F$2,
    "vwap", ROUND(
      (RTD("tt.rtd",,RTD("tt.rtd",,"Inst","ASX",AG59),"BidQty") * RTD("tt.rtd",,RTD("tt.rtd",,"Inst","ASX",AG59),"Ask") +
       RTD("tt.rtd",,RTD("tt.rtd",,"Inst","ASX",AG59),"AskQty") * RTD("tt.rtd",,RTD("tt.rtd",,"Inst","ASX",AG59),"Bid")) /
      (RTD("tt.rtd",,RTD("tt.rtd",,"Inst","ASX",AG59),"BidQty") + RTD("tt.rtd",,RTD("tt.rtd",,"Inst","ASX",AG59),"AskQty")),
      3
    ),
    "settle", RTD("tt.rtd",,RTD("tt.rtd",,"Inst","ASX",AG59),"Settle"),
    "mid", ROUND(
      (RTD("tt.rtd",,RTD("tt.rtd",,"Inst","ASX",AG59),"Bid") + RTD("tt.rtd",,RTD("tt.rtd",,"Inst","ASX",AG59),"Ask")) / 2,
      3
    ),
    0
  ),
  0
)</f>
        <v>0</v>
      </c>
      <c r="AI59" s="41" t="s">
        <v>132</v>
      </c>
      <c r="AJ59" cm="1">
        <f t="array" ref="AJ59">IFERROR(
  _xlfn.SWITCH(
    $F$2,
    "vwap", ROUND(
      (RTD("tt.rtd",,RTD("tt.rtd",,"Inst","ASX",AI59),"BidQty") * RTD("tt.rtd",,RTD("tt.rtd",,"Inst","ASX",AI59),"Ask") +
       RTD("tt.rtd",,RTD("tt.rtd",,"Inst","ASX",AI59),"AskQty") * RTD("tt.rtd",,RTD("tt.rtd",,"Inst","ASX",AI59),"Bid")) /
      (RTD("tt.rtd",,RTD("tt.rtd",,"Inst","ASX",AI59),"BidQty") + RTD("tt.rtd",,RTD("tt.rtd",,"Inst","ASX",AI59),"AskQty")),
      3
    ),
    "settle", RTD("tt.rtd",,RTD("tt.rtd",,"Inst","ASX",AI59),"Settle"),
    "mid", ROUND(
      (RTD("tt.rtd",,RTD("tt.rtd",,"Inst","ASX",AI59),"Bid") + RTD("tt.rtd",,RTD("tt.rtd",,"Inst","ASX",AI59),"Ask")) / 2,
      3
    ),
    0
  ),
  0
)</f>
        <v>0</v>
      </c>
      <c r="AK59" s="35">
        <f>AH59+AJ59</f>
        <v>0</v>
      </c>
      <c r="AO59" s="41" t="s">
        <v>129</v>
      </c>
      <c r="AP59" cm="1">
        <f t="array" ref="AP59">IFERROR(
  _xlfn.SWITCH(
    $F$2,
    "vwap", ROUND(
      (RTD("tt.rtd",,RTD("tt.rtd",,"Inst","ASX",AO59),"BidQty") * RTD("tt.rtd",,RTD("tt.rtd",,"Inst","ASX",AO59),"Ask") +
       RTD("tt.rtd",,RTD("tt.rtd",,"Inst","ASX",AO59),"AskQty") * RTD("tt.rtd",,RTD("tt.rtd",,"Inst","ASX",AO59),"Bid")) /
      (RTD("tt.rtd",,RTD("tt.rtd",,"Inst","ASX",AO59),"BidQty") + RTD("tt.rtd",,RTD("tt.rtd",,"Inst","ASX",AO59),"AskQty")),
      3
    ),
    "settle", RTD("tt.rtd",,RTD("tt.rtd",,"Inst","ASX",AO59),"Settle"),
    "mid", ROUND(
      (RTD("tt.rtd",,RTD("tt.rtd",,"Inst","ASX",AO59),"Bid") + RTD("tt.rtd",,RTD("tt.rtd",,"Inst","ASX",AO59),"Ask")) / 2,
      3
    ),
    0
  ),
  0
)</f>
        <v>0</v>
      </c>
      <c r="AQ59" s="41" t="s">
        <v>65</v>
      </c>
      <c r="AR59" cm="1">
        <f t="array" ref="AR59">IFERROR(
  _xlfn.SWITCH(
    $F$2,
    "vwap", ROUND(
      (RTD("tt.rtd",,RTD("tt.rtd",,"Inst","ASX",AQ59),"BidQty") * RTD("tt.rtd",,RTD("tt.rtd",,"Inst","ASX",AQ59),"Ask") +
       RTD("tt.rtd",,RTD("tt.rtd",,"Inst","ASX",AQ59),"AskQty") * RTD("tt.rtd",,RTD("tt.rtd",,"Inst","ASX",AQ59),"Bid")) /
      (RTD("tt.rtd",,RTD("tt.rtd",,"Inst","ASX",AQ59),"BidQty") + RTD("tt.rtd",,RTD("tt.rtd",,"Inst","ASX",AQ59),"AskQty")),
      3
    ),
    "settle", RTD("tt.rtd",,RTD("tt.rtd",,"Inst","ASX",AQ59),"Settle"),
    "mid", ROUND(
      (RTD("tt.rtd",,RTD("tt.rtd",,"Inst","ASX",AQ59),"Bid") + RTD("tt.rtd",,RTD("tt.rtd",,"Inst","ASX",AQ59),"Ask")) / 2,
      3
    ),
    0
  ),
  0
)</f>
        <v>0</v>
      </c>
      <c r="AS59" s="35">
        <f>AP59+AR59</f>
        <v>0</v>
      </c>
      <c r="AW59" s="41" t="s">
        <v>61</v>
      </c>
      <c r="AX59" cm="1">
        <f t="array" ref="AX59">IFERROR(
  _xlfn.SWITCH(
    $F$2,
    "vwap", ROUND(
      (RTD("tt.rtd",,RTD("tt.rtd",,"Inst","ASX",AW59),"BidQty") * RTD("tt.rtd",,RTD("tt.rtd",,"Inst","ASX",AW59),"Ask") +
       RTD("tt.rtd",,RTD("tt.rtd",,"Inst","ASX",AW59),"AskQty") * RTD("tt.rtd",,RTD("tt.rtd",,"Inst","ASX",AW59),"Bid")) /
      (RTD("tt.rtd",,RTD("tt.rtd",,"Inst","ASX",AW59),"BidQty") + RTD("tt.rtd",,RTD("tt.rtd",,"Inst","ASX",AW59),"AskQty")),
      3
    ),
    "settle", RTD("tt.rtd",,RTD("tt.rtd",,"Inst","ASX",AW59),"Settle"),
    "mid", ROUND(
      (RTD("tt.rtd",,RTD("tt.rtd",,"Inst","ASX",AW59),"Bid") + RTD("tt.rtd",,RTD("tt.rtd",,"Inst","ASX",AW59),"Ask")) / 2,
      3
    ),
    0
  ),
  0
)</f>
        <v>0</v>
      </c>
      <c r="AY59" s="41" t="s">
        <v>137</v>
      </c>
      <c r="AZ59" cm="1">
        <f t="array" ref="AZ59">IFERROR(
  _xlfn.SWITCH(
    $F$2,
    "vwap", ROUND(
      (RTD("tt.rtd",,RTD("tt.rtd",,"Inst","ASX",AY59),"BidQty") * RTD("tt.rtd",,RTD("tt.rtd",,"Inst","ASX",AY59),"Ask") +
       RTD("tt.rtd",,RTD("tt.rtd",,"Inst","ASX",AY59),"AskQty") * RTD("tt.rtd",,RTD("tt.rtd",,"Inst","ASX",AY59),"Bid")) /
      (RTD("tt.rtd",,RTD("tt.rtd",,"Inst","ASX",AY59),"BidQty") + RTD("tt.rtd",,RTD("tt.rtd",,"Inst","ASX",AY59),"AskQty")),
      3
    ),
    "settle", RTD("tt.rtd",,RTD("tt.rtd",,"Inst","ASX",AY59),"Settle"),
    "mid", ROUND(
      (RTD("tt.rtd",,RTD("tt.rtd",,"Inst","ASX",AY59),"Bid") + RTD("tt.rtd",,RTD("tt.rtd",,"Inst","ASX",AY59),"Ask")) / 2,
      3
    ),
    0
  ),
  0
)</f>
        <v>0</v>
      </c>
      <c r="BA59" s="39">
        <f>AX59+AZ59</f>
        <v>0</v>
      </c>
      <c r="BB59" t="str">
        <f>IF(AND(AX59=0, AZ59=0), "",
   IF(AND(VALUE(RTD("tt.rtd",,RTD("tt.rtd",,"Inst","ASX",AW59),"ttq"))&gt;0,
       VALUE(RTD("tt.rtd",,RTD("tt.rtd",,"Inst","ASX",AY59),"ttq"))&gt;0,
         $E59&lt;$F59, BA59&gt;$F59),
       IF(ABS(BA59-$F59)&gt;0.01, "Sell", "S"),
   IF(AND(VALUE(RTD("tt.rtd",,RTD("tt.rtd",,"Inst","ASX",AW59),"ttq"))&gt;0,
       VALUE(RTD("tt.rtd",,RTD("tt.rtd",,"Inst","ASX",AY59),"ttq"))&gt;0,
       $E59&lt;$F59, BA59&lt;$E59),
       IF(ABS(BA59-$E59)&gt;0.01, "Buy", "B"), "")))</f>
        <v/>
      </c>
      <c r="BC59" t="str">
        <f>IF(OR(BB59="B", BB59="BUY"),
    IF(VALUE(RTD("tt.rtd",,RTD("tt.rtd",,"Inst","ASX",AW59),"BidQty")) /
       VALUE(RTD("tt.rtd",,RTD("tt.rtd",,"Inst","ASX",AW59),"AskQty")) &gt; $G$2,
       IF(VALUE(RTD("tt.rtd",,RTD("tt.rtd",,"Inst","ASX",AW59),"BidQty")) /
          VALUE(RTD("tt.rtd",,RTD("tt.rtd",,"Inst","ASX",AW59),"AskQty")) &gt;=
          VALUE(RTD("tt.rtd",,RTD("tt.rtd",,"Inst","ASX",AY59),"AskQty")) /
          VALUE(RTD("tt.rtd",,RTD("tt.rtd",,"Inst","ASX",AY59),"BidQty")),
          AY59,AW59),
       ""),
    IF(OR(BB59="S", BB59="SELL"),
        IF(VALUE(RTD("tt.rtd",,RTD("tt.rtd",,"Inst","ASX",AY59),"BidQty")) /
           VALUE(RTD("tt.rtd",,RTD("tt.rtd",,"Inst","ASX",AY59),"AskQty")) &gt;  $G$2,
           IF(VALUE(RTD("tt.rtd",,RTD("tt.rtd",,"Inst","ASX",AW59),"BidQty")) /
              VALUE(RTD("tt.rtd",,RTD("tt.rtd",,"Inst","ASX",AW59),"AskQty")) &gt;=
              VALUE(RTD("tt.rtd",,RTD("tt.rtd",,"Inst","ASX",AY59),"AskQty")) /
              VALUE(RTD("tt.rtd",,RTD("tt.rtd",,"Inst","ASX",AY59),"BidQty")),
              AW59,AY59),
           ""),
        ""))</f>
        <v/>
      </c>
      <c r="BD59" t="str">
        <f t="shared" si="12"/>
        <v/>
      </c>
      <c r="BE59" s="41" t="s">
        <v>281</v>
      </c>
      <c r="BF59" cm="1">
        <f t="array" ref="BF59">IFERROR(
  _xlfn.SWITCH(
    $F$2,
    "vwap", ROUND(
      (RTD("tt.rtd",,RTD("tt.rtd",,"Inst","ASX",BE59),"BidQty") * RTD("tt.rtd",,RTD("tt.rtd",,"Inst","ASX",BE59),"Ask") +
       RTD("tt.rtd",,RTD("tt.rtd",,"Inst","ASX",BE59),"AskQty") * RTD("tt.rtd",,RTD("tt.rtd",,"Inst","ASX",BE59),"Bid")) /
      (RTD("tt.rtd",,RTD("tt.rtd",,"Inst","ASX",BE59),"BidQty") + RTD("tt.rtd",,RTD("tt.rtd",,"Inst","ASX",BE59),"AskQty")),
      3
    ),
    "settle", RTD("tt.rtd",,RTD("tt.rtd",,"Inst","ASX",BE59),"Settle"),
    "mid", ROUND(
      (RTD("tt.rtd",,RTD("tt.rtd",,"Inst","ASX",BE59),"Bid") + RTD("tt.rtd",,RTD("tt.rtd",,"Inst","ASX",BE59),"Ask")) / 2,
      3
    ),
    0
  ),
  0
)</f>
        <v>0</v>
      </c>
      <c r="BG59" s="41" t="s">
        <v>285</v>
      </c>
      <c r="BH59" cm="1">
        <f t="array" ref="BH59">IFERROR(
  _xlfn.SWITCH(
    $F$2,
    "vwap", ROUND(
      (RTD("tt.rtd",,RTD("tt.rtd",,"Inst","ASX",BG59),"BidQty") * RTD("tt.rtd",,RTD("tt.rtd",,"Inst","ASX",BG59),"Ask") +
       RTD("tt.rtd",,RTD("tt.rtd",,"Inst","ASX",BG59),"AskQty") * RTD("tt.rtd",,RTD("tt.rtd",,"Inst","ASX",BG59),"Bid")) /
      (RTD("tt.rtd",,RTD("tt.rtd",,"Inst","ASX",BG59),"BidQty") + RTD("tt.rtd",,RTD("tt.rtd",,"Inst","ASX",BG59),"AskQty")),
      3
    ),
    "settle", RTD("tt.rtd",,RTD("tt.rtd",,"Inst","ASX",BG59),"Settle"),
    "mid", ROUND(
      (RTD("tt.rtd",,RTD("tt.rtd",,"Inst","ASX",BG59),"Bid") + RTD("tt.rtd",,RTD("tt.rtd",,"Inst","ASX",BG59),"Ask")) / 2,
      3
    ),
    0
  ),
  0
)</f>
        <v>0</v>
      </c>
      <c r="BI59" s="35">
        <f t="shared" si="13"/>
        <v>0</v>
      </c>
      <c r="BJ59" t="str">
        <f>IF(AND(BF59=0, BH59=0), "",
   IF(AND(VALUE(RTD("tt.rtd",,RTD("tt.rtd",,"Inst","ASX",BE59),"ttq"))&gt;0,
       VALUE(RTD("tt.rtd",,RTD("tt.rtd",,"Inst","ASX",BG59),"ttq"))&gt;0,
         $E59&lt;$F59, BI59&gt;$F59),
       IF(ABS(BI59-$F59)&gt;0.01, "Sell", "S"),
   IF(AND(VALUE(RTD("tt.rtd",,RTD("tt.rtd",,"Inst","ASX",BE59),"ttq"))&gt;0,
       VALUE(RTD("tt.rtd",,RTD("tt.rtd",,"Inst","ASX",BG59),"ttq"))&gt;0,
       $E59&lt;$F59, BI59&lt;$E59),
       IF(ABS(BI59-$E59)&gt;0.01, "Buy", "B"), "")))</f>
        <v/>
      </c>
      <c r="BK59" t="str">
        <f>IF(OR(BJ59="B", BJ59="BUY"),
    IF(VALUE(RTD("tt.rtd",,RTD("tt.rtd",,"Inst","ASX",BE59),"BidQty")) /
       VALUE(RTD("tt.rtd",,RTD("tt.rtd",,"Inst","ASX",BE59),"AskQty")) &gt; $G$2,
       IF(VALUE(RTD("tt.rtd",,RTD("tt.rtd",,"Inst","ASX",BE59),"BidQty")) /
          VALUE(RTD("tt.rtd",,RTD("tt.rtd",,"Inst","ASX",BE59),"AskQty")) &gt;=
          VALUE(RTD("tt.rtd",,RTD("tt.rtd",,"Inst","ASX",BG59),"AskQty")) /
          VALUE(RTD("tt.rtd",,RTD("tt.rtd",,"Inst","ASX",BG59),"BidQty")),
          BG59,BE59),
       ""),
    IF(OR(BJ59="S", BJ59="SELL"),
        IF(VALUE(RTD("tt.rtd",,RTD("tt.rtd",,"Inst","ASX",BG59),"BidQty")) /
           VALUE(RTD("tt.rtd",,RTD("tt.rtd",,"Inst","ASX",BG59),"AskQty")) &gt;  $G$2,
           IF(VALUE(RTD("tt.rtd",,RTD("tt.rtd",,"Inst","ASX",BE59),"BidQty")) /
              VALUE(RTD("tt.rtd",,RTD("tt.rtd",,"Inst","ASX",BE59),"AskQty")) &gt;=
              VALUE(RTD("tt.rtd",,RTD("tt.rtd",,"Inst","ASX",BG59),"AskQty")) /
              VALUE(RTD("tt.rtd",,RTD("tt.rtd",,"Inst","ASX",BG59),"BidQty")),
              BE59,BG59),
           ""),
        ""))</f>
        <v/>
      </c>
      <c r="BL59" t="str">
        <f t="shared" si="14"/>
        <v/>
      </c>
    </row>
    <row r="60" spans="1:763" x14ac:dyDescent="0.2">
      <c r="A60" s="40" t="s">
        <v>46</v>
      </c>
      <c r="B60" cm="1">
        <f t="array" ref="B60">IFERROR(
  _xlfn.SWITCH(
    $F$2,
    "vwap", ROUND(
      (RTD("tt.rtd",,RTD("tt.rtd",,"Inst","ASX",A60),"BidQty") * RTD("tt.rtd",,RTD("tt.rtd",,"Inst","ASX",A60),"Ask") +
       RTD("tt.rtd",,RTD("tt.rtd",,"Inst","ASX",A60),"AskQty") * RTD("tt.rtd",,RTD("tt.rtd",,"Inst","ASX",A60),"Bid")) /
      (RTD("tt.rtd",,RTD("tt.rtd",,"Inst","ASX",A60),"BidQty") + RTD("tt.rtd",,RTD("tt.rtd",,"Inst","ASX",A60),"AskQty")),
      3
    ),
    "settle", RTD("tt.rtd",,RTD("tt.rtd",,"Inst","ASX",A60),"Settle"),
    "mid", ROUND(
      (RTD("tt.rtd",,RTD("tt.rtd",,"Inst","ASX",A60),"Bid") + RTD("tt.rtd",,RTD("tt.rtd",,"Inst","ASX",A60),"Ask")) / 2,
      3
    ),
    0
  ),
  0
)</f>
        <v>0</v>
      </c>
      <c r="C60" s="35">
        <f t="shared" ref="C60:C74" si="21">B60-B64</f>
        <v>0</v>
      </c>
      <c r="D60" s="41" t="s">
        <v>134</v>
      </c>
      <c r="E60" t="e">
        <f>VALUE(RTD("tt.rtd",,RTD("tt.rtd",,"Inst","ASX",D60),"Bid"))</f>
        <v>#N/A</v>
      </c>
      <c r="F60" t="e">
        <f>VALUE(RTD("tt.rtd",,RTD("tt.rtd",,"Inst","ASX",D60),"Ask"))</f>
        <v>#N/A</v>
      </c>
      <c r="G60" s="37" cm="1">
        <f t="array" ref="G60">IFERROR(
  _xlfn.SWITCH(
    $F$2,
    "vwap", ROUND(
      (RTD("tt.rtd",,RTD("tt.rtd",,"Inst","ASX",D60),"BidQty") * RTD("tt.rtd",,RTD("tt.rtd",,"Inst","ASX",D60),"Ask") +
       RTD("tt.rtd",,RTD("tt.rtd",,"Inst","ASX",D60),"AskQty") * RTD("tt.rtd",,RTD("tt.rtd",,"Inst","ASX",D60),"Bid")) /
      (RTD("tt.rtd",,RTD("tt.rtd",,"Inst","ASX",D60),"BidQty") + RTD("tt.rtd",,RTD("tt.rtd",,"Inst","ASX",D60),"AskQty")),
      3
    ),
    "settle", RTD("tt.rtd",,RTD("tt.rtd",,"Inst","ASX",D60),"Settle"),
    "mid", ROUND(
      (RTD("tt.rtd",,RTD("tt.rtd",,"Inst","ASX",D60),"Bid") + RTD("tt.rtd",,RTD("tt.rtd",,"Inst","ASX",D60),"Ask")) / 2,
      3
    ),
    0
  ),
  0
)</f>
        <v>0</v>
      </c>
      <c r="I60" s="41" t="s">
        <v>136</v>
      </c>
      <c r="J60" cm="1">
        <f t="array" ref="J60">IFERROR(
  _xlfn.SWITCH(
    $F$2,
    "vwap", ROUND(
      (RTD("tt.rtd",,RTD("tt.rtd",,"Inst","ASX",I60),"BidQty") * RTD("tt.rtd",,RTD("tt.rtd",,"Inst","ASX",I60),"Ask") +
       RTD("tt.rtd",,RTD("tt.rtd",,"Inst","ASX",I60),"AskQty") * RTD("tt.rtd",,RTD("tt.rtd",,"Inst","ASX",I60),"Bid")) /
      (RTD("tt.rtd",,RTD("tt.rtd",,"Inst","ASX",I60),"BidQty") + RTD("tt.rtd",,RTD("tt.rtd",,"Inst","ASX",I60),"AskQty")),
      3
    ),
    "settle", RTD("tt.rtd",,RTD("tt.rtd",,"Inst","ASX",I60),"Settle"),
    "mid", ROUND(
      (RTD("tt.rtd",,RTD("tt.rtd",,"Inst","ASX",I60),"Bid") + RTD("tt.rtd",,RTD("tt.rtd",,"Inst","ASX",I60),"Ask")) / 2,
      3
    ),
    0
  ),
  0
)</f>
        <v>0</v>
      </c>
      <c r="K60" s="41" t="s">
        <v>73</v>
      </c>
      <c r="L60" cm="1">
        <f t="array" ref="L60">IFERROR(
  _xlfn.SWITCH(
    $F$2,
    "vwap", ROUND(
      (RTD("tt.rtd",,RTD("tt.rtd",,"Inst","ASX",K60),"BidQty") * RTD("tt.rtd",,RTD("tt.rtd",,"Inst","ASX",K60),"Ask") +
       RTD("tt.rtd",,RTD("tt.rtd",,"Inst","ASX",K60),"AskQty") * RTD("tt.rtd",,RTD("tt.rtd",,"Inst","ASX",K60),"Bid")) /
      (RTD("tt.rtd",,RTD("tt.rtd",,"Inst","ASX",K60),"BidQty") + RTD("tt.rtd",,RTD("tt.rtd",,"Inst","ASX",K60),"AskQty")),
      3
    ),
    "settle", RTD("tt.rtd",,RTD("tt.rtd",,"Inst","ASX",K60),"Settle"),
    "mid", ROUND(
      (RTD("tt.rtd",,RTD("tt.rtd",,"Inst","ASX",K60),"Bid") + RTD("tt.rtd",,RTD("tt.rtd",,"Inst","ASX",K60),"Ask")) / 2,
      3
    ),
    0
  ),
  0
)</f>
        <v>0</v>
      </c>
      <c r="M60" s="35">
        <f t="shared" si="17"/>
        <v>0</v>
      </c>
      <c r="N60" t="str">
        <f>IF(AND(J60=0, L60=0), "",
   IF(AND(VALUE(RTD("tt.rtd",,RTD("tt.rtd",,"Inst","ASX",I60),"ttq"))&gt;0,
       VALUE(RTD("tt.rtd",,RTD("tt.rtd",,"Inst","ASX",K60),"ttq"))&gt;0,
         $E60&lt;$F60, M60&gt;$F60),
       IF(ABS(M60-$F60)&gt;0.01, "Sell", "S"),
   IF(AND(VALUE(RTD("tt.rtd",,RTD("tt.rtd",,"Inst","ASX",I60),"ttq"))&gt;0,
       VALUE(RTD("tt.rtd",,RTD("tt.rtd",,"Inst","ASX",K60),"ttq"))&gt;0,
       $E60&lt;$F60, M60&lt;$E60),
       IF(ABS(M60-$E60)&gt;0.01, "Buy", "B"), "")))</f>
        <v/>
      </c>
      <c r="O60" t="str">
        <f>IF(OR(N60="B", N60="BUY"),
    IF(VALUE(RTD("tt.rtd",,RTD("tt.rtd",,"Inst","ASX",I60),"BidQty")) /
       VALUE(RTD("tt.rtd",,RTD("tt.rtd",,"Inst","ASX",I60),"AskQty")) &gt; $G$2,
       IF(VALUE(RTD("tt.rtd",,RTD("tt.rtd",,"Inst","ASX",I60),"BidQty")) /
          VALUE(RTD("tt.rtd",,RTD("tt.rtd",,"Inst","ASX",I60),"AskQty")) &gt;=
          VALUE(RTD("tt.rtd",,RTD("tt.rtd",,"Inst","ASX",K60),"AskQty")) /
          VALUE(RTD("tt.rtd",,RTD("tt.rtd",,"Inst","ASX",K60),"BidQty")),
          K60, I60),
       ""),
    IF(OR(N60="S", N60="SELL"),
        IF(VALUE(RTD("tt.rtd",,RTD("tt.rtd",,"Inst","ASX",K60),"BidQty")) /
           VALUE(RTD("tt.rtd",,RTD("tt.rtd",,"Inst","ASX",K60),"AskQty")) &gt;  $G$2,
           IF(VALUE(RTD("tt.rtd",,RTD("tt.rtd",,"Inst","ASX",I60),"BidQty")) /
              VALUE(RTD("tt.rtd",,RTD("tt.rtd",,"Inst","ASX",I60),"AskQty")) &gt;=
              VALUE(RTD("tt.rtd",,RTD("tt.rtd",,"Inst","ASX",K60),"AskQty")) /
              VALUE(RTD("tt.rtd",,RTD("tt.rtd",,"Inst","ASX",K60),"BidQty")),
              I60,K60),
           ""),
        ""))</f>
        <v/>
      </c>
      <c r="P60" t="str">
        <f t="shared" si="2"/>
        <v/>
      </c>
      <c r="Q60" s="41" t="s">
        <v>140</v>
      </c>
      <c r="R60" cm="1">
        <f t="array" ref="R60">IFERROR(
  _xlfn.SWITCH(
    $F$2,
    "vwap", ROUND(
      (RTD("tt.rtd",,RTD("tt.rtd",,"Inst","ASX",Q60),"BidQty") * RTD("tt.rtd",,RTD("tt.rtd",,"Inst","ASX",Q60),"Ask") +
       RTD("tt.rtd",,RTD("tt.rtd",,"Inst","ASX",Q60),"AskQty") * RTD("tt.rtd",,RTD("tt.rtd",,"Inst","ASX",Q60),"Bid")) /
      (RTD("tt.rtd",,RTD("tt.rtd",,"Inst","ASX",Q60),"BidQty") + RTD("tt.rtd",,RTD("tt.rtd",,"Inst","ASX",Q60),"AskQty")),
      3
    ),
    "settle", RTD("tt.rtd",,RTD("tt.rtd",,"Inst","ASX",Q60),"Settle"),
    "mid", ROUND(
      (RTD("tt.rtd",,RTD("tt.rtd",,"Inst","ASX",Q60),"Bid") + RTD("tt.rtd",,RTD("tt.rtd",,"Inst","ASX",Q60),"Ask")) / 2,
      3
    ),
    0
  ),
  0
)</f>
        <v>0</v>
      </c>
      <c r="S60" s="41" t="s">
        <v>152</v>
      </c>
      <c r="T60" cm="1">
        <f t="array" ref="T60">IFERROR(
  _xlfn.SWITCH(
    $F$2,
    "vwap", ROUND(
      (RTD("tt.rtd",,RTD("tt.rtd",,"Inst","ASX",S60),"BidQty") * RTD("tt.rtd",,RTD("tt.rtd",,"Inst","ASX",S60),"Ask") +
       RTD("tt.rtd",,RTD("tt.rtd",,"Inst","ASX",S60),"AskQty") * RTD("tt.rtd",,RTD("tt.rtd",,"Inst","ASX",S60),"Bid")) /
      (RTD("tt.rtd",,RTD("tt.rtd",,"Inst","ASX",S60),"BidQty") + RTD("tt.rtd",,RTD("tt.rtd",,"Inst","ASX",S60),"AskQty")),
      3
    ),
    "settle", RTD("tt.rtd",,RTD("tt.rtd",,"Inst","ASX",S60),"Settle"),
    "mid", ROUND(
      (RTD("tt.rtd",,RTD("tt.rtd",,"Inst","ASX",S60),"Bid") + RTD("tt.rtd",,RTD("tt.rtd",,"Inst","ASX",S60),"Ask")) / 2,
      3
    ),
    0
  ),
  0
)</f>
        <v>0</v>
      </c>
      <c r="U60" s="35">
        <f t="shared" si="3"/>
        <v>0</v>
      </c>
      <c r="V60" t="str">
        <f>IF(AND(R60=0, T60=0), "",
   IF(AND(VALUE(RTD("tt.rtd",,RTD("tt.rtd",,"Inst","ASX",Q60),"ttq"))&gt;0,
       VALUE(RTD("tt.rtd",,RTD("tt.rtd",,"Inst","ASX",S60),"ttq"))&gt;0,
         $E60&lt;$F60, U60&gt;$F60),
       IF(ABS(U60-$F60)&gt;0.01, "Sell", "S"),
   IF(AND(VALUE(RTD("tt.rtd",,RTD("tt.rtd",,"Inst","ASX",Q60),"ttq"))&gt;0,
       VALUE(RTD("tt.rtd",,RTD("tt.rtd",,"Inst","ASX",S60),"ttq"))&gt;0,
       $E60&lt;$F60, U60&lt;$E60),
       IF(ABS(U60-$E60)&gt;0.01, "Buy", "B"), "")))</f>
        <v/>
      </c>
      <c r="W60" t="str">
        <f>IF(OR(V60="B", V60="BUY"),
    IF(VALUE(RTD("tt.rtd",,RTD("tt.rtd",,"Inst","ASX",Q60),"BidQty")) /
       VALUE(RTD("tt.rtd",,RTD("tt.rtd",,"Inst","ASX",Q60),"AskQty")) &gt; $G$2,
       IF(VALUE(RTD("tt.rtd",,RTD("tt.rtd",,"Inst","ASX",Q60),"BidQty")) /
          VALUE(RTD("tt.rtd",,RTD("tt.rtd",,"Inst","ASX",Q60),"AskQty")) &gt;=
          VALUE(RTD("tt.rtd",,RTD("tt.rtd",,"Inst","ASX",S60),"AskQty")) /
          VALUE(RTD("tt.rtd",,RTD("tt.rtd",,"Inst","ASX",S60),"BidQty")),
          S60,Q60),
       ""),
    IF(OR(V60="S", V60="SELL"),
        IF(VALUE(RTD("tt.rtd",,RTD("tt.rtd",,"Inst","ASX",S60),"BidQty")) /
           VALUE(RTD("tt.rtd",,RTD("tt.rtd",,"Inst","ASX",S60),"AskQty")) &gt;  $G$2,
           IF(VALUE(RTD("tt.rtd",,RTD("tt.rtd",,"Inst","ASX",Q60),"BidQty")) /
              VALUE(RTD("tt.rtd",,RTD("tt.rtd",,"Inst","ASX",Q60),"AskQty")) &gt;=
              VALUE(RTD("tt.rtd",,RTD("tt.rtd",,"Inst","ASX",S60),"AskQty")) /
              VALUE(RTD("tt.rtd",,RTD("tt.rtd",,"Inst","ASX",S60),"BidQty")),
              Q60,S60),
           ""),
        ""))</f>
        <v/>
      </c>
      <c r="X60" t="str">
        <f t="shared" si="4"/>
        <v/>
      </c>
      <c r="Y60" s="41" t="s">
        <v>188</v>
      </c>
      <c r="Z60" cm="1">
        <f t="array" ref="Z60">IFERROR(
  _xlfn.SWITCH(
    $F$2,
    "vwap", ROUND(
      (RTD("tt.rtd",,RTD("tt.rtd",,"Inst","ASX",Y60),"BidQty") * RTD("tt.rtd",,RTD("tt.rtd",,"Inst","ASX",Y60),"Ask") +
       RTD("tt.rtd",,RTD("tt.rtd",,"Inst","ASX",Y60),"AskQty") * RTD("tt.rtd",,RTD("tt.rtd",,"Inst","ASX",Y60),"Bid")) /
      (RTD("tt.rtd",,RTD("tt.rtd",,"Inst","ASX",Y60),"BidQty") + RTD("tt.rtd",,RTD("tt.rtd",,"Inst","ASX",Y60),"AskQty")),
      3
    ),
    "settle", RTD("tt.rtd",,RTD("tt.rtd",,"Inst","ASX",Y60),"Settle"),
    "mid", ROUND(
      (RTD("tt.rtd",,RTD("tt.rtd",,"Inst","ASX",Y60),"Bid") + RTD("tt.rtd",,RTD("tt.rtd",,"Inst","ASX",Y60),"Ask")) / 2,
      3
    ),
    0
  ),
  0
)</f>
        <v>0</v>
      </c>
      <c r="AA60" s="41" t="s">
        <v>153</v>
      </c>
      <c r="AB60" cm="1">
        <f t="array" ref="AB60">IFERROR(
  _xlfn.SWITCH(
    $F$2,
    "vwap", ROUND(
      (RTD("tt.rtd",,RTD("tt.rtd",,"Inst","ASX",AA60),"BidQty") * RTD("tt.rtd",,RTD("tt.rtd",,"Inst","ASX",AA60),"Ask") +
       RTD("tt.rtd",,RTD("tt.rtd",,"Inst","ASX",AA60),"AskQty") * RTD("tt.rtd",,RTD("tt.rtd",,"Inst","ASX",AA60),"Bid")) /
      (RTD("tt.rtd",,RTD("tt.rtd",,"Inst","ASX",AA60),"BidQty") + RTD("tt.rtd",,RTD("tt.rtd",,"Inst","ASX",AA60),"AskQty")),
      3
    ),
    "settle", RTD("tt.rtd",,RTD("tt.rtd",,"Inst","ASX",AA60),"Settle"),
    "mid", ROUND(
      (RTD("tt.rtd",,RTD("tt.rtd",,"Inst","ASX",AA60),"Bid") + RTD("tt.rtd",,RTD("tt.rtd",,"Inst","ASX",AA60),"Ask")) / 2,
      3
    ),
    0
  ),
  0
)</f>
        <v>0</v>
      </c>
      <c r="AC60" s="35">
        <f t="shared" si="5"/>
        <v>0</v>
      </c>
      <c r="AD60" t="str">
        <f>IF(AND(Z60=0, AB60=0), "",
   IF(AND(VALUE(RTD("tt.rtd",,RTD("tt.rtd",,"Inst","ASX",Y60),"ttq"))&gt;0,
       VALUE(RTD("tt.rtd",,RTD("tt.rtd",,"Inst","ASX",AA60),"ttq"))&gt;0,
         $E60&lt;$F60, AC60&gt;$F60),
       IF(ABS(AC60-$F60)&gt;0.01, "Sell", "S"),
   IF(AND(VALUE(RTD("tt.rtd",,RTD("tt.rtd",,"Inst","ASX",Y60),"ttq"))&gt;0,
       VALUE(RTD("tt.rtd",,RTD("tt.rtd",,"Inst","ASX",AA60),"ttq"))&gt;0,
       $E60&lt;$F60, AC60&lt;$E60),
       IF(ABS(AC60-$E60)&gt;0.01, "Buy", "B"), "")))</f>
        <v/>
      </c>
      <c r="AE60" t="str">
        <f>IF(OR(AD60="B", AD60="BUY"),
    IF(VALUE(RTD("tt.rtd",,RTD("tt.rtd",,"Inst","ASX",Y60),"BidQty")) /
       VALUE(RTD("tt.rtd",,RTD("tt.rtd",,"Inst","ASX",Y60),"AskQty")) &gt; $G$2,
       IF(VALUE(RTD("tt.rtd",,RTD("tt.rtd",,"Inst","ASX",Y60),"BidQty")) /
          VALUE(RTD("tt.rtd",,RTD("tt.rtd",,"Inst","ASX",Y60),"AskQty")) &gt;=
          VALUE(RTD("tt.rtd",,RTD("tt.rtd",,"Inst","ASX",AA60),"AskQty")) /
          VALUE(RTD("tt.rtd",,RTD("tt.rtd",,"Inst","ASX",AA60),"BidQty")),
          AA60,Y60),
       ""),
    IF(OR(AD60="S", AD60="SELL"),
        IF(VALUE(RTD("tt.rtd",,RTD("tt.rtd",,"Inst","ASX",AA60),"BidQty")) /
           VALUE(RTD("tt.rtd",,RTD("tt.rtd",,"Inst","ASX",AA60),"AskQty")) &gt;  $G$2,
           IF(VALUE(RTD("tt.rtd",,RTD("tt.rtd",,"Inst","ASX",Y60),"BidQty")) /
              VALUE(RTD("tt.rtd",,RTD("tt.rtd",,"Inst","ASX",Y60),"AskQty")) &gt;=
              VALUE(RTD("tt.rtd",,RTD("tt.rtd",,"Inst","ASX",AA60),"AskQty")) /
              VALUE(RTD("tt.rtd",,RTD("tt.rtd",,"Inst","ASX",AA60),"BidQty")),
              Y60,AA60),
           ""),
        ""))</f>
        <v/>
      </c>
      <c r="AF60" t="str">
        <f t="shared" si="6"/>
        <v/>
      </c>
      <c r="AG60" s="41" t="s">
        <v>62</v>
      </c>
      <c r="AH60" cm="1">
        <f t="array" ref="AH60">IFERROR(
  _xlfn.SWITCH(
    $F$2,
    "vwap", ROUND(
      (RTD("tt.rtd",,RTD("tt.rtd",,"Inst","ASX",AG60),"BidQty") * RTD("tt.rtd",,RTD("tt.rtd",,"Inst","ASX",AG60),"Ask") +
       RTD("tt.rtd",,RTD("tt.rtd",,"Inst","ASX",AG60),"AskQty") * RTD("tt.rtd",,RTD("tt.rtd",,"Inst","ASX",AG60),"Bid")) /
      (RTD("tt.rtd",,RTD("tt.rtd",,"Inst","ASX",AG60),"BidQty") + RTD("tt.rtd",,RTD("tt.rtd",,"Inst","ASX",AG60),"AskQty")),
      3
    ),
    "settle", RTD("tt.rtd",,RTD("tt.rtd",,"Inst","ASX",AG60),"Settle"),
    "mid", ROUND(
      (RTD("tt.rtd",,RTD("tt.rtd",,"Inst","ASX",AG60),"Bid") + RTD("tt.rtd",,RTD("tt.rtd",,"Inst","ASX",AG60),"Ask")) / 2,
      3
    ),
    0
  ),
  0
)</f>
        <v>0</v>
      </c>
      <c r="AI60" s="41" t="s">
        <v>138</v>
      </c>
      <c r="AJ60" cm="1">
        <f t="array" ref="AJ60">IFERROR(
  _xlfn.SWITCH(
    $F$2,
    "vwap", ROUND(
      (RTD("tt.rtd",,RTD("tt.rtd",,"Inst","ASX",AI60),"BidQty") * RTD("tt.rtd",,RTD("tt.rtd",,"Inst","ASX",AI60),"Ask") +
       RTD("tt.rtd",,RTD("tt.rtd",,"Inst","ASX",AI60),"AskQty") * RTD("tt.rtd",,RTD("tt.rtd",,"Inst","ASX",AI60),"Bid")) /
      (RTD("tt.rtd",,RTD("tt.rtd",,"Inst","ASX",AI60),"BidQty") + RTD("tt.rtd",,RTD("tt.rtd",,"Inst","ASX",AI60),"AskQty")),
      3
    ),
    "settle", RTD("tt.rtd",,RTD("tt.rtd",,"Inst","ASX",AI60),"Settle"),
    "mid", ROUND(
      (RTD("tt.rtd",,RTD("tt.rtd",,"Inst","ASX",AI60),"Bid") + RTD("tt.rtd",,RTD("tt.rtd",,"Inst","ASX",AI60),"Ask")) / 2,
      3
    ),
    0
  ),
  0
)</f>
        <v>0</v>
      </c>
      <c r="AK60" s="35">
        <f t="shared" ref="AK60:AK74" si="22">AH60+AJ60</f>
        <v>0</v>
      </c>
      <c r="AL60" t="str">
        <f>IF(AND(AH60=0, AJ60=0), "",
   IF(AND(VALUE(RTD("tt.rtd",,RTD("tt.rtd",,"Inst","ASX",AG60),"ttq"))&gt;0,
       VALUE(RTD("tt.rtd",,RTD("tt.rtd",,"Inst","ASX",AI60),"ttq"))&gt;0,
         $E60&lt;$F60, AK60&gt;$F60),
       IF(ABS(AK60-$F60)&gt;0.01, "Sell", "S"),
   IF(AND(VALUE(RTD("tt.rtd",,RTD("tt.rtd",,"Inst","ASX",AG60),"ttq"))&gt;0,
       VALUE(RTD("tt.rtd",,RTD("tt.rtd",,"Inst","ASX",AI60),"ttq"))&gt;0,
       $E60&lt;$F60, AK60&lt;$E60),
       IF(ABS(AK60-$E60)&gt;0.01, "Buy", "B"), "")))</f>
        <v/>
      </c>
      <c r="AM60" t="str">
        <f>IF(OR(AL60="B", AL60="BUY"),
    IF(VALUE(RTD("tt.rtd",,RTD("tt.rtd",,"Inst","ASX",AG60),"BidQty")) /
       VALUE(RTD("tt.rtd",,RTD("tt.rtd",,"Inst","ASX",AG60),"AskQty")) &gt; $G$2,
       IF(VALUE(RTD("tt.rtd",,RTD("tt.rtd",,"Inst","ASX",AG60),"BidQty")) /
          VALUE(RTD("tt.rtd",,RTD("tt.rtd",,"Inst","ASX",AG60),"AskQty")) &gt;=
          VALUE(RTD("tt.rtd",,RTD("tt.rtd",,"Inst","ASX",AI60),"AskQty")) /
          VALUE(RTD("tt.rtd",,RTD("tt.rtd",,"Inst","ASX",AI60),"BidQty")),
          AI60,AG60),
       ""),
    IF(OR(AL60="S", AL60="SELL"),
        IF(VALUE(RTD("tt.rtd",,RTD("tt.rtd",,"Inst","ASX",AI60),"BidQty")) /
           VALUE(RTD("tt.rtd",,RTD("tt.rtd",,"Inst","ASX",AI60),"AskQty")) &gt;  $G$2,
           IF(VALUE(RTD("tt.rtd",,RTD("tt.rtd",,"Inst","ASX",AG60),"BidQty")) /
              VALUE(RTD("tt.rtd",,RTD("tt.rtd",,"Inst","ASX",AG60),"AskQty")) &gt;=
              VALUE(RTD("tt.rtd",,RTD("tt.rtd",,"Inst","ASX",AI60),"AskQty")) /
              VALUE(RTD("tt.rtd",,RTD("tt.rtd",,"Inst","ASX",AI60),"BidQty")),
              AG60,AI60),
           ""),
        ""))</f>
        <v/>
      </c>
      <c r="AN60" t="str">
        <f t="shared" si="8"/>
        <v/>
      </c>
      <c r="AO60" s="41" t="s">
        <v>132</v>
      </c>
      <c r="AP60" cm="1">
        <f t="array" ref="AP60">IFERROR(
  _xlfn.SWITCH(
    $F$2,
    "vwap", ROUND(
      (RTD("tt.rtd",,RTD("tt.rtd",,"Inst","ASX",AO60),"BidQty") * RTD("tt.rtd",,RTD("tt.rtd",,"Inst","ASX",AO60),"Ask") +
       RTD("tt.rtd",,RTD("tt.rtd",,"Inst","ASX",AO60),"AskQty") * RTD("tt.rtd",,RTD("tt.rtd",,"Inst","ASX",AO60),"Bid")) /
      (RTD("tt.rtd",,RTD("tt.rtd",,"Inst","ASX",AO60),"BidQty") + RTD("tt.rtd",,RTD("tt.rtd",,"Inst","ASX",AO60),"AskQty")),
      3
    ),
    "settle", RTD("tt.rtd",,RTD("tt.rtd",,"Inst","ASX",AO60),"Settle"),
    "mid", ROUND(
      (RTD("tt.rtd",,RTD("tt.rtd",,"Inst","ASX",AO60),"Bid") + RTD("tt.rtd",,RTD("tt.rtd",,"Inst","ASX",AO60),"Ask")) / 2,
      3
    ),
    0
  ),
  0
)</f>
        <v>0</v>
      </c>
      <c r="AQ60" s="41" t="s">
        <v>72</v>
      </c>
      <c r="AR60" cm="1">
        <f t="array" ref="AR60">IFERROR(
  _xlfn.SWITCH(
    $F$2,
    "vwap", ROUND(
      (RTD("tt.rtd",,RTD("tt.rtd",,"Inst","ASX",AQ60),"BidQty") * RTD("tt.rtd",,RTD("tt.rtd",,"Inst","ASX",AQ60),"Ask") +
       RTD("tt.rtd",,RTD("tt.rtd",,"Inst","ASX",AQ60),"AskQty") * RTD("tt.rtd",,RTD("tt.rtd",,"Inst","ASX",AQ60),"Bid")) /
      (RTD("tt.rtd",,RTD("tt.rtd",,"Inst","ASX",AQ60),"BidQty") + RTD("tt.rtd",,RTD("tt.rtd",,"Inst","ASX",AQ60),"AskQty")),
      3
    ),
    "settle", RTD("tt.rtd",,RTD("tt.rtd",,"Inst","ASX",AQ60),"Settle"),
    "mid", ROUND(
      (RTD("tt.rtd",,RTD("tt.rtd",,"Inst","ASX",AQ60),"Bid") + RTD("tt.rtd",,RTD("tt.rtd",,"Inst","ASX",AQ60),"Ask")) / 2,
      3
    ),
    0
  ),
  0
)</f>
        <v>0</v>
      </c>
      <c r="AS60" s="35">
        <f t="shared" ref="AS60:AS71" si="23">AP60+AR60</f>
        <v>0</v>
      </c>
      <c r="AT60" t="str">
        <f>IF(AND(AP60=0, AR60=0), "",
   IF(AND(VALUE(RTD("tt.rtd",,RTD("tt.rtd",,"Inst","ASX",AO60),"ttq"))&gt;0,
       VALUE(RTD("tt.rtd",,RTD("tt.rtd",,"Inst","ASX",AQ60),"ttq"))&gt;0,
         $E60&lt;$F60, AS60&gt;$F60),
       IF(ABS(AS60-$F60)&gt;0.01, "Sell", "S"),
   IF(AND(VALUE(RTD("tt.rtd",,RTD("tt.rtd",,"Inst","ASX",AO60),"ttq"))&gt;0,
       VALUE(RTD("tt.rtd",,RTD("tt.rtd",,"Inst","ASX",AQ60),"ttq"))&gt;0,
       $E60&lt;$F60, AS60&lt;$E60),
       IF(ABS(AS60-$E60)&gt;0.01, "Buy", "B"), "")))</f>
        <v/>
      </c>
      <c r="AU60" t="str">
        <f>IF(OR(AT60="B", AT60="BUY"),
    IF(VALUE(RTD("tt.rtd",,RTD("tt.rtd",,"Inst","ASX",AO60),"BidQty")) /
       VALUE(RTD("tt.rtd",,RTD("tt.rtd",,"Inst","ASX",AO60),"AskQty")) &gt; $G$2,
       IF(VALUE(RTD("tt.rtd",,RTD("tt.rtd",,"Inst","ASX",AO60),"BidQty")) /
          VALUE(RTD("tt.rtd",,RTD("tt.rtd",,"Inst","ASX",AO60),"AskQty")) &gt;=
          VALUE(RTD("tt.rtd",,RTD("tt.rtd",,"Inst","ASX",AQ60),"AskQty")) /
          VALUE(RTD("tt.rtd",,RTD("tt.rtd",,"Inst","ASX",AQ60),"BidQty")),
          AQ60,AO60),
       ""),
    IF(OR(AT60="S", AT60="SELL"),
        IF(VALUE(RTD("tt.rtd",,RTD("tt.rtd",,"Inst","ASX",AQ60),"BidQty")) /
           VALUE(RTD("tt.rtd",,RTD("tt.rtd",,"Inst","ASX",AQ60),"AskQty")) &gt;  $G$2,
           IF(VALUE(RTD("tt.rtd",,RTD("tt.rtd",,"Inst","ASX",AO60),"BidQty")) /
              VALUE(RTD("tt.rtd",,RTD("tt.rtd",,"Inst","ASX",AO60),"AskQty")) &gt;=
              VALUE(RTD("tt.rtd",,RTD("tt.rtd",,"Inst","ASX",AQ60),"AskQty")) /
              VALUE(RTD("tt.rtd",,RTD("tt.rtd",,"Inst","ASX",AQ60),"BidQty")),
              AO60,AQ60),
           ""),
        ""))</f>
        <v/>
      </c>
      <c r="AV60" t="str">
        <f t="shared" si="10"/>
        <v/>
      </c>
      <c r="AW60" s="41" t="s">
        <v>130</v>
      </c>
      <c r="AX60" cm="1">
        <f t="array" ref="AX60">IFERROR(
  _xlfn.SWITCH(
    $F$2,
    "vwap", ROUND(
      (RTD("tt.rtd",,RTD("tt.rtd",,"Inst","ASX",AW60),"BidQty") * RTD("tt.rtd",,RTD("tt.rtd",,"Inst","ASX",AW60),"Ask") +
       RTD("tt.rtd",,RTD("tt.rtd",,"Inst","ASX",AW60),"AskQty") * RTD("tt.rtd",,RTD("tt.rtd",,"Inst","ASX",AW60),"Bid")) /
      (RTD("tt.rtd",,RTD("tt.rtd",,"Inst","ASX",AW60),"BidQty") + RTD("tt.rtd",,RTD("tt.rtd",,"Inst","ASX",AW60),"AskQty")),
      3
    ),
    "settle", RTD("tt.rtd",,RTD("tt.rtd",,"Inst","ASX",AW60),"Settle"),
    "mid", ROUND(
      (RTD("tt.rtd",,RTD("tt.rtd",,"Inst","ASX",AW60),"Bid") + RTD("tt.rtd",,RTD("tt.rtd",,"Inst","ASX",AW60),"Ask")) / 2,
      3
    ),
    0
  ),
  0
)</f>
        <v>0</v>
      </c>
      <c r="AY60" s="41" t="s">
        <v>142</v>
      </c>
      <c r="AZ60" cm="1">
        <f t="array" ref="AZ60">IFERROR(
  _xlfn.SWITCH(
    $F$2,
    "vwap", ROUND(
      (RTD("tt.rtd",,RTD("tt.rtd",,"Inst","ASX",AY60),"BidQty") * RTD("tt.rtd",,RTD("tt.rtd",,"Inst","ASX",AY60),"Ask") +
       RTD("tt.rtd",,RTD("tt.rtd",,"Inst","ASX",AY60),"AskQty") * RTD("tt.rtd",,RTD("tt.rtd",,"Inst","ASX",AY60),"Bid")) /
      (RTD("tt.rtd",,RTD("tt.rtd",,"Inst","ASX",AY60),"BidQty") + RTD("tt.rtd",,RTD("tt.rtd",,"Inst","ASX",AY60),"AskQty")),
      3
    ),
    "settle", RTD("tt.rtd",,RTD("tt.rtd",,"Inst","ASX",AY60),"Settle"),
    "mid", ROUND(
      (RTD("tt.rtd",,RTD("tt.rtd",,"Inst","ASX",AY60),"Bid") + RTD("tt.rtd",,RTD("tt.rtd",,"Inst","ASX",AY60),"Ask")) / 2,
      3
    ),
    0
  ),
  0
)</f>
        <v>0</v>
      </c>
      <c r="BA60" s="39">
        <f t="shared" ref="BA60:BA74" si="24">AX60+AZ60</f>
        <v>0</v>
      </c>
      <c r="BB60" t="str">
        <f>IF(AND(AX60=0, AZ60=0), "",
   IF(AND(VALUE(RTD("tt.rtd",,RTD("tt.rtd",,"Inst","ASX",AW60),"ttq"))&gt;0,
       VALUE(RTD("tt.rtd",,RTD("tt.rtd",,"Inst","ASX",AY60),"ttq"))&gt;0,
         $E60&lt;$F60, BA60&gt;$F60),
       IF(ABS(BA60-$F60)&gt;0.01, "Sell", "S"),
   IF(AND(VALUE(RTD("tt.rtd",,RTD("tt.rtd",,"Inst","ASX",AW60),"ttq"))&gt;0,
       VALUE(RTD("tt.rtd",,RTD("tt.rtd",,"Inst","ASX",AY60),"ttq"))&gt;0,
       $E60&lt;$F60, BA60&lt;$E60),
       IF(ABS(BA60-$E60)&gt;0.01, "Buy", "B"), "")))</f>
        <v/>
      </c>
      <c r="BC60" t="str">
        <f>IF(OR(BB60="B", BB60="BUY"),
    IF(VALUE(RTD("tt.rtd",,RTD("tt.rtd",,"Inst","ASX",AW60),"BidQty")) /
       VALUE(RTD("tt.rtd",,RTD("tt.rtd",,"Inst","ASX",AW60),"AskQty")) &gt; $G$2,
       IF(VALUE(RTD("tt.rtd",,RTD("tt.rtd",,"Inst","ASX",AW60),"BidQty")) /
          VALUE(RTD("tt.rtd",,RTD("tt.rtd",,"Inst","ASX",AW60),"AskQty")) &gt;=
          VALUE(RTD("tt.rtd",,RTD("tt.rtd",,"Inst","ASX",AY60),"AskQty")) /
          VALUE(RTD("tt.rtd",,RTD("tt.rtd",,"Inst","ASX",AY60),"BidQty")),
          AY60,AW60),
       ""),
    IF(OR(BB60="S", BB60="SELL"),
        IF(VALUE(RTD("tt.rtd",,RTD("tt.rtd",,"Inst","ASX",AY60),"BidQty")) /
           VALUE(RTD("tt.rtd",,RTD("tt.rtd",,"Inst","ASX",AY60),"AskQty")) &gt;  $G$2,
           IF(VALUE(RTD("tt.rtd",,RTD("tt.rtd",,"Inst","ASX",AW60),"BidQty")) /
              VALUE(RTD("tt.rtd",,RTD("tt.rtd",,"Inst","ASX",AW60),"AskQty")) &gt;=
              VALUE(RTD("tt.rtd",,RTD("tt.rtd",,"Inst","ASX",AY60),"AskQty")) /
              VALUE(RTD("tt.rtd",,RTD("tt.rtd",,"Inst","ASX",AY60),"BidQty")),
              AW60,AY60),
           ""),
        ""))</f>
        <v/>
      </c>
      <c r="BD60" t="str">
        <f t="shared" si="12"/>
        <v/>
      </c>
      <c r="BE60" s="41" t="s">
        <v>282</v>
      </c>
      <c r="BF60" cm="1">
        <f t="array" ref="BF60">IFERROR(
  _xlfn.SWITCH(
    $F$2,
    "vwap", ROUND(
      (RTD("tt.rtd",,RTD("tt.rtd",,"Inst","ASX",BE60),"BidQty") * RTD("tt.rtd",,RTD("tt.rtd",,"Inst","ASX",BE60),"Ask") +
       RTD("tt.rtd",,RTD("tt.rtd",,"Inst","ASX",BE60),"AskQty") * RTD("tt.rtd",,RTD("tt.rtd",,"Inst","ASX",BE60),"Bid")) /
      (RTD("tt.rtd",,RTD("tt.rtd",,"Inst","ASX",BE60),"BidQty") + RTD("tt.rtd",,RTD("tt.rtd",,"Inst","ASX",BE60),"AskQty")),
      3
    ),
    "settle", RTD("tt.rtd",,RTD("tt.rtd",,"Inst","ASX",BE60),"Settle"),
    "mid", ROUND(
      (RTD("tt.rtd",,RTD("tt.rtd",,"Inst","ASX",BE60),"Bid") + RTD("tt.rtd",,RTD("tt.rtd",,"Inst","ASX",BE60),"Ask")) / 2,
      3
    ),
    0
  ),
  0
)</f>
        <v>0</v>
      </c>
      <c r="BG60" s="41" t="s">
        <v>286</v>
      </c>
      <c r="BH60" cm="1">
        <f t="array" ref="BH60">IFERROR(
  _xlfn.SWITCH(
    $F$2,
    "vwap", ROUND(
      (RTD("tt.rtd",,RTD("tt.rtd",,"Inst","ASX",BG60),"BidQty") * RTD("tt.rtd",,RTD("tt.rtd",,"Inst","ASX",BG60),"Ask") +
       RTD("tt.rtd",,RTD("tt.rtd",,"Inst","ASX",BG60),"AskQty") * RTD("tt.rtd",,RTD("tt.rtd",,"Inst","ASX",BG60),"Bid")) /
      (RTD("tt.rtd",,RTD("tt.rtd",,"Inst","ASX",BG60),"BidQty") + RTD("tt.rtd",,RTD("tt.rtd",,"Inst","ASX",BG60),"AskQty")),
      3
    ),
    "settle", RTD("tt.rtd",,RTD("tt.rtd",,"Inst","ASX",BG60),"Settle"),
    "mid", ROUND(
      (RTD("tt.rtd",,RTD("tt.rtd",,"Inst","ASX",BG60),"Bid") + RTD("tt.rtd",,RTD("tt.rtd",,"Inst","ASX",BG60),"Ask")) / 2,
      3
    ),
    0
  ),
  0
)</f>
        <v>0</v>
      </c>
      <c r="BI60" s="35">
        <f t="shared" si="13"/>
        <v>0</v>
      </c>
      <c r="BJ60" t="str">
        <f>IF(AND(BF60=0, BH60=0), "",
   IF(AND(VALUE(RTD("tt.rtd",,RTD("tt.rtd",,"Inst","ASX",BE60),"ttq"))&gt;0,
       VALUE(RTD("tt.rtd",,RTD("tt.rtd",,"Inst","ASX",BG60),"ttq"))&gt;0,
         $E60&lt;$F60, BI60&gt;$F60),
       IF(ABS(BI60-$F60)&gt;0.01, "Sell", "S"),
   IF(AND(VALUE(RTD("tt.rtd",,RTD("tt.rtd",,"Inst","ASX",BE60),"ttq"))&gt;0,
       VALUE(RTD("tt.rtd",,RTD("tt.rtd",,"Inst","ASX",BG60),"ttq"))&gt;0,
       $E60&lt;$F60, BI60&lt;$E60),
       IF(ABS(BI60-$E60)&gt;0.01, "Buy", "B"), "")))</f>
        <v/>
      </c>
      <c r="BK60" t="str">
        <f>IF(OR(BJ60="B", BJ60="BUY"),
    IF(VALUE(RTD("tt.rtd",,RTD("tt.rtd",,"Inst","ASX",BE60),"BidQty")) /
       VALUE(RTD("tt.rtd",,RTD("tt.rtd",,"Inst","ASX",BE60),"AskQty")) &gt; $G$2,
       IF(VALUE(RTD("tt.rtd",,RTD("tt.rtd",,"Inst","ASX",BE60),"BidQty")) /
          VALUE(RTD("tt.rtd",,RTD("tt.rtd",,"Inst","ASX",BE60),"AskQty")) &gt;=
          VALUE(RTD("tt.rtd",,RTD("tt.rtd",,"Inst","ASX",BG60),"AskQty")) /
          VALUE(RTD("tt.rtd",,RTD("tt.rtd",,"Inst","ASX",BG60),"BidQty")),
          BG60,BE60),
       ""),
    IF(OR(BJ60="S", BJ60="SELL"),
        IF(VALUE(RTD("tt.rtd",,RTD("tt.rtd",,"Inst","ASX",BG60),"BidQty")) /
           VALUE(RTD("tt.rtd",,RTD("tt.rtd",,"Inst","ASX",BG60),"AskQty")) &gt;  $G$2,
           IF(VALUE(RTD("tt.rtd",,RTD("tt.rtd",,"Inst","ASX",BE60),"BidQty")) /
              VALUE(RTD("tt.rtd",,RTD("tt.rtd",,"Inst","ASX",BE60),"AskQty")) &gt;=
              VALUE(RTD("tt.rtd",,RTD("tt.rtd",,"Inst","ASX",BG60),"AskQty")) /
              VALUE(RTD("tt.rtd",,RTD("tt.rtd",,"Inst","ASX",BG60),"BidQty")),
              BE60,BG60),
           ""),
        ""))</f>
        <v/>
      </c>
      <c r="BL60" t="str">
        <f t="shared" si="14"/>
        <v/>
      </c>
    </row>
    <row r="61" spans="1:763" x14ac:dyDescent="0.2">
      <c r="A61" s="40" t="s">
        <v>47</v>
      </c>
      <c r="B61" cm="1">
        <f t="array" ref="B61">IFERROR(
  _xlfn.SWITCH(
    $F$2,
    "vwap", ROUND(
      (RTD("tt.rtd",,RTD("tt.rtd",,"Inst","ASX",A61),"BidQty") * RTD("tt.rtd",,RTD("tt.rtd",,"Inst","ASX",A61),"Ask") +
       RTD("tt.rtd",,RTD("tt.rtd",,"Inst","ASX",A61),"AskQty") * RTD("tt.rtd",,RTD("tt.rtd",,"Inst","ASX",A61),"Bid")) /
      (RTD("tt.rtd",,RTD("tt.rtd",,"Inst","ASX",A61),"BidQty") + RTD("tt.rtd",,RTD("tt.rtd",,"Inst","ASX",A61),"AskQty")),
      3
    ),
    "settle", RTD("tt.rtd",,RTD("tt.rtd",,"Inst","ASX",A61),"Settle"),
    "mid", ROUND(
      (RTD("tt.rtd",,RTD("tt.rtd",,"Inst","ASX",A61),"Bid") + RTD("tt.rtd",,RTD("tt.rtd",,"Inst","ASX",A61),"Ask")) / 2,
      3
    ),
    0
  ),
  0
)</f>
        <v>0</v>
      </c>
      <c r="C61" s="35">
        <f t="shared" si="21"/>
        <v>0</v>
      </c>
      <c r="D61" s="41" t="s">
        <v>139</v>
      </c>
      <c r="E61" t="e">
        <f>VALUE(RTD("tt.rtd",,RTD("tt.rtd",,"Inst","ASX",D61),"Bid"))</f>
        <v>#N/A</v>
      </c>
      <c r="F61" t="e">
        <f>VALUE(RTD("tt.rtd",,RTD("tt.rtd",,"Inst","ASX",D61),"Ask"))</f>
        <v>#N/A</v>
      </c>
      <c r="G61" s="37" cm="1">
        <f t="array" ref="G61">IFERROR(
  _xlfn.SWITCH(
    $F$2,
    "vwap", ROUND(
      (RTD("tt.rtd",,RTD("tt.rtd",,"Inst","ASX",D61),"BidQty") * RTD("tt.rtd",,RTD("tt.rtd",,"Inst","ASX",D61),"Ask") +
       RTD("tt.rtd",,RTD("tt.rtd",,"Inst","ASX",D61),"AskQty") * RTD("tt.rtd",,RTD("tt.rtd",,"Inst","ASX",D61),"Bid")) /
      (RTD("tt.rtd",,RTD("tt.rtd",,"Inst","ASX",D61),"BidQty") + RTD("tt.rtd",,RTD("tt.rtd",,"Inst","ASX",D61),"AskQty")),
      3
    ),
    "settle", RTD("tt.rtd",,RTD("tt.rtd",,"Inst","ASX",D61),"Settle"),
    "mid", ROUND(
      (RTD("tt.rtd",,RTD("tt.rtd",,"Inst","ASX",D61),"Bid") + RTD("tt.rtd",,RTD("tt.rtd",,"Inst","ASX",D61),"Ask")) / 2,
      3
    ),
    0
  ),
  0
)</f>
        <v>0</v>
      </c>
      <c r="I61" s="41" t="s">
        <v>141</v>
      </c>
      <c r="J61" cm="1">
        <f t="array" ref="J61">IFERROR(
  _xlfn.SWITCH(
    $F$2,
    "vwap", ROUND(
      (RTD("tt.rtd",,RTD("tt.rtd",,"Inst","ASX",I61),"BidQty") * RTD("tt.rtd",,RTD("tt.rtd",,"Inst","ASX",I61),"Ask") +
       RTD("tt.rtd",,RTD("tt.rtd",,"Inst","ASX",I61),"AskQty") * RTD("tt.rtd",,RTD("tt.rtd",,"Inst","ASX",I61),"Bid")) /
      (RTD("tt.rtd",,RTD("tt.rtd",,"Inst","ASX",I61),"BidQty") + RTD("tt.rtd",,RTD("tt.rtd",,"Inst","ASX",I61),"AskQty")),
      3
    ),
    "settle", RTD("tt.rtd",,RTD("tt.rtd",,"Inst","ASX",I61),"Settle"),
    "mid", ROUND(
      (RTD("tt.rtd",,RTD("tt.rtd",,"Inst","ASX",I61),"Bid") + RTD("tt.rtd",,RTD("tt.rtd",,"Inst","ASX",I61),"Ask")) / 2,
      3
    ),
    0
  ),
  0
)</f>
        <v>0</v>
      </c>
      <c r="K61" s="41" t="s">
        <v>74</v>
      </c>
      <c r="L61" cm="1">
        <f t="array" ref="L61">IFERROR(
  _xlfn.SWITCH(
    $F$2,
    "vwap", ROUND(
      (RTD("tt.rtd",,RTD("tt.rtd",,"Inst","ASX",K61),"BidQty") * RTD("tt.rtd",,RTD("tt.rtd",,"Inst","ASX",K61),"Ask") +
       RTD("tt.rtd",,RTD("tt.rtd",,"Inst","ASX",K61),"AskQty") * RTD("tt.rtd",,RTD("tt.rtd",,"Inst","ASX",K61),"Bid")) /
      (RTD("tt.rtd",,RTD("tt.rtd",,"Inst","ASX",K61),"BidQty") + RTD("tt.rtd",,RTD("tt.rtd",,"Inst","ASX",K61),"AskQty")),
      3
    ),
    "settle", RTD("tt.rtd",,RTD("tt.rtd",,"Inst","ASX",K61),"Settle"),
    "mid", ROUND(
      (RTD("tt.rtd",,RTD("tt.rtd",,"Inst","ASX",K61),"Bid") + RTD("tt.rtd",,RTD("tt.rtd",,"Inst","ASX",K61),"Ask")) / 2,
      3
    ),
    0
  ),
  0
)</f>
        <v>0</v>
      </c>
      <c r="M61" s="35">
        <f t="shared" si="17"/>
        <v>0</v>
      </c>
      <c r="N61" t="str">
        <f>IF(AND(J61=0, L61=0), "",
   IF(AND(VALUE(RTD("tt.rtd",,RTD("tt.rtd",,"Inst","ASX",I61),"ttq"))&gt;0,
       VALUE(RTD("tt.rtd",,RTD("tt.rtd",,"Inst","ASX",K61),"ttq"))&gt;0,
         $E61&lt;$F61, M61&gt;$F61),
       IF(ABS(M61-$F61)&gt;0.01, "Sell", "S"),
   IF(AND(VALUE(RTD("tt.rtd",,RTD("tt.rtd",,"Inst","ASX",I61),"ttq"))&gt;0,
       VALUE(RTD("tt.rtd",,RTD("tt.rtd",,"Inst","ASX",K61),"ttq"))&gt;0,
       $E61&lt;$F61, M61&lt;$E61),
       IF(ABS(M61-$E61)&gt;0.01, "Buy", "B"), "")))</f>
        <v/>
      </c>
      <c r="O61" t="str">
        <f>IF(OR(N61="B", N61="BUY"),
    IF(VALUE(RTD("tt.rtd",,RTD("tt.rtd",,"Inst","ASX",I61),"BidQty")) /
       VALUE(RTD("tt.rtd",,RTD("tt.rtd",,"Inst","ASX",I61),"AskQty")) &gt; $G$2,
       IF(VALUE(RTD("tt.rtd",,RTD("tt.rtd",,"Inst","ASX",I61),"BidQty")) /
          VALUE(RTD("tt.rtd",,RTD("tt.rtd",,"Inst","ASX",I61),"AskQty")) &gt;=
          VALUE(RTD("tt.rtd",,RTD("tt.rtd",,"Inst","ASX",K61),"AskQty")) /
          VALUE(RTD("tt.rtd",,RTD("tt.rtd",,"Inst","ASX",K61),"BidQty")),
          K61, I61),
       ""),
    IF(OR(N61="S", N61="SELL"),
        IF(VALUE(RTD("tt.rtd",,RTD("tt.rtd",,"Inst","ASX",K61),"BidQty")) /
           VALUE(RTD("tt.rtd",,RTD("tt.rtd",,"Inst","ASX",K61),"AskQty")) &gt;  $G$2,
           IF(VALUE(RTD("tt.rtd",,RTD("tt.rtd",,"Inst","ASX",I61),"BidQty")) /
              VALUE(RTD("tt.rtd",,RTD("tt.rtd",,"Inst","ASX",I61),"AskQty")) &gt;=
              VALUE(RTD("tt.rtd",,RTD("tt.rtd",,"Inst","ASX",K61),"AskQty")) /
              VALUE(RTD("tt.rtd",,RTD("tt.rtd",,"Inst","ASX",K61),"BidQty")),
              I61,K61),
           ""),
        ""))</f>
        <v/>
      </c>
      <c r="P61" t="str">
        <f t="shared" si="2"/>
        <v/>
      </c>
      <c r="Q61" s="41" t="s">
        <v>145</v>
      </c>
      <c r="R61" cm="1">
        <f t="array" ref="R61">IFERROR(
  _xlfn.SWITCH(
    $F$2,
    "vwap", ROUND(
      (RTD("tt.rtd",,RTD("tt.rtd",,"Inst","ASX",Q61),"BidQty") * RTD("tt.rtd",,RTD("tt.rtd",,"Inst","ASX",Q61),"Ask") +
       RTD("tt.rtd",,RTD("tt.rtd",,"Inst","ASX",Q61),"AskQty") * RTD("tt.rtd",,RTD("tt.rtd",,"Inst","ASX",Q61),"Bid")) /
      (RTD("tt.rtd",,RTD("tt.rtd",,"Inst","ASX",Q61),"BidQty") + RTD("tt.rtd",,RTD("tt.rtd",,"Inst","ASX",Q61),"AskQty")),
      3
    ),
    "settle", RTD("tt.rtd",,RTD("tt.rtd",,"Inst","ASX",Q61),"Settle"),
    "mid", ROUND(
      (RTD("tt.rtd",,RTD("tt.rtd",,"Inst","ASX",Q61),"Bid") + RTD("tt.rtd",,RTD("tt.rtd",,"Inst","ASX",Q61),"Ask")) / 2,
      3
    ),
    0
  ),
  0
)</f>
        <v>0</v>
      </c>
      <c r="S61" s="41" t="s">
        <v>157</v>
      </c>
      <c r="T61" cm="1">
        <f t="array" ref="T61">IFERROR(
  _xlfn.SWITCH(
    $F$2,
    "vwap", ROUND(
      (RTD("tt.rtd",,RTD("tt.rtd",,"Inst","ASX",S61),"BidQty") * RTD("tt.rtd",,RTD("tt.rtd",,"Inst","ASX",S61),"Ask") +
       RTD("tt.rtd",,RTD("tt.rtd",,"Inst","ASX",S61),"AskQty") * RTD("tt.rtd",,RTD("tt.rtd",,"Inst","ASX",S61),"Bid")) /
      (RTD("tt.rtd",,RTD("tt.rtd",,"Inst","ASX",S61),"BidQty") + RTD("tt.rtd",,RTD("tt.rtd",,"Inst","ASX",S61),"AskQty")),
      3
    ),
    "settle", RTD("tt.rtd",,RTD("tt.rtd",,"Inst","ASX",S61),"Settle"),
    "mid", ROUND(
      (RTD("tt.rtd",,RTD("tt.rtd",,"Inst","ASX",S61),"Bid") + RTD("tt.rtd",,RTD("tt.rtd",,"Inst","ASX",S61),"Ask")) / 2,
      3
    ),
    0
  ),
  0
)</f>
        <v>0</v>
      </c>
      <c r="U61" s="35">
        <f t="shared" si="3"/>
        <v>0</v>
      </c>
      <c r="V61" t="str">
        <f>IF(AND(R61=0, T61=0), "",
   IF(AND(VALUE(RTD("tt.rtd",,RTD("tt.rtd",,"Inst","ASX",Q61),"ttq"))&gt;0,
       VALUE(RTD("tt.rtd",,RTD("tt.rtd",,"Inst","ASX",S61),"ttq"))&gt;0,
         $E61&lt;$F61, U61&gt;$F61),
       IF(ABS(U61-$F61)&gt;0.01, "Sell", "S"),
   IF(AND(VALUE(RTD("tt.rtd",,RTD("tt.rtd",,"Inst","ASX",Q61),"ttq"))&gt;0,
       VALUE(RTD("tt.rtd",,RTD("tt.rtd",,"Inst","ASX",S61),"ttq"))&gt;0,
       $E61&lt;$F61, U61&lt;$E61),
       IF(ABS(U61-$E61)&gt;0.01, "Buy", "B"), "")))</f>
        <v/>
      </c>
      <c r="W61" t="str">
        <f>IF(OR(V61="B", V61="BUY"),
    IF(VALUE(RTD("tt.rtd",,RTD("tt.rtd",,"Inst","ASX",Q61),"BidQty")) /
       VALUE(RTD("tt.rtd",,RTD("tt.rtd",,"Inst","ASX",Q61),"AskQty")) &gt; $G$2,
       IF(VALUE(RTD("tt.rtd",,RTD("tt.rtd",,"Inst","ASX",Q61),"BidQty")) /
          VALUE(RTD("tt.rtd",,RTD("tt.rtd",,"Inst","ASX",Q61),"AskQty")) &gt;=
          VALUE(RTD("tt.rtd",,RTD("tt.rtd",,"Inst","ASX",S61),"AskQty")) /
          VALUE(RTD("tt.rtd",,RTD("tt.rtd",,"Inst","ASX",S61),"BidQty")),
          S61,Q61),
       ""),
    IF(OR(V61="S", V61="SELL"),
        IF(VALUE(RTD("tt.rtd",,RTD("tt.rtd",,"Inst","ASX",S61),"BidQty")) /
           VALUE(RTD("tt.rtd",,RTD("tt.rtd",,"Inst","ASX",S61),"AskQty")) &gt;  $G$2,
           IF(VALUE(RTD("tt.rtd",,RTD("tt.rtd",,"Inst","ASX",Q61),"BidQty")) /
              VALUE(RTD("tt.rtd",,RTD("tt.rtd",,"Inst","ASX",Q61),"AskQty")) &gt;=
              VALUE(RTD("tt.rtd",,RTD("tt.rtd",,"Inst","ASX",S61),"AskQty")) /
              VALUE(RTD("tt.rtd",,RTD("tt.rtd",,"Inst","ASX",S61),"BidQty")),
              Q61,S61),
           ""),
        ""))</f>
        <v/>
      </c>
      <c r="X61" t="str">
        <f t="shared" si="4"/>
        <v/>
      </c>
      <c r="Y61" s="41" t="s">
        <v>189</v>
      </c>
      <c r="Z61" cm="1">
        <f t="array" ref="Z61">IFERROR(
  _xlfn.SWITCH(
    $F$2,
    "vwap", ROUND(
      (RTD("tt.rtd",,RTD("tt.rtd",,"Inst","ASX",Y61),"BidQty") * RTD("tt.rtd",,RTD("tt.rtd",,"Inst","ASX",Y61),"Ask") +
       RTD("tt.rtd",,RTD("tt.rtd",,"Inst","ASX",Y61),"AskQty") * RTD("tt.rtd",,RTD("tt.rtd",,"Inst","ASX",Y61),"Bid")) /
      (RTD("tt.rtd",,RTD("tt.rtd",,"Inst","ASX",Y61),"BidQty") + RTD("tt.rtd",,RTD("tt.rtd",,"Inst","ASX",Y61),"AskQty")),
      3
    ),
    "settle", RTD("tt.rtd",,RTD("tt.rtd",,"Inst","ASX",Y61),"Settle"),
    "mid", ROUND(
      (RTD("tt.rtd",,RTD("tt.rtd",,"Inst","ASX",Y61),"Bid") + RTD("tt.rtd",,RTD("tt.rtd",,"Inst","ASX",Y61),"Ask")) / 2,
      3
    ),
    0
  ),
  0
)</f>
        <v>0</v>
      </c>
      <c r="AA61" s="41" t="s">
        <v>158</v>
      </c>
      <c r="AB61" cm="1">
        <f t="array" ref="AB61">IFERROR(
  _xlfn.SWITCH(
    $F$2,
    "vwap", ROUND(
      (RTD("tt.rtd",,RTD("tt.rtd",,"Inst","ASX",AA61),"BidQty") * RTD("tt.rtd",,RTD("tt.rtd",,"Inst","ASX",AA61),"Ask") +
       RTD("tt.rtd",,RTD("tt.rtd",,"Inst","ASX",AA61),"AskQty") * RTD("tt.rtd",,RTD("tt.rtd",,"Inst","ASX",AA61),"Bid")) /
      (RTD("tt.rtd",,RTD("tt.rtd",,"Inst","ASX",AA61),"BidQty") + RTD("tt.rtd",,RTD("tt.rtd",,"Inst","ASX",AA61),"AskQty")),
      3
    ),
    "settle", RTD("tt.rtd",,RTD("tt.rtd",,"Inst","ASX",AA61),"Settle"),
    "mid", ROUND(
      (RTD("tt.rtd",,RTD("tt.rtd",,"Inst","ASX",AA61),"Bid") + RTD("tt.rtd",,RTD("tt.rtd",,"Inst","ASX",AA61),"Ask")) / 2,
      3
    ),
    0
  ),
  0
)</f>
        <v>0</v>
      </c>
      <c r="AC61" s="35">
        <f t="shared" si="5"/>
        <v>0</v>
      </c>
      <c r="AD61" t="str">
        <f>IF(AND(Z61=0, AB61=0), "",
   IF(AND(VALUE(RTD("tt.rtd",,RTD("tt.rtd",,"Inst","ASX",Y61),"ttq"))&gt;0,
       VALUE(RTD("tt.rtd",,RTD("tt.rtd",,"Inst","ASX",AA61),"ttq"))&gt;0,
         $E61&lt;$F61, AC61&gt;$F61),
       IF(ABS(AC61-$F61)&gt;0.01, "Sell", "S"),
   IF(AND(VALUE(RTD("tt.rtd",,RTD("tt.rtd",,"Inst","ASX",Y61),"ttq"))&gt;0,
       VALUE(RTD("tt.rtd",,RTD("tt.rtd",,"Inst","ASX",AA61),"ttq"))&gt;0,
       $E61&lt;$F61, AC61&lt;$E61),
       IF(ABS(AC61-$E61)&gt;0.01, "Buy", "B"), "")))</f>
        <v/>
      </c>
      <c r="AE61" t="str">
        <f>IF(OR(AD61="B", AD61="BUY"),
    IF(VALUE(RTD("tt.rtd",,RTD("tt.rtd",,"Inst","ASX",Y61),"BidQty")) /
       VALUE(RTD("tt.rtd",,RTD("tt.rtd",,"Inst","ASX",Y61),"AskQty")) &gt; $G$2,
       IF(VALUE(RTD("tt.rtd",,RTD("tt.rtd",,"Inst","ASX",Y61),"BidQty")) /
          VALUE(RTD("tt.rtd",,RTD("tt.rtd",,"Inst","ASX",Y61),"AskQty")) &gt;=
          VALUE(RTD("tt.rtd",,RTD("tt.rtd",,"Inst","ASX",AA61),"AskQty")) /
          VALUE(RTD("tt.rtd",,RTD("tt.rtd",,"Inst","ASX",AA61),"BidQty")),
          AA61,Y61),
       ""),
    IF(OR(AD61="S", AD61="SELL"),
        IF(VALUE(RTD("tt.rtd",,RTD("tt.rtd",,"Inst","ASX",AA61),"BidQty")) /
           VALUE(RTD("tt.rtd",,RTD("tt.rtd",,"Inst","ASX",AA61),"AskQty")) &gt;  $G$2,
           IF(VALUE(RTD("tt.rtd",,RTD("tt.rtd",,"Inst","ASX",Y61),"BidQty")) /
              VALUE(RTD("tt.rtd",,RTD("tt.rtd",,"Inst","ASX",Y61),"AskQty")) &gt;=
              VALUE(RTD("tt.rtd",,RTD("tt.rtd",,"Inst","ASX",AA61),"AskQty")) /
              VALUE(RTD("tt.rtd",,RTD("tt.rtd",,"Inst","ASX",AA61),"BidQty")),
              Y61,AA61),
           ""),
        ""))</f>
        <v/>
      </c>
      <c r="AF61" t="str">
        <f t="shared" si="6"/>
        <v/>
      </c>
      <c r="AG61" s="41" t="s">
        <v>64</v>
      </c>
      <c r="AH61" cm="1">
        <f t="array" ref="AH61">IFERROR(
  _xlfn.SWITCH(
    $F$2,
    "vwap", ROUND(
      (RTD("tt.rtd",,RTD("tt.rtd",,"Inst","ASX",AG61),"BidQty") * RTD("tt.rtd",,RTD("tt.rtd",,"Inst","ASX",AG61),"Ask") +
       RTD("tt.rtd",,RTD("tt.rtd",,"Inst","ASX",AG61),"AskQty") * RTD("tt.rtd",,RTD("tt.rtd",,"Inst","ASX",AG61),"Bid")) /
      (RTD("tt.rtd",,RTD("tt.rtd",,"Inst","ASX",AG61),"BidQty") + RTD("tt.rtd",,RTD("tt.rtd",,"Inst","ASX",AG61),"AskQty")),
      3
    ),
    "settle", RTD("tt.rtd",,RTD("tt.rtd",,"Inst","ASX",AG61),"Settle"),
    "mid", ROUND(
      (RTD("tt.rtd",,RTD("tt.rtd",,"Inst","ASX",AG61),"Bid") + RTD("tt.rtd",,RTD("tt.rtd",,"Inst","ASX",AG61),"Ask")) / 2,
      3
    ),
    0
  ),
  0
)</f>
        <v>0</v>
      </c>
      <c r="AI61" s="41" t="s">
        <v>143</v>
      </c>
      <c r="AJ61" cm="1">
        <f t="array" ref="AJ61">IFERROR(
  _xlfn.SWITCH(
    $F$2,
    "vwap", ROUND(
      (RTD("tt.rtd",,RTD("tt.rtd",,"Inst","ASX",AI61),"BidQty") * RTD("tt.rtd",,RTD("tt.rtd",,"Inst","ASX",AI61),"Ask") +
       RTD("tt.rtd",,RTD("tt.rtd",,"Inst","ASX",AI61),"AskQty") * RTD("tt.rtd",,RTD("tt.rtd",,"Inst","ASX",AI61),"Bid")) /
      (RTD("tt.rtd",,RTD("tt.rtd",,"Inst","ASX",AI61),"BidQty") + RTD("tt.rtd",,RTD("tt.rtd",,"Inst","ASX",AI61),"AskQty")),
      3
    ),
    "settle", RTD("tt.rtd",,RTD("tt.rtd",,"Inst","ASX",AI61),"Settle"),
    "mid", ROUND(
      (RTD("tt.rtd",,RTD("tt.rtd",,"Inst","ASX",AI61),"Bid") + RTD("tt.rtd",,RTD("tt.rtd",,"Inst","ASX",AI61),"Ask")) / 2,
      3
    ),
    0
  ),
  0
)</f>
        <v>0</v>
      </c>
      <c r="AK61" s="35">
        <f t="shared" si="22"/>
        <v>0</v>
      </c>
      <c r="AL61" t="str">
        <f>IF(AND(AH61=0, AJ61=0), "",
   IF(AND(VALUE(RTD("tt.rtd",,RTD("tt.rtd",,"Inst","ASX",AG61),"ttq"))&gt;0,
       VALUE(RTD("tt.rtd",,RTD("tt.rtd",,"Inst","ASX",AI61),"ttq"))&gt;0,
         $E61&lt;$F61, AK61&gt;$F61),
       IF(ABS(AK61-$F61)&gt;0.01, "Sell", "S"),
   IF(AND(VALUE(RTD("tt.rtd",,RTD("tt.rtd",,"Inst","ASX",AG61),"ttq"))&gt;0,
       VALUE(RTD("tt.rtd",,RTD("tt.rtd",,"Inst","ASX",AI61),"ttq"))&gt;0,
       $E61&lt;$F61, AK61&lt;$E61),
       IF(ABS(AK61-$E61)&gt;0.01, "Buy", "B"), "")))</f>
        <v/>
      </c>
      <c r="AM61" t="str">
        <f>IF(OR(AL61="B", AL61="BUY"),
    IF(VALUE(RTD("tt.rtd",,RTD("tt.rtd",,"Inst","ASX",AG61),"BidQty")) /
       VALUE(RTD("tt.rtd",,RTD("tt.rtd",,"Inst","ASX",AG61),"AskQty")) &gt; $G$2,
       IF(VALUE(RTD("tt.rtd",,RTD("tt.rtd",,"Inst","ASX",AG61),"BidQty")) /
          VALUE(RTD("tt.rtd",,RTD("tt.rtd",,"Inst","ASX",AG61),"AskQty")) &gt;=
          VALUE(RTD("tt.rtd",,RTD("tt.rtd",,"Inst","ASX",AI61),"AskQty")) /
          VALUE(RTD("tt.rtd",,RTD("tt.rtd",,"Inst","ASX",AI61),"BidQty")),
          AI61,AG61),
       ""),
    IF(OR(AL61="S", AL61="SELL"),
        IF(VALUE(RTD("tt.rtd",,RTD("tt.rtd",,"Inst","ASX",AI61),"BidQty")) /
           VALUE(RTD("tt.rtd",,RTD("tt.rtd",,"Inst","ASX",AI61),"AskQty")) &gt;  $G$2,
           IF(VALUE(RTD("tt.rtd",,RTD("tt.rtd",,"Inst","ASX",AG61),"BidQty")) /
              VALUE(RTD("tt.rtd",,RTD("tt.rtd",,"Inst","ASX",AG61),"AskQty")) &gt;=
              VALUE(RTD("tt.rtd",,RTD("tt.rtd",,"Inst","ASX",AI61),"AskQty")) /
              VALUE(RTD("tt.rtd",,RTD("tt.rtd",,"Inst","ASX",AI61),"BidQty")),
              AG61,AI61),
           ""),
        ""))</f>
        <v/>
      </c>
      <c r="AN61" t="str">
        <f t="shared" si="8"/>
        <v/>
      </c>
      <c r="AO61" s="41" t="s">
        <v>138</v>
      </c>
      <c r="AP61" cm="1">
        <f t="array" ref="AP61">IFERROR(
  _xlfn.SWITCH(
    $F$2,
    "vwap", ROUND(
      (RTD("tt.rtd",,RTD("tt.rtd",,"Inst","ASX",AO61),"BidQty") * RTD("tt.rtd",,RTD("tt.rtd",,"Inst","ASX",AO61),"Ask") +
       RTD("tt.rtd",,RTD("tt.rtd",,"Inst","ASX",AO61),"AskQty") * RTD("tt.rtd",,RTD("tt.rtd",,"Inst","ASX",AO61),"Bid")) /
      (RTD("tt.rtd",,RTD("tt.rtd",,"Inst","ASX",AO61),"BidQty") + RTD("tt.rtd",,RTD("tt.rtd",,"Inst","ASX",AO61),"AskQty")),
      3
    ),
    "settle", RTD("tt.rtd",,RTD("tt.rtd",,"Inst","ASX",AO61),"Settle"),
    "mid", ROUND(
      (RTD("tt.rtd",,RTD("tt.rtd",,"Inst","ASX",AO61),"Bid") + RTD("tt.rtd",,RTD("tt.rtd",,"Inst","ASX",AO61),"Ask")) / 2,
      3
    ),
    0
  ),
  0
)</f>
        <v>0</v>
      </c>
      <c r="AQ61" s="41" t="s">
        <v>73</v>
      </c>
      <c r="AR61" cm="1">
        <f t="array" ref="AR61">IFERROR(
  _xlfn.SWITCH(
    $F$2,
    "vwap", ROUND(
      (RTD("tt.rtd",,RTD("tt.rtd",,"Inst","ASX",AQ61),"BidQty") * RTD("tt.rtd",,RTD("tt.rtd",,"Inst","ASX",AQ61),"Ask") +
       RTD("tt.rtd",,RTD("tt.rtd",,"Inst","ASX",AQ61),"AskQty") * RTD("tt.rtd",,RTD("tt.rtd",,"Inst","ASX",AQ61),"Bid")) /
      (RTD("tt.rtd",,RTD("tt.rtd",,"Inst","ASX",AQ61),"BidQty") + RTD("tt.rtd",,RTD("tt.rtd",,"Inst","ASX",AQ61),"AskQty")),
      3
    ),
    "settle", RTD("tt.rtd",,RTD("tt.rtd",,"Inst","ASX",AQ61),"Settle"),
    "mid", ROUND(
      (RTD("tt.rtd",,RTD("tt.rtd",,"Inst","ASX",AQ61),"Bid") + RTD("tt.rtd",,RTD("tt.rtd",,"Inst","ASX",AQ61),"Ask")) / 2,
      3
    ),
    0
  ),
  0
)</f>
        <v>0</v>
      </c>
      <c r="AS61" s="35">
        <f t="shared" si="23"/>
        <v>0</v>
      </c>
      <c r="AT61" t="str">
        <f>IF(AND(AP61=0, AR61=0), "",
   IF(AND(VALUE(RTD("tt.rtd",,RTD("tt.rtd",,"Inst","ASX",AO61),"ttq"))&gt;0,
       VALUE(RTD("tt.rtd",,RTD("tt.rtd",,"Inst","ASX",AQ61),"ttq"))&gt;0,
         $E61&lt;$F61, AS61&gt;$F61),
       IF(ABS(AS61-$F61)&gt;0.01, "Sell", "S"),
   IF(AND(VALUE(RTD("tt.rtd",,RTD("tt.rtd",,"Inst","ASX",AO61),"ttq"))&gt;0,
       VALUE(RTD("tt.rtd",,RTD("tt.rtd",,"Inst","ASX",AQ61),"ttq"))&gt;0,
       $E61&lt;$F61, AS61&lt;$E61),
       IF(ABS(AS61-$E61)&gt;0.01, "Buy", "B"), "")))</f>
        <v/>
      </c>
      <c r="AU61" t="str">
        <f>IF(OR(AT61="B", AT61="BUY"),
    IF(VALUE(RTD("tt.rtd",,RTD("tt.rtd",,"Inst","ASX",AO61),"BidQty")) /
       VALUE(RTD("tt.rtd",,RTD("tt.rtd",,"Inst","ASX",AO61),"AskQty")) &gt; $G$2,
       IF(VALUE(RTD("tt.rtd",,RTD("tt.rtd",,"Inst","ASX",AO61),"BidQty")) /
          VALUE(RTD("tt.rtd",,RTD("tt.rtd",,"Inst","ASX",AO61),"AskQty")) &gt;=
          VALUE(RTD("tt.rtd",,RTD("tt.rtd",,"Inst","ASX",AQ61),"AskQty")) /
          VALUE(RTD("tt.rtd",,RTD("tt.rtd",,"Inst","ASX",AQ61),"BidQty")),
          AQ61,AO61),
       ""),
    IF(OR(AT61="S", AT61="SELL"),
        IF(VALUE(RTD("tt.rtd",,RTD("tt.rtd",,"Inst","ASX",AQ61),"BidQty")) /
           VALUE(RTD("tt.rtd",,RTD("tt.rtd",,"Inst","ASX",AQ61),"AskQty")) &gt;  $G$2,
           IF(VALUE(RTD("tt.rtd",,RTD("tt.rtd",,"Inst","ASX",AO61),"BidQty")) /
              VALUE(RTD("tt.rtd",,RTD("tt.rtd",,"Inst","ASX",AO61),"AskQty")) &gt;=
              VALUE(RTD("tt.rtd",,RTD("tt.rtd",,"Inst","ASX",AQ61),"AskQty")) /
              VALUE(RTD("tt.rtd",,RTD("tt.rtd",,"Inst","ASX",AQ61),"BidQty")),
              AO61,AQ61),
           ""),
        ""))</f>
        <v/>
      </c>
      <c r="AV61" t="str">
        <f t="shared" si="10"/>
        <v/>
      </c>
      <c r="AW61" s="41" t="s">
        <v>137</v>
      </c>
      <c r="AX61" cm="1">
        <f t="array" ref="AX61">IFERROR(
  _xlfn.SWITCH(
    $F$2,
    "vwap", ROUND(
      (RTD("tt.rtd",,RTD("tt.rtd",,"Inst","ASX",AW61),"BidQty") * RTD("tt.rtd",,RTD("tt.rtd",,"Inst","ASX",AW61),"Ask") +
       RTD("tt.rtd",,RTD("tt.rtd",,"Inst","ASX",AW61),"AskQty") * RTD("tt.rtd",,RTD("tt.rtd",,"Inst","ASX",AW61),"Bid")) /
      (RTD("tt.rtd",,RTD("tt.rtd",,"Inst","ASX",AW61),"BidQty") + RTD("tt.rtd",,RTD("tt.rtd",,"Inst","ASX",AW61),"AskQty")),
      3
    ),
    "settle", RTD("tt.rtd",,RTD("tt.rtd",,"Inst","ASX",AW61),"Settle"),
    "mid", ROUND(
      (RTD("tt.rtd",,RTD("tt.rtd",,"Inst","ASX",AW61),"Bid") + RTD("tt.rtd",,RTD("tt.rtd",,"Inst","ASX",AW61),"Ask")) / 2,
      3
    ),
    0
  ),
  0
)</f>
        <v>0</v>
      </c>
      <c r="AY61" s="41" t="s">
        <v>147</v>
      </c>
      <c r="AZ61" cm="1">
        <f t="array" ref="AZ61">IFERROR(
  _xlfn.SWITCH(
    $F$2,
    "vwap", ROUND(
      (RTD("tt.rtd",,RTD("tt.rtd",,"Inst","ASX",AY61),"BidQty") * RTD("tt.rtd",,RTD("tt.rtd",,"Inst","ASX",AY61),"Ask") +
       RTD("tt.rtd",,RTD("tt.rtd",,"Inst","ASX",AY61),"AskQty") * RTD("tt.rtd",,RTD("tt.rtd",,"Inst","ASX",AY61),"Bid")) /
      (RTD("tt.rtd",,RTD("tt.rtd",,"Inst","ASX",AY61),"BidQty") + RTD("tt.rtd",,RTD("tt.rtd",,"Inst","ASX",AY61),"AskQty")),
      3
    ),
    "settle", RTD("tt.rtd",,RTD("tt.rtd",,"Inst","ASX",AY61),"Settle"),
    "mid", ROUND(
      (RTD("tt.rtd",,RTD("tt.rtd",,"Inst","ASX",AY61),"Bid") + RTD("tt.rtd",,RTD("tt.rtd",,"Inst","ASX",AY61),"Ask")) / 2,
      3
    ),
    0
  ),
  0
)</f>
        <v>0</v>
      </c>
      <c r="BA61" s="39">
        <f t="shared" si="24"/>
        <v>0</v>
      </c>
      <c r="BB61" t="str">
        <f>IF(AND(AX61=0, AZ61=0), "",
   IF(AND(VALUE(RTD("tt.rtd",,RTD("tt.rtd",,"Inst","ASX",AW61),"ttq"))&gt;0,
       VALUE(RTD("tt.rtd",,RTD("tt.rtd",,"Inst","ASX",AY61),"ttq"))&gt;0,
         $E61&lt;$F61, BA61&gt;$F61),
       IF(ABS(BA61-$F61)&gt;0.01, "Sell", "S"),
   IF(AND(VALUE(RTD("tt.rtd",,RTD("tt.rtd",,"Inst","ASX",AW61),"ttq"))&gt;0,
       VALUE(RTD("tt.rtd",,RTD("tt.rtd",,"Inst","ASX",AY61),"ttq"))&gt;0,
       $E61&lt;$F61, BA61&lt;$E61),
       IF(ABS(BA61-$E61)&gt;0.01, "Buy", "B"), "")))</f>
        <v/>
      </c>
      <c r="BC61" t="str">
        <f>IF(OR(BB61="B", BB61="BUY"),
    IF(VALUE(RTD("tt.rtd",,RTD("tt.rtd",,"Inst","ASX",AW61),"BidQty")) /
       VALUE(RTD("tt.rtd",,RTD("tt.rtd",,"Inst","ASX",AW61),"AskQty")) &gt; $G$2,
       IF(VALUE(RTD("tt.rtd",,RTD("tt.rtd",,"Inst","ASX",AW61),"BidQty")) /
          VALUE(RTD("tt.rtd",,RTD("tt.rtd",,"Inst","ASX",AW61),"AskQty")) &gt;=
          VALUE(RTD("tt.rtd",,RTD("tt.rtd",,"Inst","ASX",AY61),"AskQty")) /
          VALUE(RTD("tt.rtd",,RTD("tt.rtd",,"Inst","ASX",AY61),"BidQty")),
          AY61,AW61),
       ""),
    IF(OR(BB61="S", BB61="SELL"),
        IF(VALUE(RTD("tt.rtd",,RTD("tt.rtd",,"Inst","ASX",AY61),"BidQty")) /
           VALUE(RTD("tt.rtd",,RTD("tt.rtd",,"Inst","ASX",AY61),"AskQty")) &gt;  $G$2,
           IF(VALUE(RTD("tt.rtd",,RTD("tt.rtd",,"Inst","ASX",AW61),"BidQty")) /
              VALUE(RTD("tt.rtd",,RTD("tt.rtd",,"Inst","ASX",AW61),"AskQty")) &gt;=
              VALUE(RTD("tt.rtd",,RTD("tt.rtd",,"Inst","ASX",AY61),"AskQty")) /
              VALUE(RTD("tt.rtd",,RTD("tt.rtd",,"Inst","ASX",AY61),"BidQty")),
              AW61,AY61),
           ""),
        ""))</f>
        <v/>
      </c>
      <c r="BD61" t="str">
        <f t="shared" si="12"/>
        <v/>
      </c>
      <c r="BE61" s="41" t="s">
        <v>283</v>
      </c>
      <c r="BF61" cm="1">
        <f t="array" ref="BF61">IFERROR(
  _xlfn.SWITCH(
    $F$2,
    "vwap", ROUND(
      (RTD("tt.rtd",,RTD("tt.rtd",,"Inst","ASX",BE61),"BidQty") * RTD("tt.rtd",,RTD("tt.rtd",,"Inst","ASX",BE61),"Ask") +
       RTD("tt.rtd",,RTD("tt.rtd",,"Inst","ASX",BE61),"AskQty") * RTD("tt.rtd",,RTD("tt.rtd",,"Inst","ASX",BE61),"Bid")) /
      (RTD("tt.rtd",,RTD("tt.rtd",,"Inst","ASX",BE61),"BidQty") + RTD("tt.rtd",,RTD("tt.rtd",,"Inst","ASX",BE61),"AskQty")),
      3
    ),
    "settle", RTD("tt.rtd",,RTD("tt.rtd",,"Inst","ASX",BE61),"Settle"),
    "mid", ROUND(
      (RTD("tt.rtd",,RTD("tt.rtd",,"Inst","ASX",BE61),"Bid") + RTD("tt.rtd",,RTD("tt.rtd",,"Inst","ASX",BE61),"Ask")) / 2,
      3
    ),
    0
  ),
  0
)</f>
        <v>0</v>
      </c>
      <c r="BG61" s="41" t="s">
        <v>287</v>
      </c>
      <c r="BH61" cm="1">
        <f t="array" ref="BH61">IFERROR(
  _xlfn.SWITCH(
    $F$2,
    "vwap", ROUND(
      (RTD("tt.rtd",,RTD("tt.rtd",,"Inst","ASX",BG61),"BidQty") * RTD("tt.rtd",,RTD("tt.rtd",,"Inst","ASX",BG61),"Ask") +
       RTD("tt.rtd",,RTD("tt.rtd",,"Inst","ASX",BG61),"AskQty") * RTD("tt.rtd",,RTD("tt.rtd",,"Inst","ASX",BG61),"Bid")) /
      (RTD("tt.rtd",,RTD("tt.rtd",,"Inst","ASX",BG61),"BidQty") + RTD("tt.rtd",,RTD("tt.rtd",,"Inst","ASX",BG61),"AskQty")),
      3
    ),
    "settle", RTD("tt.rtd",,RTD("tt.rtd",,"Inst","ASX",BG61),"Settle"),
    "mid", ROUND(
      (RTD("tt.rtd",,RTD("tt.rtd",,"Inst","ASX",BG61),"Bid") + RTD("tt.rtd",,RTD("tt.rtd",,"Inst","ASX",BG61),"Ask")) / 2,
      3
    ),
    0
  ),
  0
)</f>
        <v>0</v>
      </c>
      <c r="BI61" s="35">
        <f t="shared" si="13"/>
        <v>0</v>
      </c>
      <c r="BJ61" t="str">
        <f>IF(AND(BF61=0, BH61=0), "",
   IF(AND(VALUE(RTD("tt.rtd",,RTD("tt.rtd",,"Inst","ASX",BE61),"ttq"))&gt;0,
       VALUE(RTD("tt.rtd",,RTD("tt.rtd",,"Inst","ASX",BG61),"ttq"))&gt;0,
         $E61&lt;$F61, BI61&gt;$F61),
       IF(ABS(BI61-$F61)&gt;0.01, "Sell", "S"),
   IF(AND(VALUE(RTD("tt.rtd",,RTD("tt.rtd",,"Inst","ASX",BE61),"ttq"))&gt;0,
       VALUE(RTD("tt.rtd",,RTD("tt.rtd",,"Inst","ASX",BG61),"ttq"))&gt;0,
       $E61&lt;$F61, BI61&lt;$E61),
       IF(ABS(BI61-$E61)&gt;0.01, "Buy", "B"), "")))</f>
        <v/>
      </c>
      <c r="BK61" t="str">
        <f>IF(OR(BJ61="B", BJ61="BUY"),
    IF(VALUE(RTD("tt.rtd",,RTD("tt.rtd",,"Inst","ASX",BE61),"BidQty")) /
       VALUE(RTD("tt.rtd",,RTD("tt.rtd",,"Inst","ASX",BE61),"AskQty")) &gt; $G$2,
       IF(VALUE(RTD("tt.rtd",,RTD("tt.rtd",,"Inst","ASX",BE61),"BidQty")) /
          VALUE(RTD("tt.rtd",,RTD("tt.rtd",,"Inst","ASX",BE61),"AskQty")) &gt;=
          VALUE(RTD("tt.rtd",,RTD("tt.rtd",,"Inst","ASX",BG61),"AskQty")) /
          VALUE(RTD("tt.rtd",,RTD("tt.rtd",,"Inst","ASX",BG61),"BidQty")),
          BG61,BE61),
       ""),
    IF(OR(BJ61="S", BJ61="SELL"),
        IF(VALUE(RTD("tt.rtd",,RTD("tt.rtd",,"Inst","ASX",BG61),"BidQty")) /
           VALUE(RTD("tt.rtd",,RTD("tt.rtd",,"Inst","ASX",BG61),"AskQty")) &gt;  $G$2,
           IF(VALUE(RTD("tt.rtd",,RTD("tt.rtd",,"Inst","ASX",BE61),"BidQty")) /
              VALUE(RTD("tt.rtd",,RTD("tt.rtd",,"Inst","ASX",BE61),"AskQty")) &gt;=
              VALUE(RTD("tt.rtd",,RTD("tt.rtd",,"Inst","ASX",BG61),"AskQty")) /
              VALUE(RTD("tt.rtd",,RTD("tt.rtd",,"Inst","ASX",BG61),"BidQty")),
              BE61,BG61),
           ""),
        ""))</f>
        <v/>
      </c>
      <c r="BL61" t="str">
        <f t="shared" si="14"/>
        <v/>
      </c>
    </row>
    <row r="62" spans="1:763" x14ac:dyDescent="0.2">
      <c r="A62" s="40" t="s">
        <v>48</v>
      </c>
      <c r="B62" cm="1">
        <f t="array" ref="B62">IFERROR(
  _xlfn.SWITCH(
    $F$2,
    "vwap", ROUND(
      (RTD("tt.rtd",,RTD("tt.rtd",,"Inst","ASX",A62),"BidQty") * RTD("tt.rtd",,RTD("tt.rtd",,"Inst","ASX",A62),"Ask") +
       RTD("tt.rtd",,RTD("tt.rtd",,"Inst","ASX",A62),"AskQty") * RTD("tt.rtd",,RTD("tt.rtd",,"Inst","ASX",A62),"Bid")) /
      (RTD("tt.rtd",,RTD("tt.rtd",,"Inst","ASX",A62),"BidQty") + RTD("tt.rtd",,RTD("tt.rtd",,"Inst","ASX",A62),"AskQty")),
      3
    ),
    "settle", RTD("tt.rtd",,RTD("tt.rtd",,"Inst","ASX",A62),"Settle"),
    "mid", ROUND(
      (RTD("tt.rtd",,RTD("tt.rtd",,"Inst","ASX",A62),"Bid") + RTD("tt.rtd",,RTD("tt.rtd",,"Inst","ASX",A62),"Ask")) / 2,
      3
    ),
    0
  ),
  0
)</f>
        <v>0</v>
      </c>
      <c r="C62" s="35">
        <f t="shared" si="21"/>
        <v>0</v>
      </c>
      <c r="D62" s="41" t="s">
        <v>144</v>
      </c>
      <c r="E62" t="e">
        <f>VALUE(RTD("tt.rtd",,RTD("tt.rtd",,"Inst","ASX",D62),"Bid"))</f>
        <v>#N/A</v>
      </c>
      <c r="F62" t="e">
        <f>VALUE(RTD("tt.rtd",,RTD("tt.rtd",,"Inst","ASX",D62),"Ask"))</f>
        <v>#N/A</v>
      </c>
      <c r="G62" s="37" cm="1">
        <f t="array" ref="G62">IFERROR(
  _xlfn.SWITCH(
    $F$2,
    "vwap", ROUND(
      (RTD("tt.rtd",,RTD("tt.rtd",,"Inst","ASX",D62),"BidQty") * RTD("tt.rtd",,RTD("tt.rtd",,"Inst","ASX",D62),"Ask") +
       RTD("tt.rtd",,RTD("tt.rtd",,"Inst","ASX",D62),"AskQty") * RTD("tt.rtd",,RTD("tt.rtd",,"Inst","ASX",D62),"Bid")) /
      (RTD("tt.rtd",,RTD("tt.rtd",,"Inst","ASX",D62),"BidQty") + RTD("tt.rtd",,RTD("tt.rtd",,"Inst","ASX",D62),"AskQty")),
      3
    ),
    "settle", RTD("tt.rtd",,RTD("tt.rtd",,"Inst","ASX",D62),"Settle"),
    "mid", ROUND(
      (RTD("tt.rtd",,RTD("tt.rtd",,"Inst","ASX",D62),"Bid") + RTD("tt.rtd",,RTD("tt.rtd",,"Inst","ASX",D62),"Ask")) / 2,
      3
    ),
    0
  ),
  0
)</f>
        <v>0</v>
      </c>
      <c r="I62" s="41" t="s">
        <v>146</v>
      </c>
      <c r="J62" cm="1">
        <f t="array" ref="J62">IFERROR(
  _xlfn.SWITCH(
    $F$2,
    "vwap", ROUND(
      (RTD("tt.rtd",,RTD("tt.rtd",,"Inst","ASX",I62),"BidQty") * RTD("tt.rtd",,RTD("tt.rtd",,"Inst","ASX",I62),"Ask") +
       RTD("tt.rtd",,RTD("tt.rtd",,"Inst","ASX",I62),"AskQty") * RTD("tt.rtd",,RTD("tt.rtd",,"Inst","ASX",I62),"Bid")) /
      (RTD("tt.rtd",,RTD("tt.rtd",,"Inst","ASX",I62),"BidQty") + RTD("tt.rtd",,RTD("tt.rtd",,"Inst","ASX",I62),"AskQty")),
      3
    ),
    "settle", RTD("tt.rtd",,RTD("tt.rtd",,"Inst","ASX",I62),"Settle"),
    "mid", ROUND(
      (RTD("tt.rtd",,RTD("tt.rtd",,"Inst","ASX",I62),"Bid") + RTD("tt.rtd",,RTD("tt.rtd",,"Inst","ASX",I62),"Ask")) / 2,
      3
    ),
    0
  ),
  0
)</f>
        <v>0</v>
      </c>
      <c r="K62" s="41" t="s">
        <v>75</v>
      </c>
      <c r="L62" cm="1">
        <f t="array" ref="L62">IFERROR(
  _xlfn.SWITCH(
    $F$2,
    "vwap", ROUND(
      (RTD("tt.rtd",,RTD("tt.rtd",,"Inst","ASX",K62),"BidQty") * RTD("tt.rtd",,RTD("tt.rtd",,"Inst","ASX",K62),"Ask") +
       RTD("tt.rtd",,RTD("tt.rtd",,"Inst","ASX",K62),"AskQty") * RTD("tt.rtd",,RTD("tt.rtd",,"Inst","ASX",K62),"Bid")) /
      (RTD("tt.rtd",,RTD("tt.rtd",,"Inst","ASX",K62),"BidQty") + RTD("tt.rtd",,RTD("tt.rtd",,"Inst","ASX",K62),"AskQty")),
      3
    ),
    "settle", RTD("tt.rtd",,RTD("tt.rtd",,"Inst","ASX",K62),"Settle"),
    "mid", ROUND(
      (RTD("tt.rtd",,RTD("tt.rtd",,"Inst","ASX",K62),"Bid") + RTD("tt.rtd",,RTD("tt.rtd",,"Inst","ASX",K62),"Ask")) / 2,
      3
    ),
    0
  ),
  0
)</f>
        <v>0</v>
      </c>
      <c r="M62" s="35">
        <f t="shared" si="17"/>
        <v>0</v>
      </c>
      <c r="N62" t="str">
        <f>IF(AND(J62=0, L62=0), "",
   IF(AND(VALUE(RTD("tt.rtd",,RTD("tt.rtd",,"Inst","ASX",I62),"ttq"))&gt;0,
       VALUE(RTD("tt.rtd",,RTD("tt.rtd",,"Inst","ASX",K62),"ttq"))&gt;0,
         $E62&lt;$F62, M62&gt;$F62),
       IF(ABS(M62-$F62)&gt;0.01, "Sell", "S"),
   IF(AND(VALUE(RTD("tt.rtd",,RTD("tt.rtd",,"Inst","ASX",I62),"ttq"))&gt;0,
       VALUE(RTD("tt.rtd",,RTD("tt.rtd",,"Inst","ASX",K62),"ttq"))&gt;0,
       $E62&lt;$F62, M62&lt;$E62),
       IF(ABS(M62-$E62)&gt;0.01, "Buy", "B"), "")))</f>
        <v/>
      </c>
      <c r="O62" t="str">
        <f>IF(OR(N62="B", N62="BUY"),
    IF(VALUE(RTD("tt.rtd",,RTD("tt.rtd",,"Inst","ASX",I62),"BidQty")) /
       VALUE(RTD("tt.rtd",,RTD("tt.rtd",,"Inst","ASX",I62),"AskQty")) &gt; $G$2,
       IF(VALUE(RTD("tt.rtd",,RTD("tt.rtd",,"Inst","ASX",I62),"BidQty")) /
          VALUE(RTD("tt.rtd",,RTD("tt.rtd",,"Inst","ASX",I62),"AskQty")) &gt;=
          VALUE(RTD("tt.rtd",,RTD("tt.rtd",,"Inst","ASX",K62),"AskQty")) /
          VALUE(RTD("tt.rtd",,RTD("tt.rtd",,"Inst","ASX",K62),"BidQty")),
          K62, I62),
       ""),
    IF(OR(N62="S", N62="SELL"),
        IF(VALUE(RTD("tt.rtd",,RTD("tt.rtd",,"Inst","ASX",K62),"BidQty")) /
           VALUE(RTD("tt.rtd",,RTD("tt.rtd",,"Inst","ASX",K62),"AskQty")) &gt;  $G$2,
           IF(VALUE(RTD("tt.rtd",,RTD("tt.rtd",,"Inst","ASX",I62),"BidQty")) /
              VALUE(RTD("tt.rtd",,RTD("tt.rtd",,"Inst","ASX",I62),"AskQty")) &gt;=
              VALUE(RTD("tt.rtd",,RTD("tt.rtd",,"Inst","ASX",K62),"AskQty")) /
              VALUE(RTD("tt.rtd",,RTD("tt.rtd",,"Inst","ASX",K62),"BidQty")),
              I62,K62),
           ""),
        ""))</f>
        <v/>
      </c>
      <c r="P62" t="str">
        <f t="shared" si="2"/>
        <v/>
      </c>
      <c r="Q62" s="41" t="s">
        <v>150</v>
      </c>
      <c r="R62" cm="1">
        <f t="array" ref="R62">IFERROR(
  _xlfn.SWITCH(
    $F$2,
    "vwap", ROUND(
      (RTD("tt.rtd",,RTD("tt.rtd",,"Inst","ASX",Q62),"BidQty") * RTD("tt.rtd",,RTD("tt.rtd",,"Inst","ASX",Q62),"Ask") +
       RTD("tt.rtd",,RTD("tt.rtd",,"Inst","ASX",Q62),"AskQty") * RTD("tt.rtd",,RTD("tt.rtd",,"Inst","ASX",Q62),"Bid")) /
      (RTD("tt.rtd",,RTD("tt.rtd",,"Inst","ASX",Q62),"BidQty") + RTD("tt.rtd",,RTD("tt.rtd",,"Inst","ASX",Q62),"AskQty")),
      3
    ),
    "settle", RTD("tt.rtd",,RTD("tt.rtd",,"Inst","ASX",Q62),"Settle"),
    "mid", ROUND(
      (RTD("tt.rtd",,RTD("tt.rtd",,"Inst","ASX",Q62),"Bid") + RTD("tt.rtd",,RTD("tt.rtd",,"Inst","ASX",Q62),"Ask")) / 2,
      3
    ),
    0
  ),
  0
)</f>
        <v>0</v>
      </c>
      <c r="S62" s="41" t="s">
        <v>162</v>
      </c>
      <c r="T62" cm="1">
        <f t="array" ref="T62">IFERROR(
  _xlfn.SWITCH(
    $F$2,
    "vwap", ROUND(
      (RTD("tt.rtd",,RTD("tt.rtd",,"Inst","ASX",S62),"BidQty") * RTD("tt.rtd",,RTD("tt.rtd",,"Inst","ASX",S62),"Ask") +
       RTD("tt.rtd",,RTD("tt.rtd",,"Inst","ASX",S62),"AskQty") * RTD("tt.rtd",,RTD("tt.rtd",,"Inst","ASX",S62),"Bid")) /
      (RTD("tt.rtd",,RTD("tt.rtd",,"Inst","ASX",S62),"BidQty") + RTD("tt.rtd",,RTD("tt.rtd",,"Inst","ASX",S62),"AskQty")),
      3
    ),
    "settle", RTD("tt.rtd",,RTD("tt.rtd",,"Inst","ASX",S62),"Settle"),
    "mid", ROUND(
      (RTD("tt.rtd",,RTD("tt.rtd",,"Inst","ASX",S62),"Bid") + RTD("tt.rtd",,RTD("tt.rtd",,"Inst","ASX",S62),"Ask")) / 2,
      3
    ),
    0
  ),
  0
)</f>
        <v>0</v>
      </c>
      <c r="U62" s="35">
        <f t="shared" si="3"/>
        <v>0</v>
      </c>
      <c r="V62" t="str">
        <f>IF(AND(R62=0, T62=0), "",
   IF(AND(VALUE(RTD("tt.rtd",,RTD("tt.rtd",,"Inst","ASX",Q62),"ttq"))&gt;0,
       VALUE(RTD("tt.rtd",,RTD("tt.rtd",,"Inst","ASX",S62),"ttq"))&gt;0,
         $E62&lt;$F62, U62&gt;$F62),
       IF(ABS(U62-$F62)&gt;0.01, "Sell", "S"),
   IF(AND(VALUE(RTD("tt.rtd",,RTD("tt.rtd",,"Inst","ASX",Q62),"ttq"))&gt;0,
       VALUE(RTD("tt.rtd",,RTD("tt.rtd",,"Inst","ASX",S62),"ttq"))&gt;0,
       $E62&lt;$F62, U62&lt;$E62),
       IF(ABS(U62-$E62)&gt;0.01, "Buy", "B"), "")))</f>
        <v/>
      </c>
      <c r="W62" t="str">
        <f>IF(OR(V62="B", V62="BUY"),
    IF(VALUE(RTD("tt.rtd",,RTD("tt.rtd",,"Inst","ASX",Q62),"BidQty")) /
       VALUE(RTD("tt.rtd",,RTD("tt.rtd",,"Inst","ASX",Q62),"AskQty")) &gt; $G$2,
       IF(VALUE(RTD("tt.rtd",,RTD("tt.rtd",,"Inst","ASX",Q62),"BidQty")) /
          VALUE(RTD("tt.rtd",,RTD("tt.rtd",,"Inst","ASX",Q62),"AskQty")) &gt;=
          VALUE(RTD("tt.rtd",,RTD("tt.rtd",,"Inst","ASX",S62),"AskQty")) /
          VALUE(RTD("tt.rtd",,RTD("tt.rtd",,"Inst","ASX",S62),"BidQty")),
          S62,Q62),
       ""),
    IF(OR(V62="S", V62="SELL"),
        IF(VALUE(RTD("tt.rtd",,RTD("tt.rtd",,"Inst","ASX",S62),"BidQty")) /
           VALUE(RTD("tt.rtd",,RTD("tt.rtd",,"Inst","ASX",S62),"AskQty")) &gt;  $G$2,
           IF(VALUE(RTD("tt.rtd",,RTD("tt.rtd",,"Inst","ASX",Q62),"BidQty")) /
              VALUE(RTD("tt.rtd",,RTD("tt.rtd",,"Inst","ASX",Q62),"AskQty")) &gt;=
              VALUE(RTD("tt.rtd",,RTD("tt.rtd",,"Inst","ASX",S62),"AskQty")) /
              VALUE(RTD("tt.rtd",,RTD("tt.rtd",,"Inst","ASX",S62),"BidQty")),
              Q62,S62),
           ""),
        ""))</f>
        <v/>
      </c>
      <c r="X62" t="str">
        <f t="shared" si="4"/>
        <v/>
      </c>
      <c r="Y62" s="41" t="s">
        <v>190</v>
      </c>
      <c r="Z62" cm="1">
        <f t="array" ref="Z62">IFERROR(
  _xlfn.SWITCH(
    $F$2,
    "vwap", ROUND(
      (RTD("tt.rtd",,RTD("tt.rtd",,"Inst","ASX",Y62),"BidQty") * RTD("tt.rtd",,RTD("tt.rtd",,"Inst","ASX",Y62),"Ask") +
       RTD("tt.rtd",,RTD("tt.rtd",,"Inst","ASX",Y62),"AskQty") * RTD("tt.rtd",,RTD("tt.rtd",,"Inst","ASX",Y62),"Bid")) /
      (RTD("tt.rtd",,RTD("tt.rtd",,"Inst","ASX",Y62),"BidQty") + RTD("tt.rtd",,RTD("tt.rtd",,"Inst","ASX",Y62),"AskQty")),
      3
    ),
    "settle", RTD("tt.rtd",,RTD("tt.rtd",,"Inst","ASX",Y62),"Settle"),
    "mid", ROUND(
      (RTD("tt.rtd",,RTD("tt.rtd",,"Inst","ASX",Y62),"Bid") + RTD("tt.rtd",,RTD("tt.rtd",,"Inst","ASX",Y62),"Ask")) / 2,
      3
    ),
    0
  ),
  0
)</f>
        <v>0</v>
      </c>
      <c r="AA62" s="41" t="s">
        <v>163</v>
      </c>
      <c r="AB62" cm="1">
        <f t="array" ref="AB62">IFERROR(
  _xlfn.SWITCH(
    $F$2,
    "vwap", ROUND(
      (RTD("tt.rtd",,RTD("tt.rtd",,"Inst","ASX",AA62),"BidQty") * RTD("tt.rtd",,RTD("tt.rtd",,"Inst","ASX",AA62),"Ask") +
       RTD("tt.rtd",,RTD("tt.rtd",,"Inst","ASX",AA62),"AskQty") * RTD("tt.rtd",,RTD("tt.rtd",,"Inst","ASX",AA62),"Bid")) /
      (RTD("tt.rtd",,RTD("tt.rtd",,"Inst","ASX",AA62),"BidQty") + RTD("tt.rtd",,RTD("tt.rtd",,"Inst","ASX",AA62),"AskQty")),
      3
    ),
    "settle", RTD("tt.rtd",,RTD("tt.rtd",,"Inst","ASX",AA62),"Settle"),
    "mid", ROUND(
      (RTD("tt.rtd",,RTD("tt.rtd",,"Inst","ASX",AA62),"Bid") + RTD("tt.rtd",,RTD("tt.rtd",,"Inst","ASX",AA62),"Ask")) / 2,
      3
    ),
    0
  ),
  0
)</f>
        <v>0</v>
      </c>
      <c r="AC62" s="35">
        <f t="shared" si="5"/>
        <v>0</v>
      </c>
      <c r="AD62" t="str">
        <f>IF(AND(Z62=0, AB62=0), "",
   IF(AND(VALUE(RTD("tt.rtd",,RTD("tt.rtd",,"Inst","ASX",Y62),"ttq"))&gt;0,
       VALUE(RTD("tt.rtd",,RTD("tt.rtd",,"Inst","ASX",AA62),"ttq"))&gt;0,
         $E62&lt;$F62, AC62&gt;$F62),
       IF(ABS(AC62-$F62)&gt;0.01, "Sell", "S"),
   IF(AND(VALUE(RTD("tt.rtd",,RTD("tt.rtd",,"Inst","ASX",Y62),"ttq"))&gt;0,
       VALUE(RTD("tt.rtd",,RTD("tt.rtd",,"Inst","ASX",AA62),"ttq"))&gt;0,
       $E62&lt;$F62, AC62&lt;$E62),
       IF(ABS(AC62-$E62)&gt;0.01, "Buy", "B"), "")))</f>
        <v/>
      </c>
      <c r="AE62" t="str">
        <f>IF(OR(AD62="B", AD62="BUY"),
    IF(VALUE(RTD("tt.rtd",,RTD("tt.rtd",,"Inst","ASX",Y62),"BidQty")) /
       VALUE(RTD("tt.rtd",,RTD("tt.rtd",,"Inst","ASX",Y62),"AskQty")) &gt; $G$2,
       IF(VALUE(RTD("tt.rtd",,RTD("tt.rtd",,"Inst","ASX",Y62),"BidQty")) /
          VALUE(RTD("tt.rtd",,RTD("tt.rtd",,"Inst","ASX",Y62),"AskQty")) &gt;=
          VALUE(RTD("tt.rtd",,RTD("tt.rtd",,"Inst","ASX",AA62),"AskQty")) /
          VALUE(RTD("tt.rtd",,RTD("tt.rtd",,"Inst","ASX",AA62),"BidQty")),
          AA62,Y62),
       ""),
    IF(OR(AD62="S", AD62="SELL"),
        IF(VALUE(RTD("tt.rtd",,RTD("tt.rtd",,"Inst","ASX",AA62),"BidQty")) /
           VALUE(RTD("tt.rtd",,RTD("tt.rtd",,"Inst","ASX",AA62),"AskQty")) &gt;  $G$2,
           IF(VALUE(RTD("tt.rtd",,RTD("tt.rtd",,"Inst","ASX",Y62),"BidQty")) /
              VALUE(RTD("tt.rtd",,RTD("tt.rtd",,"Inst","ASX",Y62),"AskQty")) &gt;=
              VALUE(RTD("tt.rtd",,RTD("tt.rtd",,"Inst","ASX",AA62),"AskQty")) /
              VALUE(RTD("tt.rtd",,RTD("tt.rtd",,"Inst","ASX",AA62),"BidQty")),
              Y62,AA62),
           ""),
        ""))</f>
        <v/>
      </c>
      <c r="AF62" t="str">
        <f t="shared" si="6"/>
        <v/>
      </c>
      <c r="AG62" s="41" t="s">
        <v>65</v>
      </c>
      <c r="AH62" cm="1">
        <f t="array" ref="AH62">IFERROR(
  _xlfn.SWITCH(
    $F$2,
    "vwap", ROUND(
      (RTD("tt.rtd",,RTD("tt.rtd",,"Inst","ASX",AG62),"BidQty") * RTD("tt.rtd",,RTD("tt.rtd",,"Inst","ASX",AG62),"Ask") +
       RTD("tt.rtd",,RTD("tt.rtd",,"Inst","ASX",AG62),"AskQty") * RTD("tt.rtd",,RTD("tt.rtd",,"Inst","ASX",AG62),"Bid")) /
      (RTD("tt.rtd",,RTD("tt.rtd",,"Inst","ASX",AG62),"BidQty") + RTD("tt.rtd",,RTD("tt.rtd",,"Inst","ASX",AG62),"AskQty")),
      3
    ),
    "settle", RTD("tt.rtd",,RTD("tt.rtd",,"Inst","ASX",AG62),"Settle"),
    "mid", ROUND(
      (RTD("tt.rtd",,RTD("tt.rtd",,"Inst","ASX",AG62),"Bid") + RTD("tt.rtd",,RTD("tt.rtd",,"Inst","ASX",AG62),"Ask")) / 2,
      3
    ),
    0
  ),
  0
)</f>
        <v>0</v>
      </c>
      <c r="AI62" s="41" t="s">
        <v>148</v>
      </c>
      <c r="AJ62" cm="1">
        <f t="array" ref="AJ62">IFERROR(
  _xlfn.SWITCH(
    $F$2,
    "vwap", ROUND(
      (RTD("tt.rtd",,RTD("tt.rtd",,"Inst","ASX",AI62),"BidQty") * RTD("tt.rtd",,RTD("tt.rtd",,"Inst","ASX",AI62),"Ask") +
       RTD("tt.rtd",,RTD("tt.rtd",,"Inst","ASX",AI62),"AskQty") * RTD("tt.rtd",,RTD("tt.rtd",,"Inst","ASX",AI62),"Bid")) /
      (RTD("tt.rtd",,RTD("tt.rtd",,"Inst","ASX",AI62),"BidQty") + RTD("tt.rtd",,RTD("tt.rtd",,"Inst","ASX",AI62),"AskQty")),
      3
    ),
    "settle", RTD("tt.rtd",,RTD("tt.rtd",,"Inst","ASX",AI62),"Settle"),
    "mid", ROUND(
      (RTD("tt.rtd",,RTD("tt.rtd",,"Inst","ASX",AI62),"Bid") + RTD("tt.rtd",,RTD("tt.rtd",,"Inst","ASX",AI62),"Ask")) / 2,
      3
    ),
    0
  ),
  0
)</f>
        <v>0</v>
      </c>
      <c r="AK62" s="35">
        <f t="shared" si="22"/>
        <v>0</v>
      </c>
      <c r="AL62" t="str">
        <f>IF(AND(AH62=0, AJ62=0), "",
   IF(AND(VALUE(RTD("tt.rtd",,RTD("tt.rtd",,"Inst","ASX",AG62),"ttq"))&gt;0,
       VALUE(RTD("tt.rtd",,RTD("tt.rtd",,"Inst","ASX",AI62),"ttq"))&gt;0,
         $E62&lt;$F62, AK62&gt;$F62),
       IF(ABS(AK62-$F62)&gt;0.01, "Sell", "S"),
   IF(AND(VALUE(RTD("tt.rtd",,RTD("tt.rtd",,"Inst","ASX",AG62),"ttq"))&gt;0,
       VALUE(RTD("tt.rtd",,RTD("tt.rtd",,"Inst","ASX",AI62),"ttq"))&gt;0,
       $E62&lt;$F62, AK62&lt;$E62),
       IF(ABS(AK62-$E62)&gt;0.01, "Buy", "B"), "")))</f>
        <v/>
      </c>
      <c r="AM62" t="str">
        <f>IF(OR(AL62="B", AL62="BUY"),
    IF(VALUE(RTD("tt.rtd",,RTD("tt.rtd",,"Inst","ASX",AG62),"BidQty")) /
       VALUE(RTD("tt.rtd",,RTD("tt.rtd",,"Inst","ASX",AG62),"AskQty")) &gt; $G$2,
       IF(VALUE(RTD("tt.rtd",,RTD("tt.rtd",,"Inst","ASX",AG62),"BidQty")) /
          VALUE(RTD("tt.rtd",,RTD("tt.rtd",,"Inst","ASX",AG62),"AskQty")) &gt;=
          VALUE(RTD("tt.rtd",,RTD("tt.rtd",,"Inst","ASX",AI62),"AskQty")) /
          VALUE(RTD("tt.rtd",,RTD("tt.rtd",,"Inst","ASX",AI62),"BidQty")),
          AI62,AG62),
       ""),
    IF(OR(AL62="S", AL62="SELL"),
        IF(VALUE(RTD("tt.rtd",,RTD("tt.rtd",,"Inst","ASX",AI62),"BidQty")) /
           VALUE(RTD("tt.rtd",,RTD("tt.rtd",,"Inst","ASX",AI62),"AskQty")) &gt;  $G$2,
           IF(VALUE(RTD("tt.rtd",,RTD("tt.rtd",,"Inst","ASX",AG62),"BidQty")) /
              VALUE(RTD("tt.rtd",,RTD("tt.rtd",,"Inst","ASX",AG62),"AskQty")) &gt;=
              VALUE(RTD("tt.rtd",,RTD("tt.rtd",,"Inst","ASX",AI62),"AskQty")) /
              VALUE(RTD("tt.rtd",,RTD("tt.rtd",,"Inst","ASX",AI62),"BidQty")),
              AG62,AI62),
           ""),
        ""))</f>
        <v/>
      </c>
      <c r="AN62" t="str">
        <f t="shared" si="8"/>
        <v/>
      </c>
      <c r="AO62" s="41" t="s">
        <v>143</v>
      </c>
      <c r="AP62" cm="1">
        <f t="array" ref="AP62">IFERROR(
  _xlfn.SWITCH(
    $F$2,
    "vwap", ROUND(
      (RTD("tt.rtd",,RTD("tt.rtd",,"Inst","ASX",AO62),"BidQty") * RTD("tt.rtd",,RTD("tt.rtd",,"Inst","ASX",AO62),"Ask") +
       RTD("tt.rtd",,RTD("tt.rtd",,"Inst","ASX",AO62),"AskQty") * RTD("tt.rtd",,RTD("tt.rtd",,"Inst","ASX",AO62),"Bid")) /
      (RTD("tt.rtd",,RTD("tt.rtd",,"Inst","ASX",AO62),"BidQty") + RTD("tt.rtd",,RTD("tt.rtd",,"Inst","ASX",AO62),"AskQty")),
      3
    ),
    "settle", RTD("tt.rtd",,RTD("tt.rtd",,"Inst","ASX",AO62),"Settle"),
    "mid", ROUND(
      (RTD("tt.rtd",,RTD("tt.rtd",,"Inst","ASX",AO62),"Bid") + RTD("tt.rtd",,RTD("tt.rtd",,"Inst","ASX",AO62),"Ask")) / 2,
      3
    ),
    0
  ),
  0
)</f>
        <v>0</v>
      </c>
      <c r="AQ62" s="41" t="s">
        <v>74</v>
      </c>
      <c r="AR62" cm="1">
        <f t="array" ref="AR62">IFERROR(
  _xlfn.SWITCH(
    $F$2,
    "vwap", ROUND(
      (RTD("tt.rtd",,RTD("tt.rtd",,"Inst","ASX",AQ62),"BidQty") * RTD("tt.rtd",,RTD("tt.rtd",,"Inst","ASX",AQ62),"Ask") +
       RTD("tt.rtd",,RTD("tt.rtd",,"Inst","ASX",AQ62),"AskQty") * RTD("tt.rtd",,RTD("tt.rtd",,"Inst","ASX",AQ62),"Bid")) /
      (RTD("tt.rtd",,RTD("tt.rtd",,"Inst","ASX",AQ62),"BidQty") + RTD("tt.rtd",,RTD("tt.rtd",,"Inst","ASX",AQ62),"AskQty")),
      3
    ),
    "settle", RTD("tt.rtd",,RTD("tt.rtd",,"Inst","ASX",AQ62),"Settle"),
    "mid", ROUND(
      (RTD("tt.rtd",,RTD("tt.rtd",,"Inst","ASX",AQ62),"Bid") + RTD("tt.rtd",,RTD("tt.rtd",,"Inst","ASX",AQ62),"Ask")) / 2,
      3
    ),
    0
  ),
  0
)</f>
        <v>0</v>
      </c>
      <c r="AS62" s="35">
        <f t="shared" si="23"/>
        <v>0</v>
      </c>
      <c r="AT62" t="str">
        <f>IF(AND(AP62=0, AR62=0), "",
   IF(AND(VALUE(RTD("tt.rtd",,RTD("tt.rtd",,"Inst","ASX",AO62),"ttq"))&gt;0,
       VALUE(RTD("tt.rtd",,RTD("tt.rtd",,"Inst","ASX",AQ62),"ttq"))&gt;0,
         $E62&lt;$F62, AS62&gt;$F62),
       IF(ABS(AS62-$F62)&gt;0.01, "Sell", "S"),
   IF(AND(VALUE(RTD("tt.rtd",,RTD("tt.rtd",,"Inst","ASX",AO62),"ttq"))&gt;0,
       VALUE(RTD("tt.rtd",,RTD("tt.rtd",,"Inst","ASX",AQ62),"ttq"))&gt;0,
       $E62&lt;$F62, AS62&lt;$E62),
       IF(ABS(AS62-$E62)&gt;0.01, "Buy", "B"), "")))</f>
        <v/>
      </c>
      <c r="AU62" t="str">
        <f>IF(OR(AT62="B", AT62="BUY"),
    IF(VALUE(RTD("tt.rtd",,RTD("tt.rtd",,"Inst","ASX",AO62),"BidQty")) /
       VALUE(RTD("tt.rtd",,RTD("tt.rtd",,"Inst","ASX",AO62),"AskQty")) &gt; $G$2,
       IF(VALUE(RTD("tt.rtd",,RTD("tt.rtd",,"Inst","ASX",AO62),"BidQty")) /
          VALUE(RTD("tt.rtd",,RTD("tt.rtd",,"Inst","ASX",AO62),"AskQty")) &gt;=
          VALUE(RTD("tt.rtd",,RTD("tt.rtd",,"Inst","ASX",AQ62),"AskQty")) /
          VALUE(RTD("tt.rtd",,RTD("tt.rtd",,"Inst","ASX",AQ62),"BidQty")),
          AQ62,AO62),
       ""),
    IF(OR(AT62="S", AT62="SELL"),
        IF(VALUE(RTD("tt.rtd",,RTD("tt.rtd",,"Inst","ASX",AQ62),"BidQty")) /
           VALUE(RTD("tt.rtd",,RTD("tt.rtd",,"Inst","ASX",AQ62),"AskQty")) &gt;  $G$2,
           IF(VALUE(RTD("tt.rtd",,RTD("tt.rtd",,"Inst","ASX",AO62),"BidQty")) /
              VALUE(RTD("tt.rtd",,RTD("tt.rtd",,"Inst","ASX",AO62),"AskQty")) &gt;=
              VALUE(RTD("tt.rtd",,RTD("tt.rtd",,"Inst","ASX",AQ62),"AskQty")) /
              VALUE(RTD("tt.rtd",,RTD("tt.rtd",,"Inst","ASX",AQ62),"BidQty")),
              AO62,AQ62),
           ""),
        ""))</f>
        <v/>
      </c>
      <c r="AV62" t="str">
        <f t="shared" si="10"/>
        <v/>
      </c>
      <c r="AW62" s="41" t="s">
        <v>142</v>
      </c>
      <c r="AX62" cm="1">
        <f t="array" ref="AX62">IFERROR(
  _xlfn.SWITCH(
    $F$2,
    "vwap", ROUND(
      (RTD("tt.rtd",,RTD("tt.rtd",,"Inst","ASX",AW62),"BidQty") * RTD("tt.rtd",,RTD("tt.rtd",,"Inst","ASX",AW62),"Ask") +
       RTD("tt.rtd",,RTD("tt.rtd",,"Inst","ASX",AW62),"AskQty") * RTD("tt.rtd",,RTD("tt.rtd",,"Inst","ASX",AW62),"Bid")) /
      (RTD("tt.rtd",,RTD("tt.rtd",,"Inst","ASX",AW62),"BidQty") + RTD("tt.rtd",,RTD("tt.rtd",,"Inst","ASX",AW62),"AskQty")),
      3
    ),
    "settle", RTD("tt.rtd",,RTD("tt.rtd",,"Inst","ASX",AW62),"Settle"),
    "mid", ROUND(
      (RTD("tt.rtd",,RTD("tt.rtd",,"Inst","ASX",AW62),"Bid") + RTD("tt.rtd",,RTD("tt.rtd",,"Inst","ASX",AW62),"Ask")) / 2,
      3
    ),
    0
  ),
  0
)</f>
        <v>0</v>
      </c>
      <c r="AY62" s="41" t="s">
        <v>152</v>
      </c>
      <c r="AZ62" cm="1">
        <f t="array" ref="AZ62">IFERROR(
  _xlfn.SWITCH(
    $F$2,
    "vwap", ROUND(
      (RTD("tt.rtd",,RTD("tt.rtd",,"Inst","ASX",AY62),"BidQty") * RTD("tt.rtd",,RTD("tt.rtd",,"Inst","ASX",AY62),"Ask") +
       RTD("tt.rtd",,RTD("tt.rtd",,"Inst","ASX",AY62),"AskQty") * RTD("tt.rtd",,RTD("tt.rtd",,"Inst","ASX",AY62),"Bid")) /
      (RTD("tt.rtd",,RTD("tt.rtd",,"Inst","ASX",AY62),"BidQty") + RTD("tt.rtd",,RTD("tt.rtd",,"Inst","ASX",AY62),"AskQty")),
      3
    ),
    "settle", RTD("tt.rtd",,RTD("tt.rtd",,"Inst","ASX",AY62),"Settle"),
    "mid", ROUND(
      (RTD("tt.rtd",,RTD("tt.rtd",,"Inst","ASX",AY62),"Bid") + RTD("tt.rtd",,RTD("tt.rtd",,"Inst","ASX",AY62),"Ask")) / 2,
      3
    ),
    0
  ),
  0
)</f>
        <v>0</v>
      </c>
      <c r="BA62" s="39">
        <f t="shared" si="24"/>
        <v>0</v>
      </c>
      <c r="BB62" t="str">
        <f>IF(AND(AX62=0, AZ62=0), "",
   IF(AND(VALUE(RTD("tt.rtd",,RTD("tt.rtd",,"Inst","ASX",AW62),"ttq"))&gt;0,
       VALUE(RTD("tt.rtd",,RTD("tt.rtd",,"Inst","ASX",AY62),"ttq"))&gt;0,
         $E62&lt;$F62, BA62&gt;$F62),
       IF(ABS(BA62-$F62)&gt;0.01, "Sell", "S"),
   IF(AND(VALUE(RTD("tt.rtd",,RTD("tt.rtd",,"Inst","ASX",AW62),"ttq"))&gt;0,
       VALUE(RTD("tt.rtd",,RTD("tt.rtd",,"Inst","ASX",AY62),"ttq"))&gt;0,
       $E62&lt;$F62, BA62&lt;$E62),
       IF(ABS(BA62-$E62)&gt;0.01, "Buy", "B"), "")))</f>
        <v/>
      </c>
      <c r="BC62" t="str">
        <f>IF(OR(BB62="B", BB62="BUY"),
    IF(VALUE(RTD("tt.rtd",,RTD("tt.rtd",,"Inst","ASX",AW62),"BidQty")) /
       VALUE(RTD("tt.rtd",,RTD("tt.rtd",,"Inst","ASX",AW62),"AskQty")) &gt; $G$2,
       IF(VALUE(RTD("tt.rtd",,RTD("tt.rtd",,"Inst","ASX",AW62),"BidQty")) /
          VALUE(RTD("tt.rtd",,RTD("tt.rtd",,"Inst","ASX",AW62),"AskQty")) &gt;=
          VALUE(RTD("tt.rtd",,RTD("tt.rtd",,"Inst","ASX",AY62),"AskQty")) /
          VALUE(RTD("tt.rtd",,RTD("tt.rtd",,"Inst","ASX",AY62),"BidQty")),
          AY62,AW62),
       ""),
    IF(OR(BB62="S", BB62="SELL"),
        IF(VALUE(RTD("tt.rtd",,RTD("tt.rtd",,"Inst","ASX",AY62),"BidQty")) /
           VALUE(RTD("tt.rtd",,RTD("tt.rtd",,"Inst","ASX",AY62),"AskQty")) &gt;  $G$2,
           IF(VALUE(RTD("tt.rtd",,RTD("tt.rtd",,"Inst","ASX",AW62),"BidQty")) /
              VALUE(RTD("tt.rtd",,RTD("tt.rtd",,"Inst","ASX",AW62),"AskQty")) &gt;=
              VALUE(RTD("tt.rtd",,RTD("tt.rtd",,"Inst","ASX",AY62),"AskQty")) /
              VALUE(RTD("tt.rtd",,RTD("tt.rtd",,"Inst","ASX",AY62),"BidQty")),
              AW62,AY62),
           ""),
        ""))</f>
        <v/>
      </c>
      <c r="BD62" t="str">
        <f t="shared" si="12"/>
        <v/>
      </c>
      <c r="BE62" s="41" t="s">
        <v>284</v>
      </c>
      <c r="BF62" cm="1">
        <f t="array" ref="BF62">IFERROR(
  _xlfn.SWITCH(
    $F$2,
    "vwap", ROUND(
      (RTD("tt.rtd",,RTD("tt.rtd",,"Inst","ASX",BE62),"BidQty") * RTD("tt.rtd",,RTD("tt.rtd",,"Inst","ASX",BE62),"Ask") +
       RTD("tt.rtd",,RTD("tt.rtd",,"Inst","ASX",BE62),"AskQty") * RTD("tt.rtd",,RTD("tt.rtd",,"Inst","ASX",BE62),"Bid")) /
      (RTD("tt.rtd",,RTD("tt.rtd",,"Inst","ASX",BE62),"BidQty") + RTD("tt.rtd",,RTD("tt.rtd",,"Inst","ASX",BE62),"AskQty")),
      3
    ),
    "settle", RTD("tt.rtd",,RTD("tt.rtd",,"Inst","ASX",BE62),"Settle"),
    "mid", ROUND(
      (RTD("tt.rtd",,RTD("tt.rtd",,"Inst","ASX",BE62),"Bid") + RTD("tt.rtd",,RTD("tt.rtd",,"Inst","ASX",BE62),"Ask")) / 2,
      3
    ),
    0
  ),
  0
)</f>
        <v>0</v>
      </c>
      <c r="BG62" s="41" t="s">
        <v>288</v>
      </c>
      <c r="BH62" cm="1">
        <f t="array" ref="BH62">IFERROR(
  _xlfn.SWITCH(
    $F$2,
    "vwap", ROUND(
      (RTD("tt.rtd",,RTD("tt.rtd",,"Inst","ASX",BG62),"BidQty") * RTD("tt.rtd",,RTD("tt.rtd",,"Inst","ASX",BG62),"Ask") +
       RTD("tt.rtd",,RTD("tt.rtd",,"Inst","ASX",BG62),"AskQty") * RTD("tt.rtd",,RTD("tt.rtd",,"Inst","ASX",BG62),"Bid")) /
      (RTD("tt.rtd",,RTD("tt.rtd",,"Inst","ASX",BG62),"BidQty") + RTD("tt.rtd",,RTD("tt.rtd",,"Inst","ASX",BG62),"AskQty")),
      3
    ),
    "settle", RTD("tt.rtd",,RTD("tt.rtd",,"Inst","ASX",BG62),"Settle"),
    "mid", ROUND(
      (RTD("tt.rtd",,RTD("tt.rtd",,"Inst","ASX",BG62),"Bid") + RTD("tt.rtd",,RTD("tt.rtd",,"Inst","ASX",BG62),"Ask")) / 2,
      3
    ),
    0
  ),
  0
)</f>
        <v>0</v>
      </c>
      <c r="BI62" s="35">
        <f t="shared" si="13"/>
        <v>0</v>
      </c>
      <c r="BJ62" t="str">
        <f>IF(AND(BF62=0, BH62=0), "",
   IF(AND(VALUE(RTD("tt.rtd",,RTD("tt.rtd",,"Inst","ASX",BE62),"ttq"))&gt;0,
       VALUE(RTD("tt.rtd",,RTD("tt.rtd",,"Inst","ASX",BG62),"ttq"))&gt;0,
         $E62&lt;$F62, BI62&gt;$F62),
       IF(ABS(BI62-$F62)&gt;0.01, "Sell", "S"),
   IF(AND(VALUE(RTD("tt.rtd",,RTD("tt.rtd",,"Inst","ASX",BE62),"ttq"))&gt;0,
       VALUE(RTD("tt.rtd",,RTD("tt.rtd",,"Inst","ASX",BG62),"ttq"))&gt;0,
       $E62&lt;$F62, BI62&lt;$E62),
       IF(ABS(BI62-$E62)&gt;0.01, "Buy", "B"), "")))</f>
        <v/>
      </c>
      <c r="BK62" t="str">
        <f>IF(OR(BJ62="B", BJ62="BUY"),
    IF(VALUE(RTD("tt.rtd",,RTD("tt.rtd",,"Inst","ASX",BE62),"BidQty")) /
       VALUE(RTD("tt.rtd",,RTD("tt.rtd",,"Inst","ASX",BE62),"AskQty")) &gt; $G$2,
       IF(VALUE(RTD("tt.rtd",,RTD("tt.rtd",,"Inst","ASX",BE62),"BidQty")) /
          VALUE(RTD("tt.rtd",,RTD("tt.rtd",,"Inst","ASX",BE62),"AskQty")) &gt;=
          VALUE(RTD("tt.rtd",,RTD("tt.rtd",,"Inst","ASX",BG62),"AskQty")) /
          VALUE(RTD("tt.rtd",,RTD("tt.rtd",,"Inst","ASX",BG62),"BidQty")),
          BG62,BE62),
       ""),
    IF(OR(BJ62="S", BJ62="SELL"),
        IF(VALUE(RTD("tt.rtd",,RTD("tt.rtd",,"Inst","ASX",BG62),"BidQty")) /
           VALUE(RTD("tt.rtd",,RTD("tt.rtd",,"Inst","ASX",BG62),"AskQty")) &gt;  $G$2,
           IF(VALUE(RTD("tt.rtd",,RTD("tt.rtd",,"Inst","ASX",BE62),"BidQty")) /
              VALUE(RTD("tt.rtd",,RTD("tt.rtd",,"Inst","ASX",BE62),"AskQty")) &gt;=
              VALUE(RTD("tt.rtd",,RTD("tt.rtd",,"Inst","ASX",BG62),"AskQty")) /
              VALUE(RTD("tt.rtd",,RTD("tt.rtd",,"Inst","ASX",BG62),"BidQty")),
              BE62,BG62),
           ""),
        ""))</f>
        <v/>
      </c>
      <c r="BL62" t="str">
        <f t="shared" si="14"/>
        <v/>
      </c>
    </row>
    <row r="63" spans="1:763" x14ac:dyDescent="0.2">
      <c r="A63" s="40" t="s">
        <v>49</v>
      </c>
      <c r="B63" cm="1">
        <f t="array" ref="B63">IFERROR(
  _xlfn.SWITCH(
    $F$2,
    "vwap", ROUND(
      (RTD("tt.rtd",,RTD("tt.rtd",,"Inst","ASX",A63),"BidQty") * RTD("tt.rtd",,RTD("tt.rtd",,"Inst","ASX",A63),"Ask") +
       RTD("tt.rtd",,RTD("tt.rtd",,"Inst","ASX",A63),"AskQty") * RTD("tt.rtd",,RTD("tt.rtd",,"Inst","ASX",A63),"Bid")) /
      (RTD("tt.rtd",,RTD("tt.rtd",,"Inst","ASX",A63),"BidQty") + RTD("tt.rtd",,RTD("tt.rtd",,"Inst","ASX",A63),"AskQty")),
      3
    ),
    "settle", RTD("tt.rtd",,RTD("tt.rtd",,"Inst","ASX",A63),"Settle"),
    "mid", ROUND(
      (RTD("tt.rtd",,RTD("tt.rtd",,"Inst","ASX",A63),"Bid") + RTD("tt.rtd",,RTD("tt.rtd",,"Inst","ASX",A63),"Ask")) / 2,
      3
    ),
    0
  ),
  0
)</f>
        <v>0</v>
      </c>
      <c r="C63" s="35">
        <f t="shared" si="21"/>
        <v>0</v>
      </c>
      <c r="D63" s="41" t="s">
        <v>149</v>
      </c>
      <c r="E63" t="e">
        <f>VALUE(RTD("tt.rtd",,RTD("tt.rtd",,"Inst","ASX",D63),"Bid"))</f>
        <v>#N/A</v>
      </c>
      <c r="F63" t="e">
        <f>VALUE(RTD("tt.rtd",,RTD("tt.rtd",,"Inst","ASX",D63),"Ask"))</f>
        <v>#N/A</v>
      </c>
      <c r="G63" s="37" cm="1">
        <f t="array" ref="G63">IFERROR(
  _xlfn.SWITCH(
    $F$2,
    "vwap", ROUND(
      (RTD("tt.rtd",,RTD("tt.rtd",,"Inst","ASX",D63),"BidQty") * RTD("tt.rtd",,RTD("tt.rtd",,"Inst","ASX",D63),"Ask") +
       RTD("tt.rtd",,RTD("tt.rtd",,"Inst","ASX",D63),"AskQty") * RTD("tt.rtd",,RTD("tt.rtd",,"Inst","ASX",D63),"Bid")) /
      (RTD("tt.rtd",,RTD("tt.rtd",,"Inst","ASX",D63),"BidQty") + RTD("tt.rtd",,RTD("tt.rtd",,"Inst","ASX",D63),"AskQty")),
      3
    ),
    "settle", RTD("tt.rtd",,RTD("tt.rtd",,"Inst","ASX",D63),"Settle"),
    "mid", ROUND(
      (RTD("tt.rtd",,RTD("tt.rtd",,"Inst","ASX",D63),"Bid") + RTD("tt.rtd",,RTD("tt.rtd",,"Inst","ASX",D63),"Ask")) / 2,
      3
    ),
    0
  ),
  0
)</f>
        <v>0</v>
      </c>
      <c r="I63" s="41" t="s">
        <v>151</v>
      </c>
      <c r="J63" cm="1">
        <f t="array" ref="J63">IFERROR(
  _xlfn.SWITCH(
    $F$2,
    "vwap", ROUND(
      (RTD("tt.rtd",,RTD("tt.rtd",,"Inst","ASX",I63),"BidQty") * RTD("tt.rtd",,RTD("tt.rtd",,"Inst","ASX",I63),"Ask") +
       RTD("tt.rtd",,RTD("tt.rtd",,"Inst","ASX",I63),"AskQty") * RTD("tt.rtd",,RTD("tt.rtd",,"Inst","ASX",I63),"Bid")) /
      (RTD("tt.rtd",,RTD("tt.rtd",,"Inst","ASX",I63),"BidQty") + RTD("tt.rtd",,RTD("tt.rtd",,"Inst","ASX",I63),"AskQty")),
      3
    ),
    "settle", RTD("tt.rtd",,RTD("tt.rtd",,"Inst","ASX",I63),"Settle"),
    "mid", ROUND(
      (RTD("tt.rtd",,RTD("tt.rtd",,"Inst","ASX",I63),"Bid") + RTD("tt.rtd",,RTD("tt.rtd",,"Inst","ASX",I63),"Ask")) / 2,
      3
    ),
    0
  ),
  0
)</f>
        <v>0</v>
      </c>
      <c r="K63" s="41" t="s">
        <v>76</v>
      </c>
      <c r="L63" cm="1">
        <f t="array" ref="L63">IFERROR(
  _xlfn.SWITCH(
    $F$2,
    "vwap", ROUND(
      (RTD("tt.rtd",,RTD("tt.rtd",,"Inst","ASX",K63),"BidQty") * RTD("tt.rtd",,RTD("tt.rtd",,"Inst","ASX",K63),"Ask") +
       RTD("tt.rtd",,RTD("tt.rtd",,"Inst","ASX",K63),"AskQty") * RTD("tt.rtd",,RTD("tt.rtd",,"Inst","ASX",K63),"Bid")) /
      (RTD("tt.rtd",,RTD("tt.rtd",,"Inst","ASX",K63),"BidQty") + RTD("tt.rtd",,RTD("tt.rtd",,"Inst","ASX",K63),"AskQty")),
      3
    ),
    "settle", RTD("tt.rtd",,RTD("tt.rtd",,"Inst","ASX",K63),"Settle"),
    "mid", ROUND(
      (RTD("tt.rtd",,RTD("tt.rtd",,"Inst","ASX",K63),"Bid") + RTD("tt.rtd",,RTD("tt.rtd",,"Inst","ASX",K63),"Ask")) / 2,
      3
    ),
    0
  ),
  0
)</f>
        <v>0</v>
      </c>
      <c r="M63" s="35">
        <f t="shared" si="17"/>
        <v>0</v>
      </c>
      <c r="N63" t="str">
        <f>IF(AND(J63=0, L63=0), "",
   IF(AND(VALUE(RTD("tt.rtd",,RTD("tt.rtd",,"Inst","ASX",I63),"ttq"))&gt;0,
       VALUE(RTD("tt.rtd",,RTD("tt.rtd",,"Inst","ASX",K63),"ttq"))&gt;0,
         $E63&lt;$F63, M63&gt;$F63),
       IF(ABS(M63-$F63)&gt;0.01, "Sell", "S"),
   IF(AND(VALUE(RTD("tt.rtd",,RTD("tt.rtd",,"Inst","ASX",I63),"ttq"))&gt;0,
       VALUE(RTD("tt.rtd",,RTD("tt.rtd",,"Inst","ASX",K63),"ttq"))&gt;0,
       $E63&lt;$F63, M63&lt;$E63),
       IF(ABS(M63-$E63)&gt;0.01, "Buy", "B"), "")))</f>
        <v/>
      </c>
      <c r="O63" t="str">
        <f>IF(OR(N63="B", N63="BUY"),
    IF(VALUE(RTD("tt.rtd",,RTD("tt.rtd",,"Inst","ASX",I63),"BidQty")) /
       VALUE(RTD("tt.rtd",,RTD("tt.rtd",,"Inst","ASX",I63),"AskQty")) &gt; $G$2,
       IF(VALUE(RTD("tt.rtd",,RTD("tt.rtd",,"Inst","ASX",I63),"BidQty")) /
          VALUE(RTD("tt.rtd",,RTD("tt.rtd",,"Inst","ASX",I63),"AskQty")) &gt;=
          VALUE(RTD("tt.rtd",,RTD("tt.rtd",,"Inst","ASX",K63),"AskQty")) /
          VALUE(RTD("tt.rtd",,RTD("tt.rtd",,"Inst","ASX",K63),"BidQty")),
          K63, I63),
       ""),
    IF(OR(N63="S", N63="SELL"),
        IF(VALUE(RTD("tt.rtd",,RTD("tt.rtd",,"Inst","ASX",K63),"BidQty")) /
           VALUE(RTD("tt.rtd",,RTD("tt.rtd",,"Inst","ASX",K63),"AskQty")) &gt;  $G$2,
           IF(VALUE(RTD("tt.rtd",,RTD("tt.rtd",,"Inst","ASX",I63),"BidQty")) /
              VALUE(RTD("tt.rtd",,RTD("tt.rtd",,"Inst","ASX",I63),"AskQty")) &gt;=
              VALUE(RTD("tt.rtd",,RTD("tt.rtd",,"Inst","ASX",K63),"AskQty")) /
              VALUE(RTD("tt.rtd",,RTD("tt.rtd",,"Inst","ASX",K63),"BidQty")),
              I63,K63),
           ""),
        ""))</f>
        <v/>
      </c>
      <c r="P63" t="str">
        <f t="shared" si="2"/>
        <v/>
      </c>
      <c r="Q63" s="41" t="s">
        <v>155</v>
      </c>
      <c r="R63" cm="1">
        <f t="array" ref="R63">IFERROR(
  _xlfn.SWITCH(
    $F$2,
    "vwap", ROUND(
      (RTD("tt.rtd",,RTD("tt.rtd",,"Inst","ASX",Q63),"BidQty") * RTD("tt.rtd",,RTD("tt.rtd",,"Inst","ASX",Q63),"Ask") +
       RTD("tt.rtd",,RTD("tt.rtd",,"Inst","ASX",Q63),"AskQty") * RTD("tt.rtd",,RTD("tt.rtd",,"Inst","ASX",Q63),"Bid")) /
      (RTD("tt.rtd",,RTD("tt.rtd",,"Inst","ASX",Q63),"BidQty") + RTD("tt.rtd",,RTD("tt.rtd",,"Inst","ASX",Q63),"AskQty")),
      3
    ),
    "settle", RTD("tt.rtd",,RTD("tt.rtd",,"Inst","ASX",Q63),"Settle"),
    "mid", ROUND(
      (RTD("tt.rtd",,RTD("tt.rtd",,"Inst","ASX",Q63),"Bid") + RTD("tt.rtd",,RTD("tt.rtd",,"Inst","ASX",Q63),"Ask")) / 2,
      3
    ),
    0
  ),
  0
)</f>
        <v>0</v>
      </c>
      <c r="S63" s="41" t="s">
        <v>167</v>
      </c>
      <c r="T63" cm="1">
        <f t="array" ref="T63">IFERROR(
  _xlfn.SWITCH(
    $F$2,
    "vwap", ROUND(
      (RTD("tt.rtd",,RTD("tt.rtd",,"Inst","ASX",S63),"BidQty") * RTD("tt.rtd",,RTD("tt.rtd",,"Inst","ASX",S63),"Ask") +
       RTD("tt.rtd",,RTD("tt.rtd",,"Inst","ASX",S63),"AskQty") * RTD("tt.rtd",,RTD("tt.rtd",,"Inst","ASX",S63),"Bid")) /
      (RTD("tt.rtd",,RTD("tt.rtd",,"Inst","ASX",S63),"BidQty") + RTD("tt.rtd",,RTD("tt.rtd",,"Inst","ASX",S63),"AskQty")),
      3
    ),
    "settle", RTD("tt.rtd",,RTD("tt.rtd",,"Inst","ASX",S63),"Settle"),
    "mid", ROUND(
      (RTD("tt.rtd",,RTD("tt.rtd",,"Inst","ASX",S63),"Bid") + RTD("tt.rtd",,RTD("tt.rtd",,"Inst","ASX",S63),"Ask")) / 2,
      3
    ),
    0
  ),
  0
)</f>
        <v>0</v>
      </c>
      <c r="U63" s="35">
        <f t="shared" si="3"/>
        <v>0</v>
      </c>
      <c r="V63" t="str">
        <f>IF(AND(R63=0, T63=0), "",
   IF(AND(VALUE(RTD("tt.rtd",,RTD("tt.rtd",,"Inst","ASX",Q63),"ttq"))&gt;0,
       VALUE(RTD("tt.rtd",,RTD("tt.rtd",,"Inst","ASX",S63),"ttq"))&gt;0,
         $E63&lt;$F63, U63&gt;$F63),
       IF(ABS(U63-$F63)&gt;0.01, "Sell", "S"),
   IF(AND(VALUE(RTD("tt.rtd",,RTD("tt.rtd",,"Inst","ASX",Q63),"ttq"))&gt;0,
       VALUE(RTD("tt.rtd",,RTD("tt.rtd",,"Inst","ASX",S63),"ttq"))&gt;0,
       $E63&lt;$F63, U63&lt;$E63),
       IF(ABS(U63-$E63)&gt;0.01, "Buy", "B"), "")))</f>
        <v/>
      </c>
      <c r="W63" t="str">
        <f>IF(OR(V63="B", V63="BUY"),
    IF(VALUE(RTD("tt.rtd",,RTD("tt.rtd",,"Inst","ASX",Q63),"BidQty")) /
       VALUE(RTD("tt.rtd",,RTD("tt.rtd",,"Inst","ASX",Q63),"AskQty")) &gt; $G$2,
       IF(VALUE(RTD("tt.rtd",,RTD("tt.rtd",,"Inst","ASX",Q63),"BidQty")) /
          VALUE(RTD("tt.rtd",,RTD("tt.rtd",,"Inst","ASX",Q63),"AskQty")) &gt;=
          VALUE(RTD("tt.rtd",,RTD("tt.rtd",,"Inst","ASX",S63),"AskQty")) /
          VALUE(RTD("tt.rtd",,RTD("tt.rtd",,"Inst","ASX",S63),"BidQty")),
          S63,Q63),
       ""),
    IF(OR(V63="S", V63="SELL"),
        IF(VALUE(RTD("tt.rtd",,RTD("tt.rtd",,"Inst","ASX",S63),"BidQty")) /
           VALUE(RTD("tt.rtd",,RTD("tt.rtd",,"Inst","ASX",S63),"AskQty")) &gt;  $G$2,
           IF(VALUE(RTD("tt.rtd",,RTD("tt.rtd",,"Inst","ASX",Q63),"BidQty")) /
              VALUE(RTD("tt.rtd",,RTD("tt.rtd",,"Inst","ASX",Q63),"AskQty")) &gt;=
              VALUE(RTD("tt.rtd",,RTD("tt.rtd",,"Inst","ASX",S63),"AskQty")) /
              VALUE(RTD("tt.rtd",,RTD("tt.rtd",,"Inst","ASX",S63),"BidQty")),
              Q63,S63),
           ""),
        ""))</f>
        <v/>
      </c>
      <c r="X63" t="str">
        <f t="shared" si="4"/>
        <v/>
      </c>
      <c r="Y63" s="41" t="s">
        <v>191</v>
      </c>
      <c r="Z63" cm="1">
        <f t="array" ref="Z63">IFERROR(
  _xlfn.SWITCH(
    $F$2,
    "vwap", ROUND(
      (RTD("tt.rtd",,RTD("tt.rtd",,"Inst","ASX",Y63),"BidQty") * RTD("tt.rtd",,RTD("tt.rtd",,"Inst","ASX",Y63),"Ask") +
       RTD("tt.rtd",,RTD("tt.rtd",,"Inst","ASX",Y63),"AskQty") * RTD("tt.rtd",,RTD("tt.rtd",,"Inst","ASX",Y63),"Bid")) /
      (RTD("tt.rtd",,RTD("tt.rtd",,"Inst","ASX",Y63),"BidQty") + RTD("tt.rtd",,RTD("tt.rtd",,"Inst","ASX",Y63),"AskQty")),
      3
    ),
    "settle", RTD("tt.rtd",,RTD("tt.rtd",,"Inst","ASX",Y63),"Settle"),
    "mid", ROUND(
      (RTD("tt.rtd",,RTD("tt.rtd",,"Inst","ASX",Y63),"Bid") + RTD("tt.rtd",,RTD("tt.rtd",,"Inst","ASX",Y63),"Ask")) / 2,
      3
    ),
    0
  ),
  0
)</f>
        <v>0</v>
      </c>
      <c r="AA63" s="41" t="s">
        <v>168</v>
      </c>
      <c r="AB63" cm="1">
        <f t="array" ref="AB63">IFERROR(
  _xlfn.SWITCH(
    $F$2,
    "vwap", ROUND(
      (RTD("tt.rtd",,RTD("tt.rtd",,"Inst","ASX",AA63),"BidQty") * RTD("tt.rtd",,RTD("tt.rtd",,"Inst","ASX",AA63),"Ask") +
       RTD("tt.rtd",,RTD("tt.rtd",,"Inst","ASX",AA63),"AskQty") * RTD("tt.rtd",,RTD("tt.rtd",,"Inst","ASX",AA63),"Bid")) /
      (RTD("tt.rtd",,RTD("tt.rtd",,"Inst","ASX",AA63),"BidQty") + RTD("tt.rtd",,RTD("tt.rtd",,"Inst","ASX",AA63),"AskQty")),
      3
    ),
    "settle", RTD("tt.rtd",,RTD("tt.rtd",,"Inst","ASX",AA63),"Settle"),
    "mid", ROUND(
      (RTD("tt.rtd",,RTD("tt.rtd",,"Inst","ASX",AA63),"Bid") + RTD("tt.rtd",,RTD("tt.rtd",,"Inst","ASX",AA63),"Ask")) / 2,
      3
    ),
    0
  ),
  0
)</f>
        <v>0</v>
      </c>
      <c r="AC63" s="35">
        <f t="shared" si="5"/>
        <v>0</v>
      </c>
      <c r="AD63" t="str">
        <f>IF(AND(Z63=0, AB63=0), "",
   IF(AND(VALUE(RTD("tt.rtd",,RTD("tt.rtd",,"Inst","ASX",Y63),"ttq"))&gt;0,
       VALUE(RTD("tt.rtd",,RTD("tt.rtd",,"Inst","ASX",AA63),"ttq"))&gt;0,
         $E63&lt;$F63, AC63&gt;$F63),
       IF(ABS(AC63-$F63)&gt;0.01, "Sell", "S"),
   IF(AND(VALUE(RTD("tt.rtd",,RTD("tt.rtd",,"Inst","ASX",Y63),"ttq"))&gt;0,
       VALUE(RTD("tt.rtd",,RTD("tt.rtd",,"Inst","ASX",AA63),"ttq"))&gt;0,
       $E63&lt;$F63, AC63&lt;$E63),
       IF(ABS(AC63-$E63)&gt;0.01, "Buy", "B"), "")))</f>
        <v/>
      </c>
      <c r="AE63" t="str">
        <f>IF(OR(AD63="B", AD63="BUY"),
    IF(VALUE(RTD("tt.rtd",,RTD("tt.rtd",,"Inst","ASX",Y63),"BidQty")) /
       VALUE(RTD("tt.rtd",,RTD("tt.rtd",,"Inst","ASX",Y63),"AskQty")) &gt; $G$2,
       IF(VALUE(RTD("tt.rtd",,RTD("tt.rtd",,"Inst","ASX",Y63),"BidQty")) /
          VALUE(RTD("tt.rtd",,RTD("tt.rtd",,"Inst","ASX",Y63),"AskQty")) &gt;=
          VALUE(RTD("tt.rtd",,RTD("tt.rtd",,"Inst","ASX",AA63),"AskQty")) /
          VALUE(RTD("tt.rtd",,RTD("tt.rtd",,"Inst","ASX",AA63),"BidQty")),
          AA63,Y63),
       ""),
    IF(OR(AD63="S", AD63="SELL"),
        IF(VALUE(RTD("tt.rtd",,RTD("tt.rtd",,"Inst","ASX",AA63),"BidQty")) /
           VALUE(RTD("tt.rtd",,RTD("tt.rtd",,"Inst","ASX",AA63),"AskQty")) &gt;  $G$2,
           IF(VALUE(RTD("tt.rtd",,RTD("tt.rtd",,"Inst","ASX",Y63),"BidQty")) /
              VALUE(RTD("tt.rtd",,RTD("tt.rtd",,"Inst","ASX",Y63),"AskQty")) &gt;=
              VALUE(RTD("tt.rtd",,RTD("tt.rtd",,"Inst","ASX",AA63),"AskQty")) /
              VALUE(RTD("tt.rtd",,RTD("tt.rtd",,"Inst","ASX",AA63),"BidQty")),
              Y63,AA63),
           ""),
        ""))</f>
        <v/>
      </c>
      <c r="AF63" t="str">
        <f t="shared" si="6"/>
        <v/>
      </c>
      <c r="AG63" s="41" t="s">
        <v>72</v>
      </c>
      <c r="AH63" cm="1">
        <f t="array" ref="AH63">IFERROR(
  _xlfn.SWITCH(
    $F$2,
    "vwap", ROUND(
      (RTD("tt.rtd",,RTD("tt.rtd",,"Inst","ASX",AG63),"BidQty") * RTD("tt.rtd",,RTD("tt.rtd",,"Inst","ASX",AG63),"Ask") +
       RTD("tt.rtd",,RTD("tt.rtd",,"Inst","ASX",AG63),"AskQty") * RTD("tt.rtd",,RTD("tt.rtd",,"Inst","ASX",AG63),"Bid")) /
      (RTD("tt.rtd",,RTD("tt.rtd",,"Inst","ASX",AG63),"BidQty") + RTD("tt.rtd",,RTD("tt.rtd",,"Inst","ASX",AG63),"AskQty")),
      3
    ),
    "settle", RTD("tt.rtd",,RTD("tt.rtd",,"Inst","ASX",AG63),"Settle"),
    "mid", ROUND(
      (RTD("tt.rtd",,RTD("tt.rtd",,"Inst","ASX",AG63),"Bid") + RTD("tt.rtd",,RTD("tt.rtd",,"Inst","ASX",AG63),"Ask")) / 2,
      3
    ),
    0
  ),
  0
)</f>
        <v>0</v>
      </c>
      <c r="AI63" s="41" t="s">
        <v>153</v>
      </c>
      <c r="AJ63" cm="1">
        <f t="array" ref="AJ63">IFERROR(
  _xlfn.SWITCH(
    $F$2,
    "vwap", ROUND(
      (RTD("tt.rtd",,RTD("tt.rtd",,"Inst","ASX",AI63),"BidQty") * RTD("tt.rtd",,RTD("tt.rtd",,"Inst","ASX",AI63),"Ask") +
       RTD("tt.rtd",,RTD("tt.rtd",,"Inst","ASX",AI63),"AskQty") * RTD("tt.rtd",,RTD("tt.rtd",,"Inst","ASX",AI63),"Bid")) /
      (RTD("tt.rtd",,RTD("tt.rtd",,"Inst","ASX",AI63),"BidQty") + RTD("tt.rtd",,RTD("tt.rtd",,"Inst","ASX",AI63),"AskQty")),
      3
    ),
    "settle", RTD("tt.rtd",,RTD("tt.rtd",,"Inst","ASX",AI63),"Settle"),
    "mid", ROUND(
      (RTD("tt.rtd",,RTD("tt.rtd",,"Inst","ASX",AI63),"Bid") + RTD("tt.rtd",,RTD("tt.rtd",,"Inst","ASX",AI63),"Ask")) / 2,
      3
    ),
    0
  ),
  0
)</f>
        <v>0</v>
      </c>
      <c r="AK63" s="35">
        <f t="shared" si="22"/>
        <v>0</v>
      </c>
      <c r="AL63" t="str">
        <f>IF(AND(AH63=0, AJ63=0), "",
   IF(AND(VALUE(RTD("tt.rtd",,RTD("tt.rtd",,"Inst","ASX",AG63),"ttq"))&gt;0,
       VALUE(RTD("tt.rtd",,RTD("tt.rtd",,"Inst","ASX",AI63),"ttq"))&gt;0,
         $E63&lt;$F63, AK63&gt;$F63),
       IF(ABS(AK63-$F63)&gt;0.01, "Sell", "S"),
   IF(AND(VALUE(RTD("tt.rtd",,RTD("tt.rtd",,"Inst","ASX",AG63),"ttq"))&gt;0,
       VALUE(RTD("tt.rtd",,RTD("tt.rtd",,"Inst","ASX",AI63),"ttq"))&gt;0,
       $E63&lt;$F63, AK63&lt;$E63),
       IF(ABS(AK63-$E63)&gt;0.01, "Buy", "B"), "")))</f>
        <v/>
      </c>
      <c r="AM63" t="str">
        <f>IF(OR(AL63="B", AL63="BUY"),
    IF(VALUE(RTD("tt.rtd",,RTD("tt.rtd",,"Inst","ASX",AG63),"BidQty")) /
       VALUE(RTD("tt.rtd",,RTD("tt.rtd",,"Inst","ASX",AG63),"AskQty")) &gt; $G$2,
       IF(VALUE(RTD("tt.rtd",,RTD("tt.rtd",,"Inst","ASX",AG63),"BidQty")) /
          VALUE(RTD("tt.rtd",,RTD("tt.rtd",,"Inst","ASX",AG63),"AskQty")) &gt;=
          VALUE(RTD("tt.rtd",,RTD("tt.rtd",,"Inst","ASX",AI63),"AskQty")) /
          VALUE(RTD("tt.rtd",,RTD("tt.rtd",,"Inst","ASX",AI63),"BidQty")),
          AI63,AG63),
       ""),
    IF(OR(AL63="S", AL63="SELL"),
        IF(VALUE(RTD("tt.rtd",,RTD("tt.rtd",,"Inst","ASX",AI63),"BidQty")) /
           VALUE(RTD("tt.rtd",,RTD("tt.rtd",,"Inst","ASX",AI63),"AskQty")) &gt;  $G$2,
           IF(VALUE(RTD("tt.rtd",,RTD("tt.rtd",,"Inst","ASX",AG63),"BidQty")) /
              VALUE(RTD("tt.rtd",,RTD("tt.rtd",,"Inst","ASX",AG63),"AskQty")) &gt;=
              VALUE(RTD("tt.rtd",,RTD("tt.rtd",,"Inst","ASX",AI63),"AskQty")) /
              VALUE(RTD("tt.rtd",,RTD("tt.rtd",,"Inst","ASX",AI63),"BidQty")),
              AG63,AI63),
           ""),
        ""))</f>
        <v/>
      </c>
      <c r="AN63" t="str">
        <f t="shared" si="8"/>
        <v/>
      </c>
      <c r="AO63" s="41" t="s">
        <v>148</v>
      </c>
      <c r="AP63" cm="1">
        <f t="array" ref="AP63">IFERROR(
  _xlfn.SWITCH(
    $F$2,
    "vwap", ROUND(
      (RTD("tt.rtd",,RTD("tt.rtd",,"Inst","ASX",AO63),"BidQty") * RTD("tt.rtd",,RTD("tt.rtd",,"Inst","ASX",AO63),"Ask") +
       RTD("tt.rtd",,RTD("tt.rtd",,"Inst","ASX",AO63),"AskQty") * RTD("tt.rtd",,RTD("tt.rtd",,"Inst","ASX",AO63),"Bid")) /
      (RTD("tt.rtd",,RTD("tt.rtd",,"Inst","ASX",AO63),"BidQty") + RTD("tt.rtd",,RTD("tt.rtd",,"Inst","ASX",AO63),"AskQty")),
      3
    ),
    "settle", RTD("tt.rtd",,RTD("tt.rtd",,"Inst","ASX",AO63),"Settle"),
    "mid", ROUND(
      (RTD("tt.rtd",,RTD("tt.rtd",,"Inst","ASX",AO63),"Bid") + RTD("tt.rtd",,RTD("tt.rtd",,"Inst","ASX",AO63),"Ask")) / 2,
      3
    ),
    0
  ),
  0
)</f>
        <v>0</v>
      </c>
      <c r="AQ63" s="41" t="s">
        <v>75</v>
      </c>
      <c r="AR63" cm="1">
        <f t="array" ref="AR63">IFERROR(
  _xlfn.SWITCH(
    $F$2,
    "vwap", ROUND(
      (RTD("tt.rtd",,RTD("tt.rtd",,"Inst","ASX",AQ63),"BidQty") * RTD("tt.rtd",,RTD("tt.rtd",,"Inst","ASX",AQ63),"Ask") +
       RTD("tt.rtd",,RTD("tt.rtd",,"Inst","ASX",AQ63),"AskQty") * RTD("tt.rtd",,RTD("tt.rtd",,"Inst","ASX",AQ63),"Bid")) /
      (RTD("tt.rtd",,RTD("tt.rtd",,"Inst","ASX",AQ63),"BidQty") + RTD("tt.rtd",,RTD("tt.rtd",,"Inst","ASX",AQ63),"AskQty")),
      3
    ),
    "settle", RTD("tt.rtd",,RTD("tt.rtd",,"Inst","ASX",AQ63),"Settle"),
    "mid", ROUND(
      (RTD("tt.rtd",,RTD("tt.rtd",,"Inst","ASX",AQ63),"Bid") + RTD("tt.rtd",,RTD("tt.rtd",,"Inst","ASX",AQ63),"Ask")) / 2,
      3
    ),
    0
  ),
  0
)</f>
        <v>0</v>
      </c>
      <c r="AS63" s="35">
        <f t="shared" si="23"/>
        <v>0</v>
      </c>
      <c r="AT63" t="str">
        <f>IF(AND(AP63=0, AR63=0), "",
   IF(AND(VALUE(RTD("tt.rtd",,RTD("tt.rtd",,"Inst","ASX",AO63),"ttq"))&gt;0,
       VALUE(RTD("tt.rtd",,RTD("tt.rtd",,"Inst","ASX",AQ63),"ttq"))&gt;0,
         $E63&lt;$F63, AS63&gt;$F63),
       IF(ABS(AS63-$F63)&gt;0.01, "Sell", "S"),
   IF(AND(VALUE(RTD("tt.rtd",,RTD("tt.rtd",,"Inst","ASX",AO63),"ttq"))&gt;0,
       VALUE(RTD("tt.rtd",,RTD("tt.rtd",,"Inst","ASX",AQ63),"ttq"))&gt;0,
       $E63&lt;$F63, AS63&lt;$E63),
       IF(ABS(AS63-$E63)&gt;0.01, "Buy", "B"), "")))</f>
        <v/>
      </c>
      <c r="AU63" t="str">
        <f>IF(OR(AT63="B", AT63="BUY"),
    IF(VALUE(RTD("tt.rtd",,RTD("tt.rtd",,"Inst","ASX",AO63),"BidQty")) /
       VALUE(RTD("tt.rtd",,RTD("tt.rtd",,"Inst","ASX",AO63),"AskQty")) &gt; $G$2,
       IF(VALUE(RTD("tt.rtd",,RTD("tt.rtd",,"Inst","ASX",AO63),"BidQty")) /
          VALUE(RTD("tt.rtd",,RTD("tt.rtd",,"Inst","ASX",AO63),"AskQty")) &gt;=
          VALUE(RTD("tt.rtd",,RTD("tt.rtd",,"Inst","ASX",AQ63),"AskQty")) /
          VALUE(RTD("tt.rtd",,RTD("tt.rtd",,"Inst","ASX",AQ63),"BidQty")),
          AQ63,AO63),
       ""),
    IF(OR(AT63="S", AT63="SELL"),
        IF(VALUE(RTD("tt.rtd",,RTD("tt.rtd",,"Inst","ASX",AQ63),"BidQty")) /
           VALUE(RTD("tt.rtd",,RTD("tt.rtd",,"Inst","ASX",AQ63),"AskQty")) &gt;  $G$2,
           IF(VALUE(RTD("tt.rtd",,RTD("tt.rtd",,"Inst","ASX",AO63),"BidQty")) /
              VALUE(RTD("tt.rtd",,RTD("tt.rtd",,"Inst","ASX",AO63),"AskQty")) &gt;=
              VALUE(RTD("tt.rtd",,RTD("tt.rtd",,"Inst","ASX",AQ63),"AskQty")) /
              VALUE(RTD("tt.rtd",,RTD("tt.rtd",,"Inst","ASX",AQ63),"BidQty")),
              AO63,AQ63),
           ""),
        ""))</f>
        <v/>
      </c>
      <c r="AV63" t="str">
        <f t="shared" si="10"/>
        <v/>
      </c>
      <c r="AW63" s="41" t="s">
        <v>147</v>
      </c>
      <c r="AX63" cm="1">
        <f t="array" ref="AX63">IFERROR(
  _xlfn.SWITCH(
    $F$2,
    "vwap", ROUND(
      (RTD("tt.rtd",,RTD("tt.rtd",,"Inst","ASX",AW63),"BidQty") * RTD("tt.rtd",,RTD("tt.rtd",,"Inst","ASX",AW63),"Ask") +
       RTD("tt.rtd",,RTD("tt.rtd",,"Inst","ASX",AW63),"AskQty") * RTD("tt.rtd",,RTD("tt.rtd",,"Inst","ASX",AW63),"Bid")) /
      (RTD("tt.rtd",,RTD("tt.rtd",,"Inst","ASX",AW63),"BidQty") + RTD("tt.rtd",,RTD("tt.rtd",,"Inst","ASX",AW63),"AskQty")),
      3
    ),
    "settle", RTD("tt.rtd",,RTD("tt.rtd",,"Inst","ASX",AW63),"Settle"),
    "mid", ROUND(
      (RTD("tt.rtd",,RTD("tt.rtd",,"Inst","ASX",AW63),"Bid") + RTD("tt.rtd",,RTD("tt.rtd",,"Inst","ASX",AW63),"Ask")) / 2,
      3
    ),
    0
  ),
  0
)</f>
        <v>0</v>
      </c>
      <c r="AY63" s="41" t="s">
        <v>157</v>
      </c>
      <c r="AZ63" cm="1">
        <f t="array" ref="AZ63">IFERROR(
  _xlfn.SWITCH(
    $F$2,
    "vwap", ROUND(
      (RTD("tt.rtd",,RTD("tt.rtd",,"Inst","ASX",AY63),"BidQty") * RTD("tt.rtd",,RTD("tt.rtd",,"Inst","ASX",AY63),"Ask") +
       RTD("tt.rtd",,RTD("tt.rtd",,"Inst","ASX",AY63),"AskQty") * RTD("tt.rtd",,RTD("tt.rtd",,"Inst","ASX",AY63),"Bid")) /
      (RTD("tt.rtd",,RTD("tt.rtd",,"Inst","ASX",AY63),"BidQty") + RTD("tt.rtd",,RTD("tt.rtd",,"Inst","ASX",AY63),"AskQty")),
      3
    ),
    "settle", RTD("tt.rtd",,RTD("tt.rtd",,"Inst","ASX",AY63),"Settle"),
    "mid", ROUND(
      (RTD("tt.rtd",,RTD("tt.rtd",,"Inst","ASX",AY63),"Bid") + RTD("tt.rtd",,RTD("tt.rtd",,"Inst","ASX",AY63),"Ask")) / 2,
      3
    ),
    0
  ),
  0
)</f>
        <v>0</v>
      </c>
      <c r="BA63" s="39">
        <f t="shared" si="24"/>
        <v>0</v>
      </c>
      <c r="BB63" t="str">
        <f>IF(AND(AX63=0, AZ63=0), "",
   IF(AND(VALUE(RTD("tt.rtd",,RTD("tt.rtd",,"Inst","ASX",AW63),"ttq"))&gt;0,
       VALUE(RTD("tt.rtd",,RTD("tt.rtd",,"Inst","ASX",AY63),"ttq"))&gt;0,
         $E63&lt;$F63, BA63&gt;$F63),
       IF(ABS(BA63-$F63)&gt;0.01, "Sell", "S"),
   IF(AND(VALUE(RTD("tt.rtd",,RTD("tt.rtd",,"Inst","ASX",AW63),"ttq"))&gt;0,
       VALUE(RTD("tt.rtd",,RTD("tt.rtd",,"Inst","ASX",AY63),"ttq"))&gt;0,
       $E63&lt;$F63, BA63&lt;$E63),
       IF(ABS(BA63-$E63)&gt;0.01, "Buy", "B"), "")))</f>
        <v/>
      </c>
      <c r="BC63" t="str">
        <f>IF(OR(BB63="B", BB63="BUY"),
    IF(VALUE(RTD("tt.rtd",,RTD("tt.rtd",,"Inst","ASX",AW63),"BidQty")) /
       VALUE(RTD("tt.rtd",,RTD("tt.rtd",,"Inst","ASX",AW63),"AskQty")) &gt; $G$2,
       IF(VALUE(RTD("tt.rtd",,RTD("tt.rtd",,"Inst","ASX",AW63),"BidQty")) /
          VALUE(RTD("tt.rtd",,RTD("tt.rtd",,"Inst","ASX",AW63),"AskQty")) &gt;=
          VALUE(RTD("tt.rtd",,RTD("tt.rtd",,"Inst","ASX",AY63),"AskQty")) /
          VALUE(RTD("tt.rtd",,RTD("tt.rtd",,"Inst","ASX",AY63),"BidQty")),
          AY63,AW63),
       ""),
    IF(OR(BB63="S", BB63="SELL"),
        IF(VALUE(RTD("tt.rtd",,RTD("tt.rtd",,"Inst","ASX",AY63),"BidQty")) /
           VALUE(RTD("tt.rtd",,RTD("tt.rtd",,"Inst","ASX",AY63),"AskQty")) &gt;  $G$2,
           IF(VALUE(RTD("tt.rtd",,RTD("tt.rtd",,"Inst","ASX",AW63),"BidQty")) /
              VALUE(RTD("tt.rtd",,RTD("tt.rtd",,"Inst","ASX",AW63),"AskQty")) &gt;=
              VALUE(RTD("tt.rtd",,RTD("tt.rtd",,"Inst","ASX",AY63),"AskQty")) /
              VALUE(RTD("tt.rtd",,RTD("tt.rtd",,"Inst","ASX",AY63),"BidQty")),
              AW63,AY63),
           ""),
        ""))</f>
        <v/>
      </c>
      <c r="BD63" t="str">
        <f t="shared" si="12"/>
        <v/>
      </c>
      <c r="BE63" s="41" t="s">
        <v>285</v>
      </c>
      <c r="BF63" cm="1">
        <f t="array" ref="BF63">IFERROR(
  _xlfn.SWITCH(
    $F$2,
    "vwap", ROUND(
      (RTD("tt.rtd",,RTD("tt.rtd",,"Inst","ASX",BE63),"BidQty") * RTD("tt.rtd",,RTD("tt.rtd",,"Inst","ASX",BE63),"Ask") +
       RTD("tt.rtd",,RTD("tt.rtd",,"Inst","ASX",BE63),"AskQty") * RTD("tt.rtd",,RTD("tt.rtd",,"Inst","ASX",BE63),"Bid")) /
      (RTD("tt.rtd",,RTD("tt.rtd",,"Inst","ASX",BE63),"BidQty") + RTD("tt.rtd",,RTD("tt.rtd",,"Inst","ASX",BE63),"AskQty")),
      3
    ),
    "settle", RTD("tt.rtd",,RTD("tt.rtd",,"Inst","ASX",BE63),"Settle"),
    "mid", ROUND(
      (RTD("tt.rtd",,RTD("tt.rtd",,"Inst","ASX",BE63),"Bid") + RTD("tt.rtd",,RTD("tt.rtd",,"Inst","ASX",BE63),"Ask")) / 2,
      3
    ),
    0
  ),
  0
)</f>
        <v>0</v>
      </c>
      <c r="BG63" s="41" t="s">
        <v>289</v>
      </c>
      <c r="BH63" cm="1">
        <f t="array" ref="BH63">IFERROR(
  _xlfn.SWITCH(
    $F$2,
    "vwap", ROUND(
      (RTD("tt.rtd",,RTD("tt.rtd",,"Inst","ASX",BG63),"BidQty") * RTD("tt.rtd",,RTD("tt.rtd",,"Inst","ASX",BG63),"Ask") +
       RTD("tt.rtd",,RTD("tt.rtd",,"Inst","ASX",BG63),"AskQty") * RTD("tt.rtd",,RTD("tt.rtd",,"Inst","ASX",BG63),"Bid")) /
      (RTD("tt.rtd",,RTD("tt.rtd",,"Inst","ASX",BG63),"BidQty") + RTD("tt.rtd",,RTD("tt.rtd",,"Inst","ASX",BG63),"AskQty")),
      3
    ),
    "settle", RTD("tt.rtd",,RTD("tt.rtd",,"Inst","ASX",BG63),"Settle"),
    "mid", ROUND(
      (RTD("tt.rtd",,RTD("tt.rtd",,"Inst","ASX",BG63),"Bid") + RTD("tt.rtd",,RTD("tt.rtd",,"Inst","ASX",BG63),"Ask")) / 2,
      3
    ),
    0
  ),
  0
)</f>
        <v>0</v>
      </c>
      <c r="BI63" s="35">
        <f t="shared" si="13"/>
        <v>0</v>
      </c>
      <c r="BJ63" t="str">
        <f>IF(AND(BF63=0, BH63=0), "",
   IF(AND(VALUE(RTD("tt.rtd",,RTD("tt.rtd",,"Inst","ASX",BE63),"ttq"))&gt;0,
       VALUE(RTD("tt.rtd",,RTD("tt.rtd",,"Inst","ASX",BG63),"ttq"))&gt;0,
         $E63&lt;$F63, BI63&gt;$F63),
       IF(ABS(BI63-$F63)&gt;0.01, "Sell", "S"),
   IF(AND(VALUE(RTD("tt.rtd",,RTD("tt.rtd",,"Inst","ASX",BE63),"ttq"))&gt;0,
       VALUE(RTD("tt.rtd",,RTD("tt.rtd",,"Inst","ASX",BG63),"ttq"))&gt;0,
       $E63&lt;$F63, BI63&lt;$E63),
       IF(ABS(BI63-$E63)&gt;0.01, "Buy", "B"), "")))</f>
        <v/>
      </c>
      <c r="BK63" t="str">
        <f>IF(OR(BJ63="B", BJ63="BUY"),
    IF(VALUE(RTD("tt.rtd",,RTD("tt.rtd",,"Inst","ASX",BE63),"BidQty")) /
       VALUE(RTD("tt.rtd",,RTD("tt.rtd",,"Inst","ASX",BE63),"AskQty")) &gt; $G$2,
       IF(VALUE(RTD("tt.rtd",,RTD("tt.rtd",,"Inst","ASX",BE63),"BidQty")) /
          VALUE(RTD("tt.rtd",,RTD("tt.rtd",,"Inst","ASX",BE63),"AskQty")) &gt;=
          VALUE(RTD("tt.rtd",,RTD("tt.rtd",,"Inst","ASX",BG63),"AskQty")) /
          VALUE(RTD("tt.rtd",,RTD("tt.rtd",,"Inst","ASX",BG63),"BidQty")),
          BG63,BE63),
       ""),
    IF(OR(BJ63="S", BJ63="SELL"),
        IF(VALUE(RTD("tt.rtd",,RTD("tt.rtd",,"Inst","ASX",BG63),"BidQty")) /
           VALUE(RTD("tt.rtd",,RTD("tt.rtd",,"Inst","ASX",BG63),"AskQty")) &gt;  $G$2,
           IF(VALUE(RTD("tt.rtd",,RTD("tt.rtd",,"Inst","ASX",BE63),"BidQty")) /
              VALUE(RTD("tt.rtd",,RTD("tt.rtd",,"Inst","ASX",BE63),"AskQty")) &gt;=
              VALUE(RTD("tt.rtd",,RTD("tt.rtd",,"Inst","ASX",BG63),"AskQty")) /
              VALUE(RTD("tt.rtd",,RTD("tt.rtd",,"Inst","ASX",BG63),"BidQty")),
              BE63,BG63),
           ""),
        ""))</f>
        <v/>
      </c>
      <c r="BL63" t="str">
        <f t="shared" si="14"/>
        <v/>
      </c>
    </row>
    <row r="64" spans="1:763" x14ac:dyDescent="0.2">
      <c r="A64" s="40" t="s">
        <v>50</v>
      </c>
      <c r="B64" cm="1">
        <f t="array" ref="B64">IFERROR(
  _xlfn.SWITCH(
    $F$2,
    "vwap", ROUND(
      (RTD("tt.rtd",,RTD("tt.rtd",,"Inst","ASX",A64),"BidQty") * RTD("tt.rtd",,RTD("tt.rtd",,"Inst","ASX",A64),"Ask") +
       RTD("tt.rtd",,RTD("tt.rtd",,"Inst","ASX",A64),"AskQty") * RTD("tt.rtd",,RTD("tt.rtd",,"Inst","ASX",A64),"Bid")) /
      (RTD("tt.rtd",,RTD("tt.rtd",,"Inst","ASX",A64),"BidQty") + RTD("tt.rtd",,RTD("tt.rtd",,"Inst","ASX",A64),"AskQty")),
      3
    ),
    "settle", RTD("tt.rtd",,RTD("tt.rtd",,"Inst","ASX",A64),"Settle"),
    "mid", ROUND(
      (RTD("tt.rtd",,RTD("tt.rtd",,"Inst","ASX",A64),"Bid") + RTD("tt.rtd",,RTD("tt.rtd",,"Inst","ASX",A64),"Ask")) / 2,
      3
    ),
    0
  ),
  0
)</f>
        <v>0</v>
      </c>
      <c r="C64" s="35">
        <f t="shared" si="21"/>
        <v>0</v>
      </c>
      <c r="D64" s="41" t="s">
        <v>154</v>
      </c>
      <c r="E64" t="e">
        <f>VALUE(RTD("tt.rtd",,RTD("tt.rtd",,"Inst","ASX",D64),"Bid"))</f>
        <v>#N/A</v>
      </c>
      <c r="F64" t="e">
        <f>VALUE(RTD("tt.rtd",,RTD("tt.rtd",,"Inst","ASX",D64),"Ask"))</f>
        <v>#N/A</v>
      </c>
      <c r="G64" s="37" cm="1">
        <f t="array" ref="G64">IFERROR(
  _xlfn.SWITCH(
    $F$2,
    "vwap", ROUND(
      (RTD("tt.rtd",,RTD("tt.rtd",,"Inst","ASX",D64),"BidQty") * RTD("tt.rtd",,RTD("tt.rtd",,"Inst","ASX",D64),"Ask") +
       RTD("tt.rtd",,RTD("tt.rtd",,"Inst","ASX",D64),"AskQty") * RTD("tt.rtd",,RTD("tt.rtd",,"Inst","ASX",D64),"Bid")) /
      (RTD("tt.rtd",,RTD("tt.rtd",,"Inst","ASX",D64),"BidQty") + RTD("tt.rtd",,RTD("tt.rtd",,"Inst","ASX",D64),"AskQty")),
      3
    ),
    "settle", RTD("tt.rtd",,RTD("tt.rtd",,"Inst","ASX",D64),"Settle"),
    "mid", ROUND(
      (RTD("tt.rtd",,RTD("tt.rtd",,"Inst","ASX",D64),"Bid") + RTD("tt.rtd",,RTD("tt.rtd",,"Inst","ASX",D64),"Ask")) / 2,
      3
    ),
    0
  ),
  0
)</f>
        <v>0</v>
      </c>
      <c r="I64" s="41" t="s">
        <v>156</v>
      </c>
      <c r="J64" cm="1">
        <f t="array" ref="J64">IFERROR(
  _xlfn.SWITCH(
    $F$2,
    "vwap", ROUND(
      (RTD("tt.rtd",,RTD("tt.rtd",,"Inst","ASX",I64),"BidQty") * RTD("tt.rtd",,RTD("tt.rtd",,"Inst","ASX",I64),"Ask") +
       RTD("tt.rtd",,RTD("tt.rtd",,"Inst","ASX",I64),"AskQty") * RTD("tt.rtd",,RTD("tt.rtd",,"Inst","ASX",I64),"Bid")) /
      (RTD("tt.rtd",,RTD("tt.rtd",,"Inst","ASX",I64),"BidQty") + RTD("tt.rtd",,RTD("tt.rtd",,"Inst","ASX",I64),"AskQty")),
      3
    ),
    "settle", RTD("tt.rtd",,RTD("tt.rtd",,"Inst","ASX",I64),"Settle"),
    "mid", ROUND(
      (RTD("tt.rtd",,RTD("tt.rtd",,"Inst","ASX",I64),"Bid") + RTD("tt.rtd",,RTD("tt.rtd",,"Inst","ASX",I64),"Ask")) / 2,
      3
    ),
    0
  ),
  0
)</f>
        <v>0</v>
      </c>
      <c r="K64" s="41" t="s">
        <v>77</v>
      </c>
      <c r="L64" cm="1">
        <f t="array" ref="L64">IFERROR(
  _xlfn.SWITCH(
    $F$2,
    "vwap", ROUND(
      (RTD("tt.rtd",,RTD("tt.rtd",,"Inst","ASX",K64),"BidQty") * RTD("tt.rtd",,RTD("tt.rtd",,"Inst","ASX",K64),"Ask") +
       RTD("tt.rtd",,RTD("tt.rtd",,"Inst","ASX",K64),"AskQty") * RTD("tt.rtd",,RTD("tt.rtd",,"Inst","ASX",K64),"Bid")) /
      (RTD("tt.rtd",,RTD("tt.rtd",,"Inst","ASX",K64),"BidQty") + RTD("tt.rtd",,RTD("tt.rtd",,"Inst","ASX",K64),"AskQty")),
      3
    ),
    "settle", RTD("tt.rtd",,RTD("tt.rtd",,"Inst","ASX",K64),"Settle"),
    "mid", ROUND(
      (RTD("tt.rtd",,RTD("tt.rtd",,"Inst","ASX",K64),"Bid") + RTD("tt.rtd",,RTD("tt.rtd",,"Inst","ASX",K64),"Ask")) / 2,
      3
    ),
    0
  ),
  0
)</f>
        <v>0</v>
      </c>
      <c r="M64" s="35">
        <f t="shared" si="17"/>
        <v>0</v>
      </c>
      <c r="N64" t="str">
        <f>IF(AND(J64=0, L64=0), "",
   IF(AND(VALUE(RTD("tt.rtd",,RTD("tt.rtd",,"Inst","ASX",I64),"ttq"))&gt;0,
       VALUE(RTD("tt.rtd",,RTD("tt.rtd",,"Inst","ASX",K64),"ttq"))&gt;0,
         $E64&lt;$F64, M64&gt;$F64),
       IF(ABS(M64-$F64)&gt;0.01, "Sell", "S"),
   IF(AND(VALUE(RTD("tt.rtd",,RTD("tt.rtd",,"Inst","ASX",I64),"ttq"))&gt;0,
       VALUE(RTD("tt.rtd",,RTD("tt.rtd",,"Inst","ASX",K64),"ttq"))&gt;0,
       $E64&lt;$F64, M64&lt;$E64),
       IF(ABS(M64-$E64)&gt;0.01, "Buy", "B"), "")))</f>
        <v/>
      </c>
      <c r="O64" t="str">
        <f>IF(OR(N64="B", N64="BUY"),
    IF(VALUE(RTD("tt.rtd",,RTD("tt.rtd",,"Inst","ASX",I64),"BidQty")) /
       VALUE(RTD("tt.rtd",,RTD("tt.rtd",,"Inst","ASX",I64),"AskQty")) &gt; $G$2,
       IF(VALUE(RTD("tt.rtd",,RTD("tt.rtd",,"Inst","ASX",I64),"BidQty")) /
          VALUE(RTD("tt.rtd",,RTD("tt.rtd",,"Inst","ASX",I64),"AskQty")) &gt;=
          VALUE(RTD("tt.rtd",,RTD("tt.rtd",,"Inst","ASX",K64),"AskQty")) /
          VALUE(RTD("tt.rtd",,RTD("tt.rtd",,"Inst","ASX",K64),"BidQty")),
          K64, I64),
       ""),
    IF(OR(N64="S", N64="SELL"),
        IF(VALUE(RTD("tt.rtd",,RTD("tt.rtd",,"Inst","ASX",K64),"BidQty")) /
           VALUE(RTD("tt.rtd",,RTD("tt.rtd",,"Inst","ASX",K64),"AskQty")) &gt;  $G$2,
           IF(VALUE(RTD("tt.rtd",,RTD("tt.rtd",,"Inst","ASX",I64),"BidQty")) /
              VALUE(RTD("tt.rtd",,RTD("tt.rtd",,"Inst","ASX",I64),"AskQty")) &gt;=
              VALUE(RTD("tt.rtd",,RTD("tt.rtd",,"Inst","ASX",K64),"AskQty")) /
              VALUE(RTD("tt.rtd",,RTD("tt.rtd",,"Inst","ASX",K64),"BidQty")),
              I64,K64),
           ""),
        ""))</f>
        <v/>
      </c>
      <c r="P64" t="str">
        <f t="shared" si="2"/>
        <v/>
      </c>
      <c r="Q64" s="41" t="s">
        <v>160</v>
      </c>
      <c r="R64" cm="1">
        <f t="array" ref="R64">IFERROR(
  _xlfn.SWITCH(
    $F$2,
    "vwap", ROUND(
      (RTD("tt.rtd",,RTD("tt.rtd",,"Inst","ASX",Q64),"BidQty") * RTD("tt.rtd",,RTD("tt.rtd",,"Inst","ASX",Q64),"Ask") +
       RTD("tt.rtd",,RTD("tt.rtd",,"Inst","ASX",Q64),"AskQty") * RTD("tt.rtd",,RTD("tt.rtd",,"Inst","ASX",Q64),"Bid")) /
      (RTD("tt.rtd",,RTD("tt.rtd",,"Inst","ASX",Q64),"BidQty") + RTD("tt.rtd",,RTD("tt.rtd",,"Inst","ASX",Q64),"AskQty")),
      3
    ),
    "settle", RTD("tt.rtd",,RTD("tt.rtd",,"Inst","ASX",Q64),"Settle"),
    "mid", ROUND(
      (RTD("tt.rtd",,RTD("tt.rtd",,"Inst","ASX",Q64),"Bid") + RTD("tt.rtd",,RTD("tt.rtd",,"Inst","ASX",Q64),"Ask")) / 2,
      3
    ),
    0
  ),
  0
)</f>
        <v>0</v>
      </c>
      <c r="S64" s="41" t="s">
        <v>172</v>
      </c>
      <c r="T64" cm="1">
        <f t="array" ref="T64">IFERROR(
  _xlfn.SWITCH(
    $F$2,
    "vwap", ROUND(
      (RTD("tt.rtd",,RTD("tt.rtd",,"Inst","ASX",S64),"BidQty") * RTD("tt.rtd",,RTD("tt.rtd",,"Inst","ASX",S64),"Ask") +
       RTD("tt.rtd",,RTD("tt.rtd",,"Inst","ASX",S64),"AskQty") * RTD("tt.rtd",,RTD("tt.rtd",,"Inst","ASX",S64),"Bid")) /
      (RTD("tt.rtd",,RTD("tt.rtd",,"Inst","ASX",S64),"BidQty") + RTD("tt.rtd",,RTD("tt.rtd",,"Inst","ASX",S64),"AskQty")),
      3
    ),
    "settle", RTD("tt.rtd",,RTD("tt.rtd",,"Inst","ASX",S64),"Settle"),
    "mid", ROUND(
      (RTD("tt.rtd",,RTD("tt.rtd",,"Inst","ASX",S64),"Bid") + RTD("tt.rtd",,RTD("tt.rtd",,"Inst","ASX",S64),"Ask")) / 2,
      3
    ),
    0
  ),
  0
)</f>
        <v>0</v>
      </c>
      <c r="U64" s="35">
        <f t="shared" si="3"/>
        <v>0</v>
      </c>
      <c r="V64" t="str">
        <f>IF(AND(R64=0, T64=0), "",
   IF(AND(VALUE(RTD("tt.rtd",,RTD("tt.rtd",,"Inst","ASX",Q64),"ttq"))&gt;0,
       VALUE(RTD("tt.rtd",,RTD("tt.rtd",,"Inst","ASX",S64),"ttq"))&gt;0,
         $E64&lt;$F64, U64&gt;$F64),
       IF(ABS(U64-$F64)&gt;0.01, "Sell", "S"),
   IF(AND(VALUE(RTD("tt.rtd",,RTD("tt.rtd",,"Inst","ASX",Q64),"ttq"))&gt;0,
       VALUE(RTD("tt.rtd",,RTD("tt.rtd",,"Inst","ASX",S64),"ttq"))&gt;0,
       $E64&lt;$F64, U64&lt;$E64),
       IF(ABS(U64-$E64)&gt;0.01, "Buy", "B"), "")))</f>
        <v/>
      </c>
      <c r="W64" t="str">
        <f>IF(OR(V64="B", V64="BUY"),
    IF(VALUE(RTD("tt.rtd",,RTD("tt.rtd",,"Inst","ASX",Q64),"BidQty")) /
       VALUE(RTD("tt.rtd",,RTD("tt.rtd",,"Inst","ASX",Q64),"AskQty")) &gt; $G$2,
       IF(VALUE(RTD("tt.rtd",,RTD("tt.rtd",,"Inst","ASX",Q64),"BidQty")) /
          VALUE(RTD("tt.rtd",,RTD("tt.rtd",,"Inst","ASX",Q64),"AskQty")) &gt;=
          VALUE(RTD("tt.rtd",,RTD("tt.rtd",,"Inst","ASX",S64),"AskQty")) /
          VALUE(RTD("tt.rtd",,RTD("tt.rtd",,"Inst","ASX",S64),"BidQty")),
          S64,Q64),
       ""),
    IF(OR(V64="S", V64="SELL"),
        IF(VALUE(RTD("tt.rtd",,RTD("tt.rtd",,"Inst","ASX",S64),"BidQty")) /
           VALUE(RTD("tt.rtd",,RTD("tt.rtd",,"Inst","ASX",S64),"AskQty")) &gt;  $G$2,
           IF(VALUE(RTD("tt.rtd",,RTD("tt.rtd",,"Inst","ASX",Q64),"BidQty")) /
              VALUE(RTD("tt.rtd",,RTD("tt.rtd",,"Inst","ASX",Q64),"AskQty")) &gt;=
              VALUE(RTD("tt.rtd",,RTD("tt.rtd",,"Inst","ASX",S64),"AskQty")) /
              VALUE(RTD("tt.rtd",,RTD("tt.rtd",,"Inst","ASX",S64),"BidQty")),
              Q64,S64),
           ""),
        ""))</f>
        <v/>
      </c>
      <c r="X64" t="str">
        <f t="shared" si="4"/>
        <v/>
      </c>
      <c r="Y64" s="41" t="s">
        <v>192</v>
      </c>
      <c r="Z64" cm="1">
        <f t="array" ref="Z64">IFERROR(
  _xlfn.SWITCH(
    $F$2,
    "vwap", ROUND(
      (RTD("tt.rtd",,RTD("tt.rtd",,"Inst","ASX",Y64),"BidQty") * RTD("tt.rtd",,RTD("tt.rtd",,"Inst","ASX",Y64),"Ask") +
       RTD("tt.rtd",,RTD("tt.rtd",,"Inst","ASX",Y64),"AskQty") * RTD("tt.rtd",,RTD("tt.rtd",,"Inst","ASX",Y64),"Bid")) /
      (RTD("tt.rtd",,RTD("tt.rtd",,"Inst","ASX",Y64),"BidQty") + RTD("tt.rtd",,RTD("tt.rtd",,"Inst","ASX",Y64),"AskQty")),
      3
    ),
    "settle", RTD("tt.rtd",,RTD("tt.rtd",,"Inst","ASX",Y64),"Settle"),
    "mid", ROUND(
      (RTD("tt.rtd",,RTD("tt.rtd",,"Inst","ASX",Y64),"Bid") + RTD("tt.rtd",,RTD("tt.rtd",,"Inst","ASX",Y64),"Ask")) / 2,
      3
    ),
    0
  ),
  0
)</f>
        <v>0</v>
      </c>
      <c r="AA64" s="41" t="s">
        <v>173</v>
      </c>
      <c r="AB64" cm="1">
        <f t="array" ref="AB64">IFERROR(
  _xlfn.SWITCH(
    $F$2,
    "vwap", ROUND(
      (RTD("tt.rtd",,RTD("tt.rtd",,"Inst","ASX",AA64),"BidQty") * RTD("tt.rtd",,RTD("tt.rtd",,"Inst","ASX",AA64),"Ask") +
       RTD("tt.rtd",,RTD("tt.rtd",,"Inst","ASX",AA64),"AskQty") * RTD("tt.rtd",,RTD("tt.rtd",,"Inst","ASX",AA64),"Bid")) /
      (RTD("tt.rtd",,RTD("tt.rtd",,"Inst","ASX",AA64),"BidQty") + RTD("tt.rtd",,RTD("tt.rtd",,"Inst","ASX",AA64),"AskQty")),
      3
    ),
    "settle", RTD("tt.rtd",,RTD("tt.rtd",,"Inst","ASX",AA64),"Settle"),
    "mid", ROUND(
      (RTD("tt.rtd",,RTD("tt.rtd",,"Inst","ASX",AA64),"Bid") + RTD("tt.rtd",,RTD("tt.rtd",,"Inst","ASX",AA64),"Ask")) / 2,
      3
    ),
    0
  ),
  0
)</f>
        <v>0</v>
      </c>
      <c r="AC64" s="35">
        <f t="shared" si="5"/>
        <v>0</v>
      </c>
      <c r="AD64" t="str">
        <f>IF(AND(Z64=0, AB64=0), "",
   IF(AND(VALUE(RTD("tt.rtd",,RTD("tt.rtd",,"Inst","ASX",Y64),"ttq"))&gt;0,
       VALUE(RTD("tt.rtd",,RTD("tt.rtd",,"Inst","ASX",AA64),"ttq"))&gt;0,
         $E64&lt;$F64, AC64&gt;$F64),
       IF(ABS(AC64-$F64)&gt;0.01, "Sell", "S"),
   IF(AND(VALUE(RTD("tt.rtd",,RTD("tt.rtd",,"Inst","ASX",Y64),"ttq"))&gt;0,
       VALUE(RTD("tt.rtd",,RTD("tt.rtd",,"Inst","ASX",AA64),"ttq"))&gt;0,
       $E64&lt;$F64, AC64&lt;$E64),
       IF(ABS(AC64-$E64)&gt;0.01, "Buy", "B"), "")))</f>
        <v/>
      </c>
      <c r="AF64" t="str">
        <f t="shared" si="6"/>
        <v/>
      </c>
      <c r="AG64" s="41" t="s">
        <v>73</v>
      </c>
      <c r="AH64" cm="1">
        <f t="array" ref="AH64">IFERROR(
  _xlfn.SWITCH(
    $F$2,
    "vwap", ROUND(
      (RTD("tt.rtd",,RTD("tt.rtd",,"Inst","ASX",AG64),"BidQty") * RTD("tt.rtd",,RTD("tt.rtd",,"Inst","ASX",AG64),"Ask") +
       RTD("tt.rtd",,RTD("tt.rtd",,"Inst","ASX",AG64),"AskQty") * RTD("tt.rtd",,RTD("tt.rtd",,"Inst","ASX",AG64),"Bid")) /
      (RTD("tt.rtd",,RTD("tt.rtd",,"Inst","ASX",AG64),"BidQty") + RTD("tt.rtd",,RTD("tt.rtd",,"Inst","ASX",AG64),"AskQty")),
      3
    ),
    "settle", RTD("tt.rtd",,RTD("tt.rtd",,"Inst","ASX",AG64),"Settle"),
    "mid", ROUND(
      (RTD("tt.rtd",,RTD("tt.rtd",,"Inst","ASX",AG64),"Bid") + RTD("tt.rtd",,RTD("tt.rtd",,"Inst","ASX",AG64),"Ask")) / 2,
      3
    ),
    0
  ),
  0
)</f>
        <v>0</v>
      </c>
      <c r="AI64" s="41" t="s">
        <v>158</v>
      </c>
      <c r="AJ64" cm="1">
        <f t="array" ref="AJ64">IFERROR(
  _xlfn.SWITCH(
    $F$2,
    "vwap", ROUND(
      (RTD("tt.rtd",,RTD("tt.rtd",,"Inst","ASX",AI64),"BidQty") * RTD("tt.rtd",,RTD("tt.rtd",,"Inst","ASX",AI64),"Ask") +
       RTD("tt.rtd",,RTD("tt.rtd",,"Inst","ASX",AI64),"AskQty") * RTD("tt.rtd",,RTD("tt.rtd",,"Inst","ASX",AI64),"Bid")) /
      (RTD("tt.rtd",,RTD("tt.rtd",,"Inst","ASX",AI64),"BidQty") + RTD("tt.rtd",,RTD("tt.rtd",,"Inst","ASX",AI64),"AskQty")),
      3
    ),
    "settle", RTD("tt.rtd",,RTD("tt.rtd",,"Inst","ASX",AI64),"Settle"),
    "mid", ROUND(
      (RTD("tt.rtd",,RTD("tt.rtd",,"Inst","ASX",AI64),"Bid") + RTD("tt.rtd",,RTD("tt.rtd",,"Inst","ASX",AI64),"Ask")) / 2,
      3
    ),
    0
  ),
  0
)</f>
        <v>0</v>
      </c>
      <c r="AK64" s="35">
        <f t="shared" si="22"/>
        <v>0</v>
      </c>
      <c r="AL64" t="str">
        <f>IF(AND(AH64=0, AJ64=0), "",
   IF(AND(VALUE(RTD("tt.rtd",,RTD("tt.rtd",,"Inst","ASX",AG64),"ttq"))&gt;0,
       VALUE(RTD("tt.rtd",,RTD("tt.rtd",,"Inst","ASX",AI64),"ttq"))&gt;0,
         $E64&lt;$F64, AK64&gt;$F64),
       IF(ABS(AK64-$F64)&gt;0.01, "Sell", "S"),
   IF(AND(VALUE(RTD("tt.rtd",,RTD("tt.rtd",,"Inst","ASX",AG64),"ttq"))&gt;0,
       VALUE(RTD("tt.rtd",,RTD("tt.rtd",,"Inst","ASX",AI64),"ttq"))&gt;0,
       $E64&lt;$F64, AK64&lt;$E64),
       IF(ABS(AK64-$E64)&gt;0.01, "Buy", "B"), "")))</f>
        <v/>
      </c>
      <c r="AM64" t="str">
        <f>IF(OR(AL64="B", AL64="BUY"),
    IF(VALUE(RTD("tt.rtd",,RTD("tt.rtd",,"Inst","ASX",AG64),"BidQty")) /
       VALUE(RTD("tt.rtd",,RTD("tt.rtd",,"Inst","ASX",AG64),"AskQty")) &gt; $G$2,
       IF(VALUE(RTD("tt.rtd",,RTD("tt.rtd",,"Inst","ASX",AG64),"BidQty")) /
          VALUE(RTD("tt.rtd",,RTD("tt.rtd",,"Inst","ASX",AG64),"AskQty")) &gt;=
          VALUE(RTD("tt.rtd",,RTD("tt.rtd",,"Inst","ASX",AI64),"AskQty")) /
          VALUE(RTD("tt.rtd",,RTD("tt.rtd",,"Inst","ASX",AI64),"BidQty")),
          AI64,AG64),
       ""),
    IF(OR(AL64="S", AL64="SELL"),
        IF(VALUE(RTD("tt.rtd",,RTD("tt.rtd",,"Inst","ASX",AI64),"BidQty")) /
           VALUE(RTD("tt.rtd",,RTD("tt.rtd",,"Inst","ASX",AI64),"AskQty")) &gt;  $G$2,
           IF(VALUE(RTD("tt.rtd",,RTD("tt.rtd",,"Inst","ASX",AG64),"BidQty")) /
              VALUE(RTD("tt.rtd",,RTD("tt.rtd",,"Inst","ASX",AG64),"AskQty")) &gt;=
              VALUE(RTD("tt.rtd",,RTD("tt.rtd",,"Inst","ASX",AI64),"AskQty")) /
              VALUE(RTD("tt.rtd",,RTD("tt.rtd",,"Inst","ASX",AI64),"BidQty")),
              AG64,AI64),
           ""),
        ""))</f>
        <v/>
      </c>
      <c r="AN64" t="str">
        <f t="shared" si="8"/>
        <v/>
      </c>
      <c r="AO64" s="41" t="s">
        <v>153</v>
      </c>
      <c r="AP64" cm="1">
        <f t="array" ref="AP64">IFERROR(
  _xlfn.SWITCH(
    $F$2,
    "vwap", ROUND(
      (RTD("tt.rtd",,RTD("tt.rtd",,"Inst","ASX",AO64),"BidQty") * RTD("tt.rtd",,RTD("tt.rtd",,"Inst","ASX",AO64),"Ask") +
       RTD("tt.rtd",,RTD("tt.rtd",,"Inst","ASX",AO64),"AskQty") * RTD("tt.rtd",,RTD("tt.rtd",,"Inst","ASX",AO64),"Bid")) /
      (RTD("tt.rtd",,RTD("tt.rtd",,"Inst","ASX",AO64),"BidQty") + RTD("tt.rtd",,RTD("tt.rtd",,"Inst","ASX",AO64),"AskQty")),
      3
    ),
    "settle", RTD("tt.rtd",,RTD("tt.rtd",,"Inst","ASX",AO64),"Settle"),
    "mid", ROUND(
      (RTD("tt.rtd",,RTD("tt.rtd",,"Inst","ASX",AO64),"Bid") + RTD("tt.rtd",,RTD("tt.rtd",,"Inst","ASX",AO64),"Ask")) / 2,
      3
    ),
    0
  ),
  0
)</f>
        <v>0</v>
      </c>
      <c r="AQ64" s="41" t="s">
        <v>76</v>
      </c>
      <c r="AR64" cm="1">
        <f t="array" ref="AR64">IFERROR(
  _xlfn.SWITCH(
    $F$2,
    "vwap", ROUND(
      (RTD("tt.rtd",,RTD("tt.rtd",,"Inst","ASX",AQ64),"BidQty") * RTD("tt.rtd",,RTD("tt.rtd",,"Inst","ASX",AQ64),"Ask") +
       RTD("tt.rtd",,RTD("tt.rtd",,"Inst","ASX",AQ64),"AskQty") * RTD("tt.rtd",,RTD("tt.rtd",,"Inst","ASX",AQ64),"Bid")) /
      (RTD("tt.rtd",,RTD("tt.rtd",,"Inst","ASX",AQ64),"BidQty") + RTD("tt.rtd",,RTD("tt.rtd",,"Inst","ASX",AQ64),"AskQty")),
      3
    ),
    "settle", RTD("tt.rtd",,RTD("tt.rtd",,"Inst","ASX",AQ64),"Settle"),
    "mid", ROUND(
      (RTD("tt.rtd",,RTD("tt.rtd",,"Inst","ASX",AQ64),"Bid") + RTD("tt.rtd",,RTD("tt.rtd",,"Inst","ASX",AQ64),"Ask")) / 2,
      3
    ),
    0
  ),
  0
)</f>
        <v>0</v>
      </c>
      <c r="AS64" s="35">
        <f t="shared" si="23"/>
        <v>0</v>
      </c>
      <c r="AT64" t="str">
        <f>IF(AND(AP64=0, AR64=0), "",
   IF(AND(VALUE(RTD("tt.rtd",,RTD("tt.rtd",,"Inst","ASX",AO64),"ttq"))&gt;0,
       VALUE(RTD("tt.rtd",,RTD("tt.rtd",,"Inst","ASX",AQ64),"ttq"))&gt;0,
         $E64&lt;$F64, AS64&gt;$F64),
       IF(ABS(AS64-$F64)&gt;0.01, "Sell", "S"),
   IF(AND(VALUE(RTD("tt.rtd",,RTD("tt.rtd",,"Inst","ASX",AO64),"ttq"))&gt;0,
       VALUE(RTD("tt.rtd",,RTD("tt.rtd",,"Inst","ASX",AQ64),"ttq"))&gt;0,
       $E64&lt;$F64, AS64&lt;$E64),
       IF(ABS(AS64-$E64)&gt;0.01, "Buy", "B"), "")))</f>
        <v/>
      </c>
      <c r="AU64" t="str">
        <f>IF(OR(AT64="B", AT64="BUY"),
    IF(VALUE(RTD("tt.rtd",,RTD("tt.rtd",,"Inst","ASX",AO64),"BidQty")) /
       VALUE(RTD("tt.rtd",,RTD("tt.rtd",,"Inst","ASX",AO64),"AskQty")) &gt; $G$2,
       IF(VALUE(RTD("tt.rtd",,RTD("tt.rtd",,"Inst","ASX",AO64),"BidQty")) /
          VALUE(RTD("tt.rtd",,RTD("tt.rtd",,"Inst","ASX",AO64),"AskQty")) &gt;=
          VALUE(RTD("tt.rtd",,RTD("tt.rtd",,"Inst","ASX",AQ64),"AskQty")) /
          VALUE(RTD("tt.rtd",,RTD("tt.rtd",,"Inst","ASX",AQ64),"BidQty")),
          AQ64,AO64),
       ""),
    IF(OR(AT64="S", AT64="SELL"),
        IF(VALUE(RTD("tt.rtd",,RTD("tt.rtd",,"Inst","ASX",AQ64),"BidQty")) /
           VALUE(RTD("tt.rtd",,RTD("tt.rtd",,"Inst","ASX",AQ64),"AskQty")) &gt;  $G$2,
           IF(VALUE(RTD("tt.rtd",,RTD("tt.rtd",,"Inst","ASX",AO64),"BidQty")) /
              VALUE(RTD("tt.rtd",,RTD("tt.rtd",,"Inst","ASX",AO64),"AskQty")) &gt;=
              VALUE(RTD("tt.rtd",,RTD("tt.rtd",,"Inst","ASX",AQ64),"AskQty")) /
              VALUE(RTD("tt.rtd",,RTD("tt.rtd",,"Inst","ASX",AQ64),"BidQty")),
              AO64,AQ64),
           ""),
        ""))</f>
        <v/>
      </c>
      <c r="AV64" t="str">
        <f t="shared" si="10"/>
        <v/>
      </c>
      <c r="AW64" s="41" t="s">
        <v>152</v>
      </c>
      <c r="AX64" cm="1">
        <f t="array" ref="AX64">IFERROR(
  _xlfn.SWITCH(
    $F$2,
    "vwap", ROUND(
      (RTD("tt.rtd",,RTD("tt.rtd",,"Inst","ASX",AW64),"BidQty") * RTD("tt.rtd",,RTD("tt.rtd",,"Inst","ASX",AW64),"Ask") +
       RTD("tt.rtd",,RTD("tt.rtd",,"Inst","ASX",AW64),"AskQty") * RTD("tt.rtd",,RTD("tt.rtd",,"Inst","ASX",AW64),"Bid")) /
      (RTD("tt.rtd",,RTD("tt.rtd",,"Inst","ASX",AW64),"BidQty") + RTD("tt.rtd",,RTD("tt.rtd",,"Inst","ASX",AW64),"AskQty")),
      3
    ),
    "settle", RTD("tt.rtd",,RTD("tt.rtd",,"Inst","ASX",AW64),"Settle"),
    "mid", ROUND(
      (RTD("tt.rtd",,RTD("tt.rtd",,"Inst","ASX",AW64),"Bid") + RTD("tt.rtd",,RTD("tt.rtd",,"Inst","ASX",AW64),"Ask")) / 2,
      3
    ),
    0
  ),
  0
)</f>
        <v>0</v>
      </c>
      <c r="AY64" s="41" t="s">
        <v>162</v>
      </c>
      <c r="AZ64" cm="1">
        <f t="array" ref="AZ64">IFERROR(
  _xlfn.SWITCH(
    $F$2,
    "vwap", ROUND(
      (RTD("tt.rtd",,RTD("tt.rtd",,"Inst","ASX",AY64),"BidQty") * RTD("tt.rtd",,RTD("tt.rtd",,"Inst","ASX",AY64),"Ask") +
       RTD("tt.rtd",,RTD("tt.rtd",,"Inst","ASX",AY64),"AskQty") * RTD("tt.rtd",,RTD("tt.rtd",,"Inst","ASX",AY64),"Bid")) /
      (RTD("tt.rtd",,RTD("tt.rtd",,"Inst","ASX",AY64),"BidQty") + RTD("tt.rtd",,RTD("tt.rtd",,"Inst","ASX",AY64),"AskQty")),
      3
    ),
    "settle", RTD("tt.rtd",,RTD("tt.rtd",,"Inst","ASX",AY64),"Settle"),
    "mid", ROUND(
      (RTD("tt.rtd",,RTD("tt.rtd",,"Inst","ASX",AY64),"Bid") + RTD("tt.rtd",,RTD("tt.rtd",,"Inst","ASX",AY64),"Ask")) / 2,
      3
    ),
    0
  ),
  0
)</f>
        <v>0</v>
      </c>
      <c r="BA64" s="39">
        <f t="shared" si="24"/>
        <v>0</v>
      </c>
      <c r="BB64" t="str">
        <f>IF(AND(AX64=0, AZ64=0), "",
   IF(AND(VALUE(RTD("tt.rtd",,RTD("tt.rtd",,"Inst","ASX",AW64),"ttq"))&gt;0,
       VALUE(RTD("tt.rtd",,RTD("tt.rtd",,"Inst","ASX",AY64),"ttq"))&gt;0,
         $E64&lt;$F64, BA64&gt;$F64),
       IF(ABS(BA64-$F64)&gt;0.01, "Sell", "S"),
   IF(AND(VALUE(RTD("tt.rtd",,RTD("tt.rtd",,"Inst","ASX",AW64),"ttq"))&gt;0,
       VALUE(RTD("tt.rtd",,RTD("tt.rtd",,"Inst","ASX",AY64),"ttq"))&gt;0,
       $E64&lt;$F64, BA64&lt;$E64),
       IF(ABS(BA64-$E64)&gt;0.01, "Buy", "B"), "")))</f>
        <v/>
      </c>
      <c r="BC64" t="str">
        <f>IF(OR(BB64="B", BB64="BUY"),
    IF(VALUE(RTD("tt.rtd",,RTD("tt.rtd",,"Inst","ASX",AW64),"BidQty")) /
       VALUE(RTD("tt.rtd",,RTD("tt.rtd",,"Inst","ASX",AW64),"AskQty")) &gt; $G$2,
       IF(VALUE(RTD("tt.rtd",,RTD("tt.rtd",,"Inst","ASX",AW64),"BidQty")) /
          VALUE(RTD("tt.rtd",,RTD("tt.rtd",,"Inst","ASX",AW64),"AskQty")) &gt;=
          VALUE(RTD("tt.rtd",,RTD("tt.rtd",,"Inst","ASX",AY64),"AskQty")) /
          VALUE(RTD("tt.rtd",,RTD("tt.rtd",,"Inst","ASX",AY64),"BidQty")),
          AY64,AW64),
       ""),
    IF(OR(BB64="S", BB64="SELL"),
        IF(VALUE(RTD("tt.rtd",,RTD("tt.rtd",,"Inst","ASX",AY64),"BidQty")) /
           VALUE(RTD("tt.rtd",,RTD("tt.rtd",,"Inst","ASX",AY64),"AskQty")) &gt;  $G$2,
           IF(VALUE(RTD("tt.rtd",,RTD("tt.rtd",,"Inst","ASX",AW64),"BidQty")) /
              VALUE(RTD("tt.rtd",,RTD("tt.rtd",,"Inst","ASX",AW64),"AskQty")) &gt;=
              VALUE(RTD("tt.rtd",,RTD("tt.rtd",,"Inst","ASX",AY64),"AskQty")) /
              VALUE(RTD("tt.rtd",,RTD("tt.rtd",,"Inst","ASX",AY64),"BidQty")),
              AW64,AY64),
           ""),
        ""))</f>
        <v/>
      </c>
      <c r="BD64" t="str">
        <f t="shared" si="12"/>
        <v/>
      </c>
      <c r="BE64" s="41" t="s">
        <v>286</v>
      </c>
      <c r="BF64" cm="1">
        <f t="array" ref="BF64">IFERROR(
  _xlfn.SWITCH(
    $F$2,
    "vwap", ROUND(
      (RTD("tt.rtd",,RTD("tt.rtd",,"Inst","ASX",BE64),"BidQty") * RTD("tt.rtd",,RTD("tt.rtd",,"Inst","ASX",BE64),"Ask") +
       RTD("tt.rtd",,RTD("tt.rtd",,"Inst","ASX",BE64),"AskQty") * RTD("tt.rtd",,RTD("tt.rtd",,"Inst","ASX",BE64),"Bid")) /
      (RTD("tt.rtd",,RTD("tt.rtd",,"Inst","ASX",BE64),"BidQty") + RTD("tt.rtd",,RTD("tt.rtd",,"Inst","ASX",BE64),"AskQty")),
      3
    ),
    "settle", RTD("tt.rtd",,RTD("tt.rtd",,"Inst","ASX",BE64),"Settle"),
    "mid", ROUND(
      (RTD("tt.rtd",,RTD("tt.rtd",,"Inst","ASX",BE64),"Bid") + RTD("tt.rtd",,RTD("tt.rtd",,"Inst","ASX",BE64),"Ask")) / 2,
      3
    ),
    0
  ),
  0
)</f>
        <v>0</v>
      </c>
      <c r="BG64" s="41" t="s">
        <v>290</v>
      </c>
      <c r="BH64" cm="1">
        <f t="array" ref="BH64">IFERROR(
  _xlfn.SWITCH(
    $F$2,
    "vwap", ROUND(
      (RTD("tt.rtd",,RTD("tt.rtd",,"Inst","ASX",BG64),"BidQty") * RTD("tt.rtd",,RTD("tt.rtd",,"Inst","ASX",BG64),"Ask") +
       RTD("tt.rtd",,RTD("tt.rtd",,"Inst","ASX",BG64),"AskQty") * RTD("tt.rtd",,RTD("tt.rtd",,"Inst","ASX",BG64),"Bid")) /
      (RTD("tt.rtd",,RTD("tt.rtd",,"Inst","ASX",BG64),"BidQty") + RTD("tt.rtd",,RTD("tt.rtd",,"Inst","ASX",BG64),"AskQty")),
      3
    ),
    "settle", RTD("tt.rtd",,RTD("tt.rtd",,"Inst","ASX",BG64),"Settle"),
    "mid", ROUND(
      (RTD("tt.rtd",,RTD("tt.rtd",,"Inst","ASX",BG64),"Bid") + RTD("tt.rtd",,RTD("tt.rtd",,"Inst","ASX",BG64),"Ask")) / 2,
      3
    ),
    0
  ),
  0
)</f>
        <v>0</v>
      </c>
      <c r="BI64" s="35">
        <f t="shared" si="13"/>
        <v>0</v>
      </c>
      <c r="BJ64" t="str">
        <f>IF(AND(BF64=0, BH64=0), "",
   IF(AND(VALUE(RTD("tt.rtd",,RTD("tt.rtd",,"Inst","ASX",BE64),"ttq"))&gt;0,
       VALUE(RTD("tt.rtd",,RTD("tt.rtd",,"Inst","ASX",BG64),"ttq"))&gt;0,
         $E64&lt;$F64, BI64&gt;$F64),
       IF(ABS(BI64-$F64)&gt;0.01, "Sell", "S"),
   IF(AND(VALUE(RTD("tt.rtd",,RTD("tt.rtd",,"Inst","ASX",BE64),"ttq"))&gt;0,
       VALUE(RTD("tt.rtd",,RTD("tt.rtd",,"Inst","ASX",BG64),"ttq"))&gt;0,
       $E64&lt;$F64, BI64&lt;$E64),
       IF(ABS(BI64-$E64)&gt;0.01, "Buy", "B"), "")))</f>
        <v/>
      </c>
      <c r="BK64" t="str">
        <f>IF(OR(BJ64="B", BJ64="BUY"),
    IF(VALUE(RTD("tt.rtd",,RTD("tt.rtd",,"Inst","ASX",BE64),"BidQty")) /
       VALUE(RTD("tt.rtd",,RTD("tt.rtd",,"Inst","ASX",BE64),"AskQty")) &gt; $G$2,
       IF(VALUE(RTD("tt.rtd",,RTD("tt.rtd",,"Inst","ASX",BE64),"BidQty")) /
          VALUE(RTD("tt.rtd",,RTD("tt.rtd",,"Inst","ASX",BE64),"AskQty")) &gt;=
          VALUE(RTD("tt.rtd",,RTD("tt.rtd",,"Inst","ASX",BG64),"AskQty")) /
          VALUE(RTD("tt.rtd",,RTD("tt.rtd",,"Inst","ASX",BG64),"BidQty")),
          BG64,BE64),
       ""),
    IF(OR(BJ64="S", BJ64="SELL"),
        IF(VALUE(RTD("tt.rtd",,RTD("tt.rtd",,"Inst","ASX",BG64),"BidQty")) /
           VALUE(RTD("tt.rtd",,RTD("tt.rtd",,"Inst","ASX",BG64),"AskQty")) &gt;  $G$2,
           IF(VALUE(RTD("tt.rtd",,RTD("tt.rtd",,"Inst","ASX",BE64),"BidQty")) /
              VALUE(RTD("tt.rtd",,RTD("tt.rtd",,"Inst","ASX",BE64),"AskQty")) &gt;=
              VALUE(RTD("tt.rtd",,RTD("tt.rtd",,"Inst","ASX",BG64),"AskQty")) /
              VALUE(RTD("tt.rtd",,RTD("tt.rtd",,"Inst","ASX",BG64),"BidQty")),
              BE64,BG64),
           ""),
        ""))</f>
        <v/>
      </c>
      <c r="BL64" t="str">
        <f t="shared" si="14"/>
        <v/>
      </c>
    </row>
    <row r="65" spans="1:64" x14ac:dyDescent="0.2">
      <c r="A65" s="40" t="s">
        <v>51</v>
      </c>
      <c r="B65" cm="1">
        <f t="array" ref="B65">IFERROR(
  _xlfn.SWITCH(
    $F$2,
    "vwap", ROUND(
      (RTD("tt.rtd",,RTD("tt.rtd",,"Inst","ASX",A65),"BidQty") * RTD("tt.rtd",,RTD("tt.rtd",,"Inst","ASX",A65),"Ask") +
       RTD("tt.rtd",,RTD("tt.rtd",,"Inst","ASX",A65),"AskQty") * RTD("tt.rtd",,RTD("tt.rtd",,"Inst","ASX",A65),"Bid")) /
      (RTD("tt.rtd",,RTD("tt.rtd",,"Inst","ASX",A65),"BidQty") + RTD("tt.rtd",,RTD("tt.rtd",,"Inst","ASX",A65),"AskQty")),
      3
    ),
    "settle", RTD("tt.rtd",,RTD("tt.rtd",,"Inst","ASX",A65),"Settle"),
    "mid", ROUND(
      (RTD("tt.rtd",,RTD("tt.rtd",,"Inst","ASX",A65),"Bid") + RTD("tt.rtd",,RTD("tt.rtd",,"Inst","ASX",A65),"Ask")) / 2,
      3
    ),
    0
  ),
  0
)</f>
        <v>0</v>
      </c>
      <c r="C65" s="35">
        <f t="shared" si="21"/>
        <v>0</v>
      </c>
      <c r="D65" s="41" t="s">
        <v>159</v>
      </c>
      <c r="E65" t="e">
        <f>VALUE(RTD("tt.rtd",,RTD("tt.rtd",,"Inst","ASX",D65),"Bid"))</f>
        <v>#N/A</v>
      </c>
      <c r="F65" t="e">
        <f>VALUE(RTD("tt.rtd",,RTD("tt.rtd",,"Inst","ASX",D65),"Ask"))</f>
        <v>#N/A</v>
      </c>
      <c r="G65" s="37" cm="1">
        <f t="array" ref="G65">IFERROR(
  _xlfn.SWITCH(
    $F$2,
    "vwap", ROUND(
      (RTD("tt.rtd",,RTD("tt.rtd",,"Inst","ASX",D65),"BidQty") * RTD("tt.rtd",,RTD("tt.rtd",,"Inst","ASX",D65),"Ask") +
       RTD("tt.rtd",,RTD("tt.rtd",,"Inst","ASX",D65),"AskQty") * RTD("tt.rtd",,RTD("tt.rtd",,"Inst","ASX",D65),"Bid")) /
      (RTD("tt.rtd",,RTD("tt.rtd",,"Inst","ASX",D65),"BidQty") + RTD("tt.rtd",,RTD("tt.rtd",,"Inst","ASX",D65),"AskQty")),
      3
    ),
    "settle", RTD("tt.rtd",,RTD("tt.rtd",,"Inst","ASX",D65),"Settle"),
    "mid", ROUND(
      (RTD("tt.rtd",,RTD("tt.rtd",,"Inst","ASX",D65),"Bid") + RTD("tt.rtd",,RTD("tt.rtd",,"Inst","ASX",D65),"Ask")) / 2,
      3
    ),
    0
  ),
  0
)</f>
        <v>0</v>
      </c>
      <c r="I65" s="41" t="s">
        <v>161</v>
      </c>
      <c r="J65" cm="1">
        <f t="array" ref="J65">IFERROR(
  _xlfn.SWITCH(
    $F$2,
    "vwap", ROUND(
      (RTD("tt.rtd",,RTD("tt.rtd",,"Inst","ASX",I65),"BidQty") * RTD("tt.rtd",,RTD("tt.rtd",,"Inst","ASX",I65),"Ask") +
       RTD("tt.rtd",,RTD("tt.rtd",,"Inst","ASX",I65),"AskQty") * RTD("tt.rtd",,RTD("tt.rtd",,"Inst","ASX",I65),"Bid")) /
      (RTD("tt.rtd",,RTD("tt.rtd",,"Inst","ASX",I65),"BidQty") + RTD("tt.rtd",,RTD("tt.rtd",,"Inst","ASX",I65),"AskQty")),
      3
    ),
    "settle", RTD("tt.rtd",,RTD("tt.rtd",,"Inst","ASX",I65),"Settle"),
    "mid", ROUND(
      (RTD("tt.rtd",,RTD("tt.rtd",,"Inst","ASX",I65),"Bid") + RTD("tt.rtd",,RTD("tt.rtd",,"Inst","ASX",I65),"Ask")) / 2,
      3
    ),
    0
  ),
  0
)</f>
        <v>0</v>
      </c>
      <c r="K65" s="41" t="s">
        <v>78</v>
      </c>
      <c r="L65" cm="1">
        <f t="array" ref="L65">IFERROR(
  _xlfn.SWITCH(
    $F$2,
    "vwap", ROUND(
      (RTD("tt.rtd",,RTD("tt.rtd",,"Inst","ASX",K65),"BidQty") * RTD("tt.rtd",,RTD("tt.rtd",,"Inst","ASX",K65),"Ask") +
       RTD("tt.rtd",,RTD("tt.rtd",,"Inst","ASX",K65),"AskQty") * RTD("tt.rtd",,RTD("tt.rtd",,"Inst","ASX",K65),"Bid")) /
      (RTD("tt.rtd",,RTD("tt.rtd",,"Inst","ASX",K65),"BidQty") + RTD("tt.rtd",,RTD("tt.rtd",,"Inst","ASX",K65),"AskQty")),
      3
    ),
    "settle", RTD("tt.rtd",,RTD("tt.rtd",,"Inst","ASX",K65),"Settle"),
    "mid", ROUND(
      (RTD("tt.rtd",,RTD("tt.rtd",,"Inst","ASX",K65),"Bid") + RTD("tt.rtd",,RTD("tt.rtd",,"Inst","ASX",K65),"Ask")) / 2,
      3
    ),
    0
  ),
  0
)</f>
        <v>0</v>
      </c>
      <c r="M65" s="35">
        <f t="shared" si="17"/>
        <v>0</v>
      </c>
      <c r="N65" t="str">
        <f>IF(AND(J65=0, L65=0), "",
   IF(AND(VALUE(RTD("tt.rtd",,RTD("tt.rtd",,"Inst","ASX",I65),"ttq"))&gt;0,
       VALUE(RTD("tt.rtd",,RTD("tt.rtd",,"Inst","ASX",K65),"ttq"))&gt;0,
         $E65&lt;$F65, M65&gt;$F65),
       IF(ABS(M65-$F65)&gt;0.01, "Sell", "S"),
   IF(AND(VALUE(RTD("tt.rtd",,RTD("tt.rtd",,"Inst","ASX",I65),"ttq"))&gt;0,
       VALUE(RTD("tt.rtd",,RTD("tt.rtd",,"Inst","ASX",K65),"ttq"))&gt;0,
       $E65&lt;$F65, M65&lt;$E65),
       IF(ABS(M65-$E65)&gt;0.01, "Buy", "B"), "")))</f>
        <v/>
      </c>
      <c r="O65" t="str">
        <f>IF(OR(N65="B", N65="BUY"),
    IF(VALUE(RTD("tt.rtd",,RTD("tt.rtd",,"Inst","ASX",I65),"BidQty")) /
       VALUE(RTD("tt.rtd",,RTD("tt.rtd",,"Inst","ASX",I65),"AskQty")) &gt; $G$2,
       IF(VALUE(RTD("tt.rtd",,RTD("tt.rtd",,"Inst","ASX",I65),"BidQty")) /
          VALUE(RTD("tt.rtd",,RTD("tt.rtd",,"Inst","ASX",I65),"AskQty")) &gt;=
          VALUE(RTD("tt.rtd",,RTD("tt.rtd",,"Inst","ASX",K65),"AskQty")) /
          VALUE(RTD("tt.rtd",,RTD("tt.rtd",,"Inst","ASX",K65),"BidQty")),
          K65, I65),
       ""),
    IF(OR(N65="S", N65="SELL"),
        IF(VALUE(RTD("tt.rtd",,RTD("tt.rtd",,"Inst","ASX",K65),"BidQty")) /
           VALUE(RTD("tt.rtd",,RTD("tt.rtd",,"Inst","ASX",K65),"AskQty")) &gt;  $G$2,
           IF(VALUE(RTD("tt.rtd",,RTD("tt.rtd",,"Inst","ASX",I65),"BidQty")) /
              VALUE(RTD("tt.rtd",,RTD("tt.rtd",,"Inst","ASX",I65),"AskQty")) &gt;=
              VALUE(RTD("tt.rtd",,RTD("tt.rtd",,"Inst","ASX",K65),"AskQty")) /
              VALUE(RTD("tt.rtd",,RTD("tt.rtd",,"Inst","ASX",K65),"BidQty")),
              I65,K65),
           ""),
        ""))</f>
        <v/>
      </c>
      <c r="P65" t="str">
        <f t="shared" si="2"/>
        <v/>
      </c>
      <c r="Q65" s="41" t="s">
        <v>165</v>
      </c>
      <c r="R65" cm="1">
        <f t="array" ref="R65">IFERROR(
  _xlfn.SWITCH(
    $F$2,
    "vwap", ROUND(
      (RTD("tt.rtd",,RTD("tt.rtd",,"Inst","ASX",Q65),"BidQty") * RTD("tt.rtd",,RTD("tt.rtd",,"Inst","ASX",Q65),"Ask") +
       RTD("tt.rtd",,RTD("tt.rtd",,"Inst","ASX",Q65),"AskQty") * RTD("tt.rtd",,RTD("tt.rtd",,"Inst","ASX",Q65),"Bid")) /
      (RTD("tt.rtd",,RTD("tt.rtd",,"Inst","ASX",Q65),"BidQty") + RTD("tt.rtd",,RTD("tt.rtd",,"Inst","ASX",Q65),"AskQty")),
      3
    ),
    "settle", RTD("tt.rtd",,RTD("tt.rtd",,"Inst","ASX",Q65),"Settle"),
    "mid", ROUND(
      (RTD("tt.rtd",,RTD("tt.rtd",,"Inst","ASX",Q65),"Bid") + RTD("tt.rtd",,RTD("tt.rtd",,"Inst","ASX",Q65),"Ask")) / 2,
      3
    ),
    0
  ),
  0
)</f>
        <v>0</v>
      </c>
      <c r="S65" s="41" t="s">
        <v>177</v>
      </c>
      <c r="T65" cm="1">
        <f t="array" ref="T65">IFERROR(
  _xlfn.SWITCH(
    $F$2,
    "vwap", ROUND(
      (RTD("tt.rtd",,RTD("tt.rtd",,"Inst","ASX",S65),"BidQty") * RTD("tt.rtd",,RTD("tt.rtd",,"Inst","ASX",S65),"Ask") +
       RTD("tt.rtd",,RTD("tt.rtd",,"Inst","ASX",S65),"AskQty") * RTD("tt.rtd",,RTD("tt.rtd",,"Inst","ASX",S65),"Bid")) /
      (RTD("tt.rtd",,RTD("tt.rtd",,"Inst","ASX",S65),"BidQty") + RTD("tt.rtd",,RTD("tt.rtd",,"Inst","ASX",S65),"AskQty")),
      3
    ),
    "settle", RTD("tt.rtd",,RTD("tt.rtd",,"Inst","ASX",S65),"Settle"),
    "mid", ROUND(
      (RTD("tt.rtd",,RTD("tt.rtd",,"Inst","ASX",S65),"Bid") + RTD("tt.rtd",,RTD("tt.rtd",,"Inst","ASX",S65),"Ask")) / 2,
      3
    ),
    0
  ),
  0
)</f>
        <v>0</v>
      </c>
      <c r="U65" s="35">
        <f t="shared" si="3"/>
        <v>0</v>
      </c>
      <c r="V65" t="str">
        <f>IF(AND(R65=0, T65=0), "",
   IF(AND(VALUE(RTD("tt.rtd",,RTD("tt.rtd",,"Inst","ASX",Q65),"ttq"))&gt;0,
       VALUE(RTD("tt.rtd",,RTD("tt.rtd",,"Inst","ASX",S65),"ttq"))&gt;0,
         $E65&lt;$F65, U65&gt;$F65),
       IF(ABS(U65-$F65)&gt;0.01, "Sell", "S"),
   IF(AND(VALUE(RTD("tt.rtd",,RTD("tt.rtd",,"Inst","ASX",Q65),"ttq"))&gt;0,
       VALUE(RTD("tt.rtd",,RTD("tt.rtd",,"Inst","ASX",S65),"ttq"))&gt;0,
       $E65&lt;$F65, U65&lt;$E65),
       IF(ABS(U65-$E65)&gt;0.01, "Buy", "B"), "")))</f>
        <v/>
      </c>
      <c r="X65" t="str">
        <f t="shared" si="4"/>
        <v/>
      </c>
      <c r="Y65" s="41" t="s">
        <v>193</v>
      </c>
      <c r="Z65" cm="1">
        <f t="array" ref="Z65">IFERROR(
  _xlfn.SWITCH(
    $F$2,
    "vwap", ROUND(
      (RTD("tt.rtd",,RTD("tt.rtd",,"Inst","ASX",Y65),"BidQty") * RTD("tt.rtd",,RTD("tt.rtd",,"Inst","ASX",Y65),"Ask") +
       RTD("tt.rtd",,RTD("tt.rtd",,"Inst","ASX",Y65),"AskQty") * RTD("tt.rtd",,RTD("tt.rtd",,"Inst","ASX",Y65),"Bid")) /
      (RTD("tt.rtd",,RTD("tt.rtd",,"Inst","ASX",Y65),"BidQty") + RTD("tt.rtd",,RTD("tt.rtd",,"Inst","ASX",Y65),"AskQty")),
      3
    ),
    "settle", RTD("tt.rtd",,RTD("tt.rtd",,"Inst","ASX",Y65),"Settle"),
    "mid", ROUND(
      (RTD("tt.rtd",,RTD("tt.rtd",,"Inst","ASX",Y65),"Bid") + RTD("tt.rtd",,RTD("tt.rtd",,"Inst","ASX",Y65),"Ask")) / 2,
      3
    ),
    0
  ),
  0
)</f>
        <v>0</v>
      </c>
      <c r="AA65" s="41" t="s">
        <v>178</v>
      </c>
      <c r="AB65" cm="1">
        <f t="array" ref="AB65">IFERROR(
  _xlfn.SWITCH(
    $F$2,
    "vwap", ROUND(
      (RTD("tt.rtd",,RTD("tt.rtd",,"Inst","ASX",AA65),"BidQty") * RTD("tt.rtd",,RTD("tt.rtd",,"Inst","ASX",AA65),"Ask") +
       RTD("tt.rtd",,RTD("tt.rtd",,"Inst","ASX",AA65),"AskQty") * RTD("tt.rtd",,RTD("tt.rtd",,"Inst","ASX",AA65),"Bid")) /
      (RTD("tt.rtd",,RTD("tt.rtd",,"Inst","ASX",AA65),"BidQty") + RTD("tt.rtd",,RTD("tt.rtd",,"Inst","ASX",AA65),"AskQty")),
      3
    ),
    "settle", RTD("tt.rtd",,RTD("tt.rtd",,"Inst","ASX",AA65),"Settle"),
    "mid", ROUND(
      (RTD("tt.rtd",,RTD("tt.rtd",,"Inst","ASX",AA65),"Bid") + RTD("tt.rtd",,RTD("tt.rtd",,"Inst","ASX",AA65),"Ask")) / 2,
      3
    ),
    0
  ),
  0
)</f>
        <v>0</v>
      </c>
      <c r="AC65" s="35">
        <f t="shared" si="5"/>
        <v>0</v>
      </c>
      <c r="AD65" t="str">
        <f>IF(AND(Z65=0, AB65=0), "",
   IF(AND(VALUE(RTD("tt.rtd",,RTD("tt.rtd",,"Inst","ASX",Y65),"ttq"))&gt;0,
       VALUE(RTD("tt.rtd",,RTD("tt.rtd",,"Inst","ASX",AA65),"ttq"))&gt;0,
         $E65&lt;$F65, AC65&gt;$F65),
       IF(ABS(AC65-$F65)&gt;0.01, "Sell", "S"),
   IF(AND(VALUE(RTD("tt.rtd",,RTD("tt.rtd",,"Inst","ASX",Y65),"ttq"))&gt;0,
       VALUE(RTD("tt.rtd",,RTD("tt.rtd",,"Inst","ASX",AA65),"ttq"))&gt;0,
       $E65&lt;$F65, AC65&lt;$E65),
       IF(ABS(AC65-$E65)&gt;0.01, "Buy", "B"), "")))</f>
        <v/>
      </c>
      <c r="AF65" t="str">
        <f t="shared" si="6"/>
        <v/>
      </c>
      <c r="AG65" s="41" t="s">
        <v>74</v>
      </c>
      <c r="AH65" cm="1">
        <f t="array" ref="AH65">IFERROR(
  _xlfn.SWITCH(
    $F$2,
    "vwap", ROUND(
      (RTD("tt.rtd",,RTD("tt.rtd",,"Inst","ASX",AG65),"BidQty") * RTD("tt.rtd",,RTD("tt.rtd",,"Inst","ASX",AG65),"Ask") +
       RTD("tt.rtd",,RTD("tt.rtd",,"Inst","ASX",AG65),"AskQty") * RTD("tt.rtd",,RTD("tt.rtd",,"Inst","ASX",AG65),"Bid")) /
      (RTD("tt.rtd",,RTD("tt.rtd",,"Inst","ASX",AG65),"BidQty") + RTD("tt.rtd",,RTD("tt.rtd",,"Inst","ASX",AG65),"AskQty")),
      3
    ),
    "settle", RTD("tt.rtd",,RTD("tt.rtd",,"Inst","ASX",AG65),"Settle"),
    "mid", ROUND(
      (RTD("tt.rtd",,RTD("tt.rtd",,"Inst","ASX",AG65),"Bid") + RTD("tt.rtd",,RTD("tt.rtd",,"Inst","ASX",AG65),"Ask")) / 2,
      3
    ),
    0
  ),
  0
)</f>
        <v>0</v>
      </c>
      <c r="AI65" s="41" t="s">
        <v>163</v>
      </c>
      <c r="AJ65" cm="1">
        <f t="array" ref="AJ65">IFERROR(
  _xlfn.SWITCH(
    $F$2,
    "vwap", ROUND(
      (RTD("tt.rtd",,RTD("tt.rtd",,"Inst","ASX",AI65),"BidQty") * RTD("tt.rtd",,RTD("tt.rtd",,"Inst","ASX",AI65),"Ask") +
       RTD("tt.rtd",,RTD("tt.rtd",,"Inst","ASX",AI65),"AskQty") * RTD("tt.rtd",,RTD("tt.rtd",,"Inst","ASX",AI65),"Bid")) /
      (RTD("tt.rtd",,RTD("tt.rtd",,"Inst","ASX",AI65),"BidQty") + RTD("tt.rtd",,RTD("tt.rtd",,"Inst","ASX",AI65),"AskQty")),
      3
    ),
    "settle", RTD("tt.rtd",,RTD("tt.rtd",,"Inst","ASX",AI65),"Settle"),
    "mid", ROUND(
      (RTD("tt.rtd",,RTD("tt.rtd",,"Inst","ASX",AI65),"Bid") + RTD("tt.rtd",,RTD("tt.rtd",,"Inst","ASX",AI65),"Ask")) / 2,
      3
    ),
    0
  ),
  0
)</f>
        <v>0</v>
      </c>
      <c r="AK65" s="35">
        <f t="shared" si="22"/>
        <v>0</v>
      </c>
      <c r="AL65" t="str">
        <f>IF(AND(AH65=0, AJ65=0), "",
   IF(AND(VALUE(RTD("tt.rtd",,RTD("tt.rtd",,"Inst","ASX",AG65),"ttq"))&gt;0,
       VALUE(RTD("tt.rtd",,RTD("tt.rtd",,"Inst","ASX",AI65),"ttq"))&gt;0,
         $E65&lt;$F65, AK65&gt;$F65),
       IF(ABS(AK65-$F65)&gt;0.01, "Sell", "S"),
   IF(AND(VALUE(RTD("tt.rtd",,RTD("tt.rtd",,"Inst","ASX",AG65),"ttq"))&gt;0,
       VALUE(RTD("tt.rtd",,RTD("tt.rtd",,"Inst","ASX",AI65),"ttq"))&gt;0,
       $E65&lt;$F65, AK65&lt;$E65),
       IF(ABS(AK65-$E65)&gt;0.01, "Buy", "B"), "")))</f>
        <v/>
      </c>
      <c r="AM65" t="str">
        <f>IF(OR(AL65="B", AL65="BUY"),
    IF(VALUE(RTD("tt.rtd",,RTD("tt.rtd",,"Inst","ASX",AG65),"BidQty")) /
       VALUE(RTD("tt.rtd",,RTD("tt.rtd",,"Inst","ASX",AG65),"AskQty")) &gt; $G$2,
       IF(VALUE(RTD("tt.rtd",,RTD("tt.rtd",,"Inst","ASX",AG65),"BidQty")) /
          VALUE(RTD("tt.rtd",,RTD("tt.rtd",,"Inst","ASX",AG65),"AskQty")) &gt;=
          VALUE(RTD("tt.rtd",,RTD("tt.rtd",,"Inst","ASX",AI65),"AskQty")) /
          VALUE(RTD("tt.rtd",,RTD("tt.rtd",,"Inst","ASX",AI65),"BidQty")),
          AI65,AG65),
       ""),
    IF(OR(AL65="S", AL65="SELL"),
        IF(VALUE(RTD("tt.rtd",,RTD("tt.rtd",,"Inst","ASX",AI65),"BidQty")) /
           VALUE(RTD("tt.rtd",,RTD("tt.rtd",,"Inst","ASX",AI65),"AskQty")) &gt;  $G$2,
           IF(VALUE(RTD("tt.rtd",,RTD("tt.rtd",,"Inst","ASX",AG65),"BidQty")) /
              VALUE(RTD("tt.rtd",,RTD("tt.rtd",,"Inst","ASX",AG65),"AskQty")) &gt;=
              VALUE(RTD("tt.rtd",,RTD("tt.rtd",,"Inst","ASX",AI65),"AskQty")) /
              VALUE(RTD("tt.rtd",,RTD("tt.rtd",,"Inst","ASX",AI65),"BidQty")),
              AG65,AI65),
           ""),
        ""))</f>
        <v/>
      </c>
      <c r="AN65" t="str">
        <f t="shared" si="8"/>
        <v/>
      </c>
      <c r="AO65" s="41" t="s">
        <v>158</v>
      </c>
      <c r="AP65" cm="1">
        <f t="array" ref="AP65">IFERROR(
  _xlfn.SWITCH(
    $F$2,
    "vwap", ROUND(
      (RTD("tt.rtd",,RTD("tt.rtd",,"Inst","ASX",AO65),"BidQty") * RTD("tt.rtd",,RTD("tt.rtd",,"Inst","ASX",AO65),"Ask") +
       RTD("tt.rtd",,RTD("tt.rtd",,"Inst","ASX",AO65),"AskQty") * RTD("tt.rtd",,RTD("tt.rtd",,"Inst","ASX",AO65),"Bid")) /
      (RTD("tt.rtd",,RTD("tt.rtd",,"Inst","ASX",AO65),"BidQty") + RTD("tt.rtd",,RTD("tt.rtd",,"Inst","ASX",AO65),"AskQty")),
      3
    ),
    "settle", RTD("tt.rtd",,RTD("tt.rtd",,"Inst","ASX",AO65),"Settle"),
    "mid", ROUND(
      (RTD("tt.rtd",,RTD("tt.rtd",,"Inst","ASX",AO65),"Bid") + RTD("tt.rtd",,RTD("tt.rtd",,"Inst","ASX",AO65),"Ask")) / 2,
      3
    ),
    0
  ),
  0
)</f>
        <v>0</v>
      </c>
      <c r="AQ65" s="41" t="s">
        <v>77</v>
      </c>
      <c r="AR65" cm="1">
        <f t="array" ref="AR65">IFERROR(
  _xlfn.SWITCH(
    $F$2,
    "vwap", ROUND(
      (RTD("tt.rtd",,RTD("tt.rtd",,"Inst","ASX",AQ65),"BidQty") * RTD("tt.rtd",,RTD("tt.rtd",,"Inst","ASX",AQ65),"Ask") +
       RTD("tt.rtd",,RTD("tt.rtd",,"Inst","ASX",AQ65),"AskQty") * RTD("tt.rtd",,RTD("tt.rtd",,"Inst","ASX",AQ65),"Bid")) /
      (RTD("tt.rtd",,RTD("tt.rtd",,"Inst","ASX",AQ65),"BidQty") + RTD("tt.rtd",,RTD("tt.rtd",,"Inst","ASX",AQ65),"AskQty")),
      3
    ),
    "settle", RTD("tt.rtd",,RTD("tt.rtd",,"Inst","ASX",AQ65),"Settle"),
    "mid", ROUND(
      (RTD("tt.rtd",,RTD("tt.rtd",,"Inst","ASX",AQ65),"Bid") + RTD("tt.rtd",,RTD("tt.rtd",,"Inst","ASX",AQ65),"Ask")) / 2,
      3
    ),
    0
  ),
  0
)</f>
        <v>0</v>
      </c>
      <c r="AS65" s="35">
        <f t="shared" si="23"/>
        <v>0</v>
      </c>
      <c r="AT65" t="str">
        <f>IF(AND(AP65=0, AR65=0), "",
   IF(AND(VALUE(RTD("tt.rtd",,RTD("tt.rtd",,"Inst","ASX",AO65),"ttq"))&gt;0,
       VALUE(RTD("tt.rtd",,RTD("tt.rtd",,"Inst","ASX",AQ65),"ttq"))&gt;0,
         $E65&lt;$F65, AS65&gt;$F65),
       IF(ABS(AS65-$F65)&gt;0.01, "Sell", "S"),
   IF(AND(VALUE(RTD("tt.rtd",,RTD("tt.rtd",,"Inst","ASX",AO65),"ttq"))&gt;0,
       VALUE(RTD("tt.rtd",,RTD("tt.rtd",,"Inst","ASX",AQ65),"ttq"))&gt;0,
       $E65&lt;$F65, AS65&lt;$E65),
       IF(ABS(AS65-$E65)&gt;0.01, "Buy", "B"), "")))</f>
        <v/>
      </c>
      <c r="AU65" t="str">
        <f>IF(OR(AT65="B", AT65="BUY"),
    IF(VALUE(RTD("tt.rtd",,RTD("tt.rtd",,"Inst","ASX",AO65),"BidQty")) /
       VALUE(RTD("tt.rtd",,RTD("tt.rtd",,"Inst","ASX",AO65),"AskQty")) &gt; $G$2,
       IF(VALUE(RTD("tt.rtd",,RTD("tt.rtd",,"Inst","ASX",AO65),"BidQty")) /
          VALUE(RTD("tt.rtd",,RTD("tt.rtd",,"Inst","ASX",AO65),"AskQty")) &gt;=
          VALUE(RTD("tt.rtd",,RTD("tt.rtd",,"Inst","ASX",AQ65),"AskQty")) /
          VALUE(RTD("tt.rtd",,RTD("tt.rtd",,"Inst","ASX",AQ65),"BidQty")),
          AQ65,AO65),
       ""),
    IF(OR(AT65="S", AT65="SELL"),
        IF(VALUE(RTD("tt.rtd",,RTD("tt.rtd",,"Inst","ASX",AQ65),"BidQty")) /
           VALUE(RTD("tt.rtd",,RTD("tt.rtd",,"Inst","ASX",AQ65),"AskQty")) &gt;  $G$2,
           IF(VALUE(RTD("tt.rtd",,RTD("tt.rtd",,"Inst","ASX",AO65),"BidQty")) /
              VALUE(RTD("tt.rtd",,RTD("tt.rtd",,"Inst","ASX",AO65),"AskQty")) &gt;=
              VALUE(RTD("tt.rtd",,RTD("tt.rtd",,"Inst","ASX",AQ65),"AskQty")) /
              VALUE(RTD("tt.rtd",,RTD("tt.rtd",,"Inst","ASX",AQ65),"BidQty")),
              AO65,AQ65),
           ""),
        ""))</f>
        <v/>
      </c>
      <c r="AV65" t="str">
        <f t="shared" si="10"/>
        <v/>
      </c>
      <c r="AW65" s="41" t="s">
        <v>157</v>
      </c>
      <c r="AX65" cm="1">
        <f t="array" ref="AX65">IFERROR(
  _xlfn.SWITCH(
    $F$2,
    "vwap", ROUND(
      (RTD("tt.rtd",,RTD("tt.rtd",,"Inst","ASX",AW65),"BidQty") * RTD("tt.rtd",,RTD("tt.rtd",,"Inst","ASX",AW65),"Ask") +
       RTD("tt.rtd",,RTD("tt.rtd",,"Inst","ASX",AW65),"AskQty") * RTD("tt.rtd",,RTD("tt.rtd",,"Inst","ASX",AW65),"Bid")) /
      (RTD("tt.rtd",,RTD("tt.rtd",,"Inst","ASX",AW65),"BidQty") + RTD("tt.rtd",,RTD("tt.rtd",,"Inst","ASX",AW65),"AskQty")),
      3
    ),
    "settle", RTD("tt.rtd",,RTD("tt.rtd",,"Inst","ASX",AW65),"Settle"),
    "mid", ROUND(
      (RTD("tt.rtd",,RTD("tt.rtd",,"Inst","ASX",AW65),"Bid") + RTD("tt.rtd",,RTD("tt.rtd",,"Inst","ASX",AW65),"Ask")) / 2,
      3
    ),
    0
  ),
  0
)</f>
        <v>0</v>
      </c>
      <c r="AY65" s="41" t="s">
        <v>167</v>
      </c>
      <c r="AZ65" cm="1">
        <f t="array" ref="AZ65">IFERROR(
  _xlfn.SWITCH(
    $F$2,
    "vwap", ROUND(
      (RTD("tt.rtd",,RTD("tt.rtd",,"Inst","ASX",AY65),"BidQty") * RTD("tt.rtd",,RTD("tt.rtd",,"Inst","ASX",AY65),"Ask") +
       RTD("tt.rtd",,RTD("tt.rtd",,"Inst","ASX",AY65),"AskQty") * RTD("tt.rtd",,RTD("tt.rtd",,"Inst","ASX",AY65),"Bid")) /
      (RTD("tt.rtd",,RTD("tt.rtd",,"Inst","ASX",AY65),"BidQty") + RTD("tt.rtd",,RTD("tt.rtd",,"Inst","ASX",AY65),"AskQty")),
      3
    ),
    "settle", RTD("tt.rtd",,RTD("tt.rtd",,"Inst","ASX",AY65),"Settle"),
    "mid", ROUND(
      (RTD("tt.rtd",,RTD("tt.rtd",,"Inst","ASX",AY65),"Bid") + RTD("tt.rtd",,RTD("tt.rtd",,"Inst","ASX",AY65),"Ask")) / 2,
      3
    ),
    0
  ),
  0
)</f>
        <v>0</v>
      </c>
      <c r="BA65" s="39">
        <f t="shared" si="24"/>
        <v>0</v>
      </c>
      <c r="BB65" t="str">
        <f>IF(AND(AX65=0, AZ65=0), "",
   IF(AND(VALUE(RTD("tt.rtd",,RTD("tt.rtd",,"Inst","ASX",AW65),"ttq"))&gt;0,
       VALUE(RTD("tt.rtd",,RTD("tt.rtd",,"Inst","ASX",AY65),"ttq"))&gt;0,
         $E65&lt;$F65, BA65&gt;$F65),
       IF(ABS(BA65-$F65)&gt;0.01, "Sell", "S"),
   IF(AND(VALUE(RTD("tt.rtd",,RTD("tt.rtd",,"Inst","ASX",AW65),"ttq"))&gt;0,
       VALUE(RTD("tt.rtd",,RTD("tt.rtd",,"Inst","ASX",AY65),"ttq"))&gt;0,
       $E65&lt;$F65, BA65&lt;$E65),
       IF(ABS(BA65-$E65)&gt;0.01, "Buy", "B"), "")))</f>
        <v/>
      </c>
      <c r="BC65" t="str">
        <f>IF(OR(BB65="B", BB65="BUY"),
    IF(VALUE(RTD("tt.rtd",,RTD("tt.rtd",,"Inst","ASX",AW65),"BidQty")) /
       VALUE(RTD("tt.rtd",,RTD("tt.rtd",,"Inst","ASX",AW65),"AskQty")) &gt; $G$2,
       IF(VALUE(RTD("tt.rtd",,RTD("tt.rtd",,"Inst","ASX",AW65),"BidQty")) /
          VALUE(RTD("tt.rtd",,RTD("tt.rtd",,"Inst","ASX",AW65),"AskQty")) &gt;=
          VALUE(RTD("tt.rtd",,RTD("tt.rtd",,"Inst","ASX",AY65),"AskQty")) /
          VALUE(RTD("tt.rtd",,RTD("tt.rtd",,"Inst","ASX",AY65),"BidQty")),
          AY65,AW65),
       ""),
    IF(OR(BB65="S", BB65="SELL"),
        IF(VALUE(RTD("tt.rtd",,RTD("tt.rtd",,"Inst","ASX",AY65),"BidQty")) /
           VALUE(RTD("tt.rtd",,RTD("tt.rtd",,"Inst","ASX",AY65),"AskQty")) &gt;  $G$2,
           IF(VALUE(RTD("tt.rtd",,RTD("tt.rtd",,"Inst","ASX",AW65),"BidQty")) /
              VALUE(RTD("tt.rtd",,RTD("tt.rtd",,"Inst","ASX",AW65),"AskQty")) &gt;=
              VALUE(RTD("tt.rtd",,RTD("tt.rtd",,"Inst","ASX",AY65),"AskQty")) /
              VALUE(RTD("tt.rtd",,RTD("tt.rtd",,"Inst","ASX",AY65),"BidQty")),
              AW65,AY65),
           ""),
        ""))</f>
        <v/>
      </c>
      <c r="BD65" t="str">
        <f t="shared" si="12"/>
        <v/>
      </c>
      <c r="BE65" s="41" t="s">
        <v>287</v>
      </c>
      <c r="BF65" cm="1">
        <f t="array" ref="BF65">IFERROR(
  _xlfn.SWITCH(
    $F$2,
    "vwap", ROUND(
      (RTD("tt.rtd",,RTD("tt.rtd",,"Inst","ASX",BE65),"BidQty") * RTD("tt.rtd",,RTD("tt.rtd",,"Inst","ASX",BE65),"Ask") +
       RTD("tt.rtd",,RTD("tt.rtd",,"Inst","ASX",BE65),"AskQty") * RTD("tt.rtd",,RTD("tt.rtd",,"Inst","ASX",BE65),"Bid")) /
      (RTD("tt.rtd",,RTD("tt.rtd",,"Inst","ASX",BE65),"BidQty") + RTD("tt.rtd",,RTD("tt.rtd",,"Inst","ASX",BE65),"AskQty")),
      3
    ),
    "settle", RTD("tt.rtd",,RTD("tt.rtd",,"Inst","ASX",BE65),"Settle"),
    "mid", ROUND(
      (RTD("tt.rtd",,RTD("tt.rtd",,"Inst","ASX",BE65),"Bid") + RTD("tt.rtd",,RTD("tt.rtd",,"Inst","ASX",BE65),"Ask")) / 2,
      3
    ),
    0
  ),
  0
)</f>
        <v>0</v>
      </c>
      <c r="BG65" s="41" t="s">
        <v>291</v>
      </c>
      <c r="BH65" cm="1">
        <f t="array" ref="BH65">IFERROR(
  _xlfn.SWITCH(
    $F$2,
    "vwap", ROUND(
      (RTD("tt.rtd",,RTD("tt.rtd",,"Inst","ASX",BG65),"BidQty") * RTD("tt.rtd",,RTD("tt.rtd",,"Inst","ASX",BG65),"Ask") +
       RTD("tt.rtd",,RTD("tt.rtd",,"Inst","ASX",BG65),"AskQty") * RTD("tt.rtd",,RTD("tt.rtd",,"Inst","ASX",BG65),"Bid")) /
      (RTD("tt.rtd",,RTD("tt.rtd",,"Inst","ASX",BG65),"BidQty") + RTD("tt.rtd",,RTD("tt.rtd",,"Inst","ASX",BG65),"AskQty")),
      3
    ),
    "settle", RTD("tt.rtd",,RTD("tt.rtd",,"Inst","ASX",BG65),"Settle"),
    "mid", ROUND(
      (RTD("tt.rtd",,RTD("tt.rtd",,"Inst","ASX",BG65),"Bid") + RTD("tt.rtd",,RTD("tt.rtd",,"Inst","ASX",BG65),"Ask")) / 2,
      3
    ),
    0
  ),
  0
)</f>
        <v>0</v>
      </c>
      <c r="BI65" s="35">
        <f t="shared" si="13"/>
        <v>0</v>
      </c>
      <c r="BJ65" t="str">
        <f>IF(AND(BF65=0, BH65=0), "",
   IF(AND(VALUE(RTD("tt.rtd",,RTD("tt.rtd",,"Inst","ASX",BE65),"ttq"))&gt;0,
       VALUE(RTD("tt.rtd",,RTD("tt.rtd",,"Inst","ASX",BG65),"ttq"))&gt;0,
         $E65&lt;$F65, BI65&gt;$F65),
       IF(ABS(BI65-$F65)&gt;0.01, "Sell", "S"),
   IF(AND(VALUE(RTD("tt.rtd",,RTD("tt.rtd",,"Inst","ASX",BE65),"ttq"))&gt;0,
       VALUE(RTD("tt.rtd",,RTD("tt.rtd",,"Inst","ASX",BG65),"ttq"))&gt;0,
       $E65&lt;$F65, BI65&lt;$E65),
       IF(ABS(BI65-$E65)&gt;0.01, "Buy", "B"), "")))</f>
        <v/>
      </c>
      <c r="BK65" t="str">
        <f>IF(OR(BJ65="B", BJ65="BUY"),
    IF(VALUE(RTD("tt.rtd",,RTD("tt.rtd",,"Inst","ASX",BE65),"BidQty")) /
       VALUE(RTD("tt.rtd",,RTD("tt.rtd",,"Inst","ASX",BE65),"AskQty")) &gt; $G$2,
       IF(VALUE(RTD("tt.rtd",,RTD("tt.rtd",,"Inst","ASX",BE65),"BidQty")) /
          VALUE(RTD("tt.rtd",,RTD("tt.rtd",,"Inst","ASX",BE65),"AskQty")) &gt;=
          VALUE(RTD("tt.rtd",,RTD("tt.rtd",,"Inst","ASX",BG65),"AskQty")) /
          VALUE(RTD("tt.rtd",,RTD("tt.rtd",,"Inst","ASX",BG65),"BidQty")),
          BG65,BE65),
       ""),
    IF(OR(BJ65="S", BJ65="SELL"),
        IF(VALUE(RTD("tt.rtd",,RTD("tt.rtd",,"Inst","ASX",BG65),"BidQty")) /
           VALUE(RTD("tt.rtd",,RTD("tt.rtd",,"Inst","ASX",BG65),"AskQty")) &gt;  $G$2,
           IF(VALUE(RTD("tt.rtd",,RTD("tt.rtd",,"Inst","ASX",BE65),"BidQty")) /
              VALUE(RTD("tt.rtd",,RTD("tt.rtd",,"Inst","ASX",BE65),"AskQty")) &gt;=
              VALUE(RTD("tt.rtd",,RTD("tt.rtd",,"Inst","ASX",BG65),"AskQty")) /
              VALUE(RTD("tt.rtd",,RTD("tt.rtd",,"Inst","ASX",BG65),"BidQty")),
              BE65,BG65),
           ""),
        ""))</f>
        <v/>
      </c>
      <c r="BL65" t="str">
        <f t="shared" si="14"/>
        <v/>
      </c>
    </row>
    <row r="66" spans="1:64" x14ac:dyDescent="0.2">
      <c r="A66" s="40" t="s">
        <v>52</v>
      </c>
      <c r="B66" cm="1">
        <f t="array" ref="B66">IFERROR(
  _xlfn.SWITCH(
    $F$2,
    "vwap", ROUND(
      (RTD("tt.rtd",,RTD("tt.rtd",,"Inst","ASX",A66),"BidQty") * RTD("tt.rtd",,RTD("tt.rtd",,"Inst","ASX",A66),"Ask") +
       RTD("tt.rtd",,RTD("tt.rtd",,"Inst","ASX",A66),"AskQty") * RTD("tt.rtd",,RTD("tt.rtd",,"Inst","ASX",A66),"Bid")) /
      (RTD("tt.rtd",,RTD("tt.rtd",,"Inst","ASX",A66),"BidQty") + RTD("tt.rtd",,RTD("tt.rtd",,"Inst","ASX",A66),"AskQty")),
      3
    ),
    "settle", RTD("tt.rtd",,RTD("tt.rtd",,"Inst","ASX",A66),"Settle"),
    "mid", ROUND(
      (RTD("tt.rtd",,RTD("tt.rtd",,"Inst","ASX",A66),"Bid") + RTD("tt.rtd",,RTD("tt.rtd",,"Inst","ASX",A66),"Ask")) / 2,
      3
    ),
    0
  ),
  0
)</f>
        <v>0</v>
      </c>
      <c r="C66" s="35">
        <f t="shared" si="21"/>
        <v>0</v>
      </c>
      <c r="D66" s="41" t="s">
        <v>164</v>
      </c>
      <c r="E66" t="e">
        <f>VALUE(RTD("tt.rtd",,RTD("tt.rtd",,"Inst","ASX",D66),"Bid"))</f>
        <v>#N/A</v>
      </c>
      <c r="F66" t="e">
        <f>VALUE(RTD("tt.rtd",,RTD("tt.rtd",,"Inst","ASX",D66),"Ask"))</f>
        <v>#N/A</v>
      </c>
      <c r="G66" s="37" cm="1">
        <f t="array" ref="G66">IFERROR(
  _xlfn.SWITCH(
    $F$2,
    "vwap", ROUND(
      (RTD("tt.rtd",,RTD("tt.rtd",,"Inst","ASX",D66),"BidQty") * RTD("tt.rtd",,RTD("tt.rtd",,"Inst","ASX",D66),"Ask") +
       RTD("tt.rtd",,RTD("tt.rtd",,"Inst","ASX",D66),"AskQty") * RTD("tt.rtd",,RTD("tt.rtd",,"Inst","ASX",D66),"Bid")) /
      (RTD("tt.rtd",,RTD("tt.rtd",,"Inst","ASX",D66),"BidQty") + RTD("tt.rtd",,RTD("tt.rtd",,"Inst","ASX",D66),"AskQty")),
      3
    ),
    "settle", RTD("tt.rtd",,RTD("tt.rtd",,"Inst","ASX",D66),"Settle"),
    "mid", ROUND(
      (RTD("tt.rtd",,RTD("tt.rtd",,"Inst","ASX",D66),"Bid") + RTD("tt.rtd",,RTD("tt.rtd",,"Inst","ASX",D66),"Ask")) / 2,
      3
    ),
    0
  ),
  0
)</f>
        <v>0</v>
      </c>
      <c r="I66" s="41" t="s">
        <v>166</v>
      </c>
      <c r="J66" cm="1">
        <f t="array" ref="J66">IFERROR(
  _xlfn.SWITCH(
    $F$2,
    "vwap", ROUND(
      (RTD("tt.rtd",,RTD("tt.rtd",,"Inst","ASX",I66),"BidQty") * RTD("tt.rtd",,RTD("tt.rtd",,"Inst","ASX",I66),"Ask") +
       RTD("tt.rtd",,RTD("tt.rtd",,"Inst","ASX",I66),"AskQty") * RTD("tt.rtd",,RTD("tt.rtd",,"Inst","ASX",I66),"Bid")) /
      (RTD("tt.rtd",,RTD("tt.rtd",,"Inst","ASX",I66),"BidQty") + RTD("tt.rtd",,RTD("tt.rtd",,"Inst","ASX",I66),"AskQty")),
      3
    ),
    "settle", RTD("tt.rtd",,RTD("tt.rtd",,"Inst","ASX",I66),"Settle"),
    "mid", ROUND(
      (RTD("tt.rtd",,RTD("tt.rtd",,"Inst","ASX",I66),"Bid") + RTD("tt.rtd",,RTD("tt.rtd",,"Inst","ASX",I66),"Ask")) / 2,
      3
    ),
    0
  ),
  0
)</f>
        <v>0</v>
      </c>
      <c r="K66" s="41" t="s">
        <v>79</v>
      </c>
      <c r="L66" cm="1">
        <f t="array" ref="L66">IFERROR(
  _xlfn.SWITCH(
    $F$2,
    "vwap", ROUND(
      (RTD("tt.rtd",,RTD("tt.rtd",,"Inst","ASX",K66),"BidQty") * RTD("tt.rtd",,RTD("tt.rtd",,"Inst","ASX",K66),"Ask") +
       RTD("tt.rtd",,RTD("tt.rtd",,"Inst","ASX",K66),"AskQty") * RTD("tt.rtd",,RTD("tt.rtd",,"Inst","ASX",K66),"Bid")) /
      (RTD("tt.rtd",,RTD("tt.rtd",,"Inst","ASX",K66),"BidQty") + RTD("tt.rtd",,RTD("tt.rtd",,"Inst","ASX",K66),"AskQty")),
      3
    ),
    "settle", RTD("tt.rtd",,RTD("tt.rtd",,"Inst","ASX",K66),"Settle"),
    "mid", ROUND(
      (RTD("tt.rtd",,RTD("tt.rtd",,"Inst","ASX",K66),"Bid") + RTD("tt.rtd",,RTD("tt.rtd",,"Inst","ASX",K66),"Ask")) / 2,
      3
    ),
    0
  ),
  0
)</f>
        <v>0</v>
      </c>
      <c r="M66" s="35">
        <f t="shared" si="17"/>
        <v>0</v>
      </c>
      <c r="N66" t="str">
        <f>IF(AND(J66=0, L66=0), "",
   IF(AND(VALUE(RTD("tt.rtd",,RTD("tt.rtd",,"Inst","ASX",I66),"ttq"))&gt;0,
       VALUE(RTD("tt.rtd",,RTD("tt.rtd",,"Inst","ASX",K66),"ttq"))&gt;0,
         $E66&lt;$F66, M66&gt;$F66),
       IF(ABS(M66-$F66)&gt;0.01, "Sell", "S"),
   IF(AND(VALUE(RTD("tt.rtd",,RTD("tt.rtd",,"Inst","ASX",I66),"ttq"))&gt;0,
       VALUE(RTD("tt.rtd",,RTD("tt.rtd",,"Inst","ASX",K66),"ttq"))&gt;0,
       $E66&lt;$F66, M66&lt;$E66),
       IF(ABS(M66-$E66)&gt;0.01, "Buy", "B"), "")))</f>
        <v/>
      </c>
      <c r="P66" t="str">
        <f t="shared" si="2"/>
        <v/>
      </c>
      <c r="Q66" s="41" t="s">
        <v>170</v>
      </c>
      <c r="R66" cm="1">
        <f t="array" ref="R66">IFERROR(
  _xlfn.SWITCH(
    $F$2,
    "vwap", ROUND(
      (RTD("tt.rtd",,RTD("tt.rtd",,"Inst","ASX",Q66),"BidQty") * RTD("tt.rtd",,RTD("tt.rtd",,"Inst","ASX",Q66),"Ask") +
       RTD("tt.rtd",,RTD("tt.rtd",,"Inst","ASX",Q66),"AskQty") * RTD("tt.rtd",,RTD("tt.rtd",,"Inst","ASX",Q66),"Bid")) /
      (RTD("tt.rtd",,RTD("tt.rtd",,"Inst","ASX",Q66),"BidQty") + RTD("tt.rtd",,RTD("tt.rtd",,"Inst","ASX",Q66),"AskQty")),
      3
    ),
    "settle", RTD("tt.rtd",,RTD("tt.rtd",,"Inst","ASX",Q66),"Settle"),
    "mid", ROUND(
      (RTD("tt.rtd",,RTD("tt.rtd",,"Inst","ASX",Q66),"Bid") + RTD("tt.rtd",,RTD("tt.rtd",,"Inst","ASX",Q66),"Ask")) / 2,
      3
    ),
    0
  ),
  0
)</f>
        <v>0</v>
      </c>
      <c r="S66" s="41" t="s">
        <v>182</v>
      </c>
      <c r="T66" cm="1">
        <f t="array" ref="T66">IFERROR(
  _xlfn.SWITCH(
    $F$2,
    "vwap", ROUND(
      (RTD("tt.rtd",,RTD("tt.rtd",,"Inst","ASX",S66),"BidQty") * RTD("tt.rtd",,RTD("tt.rtd",,"Inst","ASX",S66),"Ask") +
       RTD("tt.rtd",,RTD("tt.rtd",,"Inst","ASX",S66),"AskQty") * RTD("tt.rtd",,RTD("tt.rtd",,"Inst","ASX",S66),"Bid")) /
      (RTD("tt.rtd",,RTD("tt.rtd",,"Inst","ASX",S66),"BidQty") + RTD("tt.rtd",,RTD("tt.rtd",,"Inst","ASX",S66),"AskQty")),
      3
    ),
    "settle", RTD("tt.rtd",,RTD("tt.rtd",,"Inst","ASX",S66),"Settle"),
    "mid", ROUND(
      (RTD("tt.rtd",,RTD("tt.rtd",,"Inst","ASX",S66),"Bid") + RTD("tt.rtd",,RTD("tt.rtd",,"Inst","ASX",S66),"Ask")) / 2,
      3
    ),
    0
  ),
  0
)</f>
        <v>0</v>
      </c>
      <c r="U66" s="35">
        <f t="shared" si="3"/>
        <v>0</v>
      </c>
      <c r="V66" t="str">
        <f>IF(AND(R66=0, T66=0), "",
   IF(AND(VALUE(RTD("tt.rtd",,RTD("tt.rtd",,"Inst","ASX",Q66),"ttq"))&gt;0,
       VALUE(RTD("tt.rtd",,RTD("tt.rtd",,"Inst","ASX",S66),"ttq"))&gt;0,
         $E66&lt;$F66, U66&gt;$F66),
       IF(ABS(U66-$F66)&gt;0.01, "Sell", "S"),
   IF(AND(VALUE(RTD("tt.rtd",,RTD("tt.rtd",,"Inst","ASX",Q66),"ttq"))&gt;0,
       VALUE(RTD("tt.rtd",,RTD("tt.rtd",,"Inst","ASX",S66),"ttq"))&gt;0,
       $E66&lt;$F66, U66&lt;$E66),
       IF(ABS(U66-$E66)&gt;0.01, "Buy", "B"), "")))</f>
        <v/>
      </c>
      <c r="X66" t="str">
        <f t="shared" si="4"/>
        <v/>
      </c>
      <c r="Y66" s="41" t="s">
        <v>194</v>
      </c>
      <c r="Z66" cm="1">
        <f t="array" ref="Z66">IFERROR(
  _xlfn.SWITCH(
    $F$2,
    "vwap", ROUND(
      (RTD("tt.rtd",,RTD("tt.rtd",,"Inst","ASX",Y66),"BidQty") * RTD("tt.rtd",,RTD("tt.rtd",,"Inst","ASX",Y66),"Ask") +
       RTD("tt.rtd",,RTD("tt.rtd",,"Inst","ASX",Y66),"AskQty") * RTD("tt.rtd",,RTD("tt.rtd",,"Inst","ASX",Y66),"Bid")) /
      (RTD("tt.rtd",,RTD("tt.rtd",,"Inst","ASX",Y66),"BidQty") + RTD("tt.rtd",,RTD("tt.rtd",,"Inst","ASX",Y66),"AskQty")),
      3
    ),
    "settle", RTD("tt.rtd",,RTD("tt.rtd",,"Inst","ASX",Y66),"Settle"),
    "mid", ROUND(
      (RTD("tt.rtd",,RTD("tt.rtd",,"Inst","ASX",Y66),"Bid") + RTD("tt.rtd",,RTD("tt.rtd",,"Inst","ASX",Y66),"Ask")) / 2,
      3
    ),
    0
  ),
  0
)</f>
        <v>0</v>
      </c>
      <c r="AA66" s="41" t="s">
        <v>183</v>
      </c>
      <c r="AB66" cm="1">
        <f t="array" ref="AB66">IFERROR(
  _xlfn.SWITCH(
    $F$2,
    "vwap", ROUND(
      (RTD("tt.rtd",,RTD("tt.rtd",,"Inst","ASX",AA66),"BidQty") * RTD("tt.rtd",,RTD("tt.rtd",,"Inst","ASX",AA66),"Ask") +
       RTD("tt.rtd",,RTD("tt.rtd",,"Inst","ASX",AA66),"AskQty") * RTD("tt.rtd",,RTD("tt.rtd",,"Inst","ASX",AA66),"Bid")) /
      (RTD("tt.rtd",,RTD("tt.rtd",,"Inst","ASX",AA66),"BidQty") + RTD("tt.rtd",,RTD("tt.rtd",,"Inst","ASX",AA66),"AskQty")),
      3
    ),
    "settle", RTD("tt.rtd",,RTD("tt.rtd",,"Inst","ASX",AA66),"Settle"),
    "mid", ROUND(
      (RTD("tt.rtd",,RTD("tt.rtd",,"Inst","ASX",AA66),"Bid") + RTD("tt.rtd",,RTD("tt.rtd",,"Inst","ASX",AA66),"Ask")) / 2,
      3
    ),
    0
  ),
  0
)</f>
        <v>0</v>
      </c>
      <c r="AC66" s="35">
        <f t="shared" si="5"/>
        <v>0</v>
      </c>
      <c r="AD66" t="str">
        <f>IF(AND(Z66=0, AB66=0), "",
   IF(AND(VALUE(RTD("tt.rtd",,RTD("tt.rtd",,"Inst","ASX",Y66),"ttq"))&gt;0,
       VALUE(RTD("tt.rtd",,RTD("tt.rtd",,"Inst","ASX",AA66),"ttq"))&gt;0,
         $E66&lt;$F66, AC66&gt;$F66),
       IF(ABS(AC66-$F66)&gt;0.01, "Sell", "S"),
   IF(AND(VALUE(RTD("tt.rtd",,RTD("tt.rtd",,"Inst","ASX",Y66),"ttq"))&gt;0,
       VALUE(RTD("tt.rtd",,RTD("tt.rtd",,"Inst","ASX",AA66),"ttq"))&gt;0,
       $E66&lt;$F66, AC66&lt;$E66),
       IF(ABS(AC66-$E66)&gt;0.01, "Buy", "B"), "")))</f>
        <v/>
      </c>
      <c r="AF66" t="str">
        <f t="shared" si="6"/>
        <v/>
      </c>
      <c r="AG66" s="41" t="s">
        <v>75</v>
      </c>
      <c r="AH66" cm="1">
        <f t="array" ref="AH66">IFERROR(
  _xlfn.SWITCH(
    $F$2,
    "vwap", ROUND(
      (RTD("tt.rtd",,RTD("tt.rtd",,"Inst","ASX",AG66),"BidQty") * RTD("tt.rtd",,RTD("tt.rtd",,"Inst","ASX",AG66),"Ask") +
       RTD("tt.rtd",,RTD("tt.rtd",,"Inst","ASX",AG66),"AskQty") * RTD("tt.rtd",,RTD("tt.rtd",,"Inst","ASX",AG66),"Bid")) /
      (RTD("tt.rtd",,RTD("tt.rtd",,"Inst","ASX",AG66),"BidQty") + RTD("tt.rtd",,RTD("tt.rtd",,"Inst","ASX",AG66),"AskQty")),
      3
    ),
    "settle", RTD("tt.rtd",,RTD("tt.rtd",,"Inst","ASX",AG66),"Settle"),
    "mid", ROUND(
      (RTD("tt.rtd",,RTD("tt.rtd",,"Inst","ASX",AG66),"Bid") + RTD("tt.rtd",,RTD("tt.rtd",,"Inst","ASX",AG66),"Ask")) / 2,
      3
    ),
    0
  ),
  0
)</f>
        <v>0</v>
      </c>
      <c r="AI66" s="41" t="s">
        <v>168</v>
      </c>
      <c r="AJ66" cm="1">
        <f t="array" ref="AJ66">IFERROR(
  _xlfn.SWITCH(
    $F$2,
    "vwap", ROUND(
      (RTD("tt.rtd",,RTD("tt.rtd",,"Inst","ASX",AI66),"BidQty") * RTD("tt.rtd",,RTD("tt.rtd",,"Inst","ASX",AI66),"Ask") +
       RTD("tt.rtd",,RTD("tt.rtd",,"Inst","ASX",AI66),"AskQty") * RTD("tt.rtd",,RTD("tt.rtd",,"Inst","ASX",AI66),"Bid")) /
      (RTD("tt.rtd",,RTD("tt.rtd",,"Inst","ASX",AI66),"BidQty") + RTD("tt.rtd",,RTD("tt.rtd",,"Inst","ASX",AI66),"AskQty")),
      3
    ),
    "settle", RTD("tt.rtd",,RTD("tt.rtd",,"Inst","ASX",AI66),"Settle"),
    "mid", ROUND(
      (RTD("tt.rtd",,RTD("tt.rtd",,"Inst","ASX",AI66),"Bid") + RTD("tt.rtd",,RTD("tt.rtd",,"Inst","ASX",AI66),"Ask")) / 2,
      3
    ),
    0
  ),
  0
)</f>
        <v>0</v>
      </c>
      <c r="AK66" s="35">
        <f t="shared" si="22"/>
        <v>0</v>
      </c>
      <c r="AL66" t="str">
        <f>IF(AND(AH66=0, AJ66=0), "",
   IF(AND(VALUE(RTD("tt.rtd",,RTD("tt.rtd",,"Inst","ASX",AG66),"ttq"))&gt;0,
       VALUE(RTD("tt.rtd",,RTD("tt.rtd",,"Inst","ASX",AI66),"ttq"))&gt;0,
         $E66&lt;$F66, AK66&gt;$F66),
       IF(ABS(AK66-$F66)&gt;0.01, "Sell", "S"),
   IF(AND(VALUE(RTD("tt.rtd",,RTD("tt.rtd",,"Inst","ASX",AG66),"ttq"))&gt;0,
       VALUE(RTD("tt.rtd",,RTD("tt.rtd",,"Inst","ASX",AI66),"ttq"))&gt;0,
       $E66&lt;$F66, AK66&lt;$E66),
       IF(ABS(AK66-$E66)&gt;0.01, "Buy", "B"), "")))</f>
        <v/>
      </c>
      <c r="AM66" t="str">
        <f>IF(OR(AL66="B", AL66="BUY"),
    IF(VALUE(RTD("tt.rtd",,RTD("tt.rtd",,"Inst","ASX",AG66),"BidQty")) /
       VALUE(RTD("tt.rtd",,RTD("tt.rtd",,"Inst","ASX",AG66),"AskQty")) &gt; $G$2,
       IF(VALUE(RTD("tt.rtd",,RTD("tt.rtd",,"Inst","ASX",AG66),"BidQty")) /
          VALUE(RTD("tt.rtd",,RTD("tt.rtd",,"Inst","ASX",AG66),"AskQty")) &gt;=
          VALUE(RTD("tt.rtd",,RTD("tt.rtd",,"Inst","ASX",AI66),"AskQty")) /
          VALUE(RTD("tt.rtd",,RTD("tt.rtd",,"Inst","ASX",AI66),"BidQty")),
          AI66,AG66),
       ""),
    IF(OR(AL66="S", AL66="SELL"),
        IF(VALUE(RTD("tt.rtd",,RTD("tt.rtd",,"Inst","ASX",AI66),"BidQty")) /
           VALUE(RTD("tt.rtd",,RTD("tt.rtd",,"Inst","ASX",AI66),"AskQty")) &gt;  $G$2,
           IF(VALUE(RTD("tt.rtd",,RTD("tt.rtd",,"Inst","ASX",AG66),"BidQty")) /
              VALUE(RTD("tt.rtd",,RTD("tt.rtd",,"Inst","ASX",AG66),"AskQty")) &gt;=
              VALUE(RTD("tt.rtd",,RTD("tt.rtd",,"Inst","ASX",AI66),"AskQty")) /
              VALUE(RTD("tt.rtd",,RTD("tt.rtd",,"Inst","ASX",AI66),"BidQty")),
              AG66,AI66),
           ""),
        ""))</f>
        <v/>
      </c>
      <c r="AN66" t="str">
        <f t="shared" si="8"/>
        <v/>
      </c>
      <c r="AO66" s="41" t="s">
        <v>163</v>
      </c>
      <c r="AP66" cm="1">
        <f t="array" ref="AP66">IFERROR(
  _xlfn.SWITCH(
    $F$2,
    "vwap", ROUND(
      (RTD("tt.rtd",,RTD("tt.rtd",,"Inst","ASX",AO66),"BidQty") * RTD("tt.rtd",,RTD("tt.rtd",,"Inst","ASX",AO66),"Ask") +
       RTD("tt.rtd",,RTD("tt.rtd",,"Inst","ASX",AO66),"AskQty") * RTD("tt.rtd",,RTD("tt.rtd",,"Inst","ASX",AO66),"Bid")) /
      (RTD("tt.rtd",,RTD("tt.rtd",,"Inst","ASX",AO66),"BidQty") + RTD("tt.rtd",,RTD("tt.rtd",,"Inst","ASX",AO66),"AskQty")),
      3
    ),
    "settle", RTD("tt.rtd",,RTD("tt.rtd",,"Inst","ASX",AO66),"Settle"),
    "mid", ROUND(
      (RTD("tt.rtd",,RTD("tt.rtd",,"Inst","ASX",AO66),"Bid") + RTD("tt.rtd",,RTD("tt.rtd",,"Inst","ASX",AO66),"Ask")) / 2,
      3
    ),
    0
  ),
  0
)</f>
        <v>0</v>
      </c>
      <c r="AQ66" s="41" t="s">
        <v>78</v>
      </c>
      <c r="AR66" cm="1">
        <f t="array" ref="AR66">IFERROR(
  _xlfn.SWITCH(
    $F$2,
    "vwap", ROUND(
      (RTD("tt.rtd",,RTD("tt.rtd",,"Inst","ASX",AQ66),"BidQty") * RTD("tt.rtd",,RTD("tt.rtd",,"Inst","ASX",AQ66),"Ask") +
       RTD("tt.rtd",,RTD("tt.rtd",,"Inst","ASX",AQ66),"AskQty") * RTD("tt.rtd",,RTD("tt.rtd",,"Inst","ASX",AQ66),"Bid")) /
      (RTD("tt.rtd",,RTD("tt.rtd",,"Inst","ASX",AQ66),"BidQty") + RTD("tt.rtd",,RTD("tt.rtd",,"Inst","ASX",AQ66),"AskQty")),
      3
    ),
    "settle", RTD("tt.rtd",,RTD("tt.rtd",,"Inst","ASX",AQ66),"Settle"),
    "mid", ROUND(
      (RTD("tt.rtd",,RTD("tt.rtd",,"Inst","ASX",AQ66),"Bid") + RTD("tt.rtd",,RTD("tt.rtd",,"Inst","ASX",AQ66),"Ask")) / 2,
      3
    ),
    0
  ),
  0
)</f>
        <v>0</v>
      </c>
      <c r="AS66" s="35">
        <f t="shared" si="23"/>
        <v>0</v>
      </c>
      <c r="AT66" t="str">
        <f>IF(AND(AP66=0, AR66=0), "",
   IF(AND(VALUE(RTD("tt.rtd",,RTD("tt.rtd",,"Inst","ASX",AO66),"ttq"))&gt;0,
       VALUE(RTD("tt.rtd",,RTD("tt.rtd",,"Inst","ASX",AQ66),"ttq"))&gt;0,
         $E66&lt;$F66, AS66&gt;$F66),
       IF(ABS(AS66-$F66)&gt;0.01, "Sell", "S"),
   IF(AND(VALUE(RTD("tt.rtd",,RTD("tt.rtd",,"Inst","ASX",AO66),"ttq"))&gt;0,
       VALUE(RTD("tt.rtd",,RTD("tt.rtd",,"Inst","ASX",AQ66),"ttq"))&gt;0,
       $E66&lt;$F66, AS66&lt;$E66),
       IF(ABS(AS66-$E66)&gt;0.01, "Buy", "B"), "")))</f>
        <v/>
      </c>
      <c r="AU66" t="str">
        <f>IF(OR(AT66="B", AT66="BUY"),
    IF(VALUE(RTD("tt.rtd",,RTD("tt.rtd",,"Inst","ASX",AO66),"BidQty")) /
       VALUE(RTD("tt.rtd",,RTD("tt.rtd",,"Inst","ASX",AO66),"AskQty")) &gt; $G$2,
       IF(VALUE(RTD("tt.rtd",,RTD("tt.rtd",,"Inst","ASX",AO66),"BidQty")) /
          VALUE(RTD("tt.rtd",,RTD("tt.rtd",,"Inst","ASX",AO66),"AskQty")) &gt;=
          VALUE(RTD("tt.rtd",,RTD("tt.rtd",,"Inst","ASX",AQ66),"AskQty")) /
          VALUE(RTD("tt.rtd",,RTD("tt.rtd",,"Inst","ASX",AQ66),"BidQty")),
          AQ66,AO66),
       ""),
    IF(OR(AT66="S", AT66="SELL"),
        IF(VALUE(RTD("tt.rtd",,RTD("tt.rtd",,"Inst","ASX",AQ66),"BidQty")) /
           VALUE(RTD("tt.rtd",,RTD("tt.rtd",,"Inst","ASX",AQ66),"AskQty")) &gt;  $G$2,
           IF(VALUE(RTD("tt.rtd",,RTD("tt.rtd",,"Inst","ASX",AO66),"BidQty")) /
              VALUE(RTD("tt.rtd",,RTD("tt.rtd",,"Inst","ASX",AO66),"AskQty")) &gt;=
              VALUE(RTD("tt.rtd",,RTD("tt.rtd",,"Inst","ASX",AQ66),"AskQty")) /
              VALUE(RTD("tt.rtd",,RTD("tt.rtd",,"Inst","ASX",AQ66),"BidQty")),
              AO66,AQ66),
           ""),
        ""))</f>
        <v/>
      </c>
      <c r="AV66" t="str">
        <f t="shared" si="10"/>
        <v/>
      </c>
      <c r="AW66" s="41" t="s">
        <v>162</v>
      </c>
      <c r="AX66" cm="1">
        <f t="array" ref="AX66">IFERROR(
  _xlfn.SWITCH(
    $F$2,
    "vwap", ROUND(
      (RTD("tt.rtd",,RTD("tt.rtd",,"Inst","ASX",AW66),"BidQty") * RTD("tt.rtd",,RTD("tt.rtd",,"Inst","ASX",AW66),"Ask") +
       RTD("tt.rtd",,RTD("tt.rtd",,"Inst","ASX",AW66),"AskQty") * RTD("tt.rtd",,RTD("tt.rtd",,"Inst","ASX",AW66),"Bid")) /
      (RTD("tt.rtd",,RTD("tt.rtd",,"Inst","ASX",AW66),"BidQty") + RTD("tt.rtd",,RTD("tt.rtd",,"Inst","ASX",AW66),"AskQty")),
      3
    ),
    "settle", RTD("tt.rtd",,RTD("tt.rtd",,"Inst","ASX",AW66),"Settle"),
    "mid", ROUND(
      (RTD("tt.rtd",,RTD("tt.rtd",,"Inst","ASX",AW66),"Bid") + RTD("tt.rtd",,RTD("tt.rtd",,"Inst","ASX",AW66),"Ask")) / 2,
      3
    ),
    0
  ),
  0
)</f>
        <v>0</v>
      </c>
      <c r="AY66" s="41" t="s">
        <v>172</v>
      </c>
      <c r="AZ66" cm="1">
        <f t="array" ref="AZ66">IFERROR(
  _xlfn.SWITCH(
    $F$2,
    "vwap", ROUND(
      (RTD("tt.rtd",,RTD("tt.rtd",,"Inst","ASX",AY66),"BidQty") * RTD("tt.rtd",,RTD("tt.rtd",,"Inst","ASX",AY66),"Ask") +
       RTD("tt.rtd",,RTD("tt.rtd",,"Inst","ASX",AY66),"AskQty") * RTD("tt.rtd",,RTD("tt.rtd",,"Inst","ASX",AY66),"Bid")) /
      (RTD("tt.rtd",,RTD("tt.rtd",,"Inst","ASX",AY66),"BidQty") + RTD("tt.rtd",,RTD("tt.rtd",,"Inst","ASX",AY66),"AskQty")),
      3
    ),
    "settle", RTD("tt.rtd",,RTD("tt.rtd",,"Inst","ASX",AY66),"Settle"),
    "mid", ROUND(
      (RTD("tt.rtd",,RTD("tt.rtd",,"Inst","ASX",AY66),"Bid") + RTD("tt.rtd",,RTD("tt.rtd",,"Inst","ASX",AY66),"Ask")) / 2,
      3
    ),
    0
  ),
  0
)</f>
        <v>0</v>
      </c>
      <c r="BA66" s="39">
        <f t="shared" si="24"/>
        <v>0</v>
      </c>
      <c r="BB66" t="str">
        <f>IF(AND(AX66=0, AZ66=0), "",
   IF(AND(VALUE(RTD("tt.rtd",,RTD("tt.rtd",,"Inst","ASX",AW66),"ttq"))&gt;0,
       VALUE(RTD("tt.rtd",,RTD("tt.rtd",,"Inst","ASX",AY66),"ttq"))&gt;0,
         $E66&lt;$F66, BA66&gt;$F66),
       IF(ABS(BA66-$F66)&gt;0.01, "Sell", "S"),
   IF(AND(VALUE(RTD("tt.rtd",,RTD("tt.rtd",,"Inst","ASX",AW66),"ttq"))&gt;0,
       VALUE(RTD("tt.rtd",,RTD("tt.rtd",,"Inst","ASX",AY66),"ttq"))&gt;0,
       $E66&lt;$F66, BA66&lt;$E66),
       IF(ABS(BA66-$E66)&gt;0.01, "Buy", "B"), "")))</f>
        <v/>
      </c>
      <c r="BC66" t="str">
        <f>IF(OR(BB66="B", BB66="BUY"),
    IF(VALUE(RTD("tt.rtd",,RTD("tt.rtd",,"Inst","ASX",AW66),"BidQty")) /
       VALUE(RTD("tt.rtd",,RTD("tt.rtd",,"Inst","ASX",AW66),"AskQty")) &gt; $G$2,
       IF(VALUE(RTD("tt.rtd",,RTD("tt.rtd",,"Inst","ASX",AW66),"BidQty")) /
          VALUE(RTD("tt.rtd",,RTD("tt.rtd",,"Inst","ASX",AW66),"AskQty")) &gt;=
          VALUE(RTD("tt.rtd",,RTD("tt.rtd",,"Inst","ASX",AY66),"AskQty")) /
          VALUE(RTD("tt.rtd",,RTD("tt.rtd",,"Inst","ASX",AY66),"BidQty")),
          AY66,AW66),
       ""),
    IF(OR(BB66="S", BB66="SELL"),
        IF(VALUE(RTD("tt.rtd",,RTD("tt.rtd",,"Inst","ASX",AY66),"BidQty")) /
           VALUE(RTD("tt.rtd",,RTD("tt.rtd",,"Inst","ASX",AY66),"AskQty")) &gt;  $G$2,
           IF(VALUE(RTD("tt.rtd",,RTD("tt.rtd",,"Inst","ASX",AW66),"BidQty")) /
              VALUE(RTD("tt.rtd",,RTD("tt.rtd",,"Inst","ASX",AW66),"AskQty")) &gt;=
              VALUE(RTD("tt.rtd",,RTD("tt.rtd",,"Inst","ASX",AY66),"AskQty")) /
              VALUE(RTD("tt.rtd",,RTD("tt.rtd",,"Inst","ASX",AY66),"BidQty")),
              AW66,AY66),
           ""),
        ""))</f>
        <v/>
      </c>
      <c r="BD66" t="str">
        <f t="shared" si="12"/>
        <v/>
      </c>
      <c r="BE66" s="41" t="s">
        <v>288</v>
      </c>
      <c r="BF66" cm="1">
        <f t="array" ref="BF66">IFERROR(
  _xlfn.SWITCH(
    $F$2,
    "vwap", ROUND(
      (RTD("tt.rtd",,RTD("tt.rtd",,"Inst","ASX",BE66),"BidQty") * RTD("tt.rtd",,RTD("tt.rtd",,"Inst","ASX",BE66),"Ask") +
       RTD("tt.rtd",,RTD("tt.rtd",,"Inst","ASX",BE66),"AskQty") * RTD("tt.rtd",,RTD("tt.rtd",,"Inst","ASX",BE66),"Bid")) /
      (RTD("tt.rtd",,RTD("tt.rtd",,"Inst","ASX",BE66),"BidQty") + RTD("tt.rtd",,RTD("tt.rtd",,"Inst","ASX",BE66),"AskQty")),
      3
    ),
    "settle", RTD("tt.rtd",,RTD("tt.rtd",,"Inst","ASX",BE66),"Settle"),
    "mid", ROUND(
      (RTD("tt.rtd",,RTD("tt.rtd",,"Inst","ASX",BE66),"Bid") + RTD("tt.rtd",,RTD("tt.rtd",,"Inst","ASX",BE66),"Ask")) / 2,
      3
    ),
    0
  ),
  0
)</f>
        <v>0</v>
      </c>
      <c r="BG66" s="41" t="s">
        <v>292</v>
      </c>
      <c r="BH66" cm="1">
        <f t="array" ref="BH66">IFERROR(
  _xlfn.SWITCH(
    $F$2,
    "vwap", ROUND(
      (RTD("tt.rtd",,RTD("tt.rtd",,"Inst","ASX",BG66),"BidQty") * RTD("tt.rtd",,RTD("tt.rtd",,"Inst","ASX",BG66),"Ask") +
       RTD("tt.rtd",,RTD("tt.rtd",,"Inst","ASX",BG66),"AskQty") * RTD("tt.rtd",,RTD("tt.rtd",,"Inst","ASX",BG66),"Bid")) /
      (RTD("tt.rtd",,RTD("tt.rtd",,"Inst","ASX",BG66),"BidQty") + RTD("tt.rtd",,RTD("tt.rtd",,"Inst","ASX",BG66),"AskQty")),
      3
    ),
    "settle", RTD("tt.rtd",,RTD("tt.rtd",,"Inst","ASX",BG66),"Settle"),
    "mid", ROUND(
      (RTD("tt.rtd",,RTD("tt.rtd",,"Inst","ASX",BG66),"Bid") + RTD("tt.rtd",,RTD("tt.rtd",,"Inst","ASX",BG66),"Ask")) / 2,
      3
    ),
    0
  ),
  0
)</f>
        <v>0</v>
      </c>
      <c r="BI66" s="35">
        <f t="shared" si="13"/>
        <v>0</v>
      </c>
      <c r="BJ66" t="str">
        <f>IF(AND(BF66=0, BH66=0), "",
   IF(AND(VALUE(RTD("tt.rtd",,RTD("tt.rtd",,"Inst","ASX",BE66),"ttq"))&gt;0,
       VALUE(RTD("tt.rtd",,RTD("tt.rtd",,"Inst","ASX",BG66),"ttq"))&gt;0,
         $E66&lt;$F66, BI66&gt;$F66),
       IF(ABS(BI66-$F66)&gt;0.01, "Sell", "S"),
   IF(AND(VALUE(RTD("tt.rtd",,RTD("tt.rtd",,"Inst","ASX",BE66),"ttq"))&gt;0,
       VALUE(RTD("tt.rtd",,RTD("tt.rtd",,"Inst","ASX",BG66),"ttq"))&gt;0,
       $E66&lt;$F66, BI66&lt;$E66),
       IF(ABS(BI66-$E66)&gt;0.01, "Buy", "B"), "")))</f>
        <v/>
      </c>
      <c r="BK66" t="str">
        <f>IF(OR(BJ66="B", BJ66="BUY"),
    IF(VALUE(RTD("tt.rtd",,RTD("tt.rtd",,"Inst","ASX",BE66),"BidQty")) /
       VALUE(RTD("tt.rtd",,RTD("tt.rtd",,"Inst","ASX",BE66),"AskQty")) &gt; $G$2,
       IF(VALUE(RTD("tt.rtd",,RTD("tt.rtd",,"Inst","ASX",BE66),"BidQty")) /
          VALUE(RTD("tt.rtd",,RTD("tt.rtd",,"Inst","ASX",BE66),"AskQty")) &gt;=
          VALUE(RTD("tt.rtd",,RTD("tt.rtd",,"Inst","ASX",BG66),"AskQty")) /
          VALUE(RTD("tt.rtd",,RTD("tt.rtd",,"Inst","ASX",BG66),"BidQty")),
          BG66,BE66),
       ""),
    IF(OR(BJ66="S", BJ66="SELL"),
        IF(VALUE(RTD("tt.rtd",,RTD("tt.rtd",,"Inst","ASX",BG66),"BidQty")) /
           VALUE(RTD("tt.rtd",,RTD("tt.rtd",,"Inst","ASX",BG66),"AskQty")) &gt;  $G$2,
           IF(VALUE(RTD("tt.rtd",,RTD("tt.rtd",,"Inst","ASX",BE66),"BidQty")) /
              VALUE(RTD("tt.rtd",,RTD("tt.rtd",,"Inst","ASX",BE66),"AskQty")) &gt;=
              VALUE(RTD("tt.rtd",,RTD("tt.rtd",,"Inst","ASX",BG66),"AskQty")) /
              VALUE(RTD("tt.rtd",,RTD("tt.rtd",,"Inst","ASX",BG66),"BidQty")),
              BE66,BG66),
           ""),
        ""))</f>
        <v/>
      </c>
      <c r="BL66" t="str">
        <f t="shared" si="14"/>
        <v/>
      </c>
    </row>
    <row r="67" spans="1:64" x14ac:dyDescent="0.2">
      <c r="A67" s="40" t="s">
        <v>53</v>
      </c>
      <c r="B67" cm="1">
        <f t="array" ref="B67">IFERROR(
  _xlfn.SWITCH(
    $F$2,
    "vwap", ROUND(
      (RTD("tt.rtd",,RTD("tt.rtd",,"Inst","ASX",A67),"BidQty") * RTD("tt.rtd",,RTD("tt.rtd",,"Inst","ASX",A67),"Ask") +
       RTD("tt.rtd",,RTD("tt.rtd",,"Inst","ASX",A67),"AskQty") * RTD("tt.rtd",,RTD("tt.rtd",,"Inst","ASX",A67),"Bid")) /
      (RTD("tt.rtd",,RTD("tt.rtd",,"Inst","ASX",A67),"BidQty") + RTD("tt.rtd",,RTD("tt.rtd",,"Inst","ASX",A67),"AskQty")),
      3
    ),
    "settle", RTD("tt.rtd",,RTD("tt.rtd",,"Inst","ASX",A67),"Settle"),
    "mid", ROUND(
      (RTD("tt.rtd",,RTD("tt.rtd",,"Inst","ASX",A67),"Bid") + RTD("tt.rtd",,RTD("tt.rtd",,"Inst","ASX",A67),"Ask")) / 2,
      3
    ),
    0
  ),
  0
)</f>
        <v>0</v>
      </c>
      <c r="C67" s="35">
        <f t="shared" si="21"/>
        <v>0</v>
      </c>
      <c r="D67" s="41" t="s">
        <v>169</v>
      </c>
      <c r="E67" t="e">
        <f>VALUE(RTD("tt.rtd",,RTD("tt.rtd",,"Inst","ASX",D67),"Bid"))</f>
        <v>#N/A</v>
      </c>
      <c r="F67" t="e">
        <f>VALUE(RTD("tt.rtd",,RTD("tt.rtd",,"Inst","ASX",D67),"Ask"))</f>
        <v>#N/A</v>
      </c>
      <c r="G67" s="37" cm="1">
        <f t="array" ref="G67">IFERROR(
  _xlfn.SWITCH(
    $F$2,
    "vwap", ROUND(
      (RTD("tt.rtd",,RTD("tt.rtd",,"Inst","ASX",D67),"BidQty") * RTD("tt.rtd",,RTD("tt.rtd",,"Inst","ASX",D67),"Ask") +
       RTD("tt.rtd",,RTD("tt.rtd",,"Inst","ASX",D67),"AskQty") * RTD("tt.rtd",,RTD("tt.rtd",,"Inst","ASX",D67),"Bid")) /
      (RTD("tt.rtd",,RTD("tt.rtd",,"Inst","ASX",D67),"BidQty") + RTD("tt.rtd",,RTD("tt.rtd",,"Inst","ASX",D67),"AskQty")),
      3
    ),
    "settle", RTD("tt.rtd",,RTD("tt.rtd",,"Inst","ASX",D67),"Settle"),
    "mid", ROUND(
      (RTD("tt.rtd",,RTD("tt.rtd",,"Inst","ASX",D67),"Bid") + RTD("tt.rtd",,RTD("tt.rtd",,"Inst","ASX",D67),"Ask")) / 2,
      3
    ),
    0
  ),
  0
)</f>
        <v>0</v>
      </c>
      <c r="I67" s="41" t="s">
        <v>171</v>
      </c>
      <c r="J67" cm="1">
        <f t="array" ref="J67">IFERROR(
  _xlfn.SWITCH(
    $F$2,
    "vwap", ROUND(
      (RTD("tt.rtd",,RTD("tt.rtd",,"Inst","ASX",I67),"BidQty") * RTD("tt.rtd",,RTD("tt.rtd",,"Inst","ASX",I67),"Ask") +
       RTD("tt.rtd",,RTD("tt.rtd",,"Inst","ASX",I67),"AskQty") * RTD("tt.rtd",,RTD("tt.rtd",,"Inst","ASX",I67),"Bid")) /
      (RTD("tt.rtd",,RTD("tt.rtd",,"Inst","ASX",I67),"BidQty") + RTD("tt.rtd",,RTD("tt.rtd",,"Inst","ASX",I67),"AskQty")),
      3
    ),
    "settle", RTD("tt.rtd",,RTD("tt.rtd",,"Inst","ASX",I67),"Settle"),
    "mid", ROUND(
      (RTD("tt.rtd",,RTD("tt.rtd",,"Inst","ASX",I67),"Bid") + RTD("tt.rtd",,RTD("tt.rtd",,"Inst","ASX",I67),"Ask")) / 2,
      3
    ),
    0
  ),
  0
)</f>
        <v>0</v>
      </c>
      <c r="K67" s="41" t="s">
        <v>80</v>
      </c>
      <c r="L67" cm="1">
        <f t="array" ref="L67">IFERROR(
  _xlfn.SWITCH(
    $F$2,
    "vwap", ROUND(
      (RTD("tt.rtd",,RTD("tt.rtd",,"Inst","ASX",K67),"BidQty") * RTD("tt.rtd",,RTD("tt.rtd",,"Inst","ASX",K67),"Ask") +
       RTD("tt.rtd",,RTD("tt.rtd",,"Inst","ASX",K67),"AskQty") * RTD("tt.rtd",,RTD("tt.rtd",,"Inst","ASX",K67),"Bid")) /
      (RTD("tt.rtd",,RTD("tt.rtd",,"Inst","ASX",K67),"BidQty") + RTD("tt.rtd",,RTD("tt.rtd",,"Inst","ASX",K67),"AskQty")),
      3
    ),
    "settle", RTD("tt.rtd",,RTD("tt.rtd",,"Inst","ASX",K67),"Settle"),
    "mid", ROUND(
      (RTD("tt.rtd",,RTD("tt.rtd",,"Inst","ASX",K67),"Bid") + RTD("tt.rtd",,RTD("tt.rtd",,"Inst","ASX",K67),"Ask")) / 2,
      3
    ),
    0
  ),
  0
)</f>
        <v>0</v>
      </c>
      <c r="M67" s="35">
        <f t="shared" si="17"/>
        <v>0</v>
      </c>
      <c r="N67" t="str">
        <f>IF(AND(J67=0, L67=0), "",
   IF(AND(VALUE(RTD("tt.rtd",,RTD("tt.rtd",,"Inst","ASX",I67),"ttq"))&gt;0,
       VALUE(RTD("tt.rtd",,RTD("tt.rtd",,"Inst","ASX",K67),"ttq"))&gt;0,
         $E67&lt;$F67, M67&gt;$F67),
       IF(ABS(M67-$F67)&gt;0.01, "Sell", "S"),
   IF(AND(VALUE(RTD("tt.rtd",,RTD("tt.rtd",,"Inst","ASX",I67),"ttq"))&gt;0,
       VALUE(RTD("tt.rtd",,RTD("tt.rtd",,"Inst","ASX",K67),"ttq"))&gt;0,
       $E67&lt;$F67, M67&lt;$E67),
       IF(ABS(M67-$E67)&gt;0.01, "Buy", "B"), "")))</f>
        <v/>
      </c>
      <c r="P67" t="str">
        <f t="shared" si="2"/>
        <v/>
      </c>
      <c r="Q67" s="41" t="s">
        <v>175</v>
      </c>
      <c r="R67" cm="1">
        <f t="array" ref="R67">IFERROR(
  _xlfn.SWITCH(
    $F$2,
    "vwap", ROUND(
      (RTD("tt.rtd",,RTD("tt.rtd",,"Inst","ASX",Q67),"BidQty") * RTD("tt.rtd",,RTD("tt.rtd",,"Inst","ASX",Q67),"Ask") +
       RTD("tt.rtd",,RTD("tt.rtd",,"Inst","ASX",Q67),"AskQty") * RTD("tt.rtd",,RTD("tt.rtd",,"Inst","ASX",Q67),"Bid")) /
      (RTD("tt.rtd",,RTD("tt.rtd",,"Inst","ASX",Q67),"BidQty") + RTD("tt.rtd",,RTD("tt.rtd",,"Inst","ASX",Q67),"AskQty")),
      3
    ),
    "settle", RTD("tt.rtd",,RTD("tt.rtd",,"Inst","ASX",Q67),"Settle"),
    "mid", ROUND(
      (RTD("tt.rtd",,RTD("tt.rtd",,"Inst","ASX",Q67),"Bid") + RTD("tt.rtd",,RTD("tt.rtd",,"Inst","ASX",Q67),"Ask")) / 2,
      3
    ),
    0
  ),
  0
)</f>
        <v>0</v>
      </c>
      <c r="S67" s="41" t="s">
        <v>206</v>
      </c>
      <c r="T67" cm="1">
        <f t="array" ref="T67">IFERROR(
  _xlfn.SWITCH(
    $F$2,
    "vwap", ROUND(
      (RTD("tt.rtd",,RTD("tt.rtd",,"Inst","ASX",S67),"BidQty") * RTD("tt.rtd",,RTD("tt.rtd",,"Inst","ASX",S67),"Ask") +
       RTD("tt.rtd",,RTD("tt.rtd",,"Inst","ASX",S67),"AskQty") * RTD("tt.rtd",,RTD("tt.rtd",,"Inst","ASX",S67),"Bid")) /
      (RTD("tt.rtd",,RTD("tt.rtd",,"Inst","ASX",S67),"BidQty") + RTD("tt.rtd",,RTD("tt.rtd",,"Inst","ASX",S67),"AskQty")),
      3
    ),
    "settle", RTD("tt.rtd",,RTD("tt.rtd",,"Inst","ASX",S67),"Settle"),
    "mid", ROUND(
      (RTD("tt.rtd",,RTD("tt.rtd",,"Inst","ASX",S67),"Bid") + RTD("tt.rtd",,RTD("tt.rtd",,"Inst","ASX",S67),"Ask")) / 2,
      3
    ),
    0
  ),
  0
)</f>
        <v>0</v>
      </c>
      <c r="U67" s="35">
        <f t="shared" si="3"/>
        <v>0</v>
      </c>
      <c r="V67" t="str">
        <f>IF(AND(R67=0, T67=0), "",
   IF(AND(VALUE(RTD("tt.rtd",,RTD("tt.rtd",,"Inst","ASX",Q67),"ttq"))&gt;0,
       VALUE(RTD("tt.rtd",,RTD("tt.rtd",,"Inst","ASX",S67),"ttq"))&gt;0,
         $E67&lt;$F67, U67&gt;$F67),
       IF(ABS(U67-$F67)&gt;0.01, "Sell", "S"),
   IF(AND(VALUE(RTD("tt.rtd",,RTD("tt.rtd",,"Inst","ASX",Q67),"ttq"))&gt;0,
       VALUE(RTD("tt.rtd",,RTD("tt.rtd",,"Inst","ASX",S67),"ttq"))&gt;0,
       $E67&lt;$F67, U67&lt;$E67),
       IF(ABS(U67-$E67)&gt;0.01, "Buy", "B"), "")))</f>
        <v/>
      </c>
      <c r="X67" t="str">
        <f t="shared" si="4"/>
        <v/>
      </c>
      <c r="Y67" s="41" t="s">
        <v>195</v>
      </c>
      <c r="Z67" cm="1">
        <f t="array" ref="Z67">IFERROR(
  _xlfn.SWITCH(
    $F$2,
    "vwap", ROUND(
      (RTD("tt.rtd",,RTD("tt.rtd",,"Inst","ASX",Y67),"BidQty") * RTD("tt.rtd",,RTD("tt.rtd",,"Inst","ASX",Y67),"Ask") +
       RTD("tt.rtd",,RTD("tt.rtd",,"Inst","ASX",Y67),"AskQty") * RTD("tt.rtd",,RTD("tt.rtd",,"Inst","ASX",Y67),"Bid")) /
      (RTD("tt.rtd",,RTD("tt.rtd",,"Inst","ASX",Y67),"BidQty") + RTD("tt.rtd",,RTD("tt.rtd",,"Inst","ASX",Y67),"AskQty")),
      3
    ),
    "settle", RTD("tt.rtd",,RTD("tt.rtd",,"Inst","ASX",Y67),"Settle"),
    "mid", ROUND(
      (RTD("tt.rtd",,RTD("tt.rtd",,"Inst","ASX",Y67),"Bid") + RTD("tt.rtd",,RTD("tt.rtd",,"Inst","ASX",Y67),"Ask")) / 2,
      3
    ),
    0
  ),
  0
)</f>
        <v>0</v>
      </c>
      <c r="AA67" s="41" t="s">
        <v>207</v>
      </c>
      <c r="AB67" cm="1">
        <f t="array" ref="AB67">IFERROR(
  _xlfn.SWITCH(
    $F$2,
    "vwap", ROUND(
      (RTD("tt.rtd",,RTD("tt.rtd",,"Inst","ASX",AA67),"BidQty") * RTD("tt.rtd",,RTD("tt.rtd",,"Inst","ASX",AA67),"Ask") +
       RTD("tt.rtd",,RTD("tt.rtd",,"Inst","ASX",AA67),"AskQty") * RTD("tt.rtd",,RTD("tt.rtd",,"Inst","ASX",AA67),"Bid")) /
      (RTD("tt.rtd",,RTD("tt.rtd",,"Inst","ASX",AA67),"BidQty") + RTD("tt.rtd",,RTD("tt.rtd",,"Inst","ASX",AA67),"AskQty")),
      3
    ),
    "settle", RTD("tt.rtd",,RTD("tt.rtd",,"Inst","ASX",AA67),"Settle"),
    "mid", ROUND(
      (RTD("tt.rtd",,RTD("tt.rtd",,"Inst","ASX",AA67),"Bid") + RTD("tt.rtd",,RTD("tt.rtd",,"Inst","ASX",AA67),"Ask")) / 2,
      3
    ),
    0
  ),
  0
)</f>
        <v>0</v>
      </c>
      <c r="AC67" s="35">
        <f t="shared" si="5"/>
        <v>0</v>
      </c>
      <c r="AD67" t="str">
        <f>IF(AND(Z67=0, AB67=0), "",
   IF(AND(VALUE(RTD("tt.rtd",,RTD("tt.rtd",,"Inst","ASX",Y67),"ttq"))&gt;0,
       VALUE(RTD("tt.rtd",,RTD("tt.rtd",,"Inst","ASX",AA67),"ttq"))&gt;0,
         $E67&lt;$F67, AC67&gt;$F67),
       IF(ABS(AC67-$F67)&gt;0.01, "Sell", "S"),
   IF(AND(VALUE(RTD("tt.rtd",,RTD("tt.rtd",,"Inst","ASX",Y67),"ttq"))&gt;0,
       VALUE(RTD("tt.rtd",,RTD("tt.rtd",,"Inst","ASX",AA67),"ttq"))&gt;0,
       $E67&lt;$F67, AC67&lt;$E67),
       IF(ABS(AC67-$E67)&gt;0.01, "Buy", "B"), "")))</f>
        <v/>
      </c>
      <c r="AF67" t="str">
        <f t="shared" si="6"/>
        <v/>
      </c>
      <c r="AG67" s="41" t="s">
        <v>76</v>
      </c>
      <c r="AH67" cm="1">
        <f t="array" ref="AH67">IFERROR(
  _xlfn.SWITCH(
    $F$2,
    "vwap", ROUND(
      (RTD("tt.rtd",,RTD("tt.rtd",,"Inst","ASX",AG67),"BidQty") * RTD("tt.rtd",,RTD("tt.rtd",,"Inst","ASX",AG67),"Ask") +
       RTD("tt.rtd",,RTD("tt.rtd",,"Inst","ASX",AG67),"AskQty") * RTD("tt.rtd",,RTD("tt.rtd",,"Inst","ASX",AG67),"Bid")) /
      (RTD("tt.rtd",,RTD("tt.rtd",,"Inst","ASX",AG67),"BidQty") + RTD("tt.rtd",,RTD("tt.rtd",,"Inst","ASX",AG67),"AskQty")),
      3
    ),
    "settle", RTD("tt.rtd",,RTD("tt.rtd",,"Inst","ASX",AG67),"Settle"),
    "mid", ROUND(
      (RTD("tt.rtd",,RTD("tt.rtd",,"Inst","ASX",AG67),"Bid") + RTD("tt.rtd",,RTD("tt.rtd",,"Inst","ASX",AG67),"Ask")) / 2,
      3
    ),
    0
  ),
  0
)</f>
        <v>0</v>
      </c>
      <c r="AI67" s="41" t="s">
        <v>173</v>
      </c>
      <c r="AJ67" cm="1">
        <f t="array" ref="AJ67">IFERROR(
  _xlfn.SWITCH(
    $F$2,
    "vwap", ROUND(
      (RTD("tt.rtd",,RTD("tt.rtd",,"Inst","ASX",AI67),"BidQty") * RTD("tt.rtd",,RTD("tt.rtd",,"Inst","ASX",AI67),"Ask") +
       RTD("tt.rtd",,RTD("tt.rtd",,"Inst","ASX",AI67),"AskQty") * RTD("tt.rtd",,RTD("tt.rtd",,"Inst","ASX",AI67),"Bid")) /
      (RTD("tt.rtd",,RTD("tt.rtd",,"Inst","ASX",AI67),"BidQty") + RTD("tt.rtd",,RTD("tt.rtd",,"Inst","ASX",AI67),"AskQty")),
      3
    ),
    "settle", RTD("tt.rtd",,RTD("tt.rtd",,"Inst","ASX",AI67),"Settle"),
    "mid", ROUND(
      (RTD("tt.rtd",,RTD("tt.rtd",,"Inst","ASX",AI67),"Bid") + RTD("tt.rtd",,RTD("tt.rtd",,"Inst","ASX",AI67),"Ask")) / 2,
      3
    ),
    0
  ),
  0
)</f>
        <v>0</v>
      </c>
      <c r="AK67" s="35">
        <f t="shared" si="22"/>
        <v>0</v>
      </c>
      <c r="AL67" t="str">
        <f>IF(AND(AH67=0, AJ67=0), "",
   IF(AND(VALUE(RTD("tt.rtd",,RTD("tt.rtd",,"Inst","ASX",AG67),"ttq"))&gt;0,
       VALUE(RTD("tt.rtd",,RTD("tt.rtd",,"Inst","ASX",AI67),"ttq"))&gt;0,
         $E67&lt;$F67, AK67&gt;$F67),
       IF(ABS(AK67-$F67)&gt;0.01, "Sell", "S"),
   IF(AND(VALUE(RTD("tt.rtd",,RTD("tt.rtd",,"Inst","ASX",AG67),"ttq"))&gt;0,
       VALUE(RTD("tt.rtd",,RTD("tt.rtd",,"Inst","ASX",AI67),"ttq"))&gt;0,
       $E67&lt;$F67, AK67&lt;$E67),
       IF(ABS(AK67-$E67)&gt;0.01, "Buy", "B"), "")))</f>
        <v/>
      </c>
      <c r="AM67" t="str">
        <f>IF(OR(AL67="B", AL67="BUY"),
    IF(VALUE(RTD("tt.rtd",,RTD("tt.rtd",,"Inst","ASX",AG67),"BidQty")) /
       VALUE(RTD("tt.rtd",,RTD("tt.rtd",,"Inst","ASX",AG67),"AskQty")) &gt; $G$2,
       IF(VALUE(RTD("tt.rtd",,RTD("tt.rtd",,"Inst","ASX",AG67),"BidQty")) /
          VALUE(RTD("tt.rtd",,RTD("tt.rtd",,"Inst","ASX",AG67),"AskQty")) &gt;=
          VALUE(RTD("tt.rtd",,RTD("tt.rtd",,"Inst","ASX",AI67),"AskQty")) /
          VALUE(RTD("tt.rtd",,RTD("tt.rtd",,"Inst","ASX",AI67),"BidQty")),
          AI67,AG67),
       ""),
    IF(OR(AL67="S", AL67="SELL"),
        IF(VALUE(RTD("tt.rtd",,RTD("tt.rtd",,"Inst","ASX",AI67),"BidQty")) /
           VALUE(RTD("tt.rtd",,RTD("tt.rtd",,"Inst","ASX",AI67),"AskQty")) &gt;  $G$2,
           IF(VALUE(RTD("tt.rtd",,RTD("tt.rtd",,"Inst","ASX",AG67),"BidQty")) /
              VALUE(RTD("tt.rtd",,RTD("tt.rtd",,"Inst","ASX",AG67),"AskQty")) &gt;=
              VALUE(RTD("tt.rtd",,RTD("tt.rtd",,"Inst","ASX",AI67),"AskQty")) /
              VALUE(RTD("tt.rtd",,RTD("tt.rtd",,"Inst","ASX",AI67),"BidQty")),
              AG67,AI67),
           ""),
        ""))</f>
        <v/>
      </c>
      <c r="AN67" t="str">
        <f t="shared" si="8"/>
        <v/>
      </c>
      <c r="AO67" s="41" t="s">
        <v>168</v>
      </c>
      <c r="AP67" cm="1">
        <f t="array" ref="AP67">IFERROR(
  _xlfn.SWITCH(
    $F$2,
    "vwap", ROUND(
      (RTD("tt.rtd",,RTD("tt.rtd",,"Inst","ASX",AO67),"BidQty") * RTD("tt.rtd",,RTD("tt.rtd",,"Inst","ASX",AO67),"Ask") +
       RTD("tt.rtd",,RTD("tt.rtd",,"Inst","ASX",AO67),"AskQty") * RTD("tt.rtd",,RTD("tt.rtd",,"Inst","ASX",AO67),"Bid")) /
      (RTD("tt.rtd",,RTD("tt.rtd",,"Inst","ASX",AO67),"BidQty") + RTD("tt.rtd",,RTD("tt.rtd",,"Inst","ASX",AO67),"AskQty")),
      3
    ),
    "settle", RTD("tt.rtd",,RTD("tt.rtd",,"Inst","ASX",AO67),"Settle"),
    "mid", ROUND(
      (RTD("tt.rtd",,RTD("tt.rtd",,"Inst","ASX",AO67),"Bid") + RTD("tt.rtd",,RTD("tt.rtd",,"Inst","ASX",AO67),"Ask")) / 2,
      3
    ),
    0
  ),
  0
)</f>
        <v>0</v>
      </c>
      <c r="AQ67" s="41" t="s">
        <v>79</v>
      </c>
      <c r="AR67" cm="1">
        <f t="array" ref="AR67">IFERROR(
  _xlfn.SWITCH(
    $F$2,
    "vwap", ROUND(
      (RTD("tt.rtd",,RTD("tt.rtd",,"Inst","ASX",AQ67),"BidQty") * RTD("tt.rtd",,RTD("tt.rtd",,"Inst","ASX",AQ67),"Ask") +
       RTD("tt.rtd",,RTD("tt.rtd",,"Inst","ASX",AQ67),"AskQty") * RTD("tt.rtd",,RTD("tt.rtd",,"Inst","ASX",AQ67),"Bid")) /
      (RTD("tt.rtd",,RTD("tt.rtd",,"Inst","ASX",AQ67),"BidQty") + RTD("tt.rtd",,RTD("tt.rtd",,"Inst","ASX",AQ67),"AskQty")),
      3
    ),
    "settle", RTD("tt.rtd",,RTD("tt.rtd",,"Inst","ASX",AQ67),"Settle"),
    "mid", ROUND(
      (RTD("tt.rtd",,RTD("tt.rtd",,"Inst","ASX",AQ67),"Bid") + RTD("tt.rtd",,RTD("tt.rtd",,"Inst","ASX",AQ67),"Ask")) / 2,
      3
    ),
    0
  ),
  0
)</f>
        <v>0</v>
      </c>
      <c r="AS67" s="35">
        <f t="shared" si="23"/>
        <v>0</v>
      </c>
      <c r="AT67" t="str">
        <f>IF(AND(AP67=0, AR67=0), "",
   IF(AND(VALUE(RTD("tt.rtd",,RTD("tt.rtd",,"Inst","ASX",AO67),"ttq"))&gt;0,
       VALUE(RTD("tt.rtd",,RTD("tt.rtd",,"Inst","ASX",AQ67),"ttq"))&gt;0,
         $E67&lt;$F67, AS67&gt;$F67),
       IF(ABS(AS67-$F67)&gt;0.01, "Sell", "S"),
   IF(AND(VALUE(RTD("tt.rtd",,RTD("tt.rtd",,"Inst","ASX",AO67),"ttq"))&gt;0,
       VALUE(RTD("tt.rtd",,RTD("tt.rtd",,"Inst","ASX",AQ67),"ttq"))&gt;0,
       $E67&lt;$F67, AS67&lt;$E67),
       IF(ABS(AS67-$E67)&gt;0.01, "Buy", "B"), "")))</f>
        <v/>
      </c>
      <c r="AU67" t="str">
        <f>IF(OR(AT67="B", AT67="BUY"),
    IF(VALUE(RTD("tt.rtd",,RTD("tt.rtd",,"Inst","ASX",AO67),"BidQty")) /
       VALUE(RTD("tt.rtd",,RTD("tt.rtd",,"Inst","ASX",AO67),"AskQty")) &gt; $G$2,
       IF(VALUE(RTD("tt.rtd",,RTD("tt.rtd",,"Inst","ASX",AO67),"BidQty")) /
          VALUE(RTD("tt.rtd",,RTD("tt.rtd",,"Inst","ASX",AO67),"AskQty")) &gt;=
          VALUE(RTD("tt.rtd",,RTD("tt.rtd",,"Inst","ASX",AQ67),"AskQty")) /
          VALUE(RTD("tt.rtd",,RTD("tt.rtd",,"Inst","ASX",AQ67),"BidQty")),
          AQ67,AO67),
       ""),
    IF(OR(AT67="S", AT67="SELL"),
        IF(VALUE(RTD("tt.rtd",,RTD("tt.rtd",,"Inst","ASX",AQ67),"BidQty")) /
           VALUE(RTD("tt.rtd",,RTD("tt.rtd",,"Inst","ASX",AQ67),"AskQty")) &gt;  $G$2,
           IF(VALUE(RTD("tt.rtd",,RTD("tt.rtd",,"Inst","ASX",AO67),"BidQty")) /
              VALUE(RTD("tt.rtd",,RTD("tt.rtd",,"Inst","ASX",AO67),"AskQty")) &gt;=
              VALUE(RTD("tt.rtd",,RTD("tt.rtd",,"Inst","ASX",AQ67),"AskQty")) /
              VALUE(RTD("tt.rtd",,RTD("tt.rtd",,"Inst","ASX",AQ67),"BidQty")),
              AO67,AQ67),
           ""),
        ""))</f>
        <v/>
      </c>
      <c r="AV67" t="str">
        <f t="shared" si="10"/>
        <v/>
      </c>
      <c r="AW67" s="41" t="s">
        <v>167</v>
      </c>
      <c r="AX67" cm="1">
        <f t="array" ref="AX67">IFERROR(
  _xlfn.SWITCH(
    $F$2,
    "vwap", ROUND(
      (RTD("tt.rtd",,RTD("tt.rtd",,"Inst","ASX",AW67),"BidQty") * RTD("tt.rtd",,RTD("tt.rtd",,"Inst","ASX",AW67),"Ask") +
       RTD("tt.rtd",,RTD("tt.rtd",,"Inst","ASX",AW67),"AskQty") * RTD("tt.rtd",,RTD("tt.rtd",,"Inst","ASX",AW67),"Bid")) /
      (RTD("tt.rtd",,RTD("tt.rtd",,"Inst","ASX",AW67),"BidQty") + RTD("tt.rtd",,RTD("tt.rtd",,"Inst","ASX",AW67),"AskQty")),
      3
    ),
    "settle", RTD("tt.rtd",,RTD("tt.rtd",,"Inst","ASX",AW67),"Settle"),
    "mid", ROUND(
      (RTD("tt.rtd",,RTD("tt.rtd",,"Inst","ASX",AW67),"Bid") + RTD("tt.rtd",,RTD("tt.rtd",,"Inst","ASX",AW67),"Ask")) / 2,
      3
    ),
    0
  ),
  0
)</f>
        <v>0</v>
      </c>
      <c r="AY67" s="41" t="s">
        <v>177</v>
      </c>
      <c r="AZ67" cm="1">
        <f t="array" ref="AZ67">IFERROR(
  _xlfn.SWITCH(
    $F$2,
    "vwap", ROUND(
      (RTD("tt.rtd",,RTD("tt.rtd",,"Inst","ASX",AY67),"BidQty") * RTD("tt.rtd",,RTD("tt.rtd",,"Inst","ASX",AY67),"Ask") +
       RTD("tt.rtd",,RTD("tt.rtd",,"Inst","ASX",AY67),"AskQty") * RTD("tt.rtd",,RTD("tt.rtd",,"Inst","ASX",AY67),"Bid")) /
      (RTD("tt.rtd",,RTD("tt.rtd",,"Inst","ASX",AY67),"BidQty") + RTD("tt.rtd",,RTD("tt.rtd",,"Inst","ASX",AY67),"AskQty")),
      3
    ),
    "settle", RTD("tt.rtd",,RTD("tt.rtd",,"Inst","ASX",AY67),"Settle"),
    "mid", ROUND(
      (RTD("tt.rtd",,RTD("tt.rtd",,"Inst","ASX",AY67),"Bid") + RTD("tt.rtd",,RTD("tt.rtd",,"Inst","ASX",AY67),"Ask")) / 2,
      3
    ),
    0
  ),
  0
)</f>
        <v>0</v>
      </c>
      <c r="BA67" s="39">
        <f t="shared" si="24"/>
        <v>0</v>
      </c>
      <c r="BB67" t="str">
        <f>IF(AND(AX67=0, AZ67=0), "",
   IF(AND(VALUE(RTD("tt.rtd",,RTD("tt.rtd",,"Inst","ASX",AW67),"ttq"))&gt;0,
       VALUE(RTD("tt.rtd",,RTD("tt.rtd",,"Inst","ASX",AY67),"ttq"))&gt;0,
         $E67&lt;$F67, BA67&gt;$F67),
       IF(ABS(BA67-$F67)&gt;0.01, "Sell", "S"),
   IF(AND(VALUE(RTD("tt.rtd",,RTD("tt.rtd",,"Inst","ASX",AW67),"ttq"))&gt;0,
       VALUE(RTD("tt.rtd",,RTD("tt.rtd",,"Inst","ASX",AY67),"ttq"))&gt;0,
       $E67&lt;$F67, BA67&lt;$E67),
       IF(ABS(BA67-$E67)&gt;0.01, "Buy", "B"), "")))</f>
        <v/>
      </c>
      <c r="BC67" t="str">
        <f>IF(OR(BB67="B", BB67="BUY"),
    IF(VALUE(RTD("tt.rtd",,RTD("tt.rtd",,"Inst","ASX",AW67),"BidQty")) /
       VALUE(RTD("tt.rtd",,RTD("tt.rtd",,"Inst","ASX",AW67),"AskQty")) &gt; $G$2,
       IF(VALUE(RTD("tt.rtd",,RTD("tt.rtd",,"Inst","ASX",AW67),"BidQty")) /
          VALUE(RTD("tt.rtd",,RTD("tt.rtd",,"Inst","ASX",AW67),"AskQty")) &gt;=
          VALUE(RTD("tt.rtd",,RTD("tt.rtd",,"Inst","ASX",AY67),"AskQty")) /
          VALUE(RTD("tt.rtd",,RTD("tt.rtd",,"Inst","ASX",AY67),"BidQty")),
          AY67,AW67),
       ""),
    IF(OR(BB67="S", BB67="SELL"),
        IF(VALUE(RTD("tt.rtd",,RTD("tt.rtd",,"Inst","ASX",AY67),"BidQty")) /
           VALUE(RTD("tt.rtd",,RTD("tt.rtd",,"Inst","ASX",AY67),"AskQty")) &gt;  $G$2,
           IF(VALUE(RTD("tt.rtd",,RTD("tt.rtd",,"Inst","ASX",AW67),"BidQty")) /
              VALUE(RTD("tt.rtd",,RTD("tt.rtd",,"Inst","ASX",AW67),"AskQty")) &gt;=
              VALUE(RTD("tt.rtd",,RTD("tt.rtd",,"Inst","ASX",AY67),"AskQty")) /
              VALUE(RTD("tt.rtd",,RTD("tt.rtd",,"Inst","ASX",AY67),"BidQty")),
              AW67,AY67),
           ""),
        ""))</f>
        <v/>
      </c>
      <c r="BD67" t="str">
        <f t="shared" si="12"/>
        <v/>
      </c>
      <c r="BE67" s="41"/>
      <c r="BG67" s="41"/>
      <c r="BI67" s="35"/>
      <c r="BJ67" t="str">
        <f>IF(AND(BF67=0, BH67=0), "",
   IF(AND(VALUE(RTD("tt.rtd",,RTD("tt.rtd",,"Inst","ASX",BE67),"ttq"))&gt;0,
       VALUE(RTD("tt.rtd",,RTD("tt.rtd",,"Inst","ASX",BG67),"ttq"))&gt;0,
         $E67&lt;$F67, BI67&gt;$F67),
       IF(ABS(BI67-$F67)&gt;0.01, "Sell", "S"),
   IF(AND(VALUE(RTD("tt.rtd",,RTD("tt.rtd",,"Inst","ASX",BE67),"ttq"))&gt;0,
       VALUE(RTD("tt.rtd",,RTD("tt.rtd",,"Inst","ASX",BG67),"ttq"))&gt;0,
       $E67&lt;$F67, BI67&lt;$E67),
       IF(ABS(BI67-$E67)&gt;0.01, "Buy", "B"), "")))</f>
        <v/>
      </c>
    </row>
    <row r="68" spans="1:64" x14ac:dyDescent="0.2">
      <c r="A68" s="40" t="s">
        <v>54</v>
      </c>
      <c r="B68" cm="1">
        <f t="array" ref="B68">IFERROR(
  _xlfn.SWITCH(
    $F$2,
    "vwap", ROUND(
      (RTD("tt.rtd",,RTD("tt.rtd",,"Inst","ASX",A68),"BidQty") * RTD("tt.rtd",,RTD("tt.rtd",,"Inst","ASX",A68),"Ask") +
       RTD("tt.rtd",,RTD("tt.rtd",,"Inst","ASX",A68),"AskQty") * RTD("tt.rtd",,RTD("tt.rtd",,"Inst","ASX",A68),"Bid")) /
      (RTD("tt.rtd",,RTD("tt.rtd",,"Inst","ASX",A68),"BidQty") + RTD("tt.rtd",,RTD("tt.rtd",,"Inst","ASX",A68),"AskQty")),
      3
    ),
    "settle", RTD("tt.rtd",,RTD("tt.rtd",,"Inst","ASX",A68),"Settle"),
    "mid", ROUND(
      (RTD("tt.rtd",,RTD("tt.rtd",,"Inst","ASX",A68),"Bid") + RTD("tt.rtd",,RTD("tt.rtd",,"Inst","ASX",A68),"Ask")) / 2,
      3
    ),
    0
  ),
  0
)</f>
        <v>0</v>
      </c>
      <c r="C68" s="35">
        <f t="shared" si="21"/>
        <v>0</v>
      </c>
      <c r="D68" s="41" t="s">
        <v>174</v>
      </c>
      <c r="E68" t="e">
        <f>VALUE(RTD("tt.rtd",,RTD("tt.rtd",,"Inst","ASX",D68),"Bid"))</f>
        <v>#N/A</v>
      </c>
      <c r="F68" t="e">
        <f>VALUE(RTD("tt.rtd",,RTD("tt.rtd",,"Inst","ASX",D68),"Ask"))</f>
        <v>#N/A</v>
      </c>
      <c r="G68" s="37" cm="1">
        <f t="array" ref="G68">IFERROR(
  _xlfn.SWITCH(
    $F$2,
    "vwap", ROUND(
      (RTD("tt.rtd",,RTD("tt.rtd",,"Inst","ASX",D68),"BidQty") * RTD("tt.rtd",,RTD("tt.rtd",,"Inst","ASX",D68),"Ask") +
       RTD("tt.rtd",,RTD("tt.rtd",,"Inst","ASX",D68),"AskQty") * RTD("tt.rtd",,RTD("tt.rtd",,"Inst","ASX",D68),"Bid")) /
      (RTD("tt.rtd",,RTD("tt.rtd",,"Inst","ASX",D68),"BidQty") + RTD("tt.rtd",,RTD("tt.rtd",,"Inst","ASX",D68),"AskQty")),
      3
    ),
    "settle", RTD("tt.rtd",,RTD("tt.rtd",,"Inst","ASX",D68),"Settle"),
    "mid", ROUND(
      (RTD("tt.rtd",,RTD("tt.rtd",,"Inst","ASX",D68),"Bid") + RTD("tt.rtd",,RTD("tt.rtd",,"Inst","ASX",D68),"Ask")) / 2,
      3
    ),
    0
  ),
  0
)</f>
        <v>0</v>
      </c>
      <c r="I68" s="41" t="s">
        <v>176</v>
      </c>
      <c r="J68" cm="1">
        <f t="array" ref="J68">IFERROR(
  _xlfn.SWITCH(
    $F$2,
    "vwap", ROUND(
      (RTD("tt.rtd",,RTD("tt.rtd",,"Inst","ASX",I68),"BidQty") * RTD("tt.rtd",,RTD("tt.rtd",,"Inst","ASX",I68),"Ask") +
       RTD("tt.rtd",,RTD("tt.rtd",,"Inst","ASX",I68),"AskQty") * RTD("tt.rtd",,RTD("tt.rtd",,"Inst","ASX",I68),"Bid")) /
      (RTD("tt.rtd",,RTD("tt.rtd",,"Inst","ASX",I68),"BidQty") + RTD("tt.rtd",,RTD("tt.rtd",,"Inst","ASX",I68),"AskQty")),
      3
    ),
    "settle", RTD("tt.rtd",,RTD("tt.rtd",,"Inst","ASX",I68),"Settle"),
    "mid", ROUND(
      (RTD("tt.rtd",,RTD("tt.rtd",,"Inst","ASX",I68),"Bid") + RTD("tt.rtd",,RTD("tt.rtd",,"Inst","ASX",I68),"Ask")) / 2,
      3
    ),
    0
  ),
  0
)</f>
        <v>0</v>
      </c>
      <c r="K68" s="41" t="s">
        <v>81</v>
      </c>
      <c r="L68" cm="1">
        <f t="array" ref="L68">IFERROR(
  _xlfn.SWITCH(
    $F$2,
    "vwap", ROUND(
      (RTD("tt.rtd",,RTD("tt.rtd",,"Inst","ASX",K68),"BidQty") * RTD("tt.rtd",,RTD("tt.rtd",,"Inst","ASX",K68),"Ask") +
       RTD("tt.rtd",,RTD("tt.rtd",,"Inst","ASX",K68),"AskQty") * RTD("tt.rtd",,RTD("tt.rtd",,"Inst","ASX",K68),"Bid")) /
      (RTD("tt.rtd",,RTD("tt.rtd",,"Inst","ASX",K68),"BidQty") + RTD("tt.rtd",,RTD("tt.rtd",,"Inst","ASX",K68),"AskQty")),
      3
    ),
    "settle", RTD("tt.rtd",,RTD("tt.rtd",,"Inst","ASX",K68),"Settle"),
    "mid", ROUND(
      (RTD("tt.rtd",,RTD("tt.rtd",,"Inst","ASX",K68),"Bid") + RTD("tt.rtd",,RTD("tt.rtd",,"Inst","ASX",K68),"Ask")) / 2,
      3
    ),
    0
  ),
  0
)</f>
        <v>0</v>
      </c>
      <c r="M68" s="35">
        <f t="shared" si="17"/>
        <v>0</v>
      </c>
      <c r="N68" t="str">
        <f>IF(AND(J68=0, L68=0), "",
   IF(AND(VALUE(RTD("tt.rtd",,RTD("tt.rtd",,"Inst","ASX",I68),"ttq"))&gt;0,
       VALUE(RTD("tt.rtd",,RTD("tt.rtd",,"Inst","ASX",K68),"ttq"))&gt;0,
         $E68&lt;$F68, M68&gt;$F68),
       IF(ABS(M68-$F68)&gt;0.01, "Sell", "S"),
   IF(AND(VALUE(RTD("tt.rtd",,RTD("tt.rtd",,"Inst","ASX",I68),"ttq"))&gt;0,
       VALUE(RTD("tt.rtd",,RTD("tt.rtd",,"Inst","ASX",K68),"ttq"))&gt;0,
       $E68&lt;$F68, M68&lt;$E68),
       IF(ABS(M68-$E68)&gt;0.01, "Buy", "B"), "")))</f>
        <v/>
      </c>
      <c r="P68" t="str">
        <f t="shared" si="2"/>
        <v/>
      </c>
      <c r="Q68" s="41" t="s">
        <v>180</v>
      </c>
      <c r="R68" cm="1">
        <f t="array" ref="R68">IFERROR(
  _xlfn.SWITCH(
    $F$2,
    "vwap", ROUND(
      (RTD("tt.rtd",,RTD("tt.rtd",,"Inst","ASX",Q68),"BidQty") * RTD("tt.rtd",,RTD("tt.rtd",,"Inst","ASX",Q68),"Ask") +
       RTD("tt.rtd",,RTD("tt.rtd",,"Inst","ASX",Q68),"AskQty") * RTD("tt.rtd",,RTD("tt.rtd",,"Inst","ASX",Q68),"Bid")) /
      (RTD("tt.rtd",,RTD("tt.rtd",,"Inst","ASX",Q68),"BidQty") + RTD("tt.rtd",,RTD("tt.rtd",,"Inst","ASX",Q68),"AskQty")),
      3
    ),
    "settle", RTD("tt.rtd",,RTD("tt.rtd",,"Inst","ASX",Q68),"Settle"),
    "mid", ROUND(
      (RTD("tt.rtd",,RTD("tt.rtd",,"Inst","ASX",Q68),"Bid") + RTD("tt.rtd",,RTD("tt.rtd",,"Inst","ASX",Q68),"Ask")) / 2,
      3
    ),
    0
  ),
  0
)</f>
        <v>0</v>
      </c>
      <c r="S68" s="41" t="s">
        <v>201</v>
      </c>
      <c r="T68" cm="1">
        <f t="array" ref="T68">IFERROR(
  _xlfn.SWITCH(
    $F$2,
    "vwap", ROUND(
      (RTD("tt.rtd",,RTD("tt.rtd",,"Inst","ASX",S68),"BidQty") * RTD("tt.rtd",,RTD("tt.rtd",,"Inst","ASX",S68),"Ask") +
       RTD("tt.rtd",,RTD("tt.rtd",,"Inst","ASX",S68),"AskQty") * RTD("tt.rtd",,RTD("tt.rtd",,"Inst","ASX",S68),"Bid")) /
      (RTD("tt.rtd",,RTD("tt.rtd",,"Inst","ASX",S68),"BidQty") + RTD("tt.rtd",,RTD("tt.rtd",,"Inst","ASX",S68),"AskQty")),
      3
    ),
    "settle", RTD("tt.rtd",,RTD("tt.rtd",,"Inst","ASX",S68),"Settle"),
    "mid", ROUND(
      (RTD("tt.rtd",,RTD("tt.rtd",,"Inst","ASX",S68),"Bid") + RTD("tt.rtd",,RTD("tt.rtd",,"Inst","ASX",S68),"Ask")) / 2,
      3
    ),
    0
  ),
  0
)</f>
        <v>0</v>
      </c>
      <c r="U68" s="35">
        <f t="shared" si="3"/>
        <v>0</v>
      </c>
      <c r="V68" t="str">
        <f>IF(AND(R68=0, T68=0), "",
   IF(AND(VALUE(RTD("tt.rtd",,RTD("tt.rtd",,"Inst","ASX",Q68),"ttq"))&gt;0,
       VALUE(RTD("tt.rtd",,RTD("tt.rtd",,"Inst","ASX",S68),"ttq"))&gt;0,
         $E68&lt;$F68, U68&gt;$F68),
       IF(ABS(U68-$F68)&gt;0.01, "Sell", "S"),
   IF(AND(VALUE(RTD("tt.rtd",,RTD("tt.rtd",,"Inst","ASX",Q68),"ttq"))&gt;0,
       VALUE(RTD("tt.rtd",,RTD("tt.rtd",,"Inst","ASX",S68),"ttq"))&gt;0,
       $E68&lt;$F68, U68&lt;$E68),
       IF(ABS(U68-$E68)&gt;0.01, "Buy", "B"), "")))</f>
        <v/>
      </c>
      <c r="X68" t="str">
        <f t="shared" si="4"/>
        <v/>
      </c>
      <c r="Y68" s="41" t="s">
        <v>196</v>
      </c>
      <c r="Z68" cm="1">
        <f t="array" ref="Z68">IFERROR(
  _xlfn.SWITCH(
    $F$2,
    "vwap", ROUND(
      (RTD("tt.rtd",,RTD("tt.rtd",,"Inst","ASX",Y68),"BidQty") * RTD("tt.rtd",,RTD("tt.rtd",,"Inst","ASX",Y68),"Ask") +
       RTD("tt.rtd",,RTD("tt.rtd",,"Inst","ASX",Y68),"AskQty") * RTD("tt.rtd",,RTD("tt.rtd",,"Inst","ASX",Y68),"Bid")) /
      (RTD("tt.rtd",,RTD("tt.rtd",,"Inst","ASX",Y68),"BidQty") + RTD("tt.rtd",,RTD("tt.rtd",,"Inst","ASX",Y68),"AskQty")),
      3
    ),
    "settle", RTD("tt.rtd",,RTD("tt.rtd",,"Inst","ASX",Y68),"Settle"),
    "mid", ROUND(
      (RTD("tt.rtd",,RTD("tt.rtd",,"Inst","ASX",Y68),"Bid") + RTD("tt.rtd",,RTD("tt.rtd",,"Inst","ASX",Y68),"Ask")) / 2,
      3
    ),
    0
  ),
  0
)</f>
        <v>0</v>
      </c>
      <c r="AA68" s="41" t="s">
        <v>202</v>
      </c>
      <c r="AB68" cm="1">
        <f t="array" ref="AB68">IFERROR(
  _xlfn.SWITCH(
    $F$2,
    "vwap", ROUND(
      (RTD("tt.rtd",,RTD("tt.rtd",,"Inst","ASX",AA68),"BidQty") * RTD("tt.rtd",,RTD("tt.rtd",,"Inst","ASX",AA68),"Ask") +
       RTD("tt.rtd",,RTD("tt.rtd",,"Inst","ASX",AA68),"AskQty") * RTD("tt.rtd",,RTD("tt.rtd",,"Inst","ASX",AA68),"Bid")) /
      (RTD("tt.rtd",,RTD("tt.rtd",,"Inst","ASX",AA68),"BidQty") + RTD("tt.rtd",,RTD("tt.rtd",,"Inst","ASX",AA68),"AskQty")),
      3
    ),
    "settle", RTD("tt.rtd",,RTD("tt.rtd",,"Inst","ASX",AA68),"Settle"),
    "mid", ROUND(
      (RTD("tt.rtd",,RTD("tt.rtd",,"Inst","ASX",AA68),"Bid") + RTD("tt.rtd",,RTD("tt.rtd",,"Inst","ASX",AA68),"Ask")) / 2,
      3
    ),
    0
  ),
  0
)</f>
        <v>0</v>
      </c>
      <c r="AC68" s="35">
        <f t="shared" si="5"/>
        <v>0</v>
      </c>
      <c r="AD68" t="str">
        <f>IF(AND(Z68=0, AB68=0), "",
   IF(AND(VALUE(RTD("tt.rtd",,RTD("tt.rtd",,"Inst","ASX",Y68),"ttq"))&gt;0,
       VALUE(RTD("tt.rtd",,RTD("tt.rtd",,"Inst","ASX",AA68),"ttq"))&gt;0,
         $E68&lt;$F68, AC68&gt;$F68),
       IF(ABS(AC68-$F68)&gt;0.01, "Sell", "S"),
   IF(AND(VALUE(RTD("tt.rtd",,RTD("tt.rtd",,"Inst","ASX",Y68),"ttq"))&gt;0,
       VALUE(RTD("tt.rtd",,RTD("tt.rtd",,"Inst","ASX",AA68),"ttq"))&gt;0,
       $E68&lt;$F68, AC68&lt;$E68),
       IF(ABS(AC68-$E68)&gt;0.01, "Buy", "B"), "")))</f>
        <v/>
      </c>
      <c r="AG68" s="41" t="s">
        <v>77</v>
      </c>
      <c r="AH68" cm="1">
        <f t="array" ref="AH68">IFERROR(
  _xlfn.SWITCH(
    $F$2,
    "vwap", ROUND(
      (RTD("tt.rtd",,RTD("tt.rtd",,"Inst","ASX",AG68),"BidQty") * RTD("tt.rtd",,RTD("tt.rtd",,"Inst","ASX",AG68),"Ask") +
       RTD("tt.rtd",,RTD("tt.rtd",,"Inst","ASX",AG68),"AskQty") * RTD("tt.rtd",,RTD("tt.rtd",,"Inst","ASX",AG68),"Bid")) /
      (RTD("tt.rtd",,RTD("tt.rtd",,"Inst","ASX",AG68),"BidQty") + RTD("tt.rtd",,RTD("tt.rtd",,"Inst","ASX",AG68),"AskQty")),
      3
    ),
    "settle", RTD("tt.rtd",,RTD("tt.rtd",,"Inst","ASX",AG68),"Settle"),
    "mid", ROUND(
      (RTD("tt.rtd",,RTD("tt.rtd",,"Inst","ASX",AG68),"Bid") + RTD("tt.rtd",,RTD("tt.rtd",,"Inst","ASX",AG68),"Ask")) / 2,
      3
    ),
    0
  ),
  0
)</f>
        <v>0</v>
      </c>
      <c r="AI68" s="41" t="s">
        <v>178</v>
      </c>
      <c r="AJ68" cm="1">
        <f t="array" ref="AJ68">IFERROR(
  _xlfn.SWITCH(
    $F$2,
    "vwap", ROUND(
      (RTD("tt.rtd",,RTD("tt.rtd",,"Inst","ASX",AI68),"BidQty") * RTD("tt.rtd",,RTD("tt.rtd",,"Inst","ASX",AI68),"Ask") +
       RTD("tt.rtd",,RTD("tt.rtd",,"Inst","ASX",AI68),"AskQty") * RTD("tt.rtd",,RTD("tt.rtd",,"Inst","ASX",AI68),"Bid")) /
      (RTD("tt.rtd",,RTD("tt.rtd",,"Inst","ASX",AI68),"BidQty") + RTD("tt.rtd",,RTD("tt.rtd",,"Inst","ASX",AI68),"AskQty")),
      3
    ),
    "settle", RTD("tt.rtd",,RTD("tt.rtd",,"Inst","ASX",AI68),"Settle"),
    "mid", ROUND(
      (RTD("tt.rtd",,RTD("tt.rtd",,"Inst","ASX",AI68),"Bid") + RTD("tt.rtd",,RTD("tt.rtd",,"Inst","ASX",AI68),"Ask")) / 2,
      3
    ),
    0
  ),
  0
)</f>
        <v>0</v>
      </c>
      <c r="AK68" s="35">
        <f t="shared" si="22"/>
        <v>0</v>
      </c>
      <c r="AL68" t="str">
        <f>IF(AND(AH68=0, AJ68=0), "",
   IF(AND(VALUE(RTD("tt.rtd",,RTD("tt.rtd",,"Inst","ASX",AG68),"ttq"))&gt;0,
       VALUE(RTD("tt.rtd",,RTD("tt.rtd",,"Inst","ASX",AI68),"ttq"))&gt;0,
         $E68&lt;$F68, AK68&gt;$F68),
       IF(ABS(AK68-$F68)&gt;0.01, "Sell", "S"),
   IF(AND(VALUE(RTD("tt.rtd",,RTD("tt.rtd",,"Inst","ASX",AG68),"ttq"))&gt;0,
       VALUE(RTD("tt.rtd",,RTD("tt.rtd",,"Inst","ASX",AI68),"ttq"))&gt;0,
       $E68&lt;$F68, AK68&lt;$E68),
       IF(ABS(AK68-$E68)&gt;0.01, "Buy", "B"), "")))</f>
        <v/>
      </c>
      <c r="AM68" t="str">
        <f>IF(OR(AL68="B", AL68="BUY"),
    IF(VALUE(RTD("tt.rtd",,RTD("tt.rtd",,"Inst","ASX",AG68),"BidQty")) /
       VALUE(RTD("tt.rtd",,RTD("tt.rtd",,"Inst","ASX",AG68),"AskQty")) &gt; $G$2,
       IF(VALUE(RTD("tt.rtd",,RTD("tt.rtd",,"Inst","ASX",AG68),"BidQty")) /
          VALUE(RTD("tt.rtd",,RTD("tt.rtd",,"Inst","ASX",AG68),"AskQty")) &gt;=
          VALUE(RTD("tt.rtd",,RTD("tt.rtd",,"Inst","ASX",AI68),"AskQty")) /
          VALUE(RTD("tt.rtd",,RTD("tt.rtd",,"Inst","ASX",AI68),"BidQty")),
          AI68,AG68),
       ""),
    IF(OR(AL68="S", AL68="SELL"),
        IF(VALUE(RTD("tt.rtd",,RTD("tt.rtd",,"Inst","ASX",AI68),"BidQty")) /
           VALUE(RTD("tt.rtd",,RTD("tt.rtd",,"Inst","ASX",AI68),"AskQty")) &gt;  $G$2,
           IF(VALUE(RTD("tt.rtd",,RTD("tt.rtd",,"Inst","ASX",AG68),"BidQty")) /
              VALUE(RTD("tt.rtd",,RTD("tt.rtd",,"Inst","ASX",AG68),"AskQty")) &gt;=
              VALUE(RTD("tt.rtd",,RTD("tt.rtd",,"Inst","ASX",AI68),"AskQty")) /
              VALUE(RTD("tt.rtd",,RTD("tt.rtd",,"Inst","ASX",AI68),"BidQty")),
              AG68,AI68),
           ""),
        ""))</f>
        <v/>
      </c>
      <c r="AN68" t="str">
        <f t="shared" si="8"/>
        <v/>
      </c>
      <c r="AO68" s="41" t="s">
        <v>173</v>
      </c>
      <c r="AP68" cm="1">
        <f t="array" ref="AP68">IFERROR(
  _xlfn.SWITCH(
    $F$2,
    "vwap", ROUND(
      (RTD("tt.rtd",,RTD("tt.rtd",,"Inst","ASX",AO68),"BidQty") * RTD("tt.rtd",,RTD("tt.rtd",,"Inst","ASX",AO68),"Ask") +
       RTD("tt.rtd",,RTD("tt.rtd",,"Inst","ASX",AO68),"AskQty") * RTD("tt.rtd",,RTD("tt.rtd",,"Inst","ASX",AO68),"Bid")) /
      (RTD("tt.rtd",,RTD("tt.rtd",,"Inst","ASX",AO68),"BidQty") + RTD("tt.rtd",,RTD("tt.rtd",,"Inst","ASX",AO68),"AskQty")),
      3
    ),
    "settle", RTD("tt.rtd",,RTD("tt.rtd",,"Inst","ASX",AO68),"Settle"),
    "mid", ROUND(
      (RTD("tt.rtd",,RTD("tt.rtd",,"Inst","ASX",AO68),"Bid") + RTD("tt.rtd",,RTD("tt.rtd",,"Inst","ASX",AO68),"Ask")) / 2,
      3
    ),
    0
  ),
  0
)</f>
        <v>0</v>
      </c>
      <c r="AQ68" s="41" t="s">
        <v>80</v>
      </c>
      <c r="AR68" cm="1">
        <f t="array" ref="AR68">IFERROR(
  _xlfn.SWITCH(
    $F$2,
    "vwap", ROUND(
      (RTD("tt.rtd",,RTD("tt.rtd",,"Inst","ASX",AQ68),"BidQty") * RTD("tt.rtd",,RTD("tt.rtd",,"Inst","ASX",AQ68),"Ask") +
       RTD("tt.rtd",,RTD("tt.rtd",,"Inst","ASX",AQ68),"AskQty") * RTD("tt.rtd",,RTD("tt.rtd",,"Inst","ASX",AQ68),"Bid")) /
      (RTD("tt.rtd",,RTD("tt.rtd",,"Inst","ASX",AQ68),"BidQty") + RTD("tt.rtd",,RTD("tt.rtd",,"Inst","ASX",AQ68),"AskQty")),
      3
    ),
    "settle", RTD("tt.rtd",,RTD("tt.rtd",,"Inst","ASX",AQ68),"Settle"),
    "mid", ROUND(
      (RTD("tt.rtd",,RTD("tt.rtd",,"Inst","ASX",AQ68),"Bid") + RTD("tt.rtd",,RTD("tt.rtd",,"Inst","ASX",AQ68),"Ask")) / 2,
      3
    ),
    0
  ),
  0
)</f>
        <v>0</v>
      </c>
      <c r="AS68" s="35">
        <f t="shared" si="23"/>
        <v>0</v>
      </c>
      <c r="AT68" t="str">
        <f>IF(AND(AP68=0, AR68=0), "",
   IF(AND(VALUE(RTD("tt.rtd",,RTD("tt.rtd",,"Inst","ASX",AO68),"ttq"))&gt;0,
       VALUE(RTD("tt.rtd",,RTD("tt.rtd",,"Inst","ASX",AQ68),"ttq"))&gt;0,
         $E68&lt;$F68, AS68&gt;$F68),
       IF(ABS(AS68-$F68)&gt;0.01, "Sell", "S"),
   IF(AND(VALUE(RTD("tt.rtd",,RTD("tt.rtd",,"Inst","ASX",AO68),"ttq"))&gt;0,
       VALUE(RTD("tt.rtd",,RTD("tt.rtd",,"Inst","ASX",AQ68),"ttq"))&gt;0,
       $E68&lt;$F68, AS68&lt;$E68),
       IF(ABS(AS68-$E68)&gt;0.01, "Buy", "B"), "")))</f>
        <v/>
      </c>
      <c r="AU68" t="str">
        <f>IF(OR(AT68="B", AT68="BUY"),
    IF(VALUE(RTD("tt.rtd",,RTD("tt.rtd",,"Inst","ASX",AO68),"BidQty")) /
       VALUE(RTD("tt.rtd",,RTD("tt.rtd",,"Inst","ASX",AO68),"AskQty")) &gt; $G$2,
       IF(VALUE(RTD("tt.rtd",,RTD("tt.rtd",,"Inst","ASX",AO68),"BidQty")) /
          VALUE(RTD("tt.rtd",,RTD("tt.rtd",,"Inst","ASX",AO68),"AskQty")) &gt;=
          VALUE(RTD("tt.rtd",,RTD("tt.rtd",,"Inst","ASX",AQ68),"AskQty")) /
          VALUE(RTD("tt.rtd",,RTD("tt.rtd",,"Inst","ASX",AQ68),"BidQty")),
          AQ68,AO68),
       ""),
    IF(OR(AT68="S", AT68="SELL"),
        IF(VALUE(RTD("tt.rtd",,RTD("tt.rtd",,"Inst","ASX",AQ68),"BidQty")) /
           VALUE(RTD("tt.rtd",,RTD("tt.rtd",,"Inst","ASX",AQ68),"AskQty")) &gt;  $G$2,
           IF(VALUE(RTD("tt.rtd",,RTD("tt.rtd",,"Inst","ASX",AO68),"BidQty")) /
              VALUE(RTD("tt.rtd",,RTD("tt.rtd",,"Inst","ASX",AO68),"AskQty")) &gt;=
              VALUE(RTD("tt.rtd",,RTD("tt.rtd",,"Inst","ASX",AQ68),"AskQty")) /
              VALUE(RTD("tt.rtd",,RTD("tt.rtd",,"Inst","ASX",AQ68),"BidQty")),
              AO68,AQ68),
           ""),
        ""))</f>
        <v/>
      </c>
      <c r="AV68" t="str">
        <f t="shared" si="10"/>
        <v/>
      </c>
      <c r="AW68" s="41" t="s">
        <v>172</v>
      </c>
      <c r="AX68" cm="1">
        <f t="array" ref="AX68">IFERROR(
  _xlfn.SWITCH(
    $F$2,
    "vwap", ROUND(
      (RTD("tt.rtd",,RTD("tt.rtd",,"Inst","ASX",AW68),"BidQty") * RTD("tt.rtd",,RTD("tt.rtd",,"Inst","ASX",AW68),"Ask") +
       RTD("tt.rtd",,RTD("tt.rtd",,"Inst","ASX",AW68),"AskQty") * RTD("tt.rtd",,RTD("tt.rtd",,"Inst","ASX",AW68),"Bid")) /
      (RTD("tt.rtd",,RTD("tt.rtd",,"Inst","ASX",AW68),"BidQty") + RTD("tt.rtd",,RTD("tt.rtd",,"Inst","ASX",AW68),"AskQty")),
      3
    ),
    "settle", RTD("tt.rtd",,RTD("tt.rtd",,"Inst","ASX",AW68),"Settle"),
    "mid", ROUND(
      (RTD("tt.rtd",,RTD("tt.rtd",,"Inst","ASX",AW68),"Bid") + RTD("tt.rtd",,RTD("tt.rtd",,"Inst","ASX",AW68),"Ask")) / 2,
      3
    ),
    0
  ),
  0
)</f>
        <v>0</v>
      </c>
      <c r="AY68" s="41" t="s">
        <v>182</v>
      </c>
      <c r="AZ68" cm="1">
        <f t="array" ref="AZ68">IFERROR(
  _xlfn.SWITCH(
    $F$2,
    "vwap", ROUND(
      (RTD("tt.rtd",,RTD("tt.rtd",,"Inst","ASX",AY68),"BidQty") * RTD("tt.rtd",,RTD("tt.rtd",,"Inst","ASX",AY68),"Ask") +
       RTD("tt.rtd",,RTD("tt.rtd",,"Inst","ASX",AY68),"AskQty") * RTD("tt.rtd",,RTD("tt.rtd",,"Inst","ASX",AY68),"Bid")) /
      (RTD("tt.rtd",,RTD("tt.rtd",,"Inst","ASX",AY68),"BidQty") + RTD("tt.rtd",,RTD("tt.rtd",,"Inst","ASX",AY68),"AskQty")),
      3
    ),
    "settle", RTD("tt.rtd",,RTD("tt.rtd",,"Inst","ASX",AY68),"Settle"),
    "mid", ROUND(
      (RTD("tt.rtd",,RTD("tt.rtd",,"Inst","ASX",AY68),"Bid") + RTD("tt.rtd",,RTD("tt.rtd",,"Inst","ASX",AY68),"Ask")) / 2,
      3
    ),
    0
  ),
  0
)</f>
        <v>0</v>
      </c>
      <c r="BA68" s="39">
        <f t="shared" si="24"/>
        <v>0</v>
      </c>
      <c r="BB68" t="str">
        <f>IF(AND(AX68=0, AZ68=0), "",
   IF(AND(VALUE(RTD("tt.rtd",,RTD("tt.rtd",,"Inst","ASX",AW68),"ttq"))&gt;0,
       VALUE(RTD("tt.rtd",,RTD("tt.rtd",,"Inst","ASX",AY68),"ttq"))&gt;0,
         $E68&lt;$F68, BA68&gt;$F68),
       IF(ABS(BA68-$F68)&gt;0.01, "Sell", "S"),
   IF(AND(VALUE(RTD("tt.rtd",,RTD("tt.rtd",,"Inst","ASX",AW68),"ttq"))&gt;0,
       VALUE(RTD("tt.rtd",,RTD("tt.rtd",,"Inst","ASX",AY68),"ttq"))&gt;0,
       $E68&lt;$F68, BA68&lt;$E68),
       IF(ABS(BA68-$E68)&gt;0.01, "Buy", "B"), "")))</f>
        <v/>
      </c>
      <c r="BC68" t="str">
        <f>IF(OR(BB68="B", BB68="BUY"),
    IF(VALUE(RTD("tt.rtd",,RTD("tt.rtd",,"Inst","ASX",AW68),"BidQty")) /
       VALUE(RTD("tt.rtd",,RTD("tt.rtd",,"Inst","ASX",AW68),"AskQty")) &gt; $G$2,
       IF(VALUE(RTD("tt.rtd",,RTD("tt.rtd",,"Inst","ASX",AW68),"BidQty")) /
          VALUE(RTD("tt.rtd",,RTD("tt.rtd",,"Inst","ASX",AW68),"AskQty")) &gt;=
          VALUE(RTD("tt.rtd",,RTD("tt.rtd",,"Inst","ASX",AY68),"AskQty")) /
          VALUE(RTD("tt.rtd",,RTD("tt.rtd",,"Inst","ASX",AY68),"BidQty")),
          AY68,AW68),
       ""),
    IF(OR(BB68="S", BB68="SELL"),
        IF(VALUE(RTD("tt.rtd",,RTD("tt.rtd",,"Inst","ASX",AY68),"BidQty")) /
           VALUE(RTD("tt.rtd",,RTD("tt.rtd",,"Inst","ASX",AY68),"AskQty")) &gt;  $G$2,
           IF(VALUE(RTD("tt.rtd",,RTD("tt.rtd",,"Inst","ASX",AW68),"BidQty")) /
              VALUE(RTD("tt.rtd",,RTD("tt.rtd",,"Inst","ASX",AW68),"AskQty")) &gt;=
              VALUE(RTD("tt.rtd",,RTD("tt.rtd",,"Inst","ASX",AY68),"AskQty")) /
              VALUE(RTD("tt.rtd",,RTD("tt.rtd",,"Inst","ASX",AY68),"BidQty")),
              AW68,AY68),
           ""),
        ""))</f>
        <v/>
      </c>
      <c r="BD68" t="str">
        <f t="shared" si="12"/>
        <v/>
      </c>
      <c r="BE68" s="41"/>
      <c r="BG68" s="41"/>
      <c r="BI68" s="35"/>
      <c r="BJ68" t="str">
        <f>IF(AND(BF68=0, BH68=0), "",
   IF(AND(VALUE(RTD("tt.rtd",,RTD("tt.rtd",,"Inst","ASX",BE68),"ttq"))&gt;0,
       VALUE(RTD("tt.rtd",,RTD("tt.rtd",,"Inst","ASX",BG68),"ttq"))&gt;0,
         $E68&lt;$F68, BI68&gt;$F68),
       IF(ABS(BI68-$F68)&gt;0.01, "Sell", "S"),
   IF(AND(VALUE(RTD("tt.rtd",,RTD("tt.rtd",,"Inst","ASX",BE68),"ttq"))&gt;0,
       VALUE(RTD("tt.rtd",,RTD("tt.rtd",,"Inst","ASX",BG68),"ttq"))&gt;0,
       $E68&lt;$F68, BI68&lt;$E68),
       IF(ABS(BI68-$E68)&gt;0.01, "Buy", "B"), "")))</f>
        <v/>
      </c>
    </row>
    <row r="69" spans="1:64" x14ac:dyDescent="0.2">
      <c r="A69" s="40" t="s">
        <v>55</v>
      </c>
      <c r="B69" cm="1">
        <f t="array" ref="B69">IFERROR(
  _xlfn.SWITCH(
    $F$2,
    "vwap", ROUND(
      (RTD("tt.rtd",,RTD("tt.rtd",,"Inst","ASX",A69),"BidQty") * RTD("tt.rtd",,RTD("tt.rtd",,"Inst","ASX",A69),"Ask") +
       RTD("tt.rtd",,RTD("tt.rtd",,"Inst","ASX",A69),"AskQty") * RTD("tt.rtd",,RTD("tt.rtd",,"Inst","ASX",A69),"Bid")) /
      (RTD("tt.rtd",,RTD("tt.rtd",,"Inst","ASX",A69),"BidQty") + RTD("tt.rtd",,RTD("tt.rtd",,"Inst","ASX",A69),"AskQty")),
      3
    ),
    "settle", RTD("tt.rtd",,RTD("tt.rtd",,"Inst","ASX",A69),"Settle"),
    "mid", ROUND(
      (RTD("tt.rtd",,RTD("tt.rtd",,"Inst","ASX",A69),"Bid") + RTD("tt.rtd",,RTD("tt.rtd",,"Inst","ASX",A69),"Ask")) / 2,
      3
    ),
    0
  ),
  0
)</f>
        <v>0</v>
      </c>
      <c r="C69" s="35">
        <f t="shared" si="21"/>
        <v>0</v>
      </c>
      <c r="D69" s="41" t="s">
        <v>179</v>
      </c>
      <c r="E69" t="e">
        <f>VALUE(RTD("tt.rtd",,RTD("tt.rtd",,"Inst","ASX",D69),"Bid"))</f>
        <v>#N/A</v>
      </c>
      <c r="F69" t="e">
        <f>VALUE(RTD("tt.rtd",,RTD("tt.rtd",,"Inst","ASX",D69),"Ask"))</f>
        <v>#N/A</v>
      </c>
      <c r="G69" s="37" cm="1">
        <f t="array" ref="G69">IFERROR(
  _xlfn.SWITCH(
    $F$2,
    "vwap", ROUND(
      (RTD("tt.rtd",,RTD("tt.rtd",,"Inst","ASX",D69),"BidQty") * RTD("tt.rtd",,RTD("tt.rtd",,"Inst","ASX",D69),"Ask") +
       RTD("tt.rtd",,RTD("tt.rtd",,"Inst","ASX",D69),"AskQty") * RTD("tt.rtd",,RTD("tt.rtd",,"Inst","ASX",D69),"Bid")) /
      (RTD("tt.rtd",,RTD("tt.rtd",,"Inst","ASX",D69),"BidQty") + RTD("tt.rtd",,RTD("tt.rtd",,"Inst","ASX",D69),"AskQty")),
      3
    ),
    "settle", RTD("tt.rtd",,RTD("tt.rtd",,"Inst","ASX",D69),"Settle"),
    "mid", ROUND(
      (RTD("tt.rtd",,RTD("tt.rtd",,"Inst","ASX",D69),"Bid") + RTD("tt.rtd",,RTD("tt.rtd",,"Inst","ASX",D69),"Ask")) / 2,
      3
    ),
    0
  ),
  0
)</f>
        <v>0</v>
      </c>
      <c r="I69" s="41" t="s">
        <v>181</v>
      </c>
      <c r="J69" cm="1">
        <f t="array" ref="J69">IFERROR(
  _xlfn.SWITCH(
    $F$2,
    "vwap", ROUND(
      (RTD("tt.rtd",,RTD("tt.rtd",,"Inst","ASX",I69),"BidQty") * RTD("tt.rtd",,RTD("tt.rtd",,"Inst","ASX",I69),"Ask") +
       RTD("tt.rtd",,RTD("tt.rtd",,"Inst","ASX",I69),"AskQty") * RTD("tt.rtd",,RTD("tt.rtd",,"Inst","ASX",I69),"Bid")) /
      (RTD("tt.rtd",,RTD("tt.rtd",,"Inst","ASX",I69),"BidQty") + RTD("tt.rtd",,RTD("tt.rtd",,"Inst","ASX",I69),"AskQty")),
      3
    ),
    "settle", RTD("tt.rtd",,RTD("tt.rtd",,"Inst","ASX",I69),"Settle"),
    "mid", ROUND(
      (RTD("tt.rtd",,RTD("tt.rtd",,"Inst","ASX",I69),"Bid") + RTD("tt.rtd",,RTD("tt.rtd",,"Inst","ASX",I69),"Ask")) / 2,
      3
    ),
    0
  ),
  0
)</f>
        <v>0</v>
      </c>
      <c r="K69" s="41" t="s">
        <v>82</v>
      </c>
      <c r="L69" cm="1">
        <f t="array" ref="L69">IFERROR(
  _xlfn.SWITCH(
    $F$2,
    "vwap", ROUND(
      (RTD("tt.rtd",,RTD("tt.rtd",,"Inst","ASX",K69),"BidQty") * RTD("tt.rtd",,RTD("tt.rtd",,"Inst","ASX",K69),"Ask") +
       RTD("tt.rtd",,RTD("tt.rtd",,"Inst","ASX",K69),"AskQty") * RTD("tt.rtd",,RTD("tt.rtd",,"Inst","ASX",K69),"Bid")) /
      (RTD("tt.rtd",,RTD("tt.rtd",,"Inst","ASX",K69),"BidQty") + RTD("tt.rtd",,RTD("tt.rtd",,"Inst","ASX",K69),"AskQty")),
      3
    ),
    "settle", RTD("tt.rtd",,RTD("tt.rtd",,"Inst","ASX",K69),"Settle"),
    "mid", ROUND(
      (RTD("tt.rtd",,RTD("tt.rtd",,"Inst","ASX",K69),"Bid") + RTD("tt.rtd",,RTD("tt.rtd",,"Inst","ASX",K69),"Ask")) / 2,
      3
    ),
    0
  ),
  0
)</f>
        <v>0</v>
      </c>
      <c r="M69" s="35">
        <f t="shared" ref="M69:M74" si="25">J69-L69</f>
        <v>0</v>
      </c>
      <c r="N69" t="str">
        <f>IF(AND(J69=0, L69=0), "",
   IF(AND(VALUE(RTD("tt.rtd",,RTD("tt.rtd",,"Inst","ASX",I69),"ttq"))&gt;0,
       VALUE(RTD("tt.rtd",,RTD("tt.rtd",,"Inst","ASX",K69),"ttq"))&gt;0,
         $E69&lt;$F69, M69&gt;$F69),
       IF(ABS(M69-$F69)&gt;0.01, "Sell", "S"),
   IF(AND(VALUE(RTD("tt.rtd",,RTD("tt.rtd",,"Inst","ASX",I69),"ttq"))&gt;0,
       VALUE(RTD("tt.rtd",,RTD("tt.rtd",,"Inst","ASX",K69),"ttq"))&gt;0,
       $E69&lt;$F69, M69&lt;$E69),
       IF(ABS(M69-$E69)&gt;0.01, "Buy", "B"), "")))</f>
        <v/>
      </c>
      <c r="P69" t="str">
        <f t="shared" ref="P69:P72" si="26">IF(O69=I69, IF(OR(N69="B", N69="Buy"), "Bid", "Ask"), IF(O69=K69, IF(OR(N69="B", N69="Buy"), "Ask", "Bid"), ""))</f>
        <v/>
      </c>
      <c r="Q69" s="41" t="s">
        <v>197</v>
      </c>
      <c r="R69" cm="1">
        <f t="array" ref="R69">IFERROR(
  _xlfn.SWITCH(
    $F$2,
    "vwap", ROUND(
      (RTD("tt.rtd",,RTD("tt.rtd",,"Inst","ASX",Q69),"BidQty") * RTD("tt.rtd",,RTD("tt.rtd",,"Inst","ASX",Q69),"Ask") +
       RTD("tt.rtd",,RTD("tt.rtd",,"Inst","ASX",Q69),"AskQty") * RTD("tt.rtd",,RTD("tt.rtd",,"Inst","ASX",Q69),"Bid")) /
      (RTD("tt.rtd",,RTD("tt.rtd",,"Inst","ASX",Q69),"BidQty") + RTD("tt.rtd",,RTD("tt.rtd",,"Inst","ASX",Q69),"AskQty")),
      3
    ),
    "settle", RTD("tt.rtd",,RTD("tt.rtd",,"Inst","ASX",Q69),"Settle"),
    "mid", ROUND(
      (RTD("tt.rtd",,RTD("tt.rtd",,"Inst","ASX",Q69),"Bid") + RTD("tt.rtd",,RTD("tt.rtd",,"Inst","ASX",Q69),"Ask")) / 2,
      3
    ),
    0
  ),
  0
)</f>
        <v>0</v>
      </c>
      <c r="S69" s="41" t="s">
        <v>219</v>
      </c>
      <c r="T69" cm="1">
        <f t="array" ref="T69">IFERROR(
  _xlfn.SWITCH(
    $F$2,
    "vwap", ROUND(
      (RTD("tt.rtd",,RTD("tt.rtd",,"Inst","ASX",S69),"BidQty") * RTD("tt.rtd",,RTD("tt.rtd",,"Inst","ASX",S69),"Ask") +
       RTD("tt.rtd",,RTD("tt.rtd",,"Inst","ASX",S69),"AskQty") * RTD("tt.rtd",,RTD("tt.rtd",,"Inst","ASX",S69),"Bid")) /
      (RTD("tt.rtd",,RTD("tt.rtd",,"Inst","ASX",S69),"BidQty") + RTD("tt.rtd",,RTD("tt.rtd",,"Inst","ASX",S69),"AskQty")),
      3
    ),
    "settle", RTD("tt.rtd",,RTD("tt.rtd",,"Inst","ASX",S69),"Settle"),
    "mid", ROUND(
      (RTD("tt.rtd",,RTD("tt.rtd",,"Inst","ASX",S69),"Bid") + RTD("tt.rtd",,RTD("tt.rtd",,"Inst","ASX",S69),"Ask")) / 2,
      3
    ),
    0
  ),
  0
)</f>
        <v>0</v>
      </c>
      <c r="U69" s="35">
        <f t="shared" ref="U69:U74" si="27">R69-T69</f>
        <v>0</v>
      </c>
      <c r="V69" t="str">
        <f>IF(AND(R69=0, T69=0), "",
   IF(AND(VALUE(RTD("tt.rtd",,RTD("tt.rtd",,"Inst","ASX",Q69),"ttq"))&gt;0,
       VALUE(RTD("tt.rtd",,RTD("tt.rtd",,"Inst","ASX",S69),"ttq"))&gt;0,
         $E69&lt;$F69, U69&gt;$F69),
       IF(ABS(U69-$F69)&gt;0.01, "Sell", "S"),
   IF(AND(VALUE(RTD("tt.rtd",,RTD("tt.rtd",,"Inst","ASX",Q69),"ttq"))&gt;0,
       VALUE(RTD("tt.rtd",,RTD("tt.rtd",,"Inst","ASX",S69),"ttq"))&gt;0,
       $E69&lt;$F69, U69&lt;$E69),
       IF(ABS(U69-$E69)&gt;0.01, "Buy", "B"), "")))</f>
        <v/>
      </c>
      <c r="Y69" s="41" t="s">
        <v>199</v>
      </c>
      <c r="Z69" cm="1">
        <f t="array" ref="Z69">IFERROR(
  _xlfn.SWITCH(
    $F$2,
    "vwap", ROUND(
      (RTD("tt.rtd",,RTD("tt.rtd",,"Inst","ASX",Y69),"BidQty") * RTD("tt.rtd",,RTD("tt.rtd",,"Inst","ASX",Y69),"Ask") +
       RTD("tt.rtd",,RTD("tt.rtd",,"Inst","ASX",Y69),"AskQty") * RTD("tt.rtd",,RTD("tt.rtd",,"Inst","ASX",Y69),"Bid")) /
      (RTD("tt.rtd",,RTD("tt.rtd",,"Inst","ASX",Y69),"BidQty") + RTD("tt.rtd",,RTD("tt.rtd",,"Inst","ASX",Y69),"AskQty")),
      3
    ),
    "settle", RTD("tt.rtd",,RTD("tt.rtd",,"Inst","ASX",Y69),"Settle"),
    "mid", ROUND(
      (RTD("tt.rtd",,RTD("tt.rtd",,"Inst","ASX",Y69),"Bid") + RTD("tt.rtd",,RTD("tt.rtd",,"Inst","ASX",Y69),"Ask")) / 2,
      3
    ),
    0
  ),
  0
)</f>
        <v>0</v>
      </c>
      <c r="AA69" s="41" t="s">
        <v>220</v>
      </c>
      <c r="AB69" cm="1">
        <f t="array" ref="AB69">IFERROR(
  _xlfn.SWITCH(
    $F$2,
    "vwap", ROUND(
      (RTD("tt.rtd",,RTD("tt.rtd",,"Inst","ASX",AA69),"BidQty") * RTD("tt.rtd",,RTD("tt.rtd",,"Inst","ASX",AA69),"Ask") +
       RTD("tt.rtd",,RTD("tt.rtd",,"Inst","ASX",AA69),"AskQty") * RTD("tt.rtd",,RTD("tt.rtd",,"Inst","ASX",AA69),"Bid")) /
      (RTD("tt.rtd",,RTD("tt.rtd",,"Inst","ASX",AA69),"BidQty") + RTD("tt.rtd",,RTD("tt.rtd",,"Inst","ASX",AA69),"AskQty")),
      3
    ),
    "settle", RTD("tt.rtd",,RTD("tt.rtd",,"Inst","ASX",AA69),"Settle"),
    "mid", ROUND(
      (RTD("tt.rtd",,RTD("tt.rtd",,"Inst","ASX",AA69),"Bid") + RTD("tt.rtd",,RTD("tt.rtd",,"Inst","ASX",AA69),"Ask")) / 2,
      3
    ),
    0
  ),
  0
)</f>
        <v>0</v>
      </c>
      <c r="AC69" s="35">
        <f t="shared" ref="AC69:AC74" si="28">Z69-AB69</f>
        <v>0</v>
      </c>
      <c r="AD69" t="str">
        <f>IF(AND(Z69=0, AB69=0), "",
   IF(AND(VALUE(RTD("tt.rtd",,RTD("tt.rtd",,"Inst","ASX",Y69),"ttq"))&gt;0,
       VALUE(RTD("tt.rtd",,RTD("tt.rtd",,"Inst","ASX",AA69),"ttq"))&gt;0,
         $E69&lt;$F69, AC69&gt;$F69),
       IF(ABS(AC69-$F69)&gt;0.01, "Sell", "S"),
   IF(AND(VALUE(RTD("tt.rtd",,RTD("tt.rtd",,"Inst","ASX",Y69),"ttq"))&gt;0,
       VALUE(RTD("tt.rtd",,RTD("tt.rtd",,"Inst","ASX",AA69),"ttq"))&gt;0,
       $E69&lt;$F69, AC69&lt;$E69),
       IF(ABS(AC69-$E69)&gt;0.01, "Buy", "B"), "")))</f>
        <v/>
      </c>
      <c r="AG69" s="41" t="s">
        <v>78</v>
      </c>
      <c r="AH69" cm="1">
        <f t="array" ref="AH69">IFERROR(
  _xlfn.SWITCH(
    $F$2,
    "vwap", ROUND(
      (RTD("tt.rtd",,RTD("tt.rtd",,"Inst","ASX",AG69),"BidQty") * RTD("tt.rtd",,RTD("tt.rtd",,"Inst","ASX",AG69),"Ask") +
       RTD("tt.rtd",,RTD("tt.rtd",,"Inst","ASX",AG69),"AskQty") * RTD("tt.rtd",,RTD("tt.rtd",,"Inst","ASX",AG69),"Bid")) /
      (RTD("tt.rtd",,RTD("tt.rtd",,"Inst","ASX",AG69),"BidQty") + RTD("tt.rtd",,RTD("tt.rtd",,"Inst","ASX",AG69),"AskQty")),
      3
    ),
    "settle", RTD("tt.rtd",,RTD("tt.rtd",,"Inst","ASX",AG69),"Settle"),
    "mid", ROUND(
      (RTD("tt.rtd",,RTD("tt.rtd",,"Inst","ASX",AG69),"Bid") + RTD("tt.rtd",,RTD("tt.rtd",,"Inst","ASX",AG69),"Ask")) / 2,
      3
    ),
    0
  ),
  0
)</f>
        <v>0</v>
      </c>
      <c r="AI69" s="41" t="s">
        <v>183</v>
      </c>
      <c r="AJ69" cm="1">
        <f t="array" ref="AJ69">IFERROR(
  _xlfn.SWITCH(
    $F$2,
    "vwap", ROUND(
      (RTD("tt.rtd",,RTD("tt.rtd",,"Inst","ASX",AI69),"BidQty") * RTD("tt.rtd",,RTD("tt.rtd",,"Inst","ASX",AI69),"Ask") +
       RTD("tt.rtd",,RTD("tt.rtd",,"Inst","ASX",AI69),"AskQty") * RTD("tt.rtd",,RTD("tt.rtd",,"Inst","ASX",AI69),"Bid")) /
      (RTD("tt.rtd",,RTD("tt.rtd",,"Inst","ASX",AI69),"BidQty") + RTD("tt.rtd",,RTD("tt.rtd",,"Inst","ASX",AI69),"AskQty")),
      3
    ),
    "settle", RTD("tt.rtd",,RTD("tt.rtd",,"Inst","ASX",AI69),"Settle"),
    "mid", ROUND(
      (RTD("tt.rtd",,RTD("tt.rtd",,"Inst","ASX",AI69),"Bid") + RTD("tt.rtd",,RTD("tt.rtd",,"Inst","ASX",AI69),"Ask")) / 2,
      3
    ),
    0
  ),
  0
)</f>
        <v>0</v>
      </c>
      <c r="AK69" s="35">
        <f t="shared" si="22"/>
        <v>0</v>
      </c>
      <c r="AL69" t="str">
        <f>IF(AND(AH69=0, AJ69=0), "",
   IF(AND(VALUE(RTD("tt.rtd",,RTD("tt.rtd",,"Inst","ASX",AG69),"ttq"))&gt;0,
       VALUE(RTD("tt.rtd",,RTD("tt.rtd",,"Inst","ASX",AI69),"ttq"))&gt;0,
         $E69&lt;$F69, AK69&gt;$F69),
       IF(ABS(AK69-$F69)&gt;0.01, "Sell", "S"),
   IF(AND(VALUE(RTD("tt.rtd",,RTD("tt.rtd",,"Inst","ASX",AG69),"ttq"))&gt;0,
       VALUE(RTD("tt.rtd",,RTD("tt.rtd",,"Inst","ASX",AI69),"ttq"))&gt;0,
       $E69&lt;$F69, AK69&lt;$E69),
       IF(ABS(AK69-$E69)&gt;0.01, "Buy", "B"), "")))</f>
        <v/>
      </c>
      <c r="AM69" t="str">
        <f>IF(OR(AL69="B", AL69="BUY"),
    IF(VALUE(RTD("tt.rtd",,RTD("tt.rtd",,"Inst","ASX",AG69),"BidQty")) /
       VALUE(RTD("tt.rtd",,RTD("tt.rtd",,"Inst","ASX",AG69),"AskQty")) &gt; $G$2,
       IF(VALUE(RTD("tt.rtd",,RTD("tt.rtd",,"Inst","ASX",AG69),"BidQty")) /
          VALUE(RTD("tt.rtd",,RTD("tt.rtd",,"Inst","ASX",AG69),"AskQty")) &gt;=
          VALUE(RTD("tt.rtd",,RTD("tt.rtd",,"Inst","ASX",AI69),"AskQty")) /
          VALUE(RTD("tt.rtd",,RTD("tt.rtd",,"Inst","ASX",AI69),"BidQty")),
          AI69,AG69),
       ""),
    IF(OR(AL69="S", AL69="SELL"),
        IF(VALUE(RTD("tt.rtd",,RTD("tt.rtd",,"Inst","ASX",AI69),"BidQty")) /
           VALUE(RTD("tt.rtd",,RTD("tt.rtd",,"Inst","ASX",AI69),"AskQty")) &gt;  $G$2,
           IF(VALUE(RTD("tt.rtd",,RTD("tt.rtd",,"Inst","ASX",AG69),"BidQty")) /
              VALUE(RTD("tt.rtd",,RTD("tt.rtd",,"Inst","ASX",AG69),"AskQty")) &gt;=
              VALUE(RTD("tt.rtd",,RTD("tt.rtd",,"Inst","ASX",AI69),"AskQty")) /
              VALUE(RTD("tt.rtd",,RTD("tt.rtd",,"Inst","ASX",AI69),"BidQty")),
              AG69,AI69),
           ""),
        ""))</f>
        <v/>
      </c>
      <c r="AN69" t="str">
        <f t="shared" ref="AN69:AN74" si="29">IF(AM69=AG69, IF(OR(AL69="B", AL69="Buy"), "Bid", "Ask"), IF(AM69=AI69, IF(OR(AL69="B", AL69="Buy"), "Ask", "Bid"), ""))</f>
        <v/>
      </c>
      <c r="AO69" s="41" t="s">
        <v>178</v>
      </c>
      <c r="AP69" cm="1">
        <f t="array" ref="AP69">IFERROR(
  _xlfn.SWITCH(
    $F$2,
    "vwap", ROUND(
      (RTD("tt.rtd",,RTD("tt.rtd",,"Inst","ASX",AO69),"BidQty") * RTD("tt.rtd",,RTD("tt.rtd",,"Inst","ASX",AO69),"Ask") +
       RTD("tt.rtd",,RTD("tt.rtd",,"Inst","ASX",AO69),"AskQty") * RTD("tt.rtd",,RTD("tt.rtd",,"Inst","ASX",AO69),"Bid")) /
      (RTD("tt.rtd",,RTD("tt.rtd",,"Inst","ASX",AO69),"BidQty") + RTD("tt.rtd",,RTD("tt.rtd",,"Inst","ASX",AO69),"AskQty")),
      3
    ),
    "settle", RTD("tt.rtd",,RTD("tt.rtd",,"Inst","ASX",AO69),"Settle"),
    "mid", ROUND(
      (RTD("tt.rtd",,RTD("tt.rtd",,"Inst","ASX",AO69),"Bid") + RTD("tt.rtd",,RTD("tt.rtd",,"Inst","ASX",AO69),"Ask")) / 2,
      3
    ),
    0
  ),
  0
)</f>
        <v>0</v>
      </c>
      <c r="AQ69" s="41" t="s">
        <v>81</v>
      </c>
      <c r="AR69" cm="1">
        <f t="array" ref="AR69">IFERROR(
  _xlfn.SWITCH(
    $F$2,
    "vwap", ROUND(
      (RTD("tt.rtd",,RTD("tt.rtd",,"Inst","ASX",AQ69),"BidQty") * RTD("tt.rtd",,RTD("tt.rtd",,"Inst","ASX",AQ69),"Ask") +
       RTD("tt.rtd",,RTD("tt.rtd",,"Inst","ASX",AQ69),"AskQty") * RTD("tt.rtd",,RTD("tt.rtd",,"Inst","ASX",AQ69),"Bid")) /
      (RTD("tt.rtd",,RTD("tt.rtd",,"Inst","ASX",AQ69),"BidQty") + RTD("tt.rtd",,RTD("tt.rtd",,"Inst","ASX",AQ69),"AskQty")),
      3
    ),
    "settle", RTD("tt.rtd",,RTD("tt.rtd",,"Inst","ASX",AQ69),"Settle"),
    "mid", ROUND(
      (RTD("tt.rtd",,RTD("tt.rtd",,"Inst","ASX",AQ69),"Bid") + RTD("tt.rtd",,RTD("tt.rtd",,"Inst","ASX",AQ69),"Ask")) / 2,
      3
    ),
    0
  ),
  0
)</f>
        <v>0</v>
      </c>
      <c r="AS69" s="35">
        <f t="shared" si="23"/>
        <v>0</v>
      </c>
      <c r="AT69" t="str">
        <f>IF(AND(AP69=0, AR69=0), "",
   IF(AND(VALUE(RTD("tt.rtd",,RTD("tt.rtd",,"Inst","ASX",AO69),"ttq"))&gt;0,
       VALUE(RTD("tt.rtd",,RTD("tt.rtd",,"Inst","ASX",AQ69),"ttq"))&gt;0,
         $E69&lt;$F69, AS69&gt;$F69),
       IF(ABS(AS69-$F69)&gt;0.01, "Sell", "S"),
   IF(AND(VALUE(RTD("tt.rtd",,RTD("tt.rtd",,"Inst","ASX",AO69),"ttq"))&gt;0,
       VALUE(RTD("tt.rtd",,RTD("tt.rtd",,"Inst","ASX",AQ69),"ttq"))&gt;0,
       $E69&lt;$F69, AS69&lt;$E69),
       IF(ABS(AS69-$E69)&gt;0.01, "Buy", "B"), "")))</f>
        <v/>
      </c>
      <c r="AU69" t="str">
        <f>IF(OR(AT69="B", AT69="BUY"),
    IF(VALUE(RTD("tt.rtd",,RTD("tt.rtd",,"Inst","ASX",AO69),"BidQty")) /
       VALUE(RTD("tt.rtd",,RTD("tt.rtd",,"Inst","ASX",AO69),"AskQty")) &gt; $G$2,
       IF(VALUE(RTD("tt.rtd",,RTD("tt.rtd",,"Inst","ASX",AO69),"BidQty")) /
          VALUE(RTD("tt.rtd",,RTD("tt.rtd",,"Inst","ASX",AO69),"AskQty")) &gt;=
          VALUE(RTD("tt.rtd",,RTD("tt.rtd",,"Inst","ASX",AQ69),"AskQty")) /
          VALUE(RTD("tt.rtd",,RTD("tt.rtd",,"Inst","ASX",AQ69),"BidQty")),
          AQ69,AO69),
       ""),
    IF(OR(AT69="S", AT69="SELL"),
        IF(VALUE(RTD("tt.rtd",,RTD("tt.rtd",,"Inst","ASX",AQ69),"BidQty")) /
           VALUE(RTD("tt.rtd",,RTD("tt.rtd",,"Inst","ASX",AQ69),"AskQty")) &gt;  $G$2,
           IF(VALUE(RTD("tt.rtd",,RTD("tt.rtd",,"Inst","ASX",AO69),"BidQty")) /
              VALUE(RTD("tt.rtd",,RTD("tt.rtd",,"Inst","ASX",AO69),"AskQty")) &gt;=
              VALUE(RTD("tt.rtd",,RTD("tt.rtd",,"Inst","ASX",AQ69),"AskQty")) /
              VALUE(RTD("tt.rtd",,RTD("tt.rtd",,"Inst","ASX",AQ69),"BidQty")),
              AO69,AQ69),
           ""),
        ""))</f>
        <v/>
      </c>
      <c r="AV69" t="str">
        <f t="shared" ref="AV69:AV70" si="30">IF(AU69=AO69, IF(OR(AT69="B", AT69="Buy"), "Bid", "Ask"), IF(AU69=AQ69, IF(OR(AT69="B", AT69="Buy"), "Ask", "Bid"), ""))</f>
        <v/>
      </c>
      <c r="AW69" s="41" t="s">
        <v>177</v>
      </c>
      <c r="AX69" cm="1">
        <f t="array" ref="AX69">IFERROR(
  _xlfn.SWITCH(
    $F$2,
    "vwap", ROUND(
      (RTD("tt.rtd",,RTD("tt.rtd",,"Inst","ASX",AW69),"BidQty") * RTD("tt.rtd",,RTD("tt.rtd",,"Inst","ASX",AW69),"Ask") +
       RTD("tt.rtd",,RTD("tt.rtd",,"Inst","ASX",AW69),"AskQty") * RTD("tt.rtd",,RTD("tt.rtd",,"Inst","ASX",AW69),"Bid")) /
      (RTD("tt.rtd",,RTD("tt.rtd",,"Inst","ASX",AW69),"BidQty") + RTD("tt.rtd",,RTD("tt.rtd",,"Inst","ASX",AW69),"AskQty")),
      3
    ),
    "settle", RTD("tt.rtd",,RTD("tt.rtd",,"Inst","ASX",AW69),"Settle"),
    "mid", ROUND(
      (RTD("tt.rtd",,RTD("tt.rtd",,"Inst","ASX",AW69),"Bid") + RTD("tt.rtd",,RTD("tt.rtd",,"Inst","ASX",AW69),"Ask")) / 2,
      3
    ),
    0
  ),
  0
)</f>
        <v>0</v>
      </c>
      <c r="AY69" s="41" t="s">
        <v>206</v>
      </c>
      <c r="AZ69" cm="1">
        <f t="array" ref="AZ69">IFERROR(
  _xlfn.SWITCH(
    $F$2,
    "vwap", ROUND(
      (RTD("tt.rtd",,RTD("tt.rtd",,"Inst","ASX",AY69),"BidQty") * RTD("tt.rtd",,RTD("tt.rtd",,"Inst","ASX",AY69),"Ask") +
       RTD("tt.rtd",,RTD("tt.rtd",,"Inst","ASX",AY69),"AskQty") * RTD("tt.rtd",,RTD("tt.rtd",,"Inst","ASX",AY69),"Bid")) /
      (RTD("tt.rtd",,RTD("tt.rtd",,"Inst","ASX",AY69),"BidQty") + RTD("tt.rtd",,RTD("tt.rtd",,"Inst","ASX",AY69),"AskQty")),
      3
    ),
    "settle", RTD("tt.rtd",,RTD("tt.rtd",,"Inst","ASX",AY69),"Settle"),
    "mid", ROUND(
      (RTD("tt.rtd",,RTD("tt.rtd",,"Inst","ASX",AY69),"Bid") + RTD("tt.rtd",,RTD("tt.rtd",,"Inst","ASX",AY69),"Ask")) / 2,
      3
    ),
    0
  ),
  0
)</f>
        <v>0</v>
      </c>
      <c r="BA69" s="39">
        <f t="shared" si="24"/>
        <v>0</v>
      </c>
      <c r="BB69" t="str">
        <f>IF(AND(AX69=0, AZ69=0), "",
   IF(AND(VALUE(RTD("tt.rtd",,RTD("tt.rtd",,"Inst","ASX",AW69),"ttq"))&gt;0,
       VALUE(RTD("tt.rtd",,RTD("tt.rtd",,"Inst","ASX",AY69),"ttq"))&gt;0,
         $E69&lt;$F69, BA69&gt;$F69),
       IF(ABS(BA69-$F69)&gt;0.01, "Sell", "S"),
   IF(AND(VALUE(RTD("tt.rtd",,RTD("tt.rtd",,"Inst","ASX",AW69),"ttq"))&gt;0,
       VALUE(RTD("tt.rtd",,RTD("tt.rtd",,"Inst","ASX",AY69),"ttq"))&gt;0,
       $E69&lt;$F69, BA69&lt;$E69),
       IF(ABS(BA69-$E69)&gt;0.01, "Buy", "B"), "")))</f>
        <v/>
      </c>
      <c r="BC69" t="str">
        <f>IF(OR(BB69="B", BB69="BUY"),
    IF(VALUE(RTD("tt.rtd",,RTD("tt.rtd",,"Inst","ASX",AW69),"BidQty")) /
       VALUE(RTD("tt.rtd",,RTD("tt.rtd",,"Inst","ASX",AW69),"AskQty")) &gt; $G$2,
       IF(VALUE(RTD("tt.rtd",,RTD("tt.rtd",,"Inst","ASX",AW69),"BidQty")) /
          VALUE(RTD("tt.rtd",,RTD("tt.rtd",,"Inst","ASX",AW69),"AskQty")) &gt;=
          VALUE(RTD("tt.rtd",,RTD("tt.rtd",,"Inst","ASX",AY69),"AskQty")) /
          VALUE(RTD("tt.rtd",,RTD("tt.rtd",,"Inst","ASX",AY69),"BidQty")),
          AY69,AW69),
       ""),
    IF(OR(BB69="S", BB69="SELL"),
        IF(VALUE(RTD("tt.rtd",,RTD("tt.rtd",,"Inst","ASX",AY69),"BidQty")) /
           VALUE(RTD("tt.rtd",,RTD("tt.rtd",,"Inst","ASX",AY69),"AskQty")) &gt;  $G$2,
           IF(VALUE(RTD("tt.rtd",,RTD("tt.rtd",,"Inst","ASX",AW69),"BidQty")) /
              VALUE(RTD("tt.rtd",,RTD("tt.rtd",,"Inst","ASX",AW69),"AskQty")) &gt;=
              VALUE(RTD("tt.rtd",,RTD("tt.rtd",,"Inst","ASX",AY69),"AskQty")) /
              VALUE(RTD("tt.rtd",,RTD("tt.rtd",,"Inst","ASX",AY69),"BidQty")),
              AW69,AY69),
           ""),
        ""))</f>
        <v/>
      </c>
      <c r="BD69" t="str">
        <f t="shared" ref="BD69:BD70" si="31">IF(BC69=AW69, IF(OR(BB69="B", BB69="Buy"), "Bid", "Ask"), IF(BC69=AY69, IF(OR(BB69="B", BB69="Buy"), "Ask", "Bid"), ""))</f>
        <v/>
      </c>
      <c r="BE69" s="41"/>
      <c r="BG69" s="41"/>
      <c r="BI69" s="35"/>
      <c r="BJ69" t="str">
        <f>IF(AND(BF69=0, BH69=0), "",
   IF(AND(VALUE(RTD("tt.rtd",,RTD("tt.rtd",,"Inst","ASX",BE69),"ttq"))&gt;0,
       VALUE(RTD("tt.rtd",,RTD("tt.rtd",,"Inst","ASX",BG69),"ttq"))&gt;0,
         $E69&lt;$F69, BI69&gt;$F69),
       IF(ABS(BI69-$F69)&gt;0.01, "Sell", "S"),
   IF(AND(VALUE(RTD("tt.rtd",,RTD("tt.rtd",,"Inst","ASX",BE69),"ttq"))&gt;0,
       VALUE(RTD("tt.rtd",,RTD("tt.rtd",,"Inst","ASX",BG69),"ttq"))&gt;0,
       $E69&lt;$F69, BI69&lt;$E69),
       IF(ABS(BI69-$E69)&gt;0.01, "Buy", "B"), "")))</f>
        <v/>
      </c>
    </row>
    <row r="70" spans="1:64" ht="16" thickBot="1" x14ac:dyDescent="0.25">
      <c r="A70" s="40" t="s">
        <v>56</v>
      </c>
      <c r="B70" cm="1">
        <f t="array" ref="B70">IFERROR(
  _xlfn.SWITCH(
    $F$2,
    "vwap", ROUND(
      (RTD("tt.rtd",,RTD("tt.rtd",,"Inst","ASX",A70),"BidQty") * RTD("tt.rtd",,RTD("tt.rtd",,"Inst","ASX",A70),"Ask") +
       RTD("tt.rtd",,RTD("tt.rtd",,"Inst","ASX",A70),"AskQty") * RTD("tt.rtd",,RTD("tt.rtd",,"Inst","ASX",A70),"Bid")) /
      (RTD("tt.rtd",,RTD("tt.rtd",,"Inst","ASX",A70),"BidQty") + RTD("tt.rtd",,RTD("tt.rtd",,"Inst","ASX",A70),"AskQty")),
      3
    ),
    "settle", RTD("tt.rtd",,RTD("tt.rtd",,"Inst","ASX",A70),"Settle"),
    "mid", ROUND(
      (RTD("tt.rtd",,RTD("tt.rtd",,"Inst","ASX",A70),"Bid") + RTD("tt.rtd",,RTD("tt.rtd",,"Inst","ASX",A70),"Ask")) / 2,
      3
    ),
    0
  ),
  0
)</f>
        <v>0</v>
      </c>
      <c r="C70" s="35">
        <f t="shared" si="21"/>
        <v>0</v>
      </c>
      <c r="D70" s="41" t="s">
        <v>184</v>
      </c>
      <c r="E70" t="e">
        <f>VALUE(RTD("tt.rtd",,RTD("tt.rtd",,"Inst","ASX",D70),"Bid"))</f>
        <v>#N/A</v>
      </c>
      <c r="F70" t="e">
        <f>VALUE(RTD("tt.rtd",,RTD("tt.rtd",,"Inst","ASX",D70),"Ask"))</f>
        <v>#N/A</v>
      </c>
      <c r="G70" s="37" cm="1">
        <f t="array" ref="G70">IFERROR(
  _xlfn.SWITCH(
    $F$2,
    "vwap", ROUND(
      (RTD("tt.rtd",,RTD("tt.rtd",,"Inst","ASX",D70),"BidQty") * RTD("tt.rtd",,RTD("tt.rtd",,"Inst","ASX",D70),"Ask") +
       RTD("tt.rtd",,RTD("tt.rtd",,"Inst","ASX",D70),"AskQty") * RTD("tt.rtd",,RTD("tt.rtd",,"Inst","ASX",D70),"Bid")) /
      (RTD("tt.rtd",,RTD("tt.rtd",,"Inst","ASX",D70),"BidQty") + RTD("tt.rtd",,RTD("tt.rtd",,"Inst","ASX",D70),"AskQty")),
      3
    ),
    "settle", RTD("tt.rtd",,RTD("tt.rtd",,"Inst","ASX",D70),"Settle"),
    "mid", ROUND(
      (RTD("tt.rtd",,RTD("tt.rtd",,"Inst","ASX",D70),"Bid") + RTD("tt.rtd",,RTD("tt.rtd",,"Inst","ASX",D70),"Ask")) / 2,
      3
    ),
    0
  ),
  0
)</f>
        <v>0</v>
      </c>
      <c r="I70" s="41" t="s">
        <v>198</v>
      </c>
      <c r="J70" cm="1">
        <f t="array" ref="J70">IFERROR(
  _xlfn.SWITCH(
    $F$2,
    "vwap", ROUND(
      (RTD("tt.rtd",,RTD("tt.rtd",,"Inst","ASX",I70),"BidQty") * RTD("tt.rtd",,RTD("tt.rtd",,"Inst","ASX",I70),"Ask") +
       RTD("tt.rtd",,RTD("tt.rtd",,"Inst","ASX",I70),"AskQty") * RTD("tt.rtd",,RTD("tt.rtd",,"Inst","ASX",I70),"Bid")) /
      (RTD("tt.rtd",,RTD("tt.rtd",,"Inst","ASX",I70),"BidQty") + RTD("tt.rtd",,RTD("tt.rtd",,"Inst","ASX",I70),"AskQty")),
      3
    ),
    "settle", RTD("tt.rtd",,RTD("tt.rtd",,"Inst","ASX",I70),"Settle"),
    "mid", ROUND(
      (RTD("tt.rtd",,RTD("tt.rtd",,"Inst","ASX",I70),"Bid") + RTD("tt.rtd",,RTD("tt.rtd",,"Inst","ASX",I70),"Ask")) / 2,
      3
    ),
    0
  ),
  0
)</f>
        <v>0</v>
      </c>
      <c r="K70" s="43" t="s">
        <v>213</v>
      </c>
      <c r="L70" cm="1">
        <f t="array" ref="L70">IFERROR(
  _xlfn.SWITCH(
    $F$2,
    "vwap", ROUND(
      (RTD("tt.rtd",,RTD("tt.rtd",,"Inst","ASX",K70),"BidQty") * RTD("tt.rtd",,RTD("tt.rtd",,"Inst","ASX",K70),"Ask") +
       RTD("tt.rtd",,RTD("tt.rtd",,"Inst","ASX",K70),"AskQty") * RTD("tt.rtd",,RTD("tt.rtd",,"Inst","ASX",K70),"Bid")) /
      (RTD("tt.rtd",,RTD("tt.rtd",,"Inst","ASX",K70),"BidQty") + RTD("tt.rtd",,RTD("tt.rtd",,"Inst","ASX",K70),"AskQty")),
      3
    ),
    "settle", RTD("tt.rtd",,RTD("tt.rtd",,"Inst","ASX",K70),"Settle"),
    "mid", ROUND(
      (RTD("tt.rtd",,RTD("tt.rtd",,"Inst","ASX",K70),"Bid") + RTD("tt.rtd",,RTD("tt.rtd",,"Inst","ASX",K70),"Ask")) / 2,
      3
    ),
    0
  ),
  0
)</f>
        <v>0</v>
      </c>
      <c r="M70" s="35">
        <f t="shared" si="25"/>
        <v>0</v>
      </c>
      <c r="N70" t="str">
        <f>IF(AND(J70=0, L70=0), "",
   IF(AND(VALUE(RTD("tt.rtd",,RTD("tt.rtd",,"Inst","ASX",I70),"ttq"))&gt;0,
       VALUE(RTD("tt.rtd",,RTD("tt.rtd",,"Inst","ASX",K70),"ttq"))&gt;0,
         $E70&lt;$F70, M70&gt;$F70),
       IF(ABS(M70-$F70)&gt;0.01, "Sell", "S"),
   IF(AND(VALUE(RTD("tt.rtd",,RTD("tt.rtd",,"Inst","ASX",I70),"ttq"))&gt;0,
       VALUE(RTD("tt.rtd",,RTD("tt.rtd",,"Inst","ASX",K70),"ttq"))&gt;0,
       $E70&lt;$F70, M70&lt;$E70),
       IF(ABS(M70-$E70)&gt;0.01, "Buy", "B"), "")))</f>
        <v/>
      </c>
      <c r="P70" t="str">
        <f t="shared" si="26"/>
        <v/>
      </c>
      <c r="Q70" s="41" t="s">
        <v>200</v>
      </c>
      <c r="R70" cm="1">
        <f t="array" ref="R70">IFERROR(
  _xlfn.SWITCH(
    $F$2,
    "vwap", ROUND(
      (RTD("tt.rtd",,RTD("tt.rtd",,"Inst","ASX",Q70),"BidQty") * RTD("tt.rtd",,RTD("tt.rtd",,"Inst","ASX",Q70),"Ask") +
       RTD("tt.rtd",,RTD("tt.rtd",,"Inst","ASX",Q70),"AskQty") * RTD("tt.rtd",,RTD("tt.rtd",,"Inst","ASX",Q70),"Bid")) /
      (RTD("tt.rtd",,RTD("tt.rtd",,"Inst","ASX",Q70),"BidQty") + RTD("tt.rtd",,RTD("tt.rtd",,"Inst","ASX",Q70),"AskQty")),
      3
    ),
    "settle", RTD("tt.rtd",,RTD("tt.rtd",,"Inst","ASX",Q70),"Settle"),
    "mid", ROUND(
      (RTD("tt.rtd",,RTD("tt.rtd",,"Inst","ASX",Q70),"Bid") + RTD("tt.rtd",,RTD("tt.rtd",,"Inst","ASX",Q70),"Ask")) / 2,
      3
    ),
    0
  ),
  0
)</f>
        <v>0</v>
      </c>
      <c r="S70" s="41" t="s">
        <v>214</v>
      </c>
      <c r="T70" cm="1">
        <f t="array" ref="T70">IFERROR(
  _xlfn.SWITCH(
    $F$2,
    "vwap", ROUND(
      (RTD("tt.rtd",,RTD("tt.rtd",,"Inst","ASX",S70),"BidQty") * RTD("tt.rtd",,RTD("tt.rtd",,"Inst","ASX",S70),"Ask") +
       RTD("tt.rtd",,RTD("tt.rtd",,"Inst","ASX",S70),"AskQty") * RTD("tt.rtd",,RTD("tt.rtd",,"Inst","ASX",S70),"Bid")) /
      (RTD("tt.rtd",,RTD("tt.rtd",,"Inst","ASX",S70),"BidQty") + RTD("tt.rtd",,RTD("tt.rtd",,"Inst","ASX",S70),"AskQty")),
      3
    ),
    "settle", RTD("tt.rtd",,RTD("tt.rtd",,"Inst","ASX",S70),"Settle"),
    "mid", ROUND(
      (RTD("tt.rtd",,RTD("tt.rtd",,"Inst","ASX",S70),"Bid") + RTD("tt.rtd",,RTD("tt.rtd",,"Inst","ASX",S70),"Ask")) / 2,
      3
    ),
    0
  ),
  0
)</f>
        <v>0</v>
      </c>
      <c r="U70" s="35">
        <f t="shared" si="27"/>
        <v>0</v>
      </c>
      <c r="V70" t="str">
        <f>IF(AND(R70=0, T70=0), "",
   IF(AND(VALUE(RTD("tt.rtd",,RTD("tt.rtd",,"Inst","ASX",Q70),"ttq"))&gt;0,
       VALUE(RTD("tt.rtd",,RTD("tt.rtd",,"Inst","ASX",S70),"ttq"))&gt;0,
         $E70&lt;$F70, U70&gt;$F70),
       IF(ABS(U70-$F70)&gt;0.01, "Sell", "S"),
   IF(AND(VALUE(RTD("tt.rtd",,RTD("tt.rtd",,"Inst","ASX",Q70),"ttq"))&gt;0,
       VALUE(RTD("tt.rtd",,RTD("tt.rtd",,"Inst","ASX",S70),"ttq"))&gt;0,
       $E70&lt;$F70, U70&lt;$E70),
       IF(ABS(U70-$E70)&gt;0.01, "Buy", "B"), "")))</f>
        <v/>
      </c>
      <c r="Y70" s="41" t="s">
        <v>204</v>
      </c>
      <c r="Z70" cm="1">
        <f t="array" ref="Z70">IFERROR(
  _xlfn.SWITCH(
    $F$2,
    "vwap", ROUND(
      (RTD("tt.rtd",,RTD("tt.rtd",,"Inst","ASX",Y70),"BidQty") * RTD("tt.rtd",,RTD("tt.rtd",,"Inst","ASX",Y70),"Ask") +
       RTD("tt.rtd",,RTD("tt.rtd",,"Inst","ASX",Y70),"AskQty") * RTD("tt.rtd",,RTD("tt.rtd",,"Inst","ASX",Y70),"Bid")) /
      (RTD("tt.rtd",,RTD("tt.rtd",,"Inst","ASX",Y70),"BidQty") + RTD("tt.rtd",,RTD("tt.rtd",,"Inst","ASX",Y70),"AskQty")),
      3
    ),
    "settle", RTD("tt.rtd",,RTD("tt.rtd",,"Inst","ASX",Y70),"Settle"),
    "mid", ROUND(
      (RTD("tt.rtd",,RTD("tt.rtd",,"Inst","ASX",Y70),"Bid") + RTD("tt.rtd",,RTD("tt.rtd",,"Inst","ASX",Y70),"Ask")) / 2,
      3
    ),
    0
  ),
  0
)</f>
        <v>0</v>
      </c>
      <c r="AA70" s="43" t="s">
        <v>215</v>
      </c>
      <c r="AB70" cm="1">
        <f t="array" ref="AB70">IFERROR(
  _xlfn.SWITCH(
    $F$2,
    "vwap", ROUND(
      (RTD("tt.rtd",,RTD("tt.rtd",,"Inst","ASX",AA70),"BidQty") * RTD("tt.rtd",,RTD("tt.rtd",,"Inst","ASX",AA70),"Ask") +
       RTD("tt.rtd",,RTD("tt.rtd",,"Inst","ASX",AA70),"AskQty") * RTD("tt.rtd",,RTD("tt.rtd",,"Inst","ASX",AA70),"Bid")) /
      (RTD("tt.rtd",,RTD("tt.rtd",,"Inst","ASX",AA70),"BidQty") + RTD("tt.rtd",,RTD("tt.rtd",,"Inst","ASX",AA70),"AskQty")),
      3
    ),
    "settle", RTD("tt.rtd",,RTD("tt.rtd",,"Inst","ASX",AA70),"Settle"),
    "mid", ROUND(
      (RTD("tt.rtd",,RTD("tt.rtd",,"Inst","ASX",AA70),"Bid") + RTD("tt.rtd",,RTD("tt.rtd",,"Inst","ASX",AA70),"Ask")) / 2,
      3
    ),
    0
  ),
  0
)</f>
        <v>0</v>
      </c>
      <c r="AC70" s="35">
        <f t="shared" si="28"/>
        <v>0</v>
      </c>
      <c r="AD70" t="str">
        <f>IF(AND(Z70=0, AB70=0), "",
   IF(AND(VALUE(RTD("tt.rtd",,RTD("tt.rtd",,"Inst","ASX",Y70),"ttq"))&gt;0,
       VALUE(RTD("tt.rtd",,RTD("tt.rtd",,"Inst","ASX",AA70),"ttq"))&gt;0,
         $E70&lt;$F70, AC70&gt;$F70),
       IF(ABS(AC70-$F70)&gt;0.01, "Sell", "S"),
   IF(AND(VALUE(RTD("tt.rtd",,RTD("tt.rtd",,"Inst","ASX",Y70),"ttq"))&gt;0,
       VALUE(RTD("tt.rtd",,RTD("tt.rtd",,"Inst","ASX",AA70),"ttq"))&gt;0,
       $E70&lt;$F70, AC70&lt;$E70),
       IF(ABS(AC70-$E70)&gt;0.01, "Buy", "B"), "")))</f>
        <v/>
      </c>
      <c r="AG70" s="41" t="s">
        <v>79</v>
      </c>
      <c r="AH70" cm="1">
        <f t="array" ref="AH70">IFERROR(
  _xlfn.SWITCH(
    $F$2,
    "vwap", ROUND(
      (RTD("tt.rtd",,RTD("tt.rtd",,"Inst","ASX",AG70),"BidQty") * RTD("tt.rtd",,RTD("tt.rtd",,"Inst","ASX",AG70),"Ask") +
       RTD("tt.rtd",,RTD("tt.rtd",,"Inst","ASX",AG70),"AskQty") * RTD("tt.rtd",,RTD("tt.rtd",,"Inst","ASX",AG70),"Bid")) /
      (RTD("tt.rtd",,RTD("tt.rtd",,"Inst","ASX",AG70),"BidQty") + RTD("tt.rtd",,RTD("tt.rtd",,"Inst","ASX",AG70),"AskQty")),
      3
    ),
    "settle", RTD("tt.rtd",,RTD("tt.rtd",,"Inst","ASX",AG70),"Settle"),
    "mid", ROUND(
      (RTD("tt.rtd",,RTD("tt.rtd",,"Inst","ASX",AG70),"Bid") + RTD("tt.rtd",,RTD("tt.rtd",,"Inst","ASX",AG70),"Ask")) / 2,
      3
    ),
    0
  ),
  0
)</f>
        <v>0</v>
      </c>
      <c r="AI70" s="41" t="s">
        <v>207</v>
      </c>
      <c r="AJ70" cm="1">
        <f t="array" ref="AJ70">IFERROR(
  _xlfn.SWITCH(
    $F$2,
    "vwap", ROUND(
      (RTD("tt.rtd",,RTD("tt.rtd",,"Inst","ASX",AI70),"BidQty") * RTD("tt.rtd",,RTD("tt.rtd",,"Inst","ASX",AI70),"Ask") +
       RTD("tt.rtd",,RTD("tt.rtd",,"Inst","ASX",AI70),"AskQty") * RTD("tt.rtd",,RTD("tt.rtd",,"Inst","ASX",AI70),"Bid")) /
      (RTD("tt.rtd",,RTD("tt.rtd",,"Inst","ASX",AI70),"BidQty") + RTD("tt.rtd",,RTD("tt.rtd",,"Inst","ASX",AI70),"AskQty")),
      3
    ),
    "settle", RTD("tt.rtd",,RTD("tt.rtd",,"Inst","ASX",AI70),"Settle"),
    "mid", ROUND(
      (RTD("tt.rtd",,RTD("tt.rtd",,"Inst","ASX",AI70),"Bid") + RTD("tt.rtd",,RTD("tt.rtd",,"Inst","ASX",AI70),"Ask")) / 2,
      3
    ),
    0
  ),
  0
)</f>
        <v>0</v>
      </c>
      <c r="AK70" s="35">
        <f t="shared" si="22"/>
        <v>0</v>
      </c>
      <c r="AL70" t="str">
        <f>IF(AND(AH70=0, AJ70=0), "",
   IF(AND(VALUE(RTD("tt.rtd",,RTD("tt.rtd",,"Inst","ASX",AG70),"ttq"))&gt;0,
       VALUE(RTD("tt.rtd",,RTD("tt.rtd",,"Inst","ASX",AI70),"ttq"))&gt;0,
         $E70&lt;$F70, AK70&gt;$F70),
       IF(ABS(AK70-$F70)&gt;0.01, "Sell", "S"),
   IF(AND(VALUE(RTD("tt.rtd",,RTD("tt.rtd",,"Inst","ASX",AG70),"ttq"))&gt;0,
       VALUE(RTD("tt.rtd",,RTD("tt.rtd",,"Inst","ASX",AI70),"ttq"))&gt;0,
       $E70&lt;$F70, AK70&lt;$E70),
       IF(ABS(AK70-$E70)&gt;0.01, "Buy", "B"), "")))</f>
        <v/>
      </c>
      <c r="AM70" t="str">
        <f>IF(OR(AL70="B", AL70="BUY"),
    IF(VALUE(RTD("tt.rtd",,RTD("tt.rtd",,"Inst","ASX",AG70),"BidQty")) /
       VALUE(RTD("tt.rtd",,RTD("tt.rtd",,"Inst","ASX",AG70),"AskQty")) &gt; $G$2,
       IF(VALUE(RTD("tt.rtd",,RTD("tt.rtd",,"Inst","ASX",AG70),"BidQty")) /
          VALUE(RTD("tt.rtd",,RTD("tt.rtd",,"Inst","ASX",AG70),"AskQty")) &gt;=
          VALUE(RTD("tt.rtd",,RTD("tt.rtd",,"Inst","ASX",AI70),"AskQty")) /
          VALUE(RTD("tt.rtd",,RTD("tt.rtd",,"Inst","ASX",AI70),"BidQty")),
          AI70,AG70),
       ""),
    IF(OR(AL70="S", AL70="SELL"),
        IF(VALUE(RTD("tt.rtd",,RTD("tt.rtd",,"Inst","ASX",AI70),"BidQty")) /
           VALUE(RTD("tt.rtd",,RTD("tt.rtd",,"Inst","ASX",AI70),"AskQty")) &gt;  $G$2,
           IF(VALUE(RTD("tt.rtd",,RTD("tt.rtd",,"Inst","ASX",AG70),"BidQty")) /
              VALUE(RTD("tt.rtd",,RTD("tt.rtd",,"Inst","ASX",AG70),"AskQty")) &gt;=
              VALUE(RTD("tt.rtd",,RTD("tt.rtd",,"Inst","ASX",AI70),"AskQty")) /
              VALUE(RTD("tt.rtd",,RTD("tt.rtd",,"Inst","ASX",AI70),"BidQty")),
              AG70,AI70),
           ""),
        ""))</f>
        <v/>
      </c>
      <c r="AN70" t="str">
        <f t="shared" si="29"/>
        <v/>
      </c>
      <c r="AO70" s="41" t="s">
        <v>183</v>
      </c>
      <c r="AP70" cm="1">
        <f t="array" ref="AP70">IFERROR(
  _xlfn.SWITCH(
    $F$2,
    "vwap", ROUND(
      (RTD("tt.rtd",,RTD("tt.rtd",,"Inst","ASX",AO70),"BidQty") * RTD("tt.rtd",,RTD("tt.rtd",,"Inst","ASX",AO70),"Ask") +
       RTD("tt.rtd",,RTD("tt.rtd",,"Inst","ASX",AO70),"AskQty") * RTD("tt.rtd",,RTD("tt.rtd",,"Inst","ASX",AO70),"Bid")) /
      (RTD("tt.rtd",,RTD("tt.rtd",,"Inst","ASX",AO70),"BidQty") + RTD("tt.rtd",,RTD("tt.rtd",,"Inst","ASX",AO70),"AskQty")),
      3
    ),
    "settle", RTD("tt.rtd",,RTD("tt.rtd",,"Inst","ASX",AO70),"Settle"),
    "mid", ROUND(
      (RTD("tt.rtd",,RTD("tt.rtd",,"Inst","ASX",AO70),"Bid") + RTD("tt.rtd",,RTD("tt.rtd",,"Inst","ASX",AO70),"Ask")) / 2,
      3
    ),
    0
  ),
  0
)</f>
        <v>0</v>
      </c>
      <c r="AQ70" s="41" t="s">
        <v>82</v>
      </c>
      <c r="AR70" cm="1">
        <f t="array" ref="AR70">IFERROR(
  _xlfn.SWITCH(
    $F$2,
    "vwap", ROUND(
      (RTD("tt.rtd",,RTD("tt.rtd",,"Inst","ASX",AQ70),"BidQty") * RTD("tt.rtd",,RTD("tt.rtd",,"Inst","ASX",AQ70),"Ask") +
       RTD("tt.rtd",,RTD("tt.rtd",,"Inst","ASX",AQ70),"AskQty") * RTD("tt.rtd",,RTD("tt.rtd",,"Inst","ASX",AQ70),"Bid")) /
      (RTD("tt.rtd",,RTD("tt.rtd",,"Inst","ASX",AQ70),"BidQty") + RTD("tt.rtd",,RTD("tt.rtd",,"Inst","ASX",AQ70),"AskQty")),
      3
    ),
    "settle", RTD("tt.rtd",,RTD("tt.rtd",,"Inst","ASX",AQ70),"Settle"),
    "mid", ROUND(
      (RTD("tt.rtd",,RTD("tt.rtd",,"Inst","ASX",AQ70),"Bid") + RTD("tt.rtd",,RTD("tt.rtd",,"Inst","ASX",AQ70),"Ask")) / 2,
      3
    ),
    0
  ),
  0
)</f>
        <v>0</v>
      </c>
      <c r="AS70" s="35">
        <f t="shared" si="23"/>
        <v>0</v>
      </c>
      <c r="AT70" t="str">
        <f>IF(AND(AP70=0, AR70=0), "",
   IF(AND(VALUE(RTD("tt.rtd",,RTD("tt.rtd",,"Inst","ASX",AO70),"ttq"))&gt;0,
       VALUE(RTD("tt.rtd",,RTD("tt.rtd",,"Inst","ASX",AQ70),"ttq"))&gt;0,
         $E70&lt;$F70, AS70&gt;$F70),
       IF(ABS(AS70-$F70)&gt;0.01, "Sell", "S"),
   IF(AND(VALUE(RTD("tt.rtd",,RTD("tt.rtd",,"Inst","ASX",AO70),"ttq"))&gt;0,
       VALUE(RTD("tt.rtd",,RTD("tt.rtd",,"Inst","ASX",AQ70),"ttq"))&gt;0,
       $E70&lt;$F70, AS70&lt;$E70),
       IF(ABS(AS70-$E70)&gt;0.01, "Buy", "B"), "")))</f>
        <v/>
      </c>
      <c r="AU70" t="str">
        <f>IF(OR(AT70="B", AT70="BUY"),
    IF(VALUE(RTD("tt.rtd",,RTD("tt.rtd",,"Inst","ASX",AO70),"BidQty")) /
       VALUE(RTD("tt.rtd",,RTD("tt.rtd",,"Inst","ASX",AO70),"AskQty")) &gt; $G$2,
       IF(VALUE(RTD("tt.rtd",,RTD("tt.rtd",,"Inst","ASX",AO70),"BidQty")) /
          VALUE(RTD("tt.rtd",,RTD("tt.rtd",,"Inst","ASX",AO70),"AskQty")) &gt;=
          VALUE(RTD("tt.rtd",,RTD("tt.rtd",,"Inst","ASX",AQ70),"AskQty")) /
          VALUE(RTD("tt.rtd",,RTD("tt.rtd",,"Inst","ASX",AQ70),"BidQty")),
          AQ70,AO70),
       ""),
    IF(OR(AT70="S", AT70="SELL"),
        IF(VALUE(RTD("tt.rtd",,RTD("tt.rtd",,"Inst","ASX",AQ70),"BidQty")) /
           VALUE(RTD("tt.rtd",,RTD("tt.rtd",,"Inst","ASX",AQ70),"AskQty")) &gt;  $G$2,
           IF(VALUE(RTD("tt.rtd",,RTD("tt.rtd",,"Inst","ASX",AO70),"BidQty")) /
              VALUE(RTD("tt.rtd",,RTD("tt.rtd",,"Inst","ASX",AO70),"AskQty")) &gt;=
              VALUE(RTD("tt.rtd",,RTD("tt.rtd",,"Inst","ASX",AQ70),"AskQty")) /
              VALUE(RTD("tt.rtd",,RTD("tt.rtd",,"Inst","ASX",AQ70),"BidQty")),
              AO70,AQ70),
           ""),
        ""))</f>
        <v/>
      </c>
      <c r="AV70" t="str">
        <f t="shared" si="30"/>
        <v/>
      </c>
      <c r="AW70" s="41" t="s">
        <v>182</v>
      </c>
      <c r="AX70" cm="1">
        <f t="array" ref="AX70">IFERROR(
  _xlfn.SWITCH(
    $F$2,
    "vwap", ROUND(
      (RTD("tt.rtd",,RTD("tt.rtd",,"Inst","ASX",AW70),"BidQty") * RTD("tt.rtd",,RTD("tt.rtd",,"Inst","ASX",AW70),"Ask") +
       RTD("tt.rtd",,RTD("tt.rtd",,"Inst","ASX",AW70),"AskQty") * RTD("tt.rtd",,RTD("tt.rtd",,"Inst","ASX",AW70),"Bid")) /
      (RTD("tt.rtd",,RTD("tt.rtd",,"Inst","ASX",AW70),"BidQty") + RTD("tt.rtd",,RTD("tt.rtd",,"Inst","ASX",AW70),"AskQty")),
      3
    ),
    "settle", RTD("tt.rtd",,RTD("tt.rtd",,"Inst","ASX",AW70),"Settle"),
    "mid", ROUND(
      (RTD("tt.rtd",,RTD("tt.rtd",,"Inst","ASX",AW70),"Bid") + RTD("tt.rtd",,RTD("tt.rtd",,"Inst","ASX",AW70),"Ask")) / 2,
      3
    ),
    0
  ),
  0
)</f>
        <v>0</v>
      </c>
      <c r="AY70" s="41" t="s">
        <v>201</v>
      </c>
      <c r="AZ70" cm="1">
        <f t="array" ref="AZ70">IFERROR(
  _xlfn.SWITCH(
    $F$2,
    "vwap", ROUND(
      (RTD("tt.rtd",,RTD("tt.rtd",,"Inst","ASX",AY70),"BidQty") * RTD("tt.rtd",,RTD("tt.rtd",,"Inst","ASX",AY70),"Ask") +
       RTD("tt.rtd",,RTD("tt.rtd",,"Inst","ASX",AY70),"AskQty") * RTD("tt.rtd",,RTD("tt.rtd",,"Inst","ASX",AY70),"Bid")) /
      (RTD("tt.rtd",,RTD("tt.rtd",,"Inst","ASX",AY70),"BidQty") + RTD("tt.rtd",,RTD("tt.rtd",,"Inst","ASX",AY70),"AskQty")),
      3
    ),
    "settle", RTD("tt.rtd",,RTD("tt.rtd",,"Inst","ASX",AY70),"Settle"),
    "mid", ROUND(
      (RTD("tt.rtd",,RTD("tt.rtd",,"Inst","ASX",AY70),"Bid") + RTD("tt.rtd",,RTD("tt.rtd",,"Inst","ASX",AY70),"Ask")) / 2,
      3
    ),
    0
  ),
  0
)</f>
        <v>0</v>
      </c>
      <c r="BA70" s="39">
        <f t="shared" si="24"/>
        <v>0</v>
      </c>
      <c r="BB70" t="str">
        <f>IF(AND(AX70=0, AZ70=0), "",
   IF(AND(VALUE(RTD("tt.rtd",,RTD("tt.rtd",,"Inst","ASX",AW70),"ttq"))&gt;0,
       VALUE(RTD("tt.rtd",,RTD("tt.rtd",,"Inst","ASX",AY70),"ttq"))&gt;0,
         $E70&lt;$F70, BA70&gt;$F70),
       IF(ABS(BA70-$F70)&gt;0.01, "Sell", "S"),
   IF(AND(VALUE(RTD("tt.rtd",,RTD("tt.rtd",,"Inst","ASX",AW70),"ttq"))&gt;0,
       VALUE(RTD("tt.rtd",,RTD("tt.rtd",,"Inst","ASX",AY70),"ttq"))&gt;0,
       $E70&lt;$F70, BA70&lt;$E70),
       IF(ABS(BA70-$E70)&gt;0.01, "Buy", "B"), "")))</f>
        <v/>
      </c>
      <c r="BC70" t="str">
        <f>IF(OR(BB70="B", BB70="BUY"),
    IF(VALUE(RTD("tt.rtd",,RTD("tt.rtd",,"Inst","ASX",AW70),"BidQty")) /
       VALUE(RTD("tt.rtd",,RTD("tt.rtd",,"Inst","ASX",AW70),"AskQty")) &gt; $G$2,
       IF(VALUE(RTD("tt.rtd",,RTD("tt.rtd",,"Inst","ASX",AW70),"BidQty")) /
          VALUE(RTD("tt.rtd",,RTD("tt.rtd",,"Inst","ASX",AW70),"AskQty")) &gt;=
          VALUE(RTD("tt.rtd",,RTD("tt.rtd",,"Inst","ASX",AY70),"AskQty")) /
          VALUE(RTD("tt.rtd",,RTD("tt.rtd",,"Inst","ASX",AY70),"BidQty")),
          AY70,AW70),
       ""),
    IF(OR(BB70="S", BB70="SELL"),
        IF(VALUE(RTD("tt.rtd",,RTD("tt.rtd",,"Inst","ASX",AY70),"BidQty")) /
           VALUE(RTD("tt.rtd",,RTD("tt.rtd",,"Inst","ASX",AY70),"AskQty")) &gt;  $G$2,
           IF(VALUE(RTD("tt.rtd",,RTD("tt.rtd",,"Inst","ASX",AW70),"BidQty")) /
              VALUE(RTD("tt.rtd",,RTD("tt.rtd",,"Inst","ASX",AW70),"AskQty")) &gt;=
              VALUE(RTD("tt.rtd",,RTD("tt.rtd",,"Inst","ASX",AY70),"AskQty")) /
              VALUE(RTD("tt.rtd",,RTD("tt.rtd",,"Inst","ASX",AY70),"BidQty")),
              AW70,AY70),
           ""),
        ""))</f>
        <v/>
      </c>
      <c r="BD70" t="str">
        <f t="shared" si="31"/>
        <v/>
      </c>
      <c r="BE70" s="41"/>
      <c r="BG70" s="41"/>
      <c r="BI70" s="35"/>
      <c r="BJ70" t="str">
        <f>IF(AND(BF70=0, BH70=0), "",
   IF(AND(VALUE(RTD("tt.rtd",,RTD("tt.rtd",,"Inst","ASX",BE70),"ttq"))&gt;0,
       VALUE(RTD("tt.rtd",,RTD("tt.rtd",,"Inst","ASX",BG70),"ttq"))&gt;0,
         $E70&lt;$F70, BI70&gt;$F70),
       IF(ABS(BI70-$F70)&gt;0.01, "Sell", "S"),
   IF(AND(VALUE(RTD("tt.rtd",,RTD("tt.rtd",,"Inst","ASX",BE70),"ttq"))&gt;0,
       VALUE(RTD("tt.rtd",,RTD("tt.rtd",,"Inst","ASX",BG70),"ttq"))&gt;0,
       $E70&lt;$F70, BI70&lt;$E70),
       IF(ABS(BI70-$E70)&gt;0.01, "Buy", "B"), "")))</f>
        <v/>
      </c>
    </row>
    <row r="71" spans="1:64" ht="16" thickBot="1" x14ac:dyDescent="0.25">
      <c r="A71" s="40" t="s">
        <v>57</v>
      </c>
      <c r="B71" cm="1">
        <f t="array" ref="B71">IFERROR(
  _xlfn.SWITCH(
    $F$2,
    "vwap", ROUND(
      (RTD("tt.rtd",,RTD("tt.rtd",,"Inst","ASX",A71),"BidQty") * RTD("tt.rtd",,RTD("tt.rtd",,"Inst","ASX",A71),"Ask") +
       RTD("tt.rtd",,RTD("tt.rtd",,"Inst","ASX",A71),"AskQty") * RTD("tt.rtd",,RTD("tt.rtd",,"Inst","ASX",A71),"Bid")) /
      (RTD("tt.rtd",,RTD("tt.rtd",,"Inst","ASX",A71),"BidQty") + RTD("tt.rtd",,RTD("tt.rtd",,"Inst","ASX",A71),"AskQty")),
      3
    ),
    "settle", RTD("tt.rtd",,RTD("tt.rtd",,"Inst","ASX",A71),"Settle"),
    "mid", ROUND(
      (RTD("tt.rtd",,RTD("tt.rtd",,"Inst","ASX",A71),"Bid") + RTD("tt.rtd",,RTD("tt.rtd",,"Inst","ASX",A71),"Ask")) / 2,
      3
    ),
    0
  ),
  0
)</f>
        <v>0</v>
      </c>
      <c r="C71" s="35">
        <f t="shared" si="21"/>
        <v>0</v>
      </c>
      <c r="D71" s="41" t="s">
        <v>208</v>
      </c>
      <c r="G71" s="37" cm="1">
        <f t="array" ref="G71">IFERROR(
  _xlfn.SWITCH(
    $F$2,
    "vwap", ROUND(
      (RTD("tt.rtd",,RTD("tt.rtd",,"Inst","ASX",D71),"BidQty") * RTD("tt.rtd",,RTD("tt.rtd",,"Inst","ASX",D71),"Ask") +
       RTD("tt.rtd",,RTD("tt.rtd",,"Inst","ASX",D71),"AskQty") * RTD("tt.rtd",,RTD("tt.rtd",,"Inst","ASX",D71),"Bid")) /
      (RTD("tt.rtd",,RTD("tt.rtd",,"Inst","ASX",D71),"BidQty") + RTD("tt.rtd",,RTD("tt.rtd",,"Inst","ASX",D71),"AskQty")),
      3
    ),
    "settle", RTD("tt.rtd",,RTD("tt.rtd",,"Inst","ASX",D71),"Settle"),
    "mid", ROUND(
      (RTD("tt.rtd",,RTD("tt.rtd",,"Inst","ASX",D71),"Bid") + RTD("tt.rtd",,RTD("tt.rtd",,"Inst","ASX",D71),"Ask")) / 2,
      3
    ),
    0
  ),
  0
)</f>
        <v>0</v>
      </c>
      <c r="I71" s="41" t="s">
        <v>209</v>
      </c>
      <c r="J71" cm="1">
        <f t="array" ref="J71">IFERROR(
  _xlfn.SWITCH(
    $F$2,
    "vwap", ROUND(
      (RTD("tt.rtd",,RTD("tt.rtd",,"Inst","ASX",I71),"BidQty") * RTD("tt.rtd",,RTD("tt.rtd",,"Inst","ASX",I71),"Ask") +
       RTD("tt.rtd",,RTD("tt.rtd",,"Inst","ASX",I71),"AskQty") * RTD("tt.rtd",,RTD("tt.rtd",,"Inst","ASX",I71),"Bid")) /
      (RTD("tt.rtd",,RTD("tt.rtd",,"Inst","ASX",I71),"BidQty") + RTD("tt.rtd",,RTD("tt.rtd",,"Inst","ASX",I71),"AskQty")),
      3
    ),
    "settle", RTD("tt.rtd",,RTD("tt.rtd",,"Inst","ASX",I71),"Settle"),
    "mid", ROUND(
      (RTD("tt.rtd",,RTD("tt.rtd",,"Inst","ASX",I71),"Bid") + RTD("tt.rtd",,RTD("tt.rtd",,"Inst","ASX",I71),"Ask")) / 2,
      3
    ),
    0
  ),
  0
)</f>
        <v>0</v>
      </c>
      <c r="K71" s="41" t="s">
        <v>221</v>
      </c>
      <c r="L71" cm="1">
        <f t="array" ref="L71">IFERROR(
  _xlfn.SWITCH(
    $F$2,
    "vwap", ROUND(
      (RTD("tt.rtd",,RTD("tt.rtd",,"Inst","ASX",K71),"BidQty") * RTD("tt.rtd",,RTD("tt.rtd",,"Inst","ASX",K71),"Ask") +
       RTD("tt.rtd",,RTD("tt.rtd",,"Inst","ASX",K71),"AskQty") * RTD("tt.rtd",,RTD("tt.rtd",,"Inst","ASX",K71),"Bid")) /
      (RTD("tt.rtd",,RTD("tt.rtd",,"Inst","ASX",K71),"BidQty") + RTD("tt.rtd",,RTD("tt.rtd",,"Inst","ASX",K71),"AskQty")),
      3
    ),
    "settle", RTD("tt.rtd",,RTD("tt.rtd",,"Inst","ASX",K71),"Settle"),
    "mid", ROUND(
      (RTD("tt.rtd",,RTD("tt.rtd",,"Inst","ASX",K71),"Bid") + RTD("tt.rtd",,RTD("tt.rtd",,"Inst","ASX",K71),"Ask")) / 2,
      3
    ),
    0
  ),
  0
)</f>
        <v>0</v>
      </c>
      <c r="M71" s="35">
        <f t="shared" si="25"/>
        <v>0</v>
      </c>
      <c r="N71" t="str">
        <f>IF(AND(J71=0, L71=0), "",
   IF(AND(VALUE(RTD("tt.rtd",,RTD("tt.rtd",,"Inst","ASX",I71),"ttq"))&gt;0,
       VALUE(RTD("tt.rtd",,RTD("tt.rtd",,"Inst","ASX",K71),"ttq"))&gt;0,
         $E71&lt;$F71, M71&gt;$F71),
       IF(ABS(M71-$F71)&gt;0.01, "Sell", "S"),
   IF(AND(VALUE(RTD("tt.rtd",,RTD("tt.rtd",,"Inst","ASX",I71),"ttq"))&gt;0,
       VALUE(RTD("tt.rtd",,RTD("tt.rtd",,"Inst","ASX",K71),"ttq"))&gt;0,
       $E71&lt;$F71, M71&lt;$E71),
       IF(ABS(M71-$E71)&gt;0.01, "Buy", "B"), "")))</f>
        <v/>
      </c>
      <c r="P71" t="str">
        <f t="shared" si="26"/>
        <v/>
      </c>
      <c r="Q71" s="41" t="s">
        <v>210</v>
      </c>
      <c r="R71" cm="1">
        <f t="array" ref="R71">IFERROR(
  _xlfn.SWITCH(
    $F$2,
    "vwap", ROUND(
      (RTD("tt.rtd",,RTD("tt.rtd",,"Inst","ASX",Q71),"BidQty") * RTD("tt.rtd",,RTD("tt.rtd",,"Inst","ASX",Q71),"Ask") +
       RTD("tt.rtd",,RTD("tt.rtd",,"Inst","ASX",Q71),"AskQty") * RTD("tt.rtd",,RTD("tt.rtd",,"Inst","ASX",Q71),"Bid")) /
      (RTD("tt.rtd",,RTD("tt.rtd",,"Inst","ASX",Q71),"BidQty") + RTD("tt.rtd",,RTD("tt.rtd",,"Inst","ASX",Q71),"AskQty")),
      3
    ),
    "settle", RTD("tt.rtd",,RTD("tt.rtd",,"Inst","ASX",Q71),"Settle"),
    "mid", ROUND(
      (RTD("tt.rtd",,RTD("tt.rtd",,"Inst","ASX",Q71),"Bid") + RTD("tt.rtd",,RTD("tt.rtd",,"Inst","ASX",Q71),"Ask")) / 2,
      3
    ),
    0
  ),
  0
)</f>
        <v>0</v>
      </c>
      <c r="S71" s="41" t="s">
        <v>223</v>
      </c>
      <c r="T71" cm="1">
        <f t="array" ref="T71">IFERROR(
  _xlfn.SWITCH(
    $F$2,
    "vwap", ROUND(
      (RTD("tt.rtd",,RTD("tt.rtd",,"Inst","ASX",S71),"BidQty") * RTD("tt.rtd",,RTD("tt.rtd",,"Inst","ASX",S71),"Ask") +
       RTD("tt.rtd",,RTD("tt.rtd",,"Inst","ASX",S71),"AskQty") * RTD("tt.rtd",,RTD("tt.rtd",,"Inst","ASX",S71),"Bid")) /
      (RTD("tt.rtd",,RTD("tt.rtd",,"Inst","ASX",S71),"BidQty") + RTD("tt.rtd",,RTD("tt.rtd",,"Inst","ASX",S71),"AskQty")),
      3
    ),
    "settle", RTD("tt.rtd",,RTD("tt.rtd",,"Inst","ASX",S71),"Settle"),
    "mid", ROUND(
      (RTD("tt.rtd",,RTD("tt.rtd",,"Inst","ASX",S71),"Bid") + RTD("tt.rtd",,RTD("tt.rtd",,"Inst","ASX",S71),"Ask")) / 2,
      3
    ),
    0
  ),
  0
)</f>
        <v>0</v>
      </c>
      <c r="U71" s="35">
        <f t="shared" si="27"/>
        <v>0</v>
      </c>
      <c r="V71" t="str">
        <f>IF(AND(R71=0, T71=0), "",
   IF(AND(VALUE(RTD("tt.rtd",,RTD("tt.rtd",,"Inst","ASX",Q71),"ttq"))&gt;0,
       VALUE(RTD("tt.rtd",,RTD("tt.rtd",,"Inst","ASX",S71),"ttq"))&gt;0,
         $E71&lt;$F71, U71&gt;$F71),
       IF(ABS(U71-$F71)&gt;0.01, "Sell", "S"),
   IF(AND(VALUE(RTD("tt.rtd",,RTD("tt.rtd",,"Inst","ASX",Q71),"ttq"))&gt;0,
       VALUE(RTD("tt.rtd",,RTD("tt.rtd",,"Inst","ASX",S71),"ttq"))&gt;0,
       $E71&lt;$F71, U71&lt;$E71),
       IF(ABS(U71-$E71)&gt;0.01, "Buy", "B"), "")))</f>
        <v/>
      </c>
      <c r="Y71" s="41"/>
      <c r="Z71" cm="1">
        <f t="array" ref="Z71">IFERROR(
  _xlfn.SWITCH(
    $F$2,
    "vwap", ROUND(
      (RTD("tt.rtd",,RTD("tt.rtd",,"Inst","ASX",Y71),"BidQty") * RTD("tt.rtd",,RTD("tt.rtd",,"Inst","ASX",Y71),"Ask") +
       RTD("tt.rtd",,RTD("tt.rtd",,"Inst","ASX",Y71),"AskQty") * RTD("tt.rtd",,RTD("tt.rtd",,"Inst","ASX",Y71),"Bid")) /
      (RTD("tt.rtd",,RTD("tt.rtd",,"Inst","ASX",Y71),"BidQty") + RTD("tt.rtd",,RTD("tt.rtd",,"Inst","ASX",Y71),"AskQty")),
      3
    ),
    "settle", RTD("tt.rtd",,RTD("tt.rtd",,"Inst","ASX",Y71),"Settle"),
    "mid", ROUND(
      (RTD("tt.rtd",,RTD("tt.rtd",,"Inst","ASX",Y71),"Bid") + RTD("tt.rtd",,RTD("tt.rtd",,"Inst","ASX",Y71),"Ask")) / 2,
      3
    ),
    0
  ),
  0
)</f>
        <v>0</v>
      </c>
      <c r="AA71" s="41"/>
      <c r="AB71" cm="1">
        <f t="array" ref="AB71">IFERROR(
  _xlfn.SWITCH(
    $F$2,
    "vwap", ROUND(
      (RTD("tt.rtd",,RTD("tt.rtd",,"Inst","ASX",AA71),"BidQty") * RTD("tt.rtd",,RTD("tt.rtd",,"Inst","ASX",AA71),"Ask") +
       RTD("tt.rtd",,RTD("tt.rtd",,"Inst","ASX",AA71),"AskQty") * RTD("tt.rtd",,RTD("tt.rtd",,"Inst","ASX",AA71),"Bid")) /
      (RTD("tt.rtd",,RTD("tt.rtd",,"Inst","ASX",AA71),"BidQty") + RTD("tt.rtd",,RTD("tt.rtd",,"Inst","ASX",AA71),"AskQty")),
      3
    ),
    "settle", RTD("tt.rtd",,RTD("tt.rtd",,"Inst","ASX",AA71),"Settle"),
    "mid", ROUND(
      (RTD("tt.rtd",,RTD("tt.rtd",,"Inst","ASX",AA71),"Bid") + RTD("tt.rtd",,RTD("tt.rtd",,"Inst","ASX",AA71),"Ask")) / 2,
      3
    ),
    0
  ),
  0
)</f>
        <v>0</v>
      </c>
      <c r="AC71" s="35">
        <f t="shared" si="28"/>
        <v>0</v>
      </c>
      <c r="AD71" t="str">
        <f>IF(AND(Z71=0, AB71=0), "",
   IF(AND(VALUE(RTD("tt.rtd",,RTD("tt.rtd",,"Inst","ASX",Y71),"ttq"))&gt;0,
       VALUE(RTD("tt.rtd",,RTD("tt.rtd",,"Inst","ASX",AA71),"ttq"))&gt;0,
         $E71&lt;$F71, AC71&gt;$F71),
       IF(ABS(AC71-$F71)&gt;0.01, "Sell", "S"),
   IF(AND(VALUE(RTD("tt.rtd",,RTD("tt.rtd",,"Inst","ASX",Y71),"ttq"))&gt;0,
       VALUE(RTD("tt.rtd",,RTD("tt.rtd",,"Inst","ASX",AA71),"ttq"))&gt;0,
       $E71&lt;$F71, AC71&lt;$E71),
       IF(ABS(AC71-$E71)&gt;0.01, "Buy", "B"), "")))</f>
        <v/>
      </c>
      <c r="AG71" s="41" t="s">
        <v>80</v>
      </c>
      <c r="AH71" cm="1">
        <f t="array" ref="AH71">IFERROR(
  _xlfn.SWITCH(
    $F$2,
    "vwap", ROUND(
      (RTD("tt.rtd",,RTD("tt.rtd",,"Inst","ASX",AG71),"BidQty") * RTD("tt.rtd",,RTD("tt.rtd",,"Inst","ASX",AG71),"Ask") +
       RTD("tt.rtd",,RTD("tt.rtd",,"Inst","ASX",AG71),"AskQty") * RTD("tt.rtd",,RTD("tt.rtd",,"Inst","ASX",AG71),"Bid")) /
      (RTD("tt.rtd",,RTD("tt.rtd",,"Inst","ASX",AG71),"BidQty") + RTD("tt.rtd",,RTD("tt.rtd",,"Inst","ASX",AG71),"AskQty")),
      3
    ),
    "settle", RTD("tt.rtd",,RTD("tt.rtd",,"Inst","ASX",AG71),"Settle"),
    "mid", ROUND(
      (RTD("tt.rtd",,RTD("tt.rtd",,"Inst","ASX",AG71),"Bid") + RTD("tt.rtd",,RTD("tt.rtd",,"Inst","ASX",AG71),"Ask")) / 2,
      3
    ),
    0
  ),
  0
)</f>
        <v>0</v>
      </c>
      <c r="AI71" s="41" t="s">
        <v>202</v>
      </c>
      <c r="AJ71" cm="1">
        <f t="array" ref="AJ71">IFERROR(
  _xlfn.SWITCH(
    $F$2,
    "vwap", ROUND(
      (RTD("tt.rtd",,RTD("tt.rtd",,"Inst","ASX",AI71),"BidQty") * RTD("tt.rtd",,RTD("tt.rtd",,"Inst","ASX",AI71),"Ask") +
       RTD("tt.rtd",,RTD("tt.rtd",,"Inst","ASX",AI71),"AskQty") * RTD("tt.rtd",,RTD("tt.rtd",,"Inst","ASX",AI71),"Bid")) /
      (RTD("tt.rtd",,RTD("tt.rtd",,"Inst","ASX",AI71),"BidQty") + RTD("tt.rtd",,RTD("tt.rtd",,"Inst","ASX",AI71),"AskQty")),
      3
    ),
    "settle", RTD("tt.rtd",,RTD("tt.rtd",,"Inst","ASX",AI71),"Settle"),
    "mid", ROUND(
      (RTD("tt.rtd",,RTD("tt.rtd",,"Inst","ASX",AI71),"Bid") + RTD("tt.rtd",,RTD("tt.rtd",,"Inst","ASX",AI71),"Ask")) / 2,
      3
    ),
    0
  ),
  0
)</f>
        <v>0</v>
      </c>
      <c r="AK71" s="35">
        <f t="shared" si="22"/>
        <v>0</v>
      </c>
      <c r="AO71" s="41" t="s">
        <v>207</v>
      </c>
      <c r="AP71" cm="1">
        <f t="array" ref="AP71">IFERROR(
  _xlfn.SWITCH(
    $F$2,
    "vwap", ROUND(
      (RTD("tt.rtd",,RTD("tt.rtd",,"Inst","ASX",AO71),"BidQty") * RTD("tt.rtd",,RTD("tt.rtd",,"Inst","ASX",AO71),"Ask") +
       RTD("tt.rtd",,RTD("tt.rtd",,"Inst","ASX",AO71),"AskQty") * RTD("tt.rtd",,RTD("tt.rtd",,"Inst","ASX",AO71),"Bid")) /
      (RTD("tt.rtd",,RTD("tt.rtd",,"Inst","ASX",AO71),"BidQty") + RTD("tt.rtd",,RTD("tt.rtd",,"Inst","ASX",AO71),"AskQty")),
      3
    ),
    "settle", RTD("tt.rtd",,RTD("tt.rtd",,"Inst","ASX",AO71),"Settle"),
    "mid", ROUND(
      (RTD("tt.rtd",,RTD("tt.rtd",,"Inst","ASX",AO71),"Bid") + RTD("tt.rtd",,RTD("tt.rtd",,"Inst","ASX",AO71),"Ask")) / 2,
      3
    ),
    0
  ),
  0
)</f>
        <v>0</v>
      </c>
      <c r="AQ71" s="43" t="s">
        <v>213</v>
      </c>
      <c r="AR71" cm="1">
        <f t="array" ref="AR71">IFERROR(
  _xlfn.SWITCH(
    $F$2,
    "vwap", ROUND(
      (RTD("tt.rtd",,RTD("tt.rtd",,"Inst","ASX",AQ71),"BidQty") * RTD("tt.rtd",,RTD("tt.rtd",,"Inst","ASX",AQ71),"Ask") +
       RTD("tt.rtd",,RTD("tt.rtd",,"Inst","ASX",AQ71),"AskQty") * RTD("tt.rtd",,RTD("tt.rtd",,"Inst","ASX",AQ71),"Bid")) /
      (RTD("tt.rtd",,RTD("tt.rtd",,"Inst","ASX",AQ71),"BidQty") + RTD("tt.rtd",,RTD("tt.rtd",,"Inst","ASX",AQ71),"AskQty")),
      3
    ),
    "settle", RTD("tt.rtd",,RTD("tt.rtd",,"Inst","ASX",AQ71),"Settle"),
    "mid", ROUND(
      (RTD("tt.rtd",,RTD("tt.rtd",,"Inst","ASX",AQ71),"Bid") + RTD("tt.rtd",,RTD("tt.rtd",,"Inst","ASX",AQ71),"Ask")) / 2,
      3
    ),
    0
  ),
  0
)</f>
        <v>0</v>
      </c>
      <c r="AS71" s="35">
        <f t="shared" si="23"/>
        <v>0</v>
      </c>
      <c r="AW71" s="41"/>
      <c r="AX71" cm="1">
        <f t="array" ref="AX71">IFERROR(
  _xlfn.SWITCH(
    $F$2,
    "vwap", ROUND(
      (RTD("tt.rtd",,RTD("tt.rtd",,"Inst","ASX",AW71),"BidQty") * RTD("tt.rtd",,RTD("tt.rtd",,"Inst","ASX",AW71),"Ask") +
       RTD("tt.rtd",,RTD("tt.rtd",,"Inst","ASX",AW71),"AskQty") * RTD("tt.rtd",,RTD("tt.rtd",,"Inst","ASX",AW71),"Bid")) /
      (RTD("tt.rtd",,RTD("tt.rtd",,"Inst","ASX",AW71),"BidQty") + RTD("tt.rtd",,RTD("tt.rtd",,"Inst","ASX",AW71),"AskQty")),
      3
    ),
    "settle", RTD("tt.rtd",,RTD("tt.rtd",,"Inst","ASX",AW71),"Settle"),
    "mid", ROUND(
      (RTD("tt.rtd",,RTD("tt.rtd",,"Inst","ASX",AW71),"Bid") + RTD("tt.rtd",,RTD("tt.rtd",,"Inst","ASX",AW71),"Ask")) / 2,
      3
    ),
    0
  ),
  0
)</f>
        <v>0</v>
      </c>
      <c r="AY71" s="41"/>
      <c r="AZ71" cm="1">
        <f t="array" ref="AZ71">IFERROR(
  _xlfn.SWITCH(
    $F$2,
    "vwap", ROUND(
      (RTD("tt.rtd",,RTD("tt.rtd",,"Inst","ASX",AY71),"BidQty") * RTD("tt.rtd",,RTD("tt.rtd",,"Inst","ASX",AY71),"Ask") +
       RTD("tt.rtd",,RTD("tt.rtd",,"Inst","ASX",AY71),"AskQty") * RTD("tt.rtd",,RTD("tt.rtd",,"Inst","ASX",AY71),"Bid")) /
      (RTD("tt.rtd",,RTD("tt.rtd",,"Inst","ASX",AY71),"BidQty") + RTD("tt.rtd",,RTD("tt.rtd",,"Inst","ASX",AY71),"AskQty")),
      3
    ),
    "settle", RTD("tt.rtd",,RTD("tt.rtd",,"Inst","ASX",AY71),"Settle"),
    "mid", ROUND(
      (RTD("tt.rtd",,RTD("tt.rtd",,"Inst","ASX",AY71),"Bid") + RTD("tt.rtd",,RTD("tt.rtd",,"Inst","ASX",AY71),"Ask")) / 2,
      3
    ),
    0
  ),
  0
)</f>
        <v>0</v>
      </c>
      <c r="BA71" s="39">
        <f t="shared" si="24"/>
        <v>0</v>
      </c>
      <c r="BE71" s="41"/>
      <c r="BG71" s="41"/>
      <c r="BI71" s="35"/>
      <c r="BJ71" t="str">
        <f>IF(AND(BF71=0, BH71=0), "",
   IF(AND(VALUE(RTD("tt.rtd",,RTD("tt.rtd",,"Inst","ASX",BE71),"ttq"))&gt;0,
       VALUE(RTD("tt.rtd",,RTD("tt.rtd",,"Inst","ASX",BG71),"ttq"))&gt;0,
         $E71&lt;$F71, BI71&gt;$F71),
       IF(ABS(BI71-$F71)&gt;0.01, "Sell", "S"),
   IF(AND(VALUE(RTD("tt.rtd",,RTD("tt.rtd",,"Inst","ASX",BE71),"ttq"))&gt;0,
       VALUE(RTD("tt.rtd",,RTD("tt.rtd",,"Inst","ASX",BG71),"ttq"))&gt;0,
       $E71&lt;$F71, BI71&lt;$E71),
       IF(ABS(BI71-$E71)&gt;0.01, "Buy", "B"), "")))</f>
        <v/>
      </c>
    </row>
    <row r="72" spans="1:64" ht="16" thickBot="1" x14ac:dyDescent="0.25">
      <c r="A72" s="40" t="s">
        <v>58</v>
      </c>
      <c r="B72" cm="1">
        <f t="array" ref="B72">IFERROR(
  _xlfn.SWITCH(
    $F$2,
    "vwap", ROUND(
      (RTD("tt.rtd",,RTD("tt.rtd",,"Inst","ASX",A72),"BidQty") * RTD("tt.rtd",,RTD("tt.rtd",,"Inst","ASX",A72),"Ask") +
       RTD("tt.rtd",,RTD("tt.rtd",,"Inst","ASX",A72),"AskQty") * RTD("tt.rtd",,RTD("tt.rtd",,"Inst","ASX",A72),"Bid")) /
      (RTD("tt.rtd",,RTD("tt.rtd",,"Inst","ASX",A72),"BidQty") + RTD("tt.rtd",,RTD("tt.rtd",,"Inst","ASX",A72),"AskQty")),
      3
    ),
    "settle", RTD("tt.rtd",,RTD("tt.rtd",,"Inst","ASX",A72),"Settle"),
    "mid", ROUND(
      (RTD("tt.rtd",,RTD("tt.rtd",,"Inst","ASX",A72),"Bid") + RTD("tt.rtd",,RTD("tt.rtd",,"Inst","ASX",A72),"Ask")) / 2,
      3
    ),
    0
  ),
  0
)</f>
        <v>0</v>
      </c>
      <c r="C72" s="35">
        <f t="shared" si="21"/>
        <v>0</v>
      </c>
      <c r="D72" s="41" t="s">
        <v>203</v>
      </c>
      <c r="G72" s="37" cm="1">
        <f t="array" ref="G72">IFERROR(
  _xlfn.SWITCH(
    $F$2,
    "vwap", ROUND(
      (RTD("tt.rtd",,RTD("tt.rtd",,"Inst","ASX",D72),"BidQty") * RTD("tt.rtd",,RTD("tt.rtd",,"Inst","ASX",D72),"Ask") +
       RTD("tt.rtd",,RTD("tt.rtd",,"Inst","ASX",D72),"AskQty") * RTD("tt.rtd",,RTD("tt.rtd",,"Inst","ASX",D72),"Bid")) /
      (RTD("tt.rtd",,RTD("tt.rtd",,"Inst","ASX",D72),"BidQty") + RTD("tt.rtd",,RTD("tt.rtd",,"Inst","ASX",D72),"AskQty")),
      3
    ),
    "settle", RTD("tt.rtd",,RTD("tt.rtd",,"Inst","ASX",D72),"Settle"),
    "mid", ROUND(
      (RTD("tt.rtd",,RTD("tt.rtd",,"Inst","ASX",D72),"Bid") + RTD("tt.rtd",,RTD("tt.rtd",,"Inst","ASX",D72),"Ask")) / 2,
      3
    ),
    0
  ),
  0
)</f>
        <v>0</v>
      </c>
      <c r="I72" s="41" t="s">
        <v>205</v>
      </c>
      <c r="J72" cm="1">
        <f t="array" ref="J72">IFERROR(
  _xlfn.SWITCH(
    $F$2,
    "vwap", ROUND(
      (RTD("tt.rtd",,RTD("tt.rtd",,"Inst","ASX",I72),"BidQty") * RTD("tt.rtd",,RTD("tt.rtd",,"Inst","ASX",I72),"Ask") +
       RTD("tt.rtd",,RTD("tt.rtd",,"Inst","ASX",I72),"AskQty") * RTD("tt.rtd",,RTD("tt.rtd",,"Inst","ASX",I72),"Bid")) /
      (RTD("tt.rtd",,RTD("tt.rtd",,"Inst","ASX",I72),"BidQty") + RTD("tt.rtd",,RTD("tt.rtd",,"Inst","ASX",I72),"AskQty")),
      3
    ),
    "settle", RTD("tt.rtd",,RTD("tt.rtd",,"Inst","ASX",I72),"Settle"),
    "mid", ROUND(
      (RTD("tt.rtd",,RTD("tt.rtd",,"Inst","ASX",I72),"Bid") + RTD("tt.rtd",,RTD("tt.rtd",,"Inst","ASX",I72),"Ask")) / 2,
      3
    ),
    0
  ),
  0
)</f>
        <v>0</v>
      </c>
      <c r="K72" s="41" t="s">
        <v>228</v>
      </c>
      <c r="L72" cm="1">
        <f t="array" ref="L72">IFERROR(
  _xlfn.SWITCH(
    $F$2,
    "vwap", ROUND(
      (RTD("tt.rtd",,RTD("tt.rtd",,"Inst","ASX",K72),"BidQty") * RTD("tt.rtd",,RTD("tt.rtd",,"Inst","ASX",K72),"Ask") +
       RTD("tt.rtd",,RTD("tt.rtd",,"Inst","ASX",K72),"AskQty") * RTD("tt.rtd",,RTD("tt.rtd",,"Inst","ASX",K72),"Bid")) /
      (RTD("tt.rtd",,RTD("tt.rtd",,"Inst","ASX",K72),"BidQty") + RTD("tt.rtd",,RTD("tt.rtd",,"Inst","ASX",K72),"AskQty")),
      3
    ),
    "settle", RTD("tt.rtd",,RTD("tt.rtd",,"Inst","ASX",K72),"Settle"),
    "mid", ROUND(
      (RTD("tt.rtd",,RTD("tt.rtd",,"Inst","ASX",K72),"Bid") + RTD("tt.rtd",,RTD("tt.rtd",,"Inst","ASX",K72),"Ask")) / 2,
      3
    ),
    0
  ),
  0
)</f>
        <v>0</v>
      </c>
      <c r="M72" s="35">
        <f t="shared" si="25"/>
        <v>0</v>
      </c>
      <c r="N72" t="str">
        <f>IF(AND(J72=0, L72=0), "",
   IF(AND(VALUE(RTD("tt.rtd",,RTD("tt.rtd",,"Inst","ASX",I72),"ttq"))&gt;0,
       VALUE(RTD("tt.rtd",,RTD("tt.rtd",,"Inst","ASX",K72),"ttq"))&gt;0,
         $E72&lt;$F72, M72&gt;$F72),
       IF(ABS(M72-$F72)&gt;0.01, "Sell", "S"),
   IF(AND(VALUE(RTD("tt.rtd",,RTD("tt.rtd",,"Inst","ASX",I72),"ttq"))&gt;0,
       VALUE(RTD("tt.rtd",,RTD("tt.rtd",,"Inst","ASX",K72),"ttq"))&gt;0,
       $E72&lt;$F72, M72&lt;$E72),
       IF(ABS(M72-$E72)&gt;0.01, "Buy", "B"), "")))</f>
        <v/>
      </c>
      <c r="P72" t="str">
        <f t="shared" si="26"/>
        <v/>
      </c>
      <c r="Q72" s="41" t="s">
        <v>212</v>
      </c>
      <c r="R72" cm="1">
        <f t="array" ref="R72">IFERROR(
  _xlfn.SWITCH(
    $F$2,
    "vwap", ROUND(
      (RTD("tt.rtd",,RTD("tt.rtd",,"Inst","ASX",Q72),"BidQty") * RTD("tt.rtd",,RTD("tt.rtd",,"Inst","ASX",Q72),"Ask") +
       RTD("tt.rtd",,RTD("tt.rtd",,"Inst","ASX",Q72),"AskQty") * RTD("tt.rtd",,RTD("tt.rtd",,"Inst","ASX",Q72),"Bid")) /
      (RTD("tt.rtd",,RTD("tt.rtd",,"Inst","ASX",Q72),"BidQty") + RTD("tt.rtd",,RTD("tt.rtd",,"Inst","ASX",Q72),"AskQty")),
      3
    ),
    "settle", RTD("tt.rtd",,RTD("tt.rtd",,"Inst","ASX",Q72),"Settle"),
    "mid", ROUND(
      (RTD("tt.rtd",,RTD("tt.rtd",,"Inst","ASX",Q72),"Bid") + RTD("tt.rtd",,RTD("tt.rtd",,"Inst","ASX",Q72),"Ask")) / 2,
      3
    ),
    0
  ),
  0
)</f>
        <v>0</v>
      </c>
      <c r="S72" s="41" t="s">
        <v>229</v>
      </c>
      <c r="T72" cm="1">
        <f t="array" ref="T72">IFERROR(
  _xlfn.SWITCH(
    $F$2,
    "vwap", ROUND(
      (RTD("tt.rtd",,RTD("tt.rtd",,"Inst","ASX",S72),"BidQty") * RTD("tt.rtd",,RTD("tt.rtd",,"Inst","ASX",S72),"Ask") +
       RTD("tt.rtd",,RTD("tt.rtd",,"Inst","ASX",S72),"AskQty") * RTD("tt.rtd",,RTD("tt.rtd",,"Inst","ASX",S72),"Bid")) /
      (RTD("tt.rtd",,RTD("tt.rtd",,"Inst","ASX",S72),"BidQty") + RTD("tt.rtd",,RTD("tt.rtd",,"Inst","ASX",S72),"AskQty")),
      3
    ),
    "settle", RTD("tt.rtd",,RTD("tt.rtd",,"Inst","ASX",S72),"Settle"),
    "mid", ROUND(
      (RTD("tt.rtd",,RTD("tt.rtd",,"Inst","ASX",S72),"Bid") + RTD("tt.rtd",,RTD("tt.rtd",,"Inst","ASX",S72),"Ask")) / 2,
      3
    ),
    0
  ),
  0
)</f>
        <v>0</v>
      </c>
      <c r="U72" s="35">
        <f t="shared" si="27"/>
        <v>0</v>
      </c>
      <c r="V72" t="str">
        <f>IF(AND(R72=0, T72=0), "",
   IF(AND(VALUE(RTD("tt.rtd",,RTD("tt.rtd",,"Inst","ASX",Q72),"ttq"))&gt;0,
       VALUE(RTD("tt.rtd",,RTD("tt.rtd",,"Inst","ASX",S72),"ttq"))&gt;0,
         $E72&lt;$F72, U72&gt;$F72),
       IF(ABS(U72-$F72)&gt;0.01, "Sell", "S"),
   IF(AND(VALUE(RTD("tt.rtd",,RTD("tt.rtd",,"Inst","ASX",Q72),"ttq"))&gt;0,
       VALUE(RTD("tt.rtd",,RTD("tt.rtd",,"Inst","ASX",S72),"ttq"))&gt;0,
       $E72&lt;$F72, U72&lt;$E72),
       IF(ABS(U72-$E72)&gt;0.01, "Buy", "B"), "")))</f>
        <v/>
      </c>
      <c r="Y72" s="41"/>
      <c r="Z72" cm="1">
        <f t="array" ref="Z72">IFERROR(
  _xlfn.SWITCH(
    $F$2,
    "vwap", ROUND(
      (RTD("tt.rtd",,RTD("tt.rtd",,"Inst","ASX",Y72),"BidQty") * RTD("tt.rtd",,RTD("tt.rtd",,"Inst","ASX",Y72),"Ask") +
       RTD("tt.rtd",,RTD("tt.rtd",,"Inst","ASX",Y72),"AskQty") * RTD("tt.rtd",,RTD("tt.rtd",,"Inst","ASX",Y72),"Bid")) /
      (RTD("tt.rtd",,RTD("tt.rtd",,"Inst","ASX",Y72),"BidQty") + RTD("tt.rtd",,RTD("tt.rtd",,"Inst","ASX",Y72),"AskQty")),
      3
    ),
    "settle", RTD("tt.rtd",,RTD("tt.rtd",,"Inst","ASX",Y72),"Settle"),
    "mid", ROUND(
      (RTD("tt.rtd",,RTD("tt.rtd",,"Inst","ASX",Y72),"Bid") + RTD("tt.rtd",,RTD("tt.rtd",,"Inst","ASX",Y72),"Ask")) / 2,
      3
    ),
    0
  ),
  0
)</f>
        <v>0</v>
      </c>
      <c r="AA72" s="41"/>
      <c r="AB72" cm="1">
        <f t="array" ref="AB72">IFERROR(
  _xlfn.SWITCH(
    $F$2,
    "vwap", ROUND(
      (RTD("tt.rtd",,RTD("tt.rtd",,"Inst","ASX",AA72),"BidQty") * RTD("tt.rtd",,RTD("tt.rtd",,"Inst","ASX",AA72),"Ask") +
       RTD("tt.rtd",,RTD("tt.rtd",,"Inst","ASX",AA72),"AskQty") * RTD("tt.rtd",,RTD("tt.rtd",,"Inst","ASX",AA72),"Bid")) /
      (RTD("tt.rtd",,RTD("tt.rtd",,"Inst","ASX",AA72),"BidQty") + RTD("tt.rtd",,RTD("tt.rtd",,"Inst","ASX",AA72),"AskQty")),
      3
    ),
    "settle", RTD("tt.rtd",,RTD("tt.rtd",,"Inst","ASX",AA72),"Settle"),
    "mid", ROUND(
      (RTD("tt.rtd",,RTD("tt.rtd",,"Inst","ASX",AA72),"Bid") + RTD("tt.rtd",,RTD("tt.rtd",,"Inst","ASX",AA72),"Ask")) / 2,
      3
    ),
    0
  ),
  0
)</f>
        <v>0</v>
      </c>
      <c r="AC72" s="35">
        <f t="shared" si="28"/>
        <v>0</v>
      </c>
      <c r="AD72" t="str">
        <f>IF(AND(Z72=0, AB72=0), "",
   IF(AND(VALUE(RTD("tt.rtd",,RTD("tt.rtd",,"Inst","ASX",Y72),"ttq"))&gt;0,
       VALUE(RTD("tt.rtd",,RTD("tt.rtd",,"Inst","ASX",AA72),"ttq"))&gt;0,
         $E72&lt;$F72, AC72&gt;$F72),
       IF(ABS(AC72-$F72)&gt;0.01, "Sell", "S"),
   IF(AND(VALUE(RTD("tt.rtd",,RTD("tt.rtd",,"Inst","ASX",Y72),"ttq"))&gt;0,
       VALUE(RTD("tt.rtd",,RTD("tt.rtd",,"Inst","ASX",AA72),"ttq"))&gt;0,
       $E72&lt;$F72, AC72&lt;$E72),
       IF(ABS(AC72-$E72)&gt;0.01, "Buy", "B"), "")))</f>
        <v/>
      </c>
      <c r="AG72" s="41" t="s">
        <v>81</v>
      </c>
      <c r="AH72" cm="1">
        <f t="array" ref="AH72">IFERROR(
  _xlfn.SWITCH(
    $F$2,
    "vwap", ROUND(
      (RTD("tt.rtd",,RTD("tt.rtd",,"Inst","ASX",AG72),"BidQty") * RTD("tt.rtd",,RTD("tt.rtd",,"Inst","ASX",AG72),"Ask") +
       RTD("tt.rtd",,RTD("tt.rtd",,"Inst","ASX",AG72),"AskQty") * RTD("tt.rtd",,RTD("tt.rtd",,"Inst","ASX",AG72),"Bid")) /
      (RTD("tt.rtd",,RTD("tt.rtd",,"Inst","ASX",AG72),"BidQty") + RTD("tt.rtd",,RTD("tt.rtd",,"Inst","ASX",AG72),"AskQty")),
      3
    ),
    "settle", RTD("tt.rtd",,RTD("tt.rtd",,"Inst","ASX",AG72),"Settle"),
    "mid", ROUND(
      (RTD("tt.rtd",,RTD("tt.rtd",,"Inst","ASX",AG72),"Bid") + RTD("tt.rtd",,RTD("tt.rtd",,"Inst","ASX",AG72),"Ask")) / 2,
      3
    ),
    0
  ),
  0
)</f>
        <v>0</v>
      </c>
      <c r="AI72" s="41" t="s">
        <v>220</v>
      </c>
      <c r="AJ72" cm="1">
        <f t="array" ref="AJ72">IFERROR(
  _xlfn.SWITCH(
    $F$2,
    "vwap", ROUND(
      (RTD("tt.rtd",,RTD("tt.rtd",,"Inst","ASX",AI72),"BidQty") * RTD("tt.rtd",,RTD("tt.rtd",,"Inst","ASX",AI72),"Ask") +
       RTD("tt.rtd",,RTD("tt.rtd",,"Inst","ASX",AI72),"AskQty") * RTD("tt.rtd",,RTD("tt.rtd",,"Inst","ASX",AI72),"Bid")) /
      (RTD("tt.rtd",,RTD("tt.rtd",,"Inst","ASX",AI72),"BidQty") + RTD("tt.rtd",,RTD("tt.rtd",,"Inst","ASX",AI72),"AskQty")),
      3
    ),
    "settle", RTD("tt.rtd",,RTD("tt.rtd",,"Inst","ASX",AI72),"Settle"),
    "mid", ROUND(
      (RTD("tt.rtd",,RTD("tt.rtd",,"Inst","ASX",AI72),"Bid") + RTD("tt.rtd",,RTD("tt.rtd",,"Inst","ASX",AI72),"Ask")) / 2,
      3
    ),
    0
  ),
  0
)</f>
        <v>0</v>
      </c>
      <c r="AK72" s="35">
        <f t="shared" si="22"/>
        <v>0</v>
      </c>
      <c r="AO72" s="41"/>
      <c r="AQ72" s="41"/>
      <c r="AS72" s="35"/>
      <c r="AW72" s="41"/>
      <c r="AX72" cm="1">
        <f t="array" ref="AX72">IFERROR(
  _xlfn.SWITCH(
    $F$2,
    "vwap", ROUND(
      (RTD("tt.rtd",,RTD("tt.rtd",,"Inst","ASX",AW72),"BidQty") * RTD("tt.rtd",,RTD("tt.rtd",,"Inst","ASX",AW72),"Ask") +
       RTD("tt.rtd",,RTD("tt.rtd",,"Inst","ASX",AW72),"AskQty") * RTD("tt.rtd",,RTD("tt.rtd",,"Inst","ASX",AW72),"Bid")) /
      (RTD("tt.rtd",,RTD("tt.rtd",,"Inst","ASX",AW72),"BidQty") + RTD("tt.rtd",,RTD("tt.rtd",,"Inst","ASX",AW72),"AskQty")),
      3
    ),
    "settle", RTD("tt.rtd",,RTD("tt.rtd",,"Inst","ASX",AW72),"Settle"),
    "mid", ROUND(
      (RTD("tt.rtd",,RTD("tt.rtd",,"Inst","ASX",AW72),"Bid") + RTD("tt.rtd",,RTD("tt.rtd",,"Inst","ASX",AW72),"Ask")) / 2,
      3
    ),
    0
  ),
  0
)</f>
        <v>0</v>
      </c>
      <c r="AY72" s="43"/>
      <c r="AZ72" cm="1">
        <f t="array" ref="AZ72">IFERROR(
  _xlfn.SWITCH(
    $F$2,
    "vwap", ROUND(
      (RTD("tt.rtd",,RTD("tt.rtd",,"Inst","ASX",AY72),"BidQty") * RTD("tt.rtd",,RTD("tt.rtd",,"Inst","ASX",AY72),"Ask") +
       RTD("tt.rtd",,RTD("tt.rtd",,"Inst","ASX",AY72),"AskQty") * RTD("tt.rtd",,RTD("tt.rtd",,"Inst","ASX",AY72),"Bid")) /
      (RTD("tt.rtd",,RTD("tt.rtd",,"Inst","ASX",AY72),"BidQty") + RTD("tt.rtd",,RTD("tt.rtd",,"Inst","ASX",AY72),"AskQty")),
      3
    ),
    "settle", RTD("tt.rtd",,RTD("tt.rtd",,"Inst","ASX",AY72),"Settle"),
    "mid", ROUND(
      (RTD("tt.rtd",,RTD("tt.rtd",,"Inst","ASX",AY72),"Bid") + RTD("tt.rtd",,RTD("tt.rtd",,"Inst","ASX",AY72),"Ask")) / 2,
      3
    ),
    0
  ),
  0
)</f>
        <v>0</v>
      </c>
      <c r="BA72" s="39">
        <f t="shared" si="24"/>
        <v>0</v>
      </c>
      <c r="BE72" s="41"/>
      <c r="BG72" s="41"/>
      <c r="BI72" s="35"/>
      <c r="BJ72" t="str">
        <f>IF(AND(BF72=0, BH72=0), "",
   IF(AND(VALUE(RTD("tt.rtd",,RTD("tt.rtd",,"Inst","ASX",BE72),"ttq"))&gt;0,
       VALUE(RTD("tt.rtd",,RTD("tt.rtd",,"Inst","ASX",BG72),"ttq"))&gt;0,
         $E72&lt;$F72, BI72&gt;$F72),
       IF(ABS(BI72-$F72)&gt;0.01, "Sell", "S"),
   IF(AND(VALUE(RTD("tt.rtd",,RTD("tt.rtd",,"Inst","ASX",BE72),"ttq"))&gt;0,
       VALUE(RTD("tt.rtd",,RTD("tt.rtd",,"Inst","ASX",BG72),"ttq"))&gt;0,
       $E72&lt;$F72, BI72&lt;$E72),
       IF(ABS(BI72-$E72)&gt;0.01, "Buy", "B"), "")))</f>
        <v/>
      </c>
    </row>
    <row r="73" spans="1:64" ht="16" thickBot="1" x14ac:dyDescent="0.25">
      <c r="A73" s="40" t="s">
        <v>59</v>
      </c>
      <c r="B73" cm="1">
        <f t="array" ref="B73">IFERROR(
  _xlfn.SWITCH(
    $F$2,
    "vwap", ROUND(
      (RTD("tt.rtd",,RTD("tt.rtd",,"Inst","ASX",A73),"BidQty") * RTD("tt.rtd",,RTD("tt.rtd",,"Inst","ASX",A73),"Ask") +
       RTD("tt.rtd",,RTD("tt.rtd",,"Inst","ASX",A73),"AskQty") * RTD("tt.rtd",,RTD("tt.rtd",,"Inst","ASX",A73),"Bid")) /
      (RTD("tt.rtd",,RTD("tt.rtd",,"Inst","ASX",A73),"BidQty") + RTD("tt.rtd",,RTD("tt.rtd",,"Inst","ASX",A73),"AskQty")),
      3
    ),
    "settle", RTD("tt.rtd",,RTD("tt.rtd",,"Inst","ASX",A73),"Settle"),
    "mid", ROUND(
      (RTD("tt.rtd",,RTD("tt.rtd",,"Inst","ASX",A73),"Bid") + RTD("tt.rtd",,RTD("tt.rtd",,"Inst","ASX",A73),"Ask")) / 2,
      3
    ),
    0
  ),
  0
)</f>
        <v>0</v>
      </c>
      <c r="C73" s="35">
        <f t="shared" si="21"/>
        <v>0</v>
      </c>
      <c r="D73" s="41" t="s">
        <v>222</v>
      </c>
      <c r="G73" s="37" cm="1">
        <f t="array" ref="G73">IFERROR(
  _xlfn.SWITCH(
    $F$2,
    "vwap", ROUND(
      (RTD("tt.rtd",,RTD("tt.rtd",,"Inst","ASX",D73),"BidQty") * RTD("tt.rtd",,RTD("tt.rtd",,"Inst","ASX",D73),"Ask") +
       RTD("tt.rtd",,RTD("tt.rtd",,"Inst","ASX",D73),"AskQty") * RTD("tt.rtd",,RTD("tt.rtd",,"Inst","ASX",D73),"Bid")) /
      (RTD("tt.rtd",,RTD("tt.rtd",,"Inst","ASX",D73),"BidQty") + RTD("tt.rtd",,RTD("tt.rtd",,"Inst","ASX",D73),"AskQty")),
      3
    ),
    "settle", RTD("tt.rtd",,RTD("tt.rtd",,"Inst","ASX",D73),"Settle"),
    "mid", ROUND(
      (RTD("tt.rtd",,RTD("tt.rtd",,"Inst","ASX",D73),"Bid") + RTD("tt.rtd",,RTD("tt.rtd",,"Inst","ASX",D73),"Ask")) / 2,
      3
    ),
    0
  ),
  0
)</f>
        <v>0</v>
      </c>
      <c r="I73" s="41" t="s">
        <v>224</v>
      </c>
      <c r="J73" cm="1">
        <f t="array" ref="J73">IFERROR(
  _xlfn.SWITCH(
    $F$2,
    "vwap", ROUND(
      (RTD("tt.rtd",,RTD("tt.rtd",,"Inst","ASX",I73),"BidQty") * RTD("tt.rtd",,RTD("tt.rtd",,"Inst","ASX",I73),"Ask") +
       RTD("tt.rtd",,RTD("tt.rtd",,"Inst","ASX",I73),"AskQty") * RTD("tt.rtd",,RTD("tt.rtd",,"Inst","ASX",I73),"Bid")) /
      (RTD("tt.rtd",,RTD("tt.rtd",,"Inst","ASX",I73),"BidQty") + RTD("tt.rtd",,RTD("tt.rtd",,"Inst","ASX",I73),"AskQty")),
      3
    ),
    "settle", RTD("tt.rtd",,RTD("tt.rtd",,"Inst","ASX",I73),"Settle"),
    "mid", ROUND(
      (RTD("tt.rtd",,RTD("tt.rtd",,"Inst","ASX",I73),"Bid") + RTD("tt.rtd",,RTD("tt.rtd",,"Inst","ASX",I73),"Ask")) / 2,
      3
    ),
    0
  ),
  0
)</f>
        <v>0</v>
      </c>
      <c r="K73" s="43" t="s">
        <v>247</v>
      </c>
      <c r="L73" cm="1">
        <f t="array" ref="L73">IFERROR(
  _xlfn.SWITCH(
    $F$2,
    "vwap", ROUND(
      (RTD("tt.rtd",,RTD("tt.rtd",,"Inst","ASX",K73),"BidQty") * RTD("tt.rtd",,RTD("tt.rtd",,"Inst","ASX",K73),"Ask") +
       RTD("tt.rtd",,RTD("tt.rtd",,"Inst","ASX",K73),"AskQty") * RTD("tt.rtd",,RTD("tt.rtd",,"Inst","ASX",K73),"Bid")) /
      (RTD("tt.rtd",,RTD("tt.rtd",,"Inst","ASX",K73),"BidQty") + RTD("tt.rtd",,RTD("tt.rtd",,"Inst","ASX",K73),"AskQty")),
      3
    ),
    "settle", RTD("tt.rtd",,RTD("tt.rtd",,"Inst","ASX",K73),"Settle"),
    "mid", ROUND(
      (RTD("tt.rtd",,RTD("tt.rtd",,"Inst","ASX",K73),"Bid") + RTD("tt.rtd",,RTD("tt.rtd",,"Inst","ASX",K73),"Ask")) / 2,
      3
    ),
    0
  ),
  0
)</f>
        <v>0</v>
      </c>
      <c r="M73" s="35">
        <f t="shared" si="25"/>
        <v>0</v>
      </c>
      <c r="N73" t="str">
        <f>IF(AND(J73=0, L73=0), "",
   IF(AND(VALUE(RTD("tt.rtd",,RTD("tt.rtd",,"Inst","ASX",I73),"ttq"))&gt;0,
       VALUE(RTD("tt.rtd",,RTD("tt.rtd",,"Inst","ASX",K73),"ttq"))&gt;0,
         $E73&lt;$F73, M73&gt;$F73),
       IF(ABS(M73-$F73)&gt;0.01, "Sell", "S"),
   IF(AND(VALUE(RTD("tt.rtd",,RTD("tt.rtd",,"Inst","ASX",I73),"ttq"))&gt;0,
       VALUE(RTD("tt.rtd",,RTD("tt.rtd",,"Inst","ASX",K73),"ttq"))&gt;0,
       $E73&lt;$F73, M73&lt;$E73),
       IF(ABS(M73-$E73)&gt;0.01, "Buy", "B"), "")))</f>
        <v/>
      </c>
      <c r="P73" t="str">
        <f>IF(O73=I73, IF(OR(N73="B", N73="Buy"), "Bid", "Ask"), IF(O73=K73, IF(OR(N73="B", N73="Buy"), "Ask", "Bid"), ""))</f>
        <v/>
      </c>
      <c r="Q73" s="41"/>
      <c r="R73" cm="1">
        <f t="array" ref="R73">IFERROR(
  _xlfn.SWITCH(
    $F$2,
    "vwap", ROUND(
      (RTD("tt.rtd",,RTD("tt.rtd",,"Inst","ASX",Q73),"BidQty") * RTD("tt.rtd",,RTD("tt.rtd",,"Inst","ASX",Q73),"Ask") +
       RTD("tt.rtd",,RTD("tt.rtd",,"Inst","ASX",Q73),"AskQty") * RTD("tt.rtd",,RTD("tt.rtd",,"Inst","ASX",Q73),"Bid")) /
      (RTD("tt.rtd",,RTD("tt.rtd",,"Inst","ASX",Q73),"BidQty") + RTD("tt.rtd",,RTD("tt.rtd",,"Inst","ASX",Q73),"AskQty")),
      3
    ),
    "settle", RTD("tt.rtd",,RTD("tt.rtd",,"Inst","ASX",Q73),"Settle"),
    "mid", ROUND(
      (RTD("tt.rtd",,RTD("tt.rtd",,"Inst","ASX",Q73),"Bid") + RTD("tt.rtd",,RTD("tt.rtd",,"Inst","ASX",Q73),"Ask")) / 2,
      3
    ),
    0
  ),
  0
)</f>
        <v>0</v>
      </c>
      <c r="S73" s="41"/>
      <c r="T73" cm="1">
        <f t="array" ref="T73">IFERROR(
  _xlfn.SWITCH(
    $F$2,
    "vwap", ROUND(
      (RTD("tt.rtd",,RTD("tt.rtd",,"Inst","ASX",S73),"BidQty") * RTD("tt.rtd",,RTD("tt.rtd",,"Inst","ASX",S73),"Ask") +
       RTD("tt.rtd",,RTD("tt.rtd",,"Inst","ASX",S73),"AskQty") * RTD("tt.rtd",,RTD("tt.rtd",,"Inst","ASX",S73),"Bid")) /
      (RTD("tt.rtd",,RTD("tt.rtd",,"Inst","ASX",S73),"BidQty") + RTD("tt.rtd",,RTD("tt.rtd",,"Inst","ASX",S73),"AskQty")),
      3
    ),
    "settle", RTD("tt.rtd",,RTD("tt.rtd",,"Inst","ASX",S73),"Settle"),
    "mid", ROUND(
      (RTD("tt.rtd",,RTD("tt.rtd",,"Inst","ASX",S73),"Bid") + RTD("tt.rtd",,RTD("tt.rtd",,"Inst","ASX",S73),"Ask")) / 2,
      3
    ),
    0
  ),
  0
)</f>
        <v>0</v>
      </c>
      <c r="U73" s="35">
        <f t="shared" si="27"/>
        <v>0</v>
      </c>
      <c r="V73" t="str">
        <f>IF(AND(R73=0, T73=0), "",
   IF(AND(VALUE(RTD("tt.rtd",,RTD("tt.rtd",,"Inst","ASX",Q73),"ttq"))&gt;0,
       VALUE(RTD("tt.rtd",,RTD("tt.rtd",,"Inst","ASX",S73),"ttq"))&gt;0,
         $E73&lt;$F73, U73&gt;$F73),
       IF(ABS(U73-$F73)&gt;0.01, "Sell", "S"),
   IF(AND(VALUE(RTD("tt.rtd",,RTD("tt.rtd",,"Inst","ASX",Q73),"ttq"))&gt;0,
       VALUE(RTD("tt.rtd",,RTD("tt.rtd",,"Inst","ASX",S73),"ttq"))&gt;0,
       $E73&lt;$F73, U73&lt;$E73),
       IF(ABS(U73-$E73)&gt;0.01, "Buy", "B"), "")))</f>
        <v/>
      </c>
      <c r="Y73" s="41"/>
      <c r="Z73" cm="1">
        <f t="array" ref="Z73">IFERROR(
  _xlfn.SWITCH(
    $F$2,
    "vwap", ROUND(
      (RTD("tt.rtd",,RTD("tt.rtd",,"Inst","ASX",Y73),"BidQty") * RTD("tt.rtd",,RTD("tt.rtd",,"Inst","ASX",Y73),"Ask") +
       RTD("tt.rtd",,RTD("tt.rtd",,"Inst","ASX",Y73),"AskQty") * RTD("tt.rtd",,RTD("tt.rtd",,"Inst","ASX",Y73),"Bid")) /
      (RTD("tt.rtd",,RTD("tt.rtd",,"Inst","ASX",Y73),"BidQty") + RTD("tt.rtd",,RTD("tt.rtd",,"Inst","ASX",Y73),"AskQty")),
      3
    ),
    "settle", RTD("tt.rtd",,RTD("tt.rtd",,"Inst","ASX",Y73),"Settle"),
    "mid", ROUND(
      (RTD("tt.rtd",,RTD("tt.rtd",,"Inst","ASX",Y73),"Bid") + RTD("tt.rtd",,RTD("tt.rtd",,"Inst","ASX",Y73),"Ask")) / 2,
      3
    ),
    0
  ),
  0
)</f>
        <v>0</v>
      </c>
      <c r="AA73" s="41"/>
      <c r="AB73" cm="1">
        <f t="array" ref="AB73">IFERROR(
  _xlfn.SWITCH(
    $F$2,
    "vwap", ROUND(
      (RTD("tt.rtd",,RTD("tt.rtd",,"Inst","ASX",AA73),"BidQty") * RTD("tt.rtd",,RTD("tt.rtd",,"Inst","ASX",AA73),"Ask") +
       RTD("tt.rtd",,RTD("tt.rtd",,"Inst","ASX",AA73),"AskQty") * RTD("tt.rtd",,RTD("tt.rtd",,"Inst","ASX",AA73),"Bid")) /
      (RTD("tt.rtd",,RTD("tt.rtd",,"Inst","ASX",AA73),"BidQty") + RTD("tt.rtd",,RTD("tt.rtd",,"Inst","ASX",AA73),"AskQty")),
      3
    ),
    "settle", RTD("tt.rtd",,RTD("tt.rtd",,"Inst","ASX",AA73),"Settle"),
    "mid", ROUND(
      (RTD("tt.rtd",,RTD("tt.rtd",,"Inst","ASX",AA73),"Bid") + RTD("tt.rtd",,RTD("tt.rtd",,"Inst","ASX",AA73),"Ask")) / 2,
      3
    ),
    0
  ),
  0
)</f>
        <v>0</v>
      </c>
      <c r="AC73" s="35">
        <f t="shared" si="28"/>
        <v>0</v>
      </c>
      <c r="AD73" t="str">
        <f>IF(AND(Z73=0, AB73=0), "",
   IF(AND(VALUE(RTD("tt.rtd",,RTD("tt.rtd",,"Inst","ASX",Y73),"ttq"))&gt;0,
       VALUE(RTD("tt.rtd",,RTD("tt.rtd",,"Inst","ASX",AA73),"ttq"))&gt;0,
         $E73&lt;$F73, AC73&gt;$F73),
       IF(ABS(AC73-$F73)&gt;0.01, "Sell", "S"),
   IF(AND(VALUE(RTD("tt.rtd",,RTD("tt.rtd",,"Inst","ASX",Y73),"ttq"))&gt;0,
       VALUE(RTD("tt.rtd",,RTD("tt.rtd",,"Inst","ASX",AA73),"ttq"))&gt;0,
       $E73&lt;$F73, AC73&lt;$E73),
       IF(ABS(AC73-$E73)&gt;0.01, "Buy", "B"), "")))</f>
        <v/>
      </c>
      <c r="AG73" s="41" t="s">
        <v>82</v>
      </c>
      <c r="AH73" cm="1">
        <f t="array" ref="AH73">IFERROR(
  _xlfn.SWITCH(
    $F$2,
    "vwap", ROUND(
      (RTD("tt.rtd",,RTD("tt.rtd",,"Inst","ASX",AG73),"BidQty") * RTD("tt.rtd",,RTD("tt.rtd",,"Inst","ASX",AG73),"Ask") +
       RTD("tt.rtd",,RTD("tt.rtd",,"Inst","ASX",AG73),"AskQty") * RTD("tt.rtd",,RTD("tt.rtd",,"Inst","ASX",AG73),"Bid")) /
      (RTD("tt.rtd",,RTD("tt.rtd",,"Inst","ASX",AG73),"BidQty") + RTD("tt.rtd",,RTD("tt.rtd",,"Inst","ASX",AG73),"AskQty")),
      3
    ),
    "settle", RTD("tt.rtd",,RTD("tt.rtd",,"Inst","ASX",AG73),"Settle"),
    "mid", ROUND(
      (RTD("tt.rtd",,RTD("tt.rtd",,"Inst","ASX",AG73),"Bid") + RTD("tt.rtd",,RTD("tt.rtd",,"Inst","ASX",AG73),"Ask")) / 2,
      3
    ),
    0
  ),
  0
)</f>
        <v>0</v>
      </c>
      <c r="AI73" s="41" t="s">
        <v>215</v>
      </c>
      <c r="AJ73" cm="1">
        <f t="array" ref="AJ73">IFERROR(
  _xlfn.SWITCH(
    $F$2,
    "vwap", ROUND(
      (RTD("tt.rtd",,RTD("tt.rtd",,"Inst","ASX",AI73),"BidQty") * RTD("tt.rtd",,RTD("tt.rtd",,"Inst","ASX",AI73),"Ask") +
       RTD("tt.rtd",,RTD("tt.rtd",,"Inst","ASX",AI73),"AskQty") * RTD("tt.rtd",,RTD("tt.rtd",,"Inst","ASX",AI73),"Bid")) /
      (RTD("tt.rtd",,RTD("tt.rtd",,"Inst","ASX",AI73),"BidQty") + RTD("tt.rtd",,RTD("tt.rtd",,"Inst","ASX",AI73),"AskQty")),
      3
    ),
    "settle", RTD("tt.rtd",,RTD("tt.rtd",,"Inst","ASX",AI73),"Settle"),
    "mid", ROUND(
      (RTD("tt.rtd",,RTD("tt.rtd",,"Inst","ASX",AI73),"Bid") + RTD("tt.rtd",,RTD("tt.rtd",,"Inst","ASX",AI73),"Ask")) / 2,
      3
    ),
    0
  ),
  0
)</f>
        <v>0</v>
      </c>
      <c r="AK73" s="35">
        <f t="shared" si="22"/>
        <v>0</v>
      </c>
      <c r="AO73" s="41"/>
      <c r="AQ73" s="41"/>
      <c r="AS73" s="35"/>
      <c r="AW73" s="41"/>
      <c r="AX73" cm="1">
        <f t="array" ref="AX73">IFERROR(
  _xlfn.SWITCH(
    $F$2,
    "vwap", ROUND(
      (RTD("tt.rtd",,RTD("tt.rtd",,"Inst","ASX",AW73),"BidQty") * RTD("tt.rtd",,RTD("tt.rtd",,"Inst","ASX",AW73),"Ask") +
       RTD("tt.rtd",,RTD("tt.rtd",,"Inst","ASX",AW73),"AskQty") * RTD("tt.rtd",,RTD("tt.rtd",,"Inst","ASX",AW73),"Bid")) /
      (RTD("tt.rtd",,RTD("tt.rtd",,"Inst","ASX",AW73),"BidQty") + RTD("tt.rtd",,RTD("tt.rtd",,"Inst","ASX",AW73),"AskQty")),
      3
    ),
    "settle", RTD("tt.rtd",,RTD("tt.rtd",,"Inst","ASX",AW73),"Settle"),
    "mid", ROUND(
      (RTD("tt.rtd",,RTD("tt.rtd",,"Inst","ASX",AW73),"Bid") + RTD("tt.rtd",,RTD("tt.rtd",,"Inst","ASX",AW73),"Ask")) / 2,
      3
    ),
    0
  ),
  0
)</f>
        <v>0</v>
      </c>
      <c r="AY73" s="41"/>
      <c r="AZ73" cm="1">
        <f t="array" ref="AZ73">IFERROR(
  _xlfn.SWITCH(
    $F$2,
    "vwap", ROUND(
      (RTD("tt.rtd",,RTD("tt.rtd",,"Inst","ASX",AY73),"BidQty") * RTD("tt.rtd",,RTD("tt.rtd",,"Inst","ASX",AY73),"Ask") +
       RTD("tt.rtd",,RTD("tt.rtd",,"Inst","ASX",AY73),"AskQty") * RTD("tt.rtd",,RTD("tt.rtd",,"Inst","ASX",AY73),"Bid")) /
      (RTD("tt.rtd",,RTD("tt.rtd",,"Inst","ASX",AY73),"BidQty") + RTD("tt.rtd",,RTD("tt.rtd",,"Inst","ASX",AY73),"AskQty")),
      3
    ),
    "settle", RTD("tt.rtd",,RTD("tt.rtd",,"Inst","ASX",AY73),"Settle"),
    "mid", ROUND(
      (RTD("tt.rtd",,RTD("tt.rtd",,"Inst","ASX",AY73),"Bid") + RTD("tt.rtd",,RTD("tt.rtd",,"Inst","ASX",AY73),"Ask")) / 2,
      3
    ),
    0
  ),
  0
)</f>
        <v>0</v>
      </c>
      <c r="BA73" s="39">
        <f t="shared" si="24"/>
        <v>0</v>
      </c>
      <c r="BE73" s="41"/>
      <c r="BG73" s="41"/>
      <c r="BI73" s="35"/>
      <c r="BJ73" t="str">
        <f>IF(AND(BF73=0, BH73=0), "",
   IF(AND(VALUE(RTD("tt.rtd",,RTD("tt.rtd",,"Inst","ASX",BE73),"ttq"))&gt;0,
       VALUE(RTD("tt.rtd",,RTD("tt.rtd",,"Inst","ASX",BG73),"ttq"))&gt;0,
         $E73&lt;$F73, BI73&gt;$F73),
       IF(ABS(BI73-$F73)&gt;0.01, "Sell", "S"),
   IF(AND(VALUE(RTD("tt.rtd",,RTD("tt.rtd",,"Inst","ASX",BE73),"ttq"))&gt;0,
       VALUE(RTD("tt.rtd",,RTD("tt.rtd",,"Inst","ASX",BG73),"ttq"))&gt;0,
       $E73&lt;$F73, BI73&lt;$E73),
       IF(ABS(BI73-$E73)&gt;0.01, "Buy", "B"), "")))</f>
        <v/>
      </c>
    </row>
    <row r="74" spans="1:64" ht="16" thickBot="1" x14ac:dyDescent="0.25">
      <c r="A74" s="42" t="s">
        <v>60</v>
      </c>
      <c r="B74" s="19" cm="1">
        <f t="array" ref="B74">IFERROR(
  _xlfn.SWITCH(
    $F$2,
    "vwap", ROUND(
      (RTD("tt.rtd",,RTD("tt.rtd",,"Inst","ASX",A74),"BidQty") * RTD("tt.rtd",,RTD("tt.rtd",,"Inst","ASX",A74),"Ask") +
       RTD("tt.rtd",,RTD("tt.rtd",,"Inst","ASX",A74),"AskQty") * RTD("tt.rtd",,RTD("tt.rtd",,"Inst","ASX",A74),"Bid")) /
      (RTD("tt.rtd",,RTD("tt.rtd",,"Inst","ASX",A74),"BidQty") + RTD("tt.rtd",,RTD("tt.rtd",,"Inst","ASX",A74),"AskQty")),
      3
    ),
    "settle", RTD("tt.rtd",,RTD("tt.rtd",,"Inst","ASX",A74),"Settle"),
    "mid", ROUND(
      (RTD("tt.rtd",,RTD("tt.rtd",,"Inst","ASX",A74),"Bid") + RTD("tt.rtd",,RTD("tt.rtd",,"Inst","ASX",A74),"Ask")) / 2,
      3
    ),
    0
  ),
  0
)</f>
        <v>0</v>
      </c>
      <c r="C74" s="36">
        <f t="shared" si="21"/>
        <v>0</v>
      </c>
      <c r="D74" s="43" t="s">
        <v>216</v>
      </c>
      <c r="G74" s="38" cm="1">
        <f t="array" ref="G74">IFERROR(
  _xlfn.SWITCH(
    $F$2,
    "vwap", ROUND(
      (RTD("tt.rtd",,RTD("tt.rtd",,"Inst","ASX",D74),"BidQty") * RTD("tt.rtd",,RTD("tt.rtd",,"Inst","ASX",D74),"Ask") +
       RTD("tt.rtd",,RTD("tt.rtd",,"Inst","ASX",D74),"AskQty") * RTD("tt.rtd",,RTD("tt.rtd",,"Inst","ASX",D74),"Bid")) /
      (RTD("tt.rtd",,RTD("tt.rtd",,"Inst","ASX",D74),"BidQty") + RTD("tt.rtd",,RTD("tt.rtd",,"Inst","ASX",D74),"AskQty")),
      3
    ),
    "settle", RTD("tt.rtd",,RTD("tt.rtd",,"Inst","ASX",D74),"Settle"),
    "mid", ROUND(
      (RTD("tt.rtd",,RTD("tt.rtd",,"Inst","ASX",D74),"Bid") + RTD("tt.rtd",,RTD("tt.rtd",,"Inst","ASX",D74),"Ask")) / 2,
      3
    ),
    0
  ),
  0
)</f>
        <v>0</v>
      </c>
      <c r="H74" s="19"/>
      <c r="I74" s="43"/>
      <c r="J74" s="19" cm="1">
        <f t="array" ref="J74">IFERROR(
  _xlfn.SWITCH(
    $F$2,
    "vwap", ROUND(
      (RTD("tt.rtd",,RTD("tt.rtd",,"Inst","ASX",I74),"BidQty") * RTD("tt.rtd",,RTD("tt.rtd",,"Inst","ASX",I74),"Ask") +
       RTD("tt.rtd",,RTD("tt.rtd",,"Inst","ASX",I74),"AskQty") * RTD("tt.rtd",,RTD("tt.rtd",,"Inst","ASX",I74),"Bid")) /
      (RTD("tt.rtd",,RTD("tt.rtd",,"Inst","ASX",I74),"BidQty") + RTD("tt.rtd",,RTD("tt.rtd",,"Inst","ASX",I74),"AskQty")),
      3
    ),
    "settle", RTD("tt.rtd",,RTD("tt.rtd",,"Inst","ASX",I74),"Settle"),
    "mid", ROUND(
      (RTD("tt.rtd",,RTD("tt.rtd",,"Inst","ASX",I74),"Bid") + RTD("tt.rtd",,RTD("tt.rtd",,"Inst","ASX",I74),"Ask")) / 2,
      3
    ),
    0
  ),
  0
)</f>
        <v>0</v>
      </c>
      <c r="K74" s="43"/>
      <c r="L74" s="19" cm="1">
        <f t="array" ref="L74">IFERROR(
  _xlfn.SWITCH(
    $F$2,
    "vwap", ROUND(
      (RTD("tt.rtd",,RTD("tt.rtd",,"Inst","ASX",K74),"BidQty") * RTD("tt.rtd",,RTD("tt.rtd",,"Inst","ASX",K74),"Ask") +
       RTD("tt.rtd",,RTD("tt.rtd",,"Inst","ASX",K74),"AskQty") * RTD("tt.rtd",,RTD("tt.rtd",,"Inst","ASX",K74),"Bid")) /
      (RTD("tt.rtd",,RTD("tt.rtd",,"Inst","ASX",K74),"BidQty") + RTD("tt.rtd",,RTD("tt.rtd",,"Inst","ASX",K74),"AskQty")),
      3
    ),
    "settle", RTD("tt.rtd",,RTD("tt.rtd",,"Inst","ASX",K74),"Settle"),
    "mid", ROUND(
      (RTD("tt.rtd",,RTD("tt.rtd",,"Inst","ASX",K74),"Bid") + RTD("tt.rtd",,RTD("tt.rtd",,"Inst","ASX",K74),"Ask")) / 2,
      3
    ),
    0
  ),
  0
)</f>
        <v>0</v>
      </c>
      <c r="M74" s="36">
        <f t="shared" si="25"/>
        <v>0</v>
      </c>
      <c r="N74" t="str">
        <f>IF(AND(J74=0, L74=0), "",
   IF(AND(VALUE(RTD("tt.rtd",,RTD("tt.rtd",,"Inst","ASX",I74),"ttq"))&gt;0,
       VALUE(RTD("tt.rtd",,RTD("tt.rtd",,"Inst","ASX",K74),"ttq"))&gt;0,
         $E74&lt;$F74, M74&gt;$F74),
       IF(ABS(M74-$F74)&gt;0.01, "Sell", "S"),
   IF(AND(VALUE(RTD("tt.rtd",,RTD("tt.rtd",,"Inst","ASX",I74),"ttq"))&gt;0,
       VALUE(RTD("tt.rtd",,RTD("tt.rtd",,"Inst","ASX",K74),"ttq"))&gt;0,
       $E74&lt;$F74, M74&lt;$E74),
       IF(ABS(M74-$E74)&gt;0.01, "Buy", "B"), "")))</f>
        <v/>
      </c>
      <c r="Q74" s="43"/>
      <c r="R74" s="19" cm="1">
        <f t="array" ref="R74">IFERROR(
  _xlfn.SWITCH(
    $F$2,
    "vwap", ROUND(
      (RTD("tt.rtd",,RTD("tt.rtd",,"Inst","ASX",Q74),"BidQty") * RTD("tt.rtd",,RTD("tt.rtd",,"Inst","ASX",Q74),"Ask") +
       RTD("tt.rtd",,RTD("tt.rtd",,"Inst","ASX",Q74),"AskQty") * RTD("tt.rtd",,RTD("tt.rtd",,"Inst","ASX",Q74),"Bid")) /
      (RTD("tt.rtd",,RTD("tt.rtd",,"Inst","ASX",Q74),"BidQty") + RTD("tt.rtd",,RTD("tt.rtd",,"Inst","ASX",Q74),"AskQty")),
      3
    ),
    "settle", RTD("tt.rtd",,RTD("tt.rtd",,"Inst","ASX",Q74),"Settle"),
    "mid", ROUND(
      (RTD("tt.rtd",,RTD("tt.rtd",,"Inst","ASX",Q74),"Bid") + RTD("tt.rtd",,RTD("tt.rtd",,"Inst","ASX",Q74),"Ask")) / 2,
      3
    ),
    0
  ),
  0
)</f>
        <v>0</v>
      </c>
      <c r="S74" s="43"/>
      <c r="T74" s="19" cm="1">
        <f t="array" ref="T74">IFERROR(
  _xlfn.SWITCH(
    $F$2,
    "vwap", ROUND(
      (RTD("tt.rtd",,RTD("tt.rtd",,"Inst","ASX",S74),"BidQty") * RTD("tt.rtd",,RTD("tt.rtd",,"Inst","ASX",S74),"Ask") +
       RTD("tt.rtd",,RTD("tt.rtd",,"Inst","ASX",S74),"AskQty") * RTD("tt.rtd",,RTD("tt.rtd",,"Inst","ASX",S74),"Bid")) /
      (RTD("tt.rtd",,RTD("tt.rtd",,"Inst","ASX",S74),"BidQty") + RTD("tt.rtd",,RTD("tt.rtd",,"Inst","ASX",S74),"AskQty")),
      3
    ),
    "settle", RTD("tt.rtd",,RTD("tt.rtd",,"Inst","ASX",S74),"Settle"),
    "mid", ROUND(
      (RTD("tt.rtd",,RTD("tt.rtd",,"Inst","ASX",S74),"Bid") + RTD("tt.rtd",,RTD("tt.rtd",,"Inst","ASX",S74),"Ask")) / 2,
      3
    ),
    0
  ),
  0
)</f>
        <v>0</v>
      </c>
      <c r="U74" s="36">
        <f t="shared" si="27"/>
        <v>0</v>
      </c>
      <c r="V74" t="str">
        <f>IF(AND(R74=0, T74=0), "",
   IF(AND(VALUE(RTD("tt.rtd",,RTD("tt.rtd",,"Inst","ASX",Q74),"ttq"))&gt;0,
       VALUE(RTD("tt.rtd",,RTD("tt.rtd",,"Inst","ASX",S74),"ttq"))&gt;0,
         $E74&lt;$F74, U74&gt;$F74),
       IF(ABS(U74-$F74)&gt;0.01, "Sell", "S"),
   IF(AND(VALUE(RTD("tt.rtd",,RTD("tt.rtd",,"Inst","ASX",Q74),"ttq"))&gt;0,
       VALUE(RTD("tt.rtd",,RTD("tt.rtd",,"Inst","ASX",S74),"ttq"))&gt;0,
       $E74&lt;$F74, U74&lt;$E74),
       IF(ABS(U74-$E74)&gt;0.01, "Buy", "B"), "")))</f>
        <v/>
      </c>
      <c r="Y74" s="43"/>
      <c r="Z74" s="19" cm="1">
        <f t="array" ref="Z74">IFERROR(
  _xlfn.SWITCH(
    $F$2,
    "vwap", ROUND(
      (RTD("tt.rtd",,RTD("tt.rtd",,"Inst","ASX",Y74),"BidQty") * RTD("tt.rtd",,RTD("tt.rtd",,"Inst","ASX",Y74),"Ask") +
       RTD("tt.rtd",,RTD("tt.rtd",,"Inst","ASX",Y74),"AskQty") * RTD("tt.rtd",,RTD("tt.rtd",,"Inst","ASX",Y74),"Bid")) /
      (RTD("tt.rtd",,RTD("tt.rtd",,"Inst","ASX",Y74),"BidQty") + RTD("tt.rtd",,RTD("tt.rtd",,"Inst","ASX",Y74),"AskQty")),
      3
    ),
    "settle", RTD("tt.rtd",,RTD("tt.rtd",,"Inst","ASX",Y74),"Settle"),
    "mid", ROUND(
      (RTD("tt.rtd",,RTD("tt.rtd",,"Inst","ASX",Y74),"Bid") + RTD("tt.rtd",,RTD("tt.rtd",,"Inst","ASX",Y74),"Ask")) / 2,
      3
    ),
    0
  ),
  0
)</f>
        <v>0</v>
      </c>
      <c r="AA74" s="43"/>
      <c r="AB74" s="19" cm="1">
        <f t="array" ref="AB74">IFERROR(
  _xlfn.SWITCH(
    $F$2,
    "vwap", ROUND(
      (RTD("tt.rtd",,RTD("tt.rtd",,"Inst","ASX",AA74),"BidQty") * RTD("tt.rtd",,RTD("tt.rtd",,"Inst","ASX",AA74),"Ask") +
       RTD("tt.rtd",,RTD("tt.rtd",,"Inst","ASX",AA74),"AskQty") * RTD("tt.rtd",,RTD("tt.rtd",,"Inst","ASX",AA74),"Bid")) /
      (RTD("tt.rtd",,RTD("tt.rtd",,"Inst","ASX",AA74),"BidQty") + RTD("tt.rtd",,RTD("tt.rtd",,"Inst","ASX",AA74),"AskQty")),
      3
    ),
    "settle", RTD("tt.rtd",,RTD("tt.rtd",,"Inst","ASX",AA74),"Settle"),
    "mid", ROUND(
      (RTD("tt.rtd",,RTD("tt.rtd",,"Inst","ASX",AA74),"Bid") + RTD("tt.rtd",,RTD("tt.rtd",,"Inst","ASX",AA74),"Ask")) / 2,
      3
    ),
    0
  ),
  0
)</f>
        <v>0</v>
      </c>
      <c r="AC74" s="36">
        <f t="shared" si="28"/>
        <v>0</v>
      </c>
      <c r="AD74" t="str">
        <f>IF(AND(Z74=0, AB74=0), "",
   IF(AND(VALUE(RTD("tt.rtd",,RTD("tt.rtd",,"Inst","ASX",Y74),"ttq"))&gt;0,
       VALUE(RTD("tt.rtd",,RTD("tt.rtd",,"Inst","ASX",AA74),"ttq"))&gt;0,
         $E74&lt;$F74, AC74&gt;$F74),
       IF(ABS(AC74-$F74)&gt;0.01, "Sell", "S"),
   IF(AND(VALUE(RTD("tt.rtd",,RTD("tt.rtd",,"Inst","ASX",Y74),"ttq"))&gt;0,
       VALUE(RTD("tt.rtd",,RTD("tt.rtd",,"Inst","ASX",AA74),"ttq"))&gt;0,
       $E74&lt;$F74, AC74&lt;$E74),
       IF(ABS(AC74-$E74)&gt;0.01, "Buy", "B"), "")))</f>
        <v/>
      </c>
      <c r="AG74" s="43" t="s">
        <v>213</v>
      </c>
      <c r="AH74" s="19" cm="1">
        <f t="array" ref="AH74">IFERROR(
  _xlfn.SWITCH(
    $F$2,
    "vwap", ROUND(
      (RTD("tt.rtd",,RTD("tt.rtd",,"Inst","ASX",AG74),"BidQty") * RTD("tt.rtd",,RTD("tt.rtd",,"Inst","ASX",AG74),"Ask") +
       RTD("tt.rtd",,RTD("tt.rtd",,"Inst","ASX",AG74),"AskQty") * RTD("tt.rtd",,RTD("tt.rtd",,"Inst","ASX",AG74),"Bid")) /
      (RTD("tt.rtd",,RTD("tt.rtd",,"Inst","ASX",AG74),"BidQty") + RTD("tt.rtd",,RTD("tt.rtd",,"Inst","ASX",AG74),"AskQty")),
      3
    ),
    "settle", RTD("tt.rtd",,RTD("tt.rtd",,"Inst","ASX",AG74),"Settle"),
    "mid", ROUND(
      (RTD("tt.rtd",,RTD("tt.rtd",,"Inst","ASX",AG74),"Bid") + RTD("tt.rtd",,RTD("tt.rtd",,"Inst","ASX",AG74),"Ask")) / 2,
      3
    ),
    0
  ),
  0
)</f>
        <v>0</v>
      </c>
      <c r="AI74" s="43" t="s">
        <v>225</v>
      </c>
      <c r="AJ74" s="19" cm="1">
        <f t="array" ref="AJ74">IFERROR(
  _xlfn.SWITCH(
    $F$2,
    "vwap", ROUND(
      (RTD("tt.rtd",,RTD("tt.rtd",,"Inst","ASX",AI74),"BidQty") * RTD("tt.rtd",,RTD("tt.rtd",,"Inst","ASX",AI74),"Ask") +
       RTD("tt.rtd",,RTD("tt.rtd",,"Inst","ASX",AI74),"AskQty") * RTD("tt.rtd",,RTD("tt.rtd",,"Inst","ASX",AI74),"Bid")) /
      (RTD("tt.rtd",,RTD("tt.rtd",,"Inst","ASX",AI74),"BidQty") + RTD("tt.rtd",,RTD("tt.rtd",,"Inst","ASX",AI74),"AskQty")),
      3
    ),
    "settle", RTD("tt.rtd",,RTD("tt.rtd",,"Inst","ASX",AI74),"Settle"),
    "mid", ROUND(
      (RTD("tt.rtd",,RTD("tt.rtd",,"Inst","ASX",AI74),"Bid") + RTD("tt.rtd",,RTD("tt.rtd",,"Inst","ASX",AI74),"Ask")) / 2,
      3
    ),
    0
  ),
  0
)</f>
        <v>0</v>
      </c>
      <c r="AK74" s="35">
        <f t="shared" si="22"/>
        <v>0</v>
      </c>
      <c r="AL74" t="str">
        <f>IF(AND(AH74=0, AJ74=0), "",
   IF(AND(VALUE(RTD("tt.rtd",,RTD("tt.rtd",,"Inst","ASX",AG74),"ttq"))&gt;0,
       VALUE(RTD("tt.rtd",,RTD("tt.rtd",,"Inst","ASX",AI74),"ttq"))&gt;0,
         $E74&lt;$F74, AK74&gt;$F74),
       IF(ABS(AK74-$F74)&gt;0.01, "Sell", "S"),
   IF(AND(VALUE(RTD("tt.rtd",,RTD("tt.rtd",,"Inst","ASX",AG74),"ttq"))&gt;0,
       VALUE(RTD("tt.rtd",,RTD("tt.rtd",,"Inst","ASX",AI74),"ttq"))&gt;0,
       $E74&lt;$F74, AK74&lt;$E74),
       IF(ABS(AK74-$E74)&gt;0.01, "Buy", "B"), "")))</f>
        <v/>
      </c>
      <c r="AM74" t="str">
        <f>IF(OR(AL74="B", AL74="BUY"),
    IF(VALUE(RTD("tt.rtd",,RTD("tt.rtd",,"Inst","ASX",AG74),"BidQty")) /
       VALUE(RTD("tt.rtd",,RTD("tt.rtd",,"Inst","ASX",AG74),"AskQty")) &gt; $G$2,
       IF(VALUE(RTD("tt.rtd",,RTD("tt.rtd",,"Inst","ASX",AG74),"BidQty")) /
          VALUE(RTD("tt.rtd",,RTD("tt.rtd",,"Inst","ASX",AG74),"AskQty")) &gt;=
          VALUE(RTD("tt.rtd",,RTD("tt.rtd",,"Inst","ASX",AI74),"AskQty")) /
          VALUE(RTD("tt.rtd",,RTD("tt.rtd",,"Inst","ASX",AI74),"BidQty")),
          AI74,AG74),
       ""),
    IF(OR(AL74="S", AL74="SELL"),
        IF(VALUE(RTD("tt.rtd",,RTD("tt.rtd",,"Inst","ASX",AI74),"BidQty")) /
           VALUE(RTD("tt.rtd",,RTD("tt.rtd",,"Inst","ASX",AI74),"AskQty")) &gt;  $G$2,
           IF(VALUE(RTD("tt.rtd",,RTD("tt.rtd",,"Inst","ASX",AG74),"BidQty")) /
              VALUE(RTD("tt.rtd",,RTD("tt.rtd",,"Inst","ASX",AG74),"AskQty")) &gt;=
              VALUE(RTD("tt.rtd",,RTD("tt.rtd",,"Inst","ASX",AI74),"AskQty")) /
              VALUE(RTD("tt.rtd",,RTD("tt.rtd",,"Inst","ASX",AI74),"BidQty")),
              AG74,AI74),
           ""),
        ""))</f>
        <v/>
      </c>
      <c r="AN74" t="str">
        <f t="shared" si="29"/>
        <v/>
      </c>
      <c r="AO74" s="41"/>
      <c r="AP74" s="19"/>
      <c r="AQ74" s="43"/>
      <c r="AR74" s="19"/>
      <c r="AS74" s="35"/>
      <c r="AW74" s="41"/>
      <c r="AX74" s="19" cm="1">
        <f t="array" ref="AX74">IFERROR(
  _xlfn.SWITCH(
    $F$2,
    "vwap", ROUND(
      (RTD("tt.rtd",,RTD("tt.rtd",,"Inst","ASX",AW74),"BidQty") * RTD("tt.rtd",,RTD("tt.rtd",,"Inst","ASX",AW74),"Ask") +
       RTD("tt.rtd",,RTD("tt.rtd",,"Inst","ASX",AW74),"AskQty") * RTD("tt.rtd",,RTD("tt.rtd",,"Inst","ASX",AW74),"Bid")) /
      (RTD("tt.rtd",,RTD("tt.rtd",,"Inst","ASX",AW74),"BidQty") + RTD("tt.rtd",,RTD("tt.rtd",,"Inst","ASX",AW74),"AskQty")),
      3
    ),
    "settle", RTD("tt.rtd",,RTD("tt.rtd",,"Inst","ASX",AW74),"Settle"),
    "mid", ROUND(
      (RTD("tt.rtd",,RTD("tt.rtd",,"Inst","ASX",AW74),"Bid") + RTD("tt.rtd",,RTD("tt.rtd",,"Inst","ASX",AW74),"Ask")) / 2,
      3
    ),
    0
  ),
  0
)</f>
        <v>0</v>
      </c>
      <c r="AY74" s="43"/>
      <c r="AZ74" s="19" cm="1">
        <f t="array" ref="AZ74">IFERROR(
  _xlfn.SWITCH(
    $F$2,
    "vwap", ROUND(
      (RTD("tt.rtd",,RTD("tt.rtd",,"Inst","ASX",AY74),"BidQty") * RTD("tt.rtd",,RTD("tt.rtd",,"Inst","ASX",AY74),"Ask") +
       RTD("tt.rtd",,RTD("tt.rtd",,"Inst","ASX",AY74),"AskQty") * RTD("tt.rtd",,RTD("tt.rtd",,"Inst","ASX",AY74),"Bid")) /
      (RTD("tt.rtd",,RTD("tt.rtd",,"Inst","ASX",AY74),"BidQty") + RTD("tt.rtd",,RTD("tt.rtd",,"Inst","ASX",AY74),"AskQty")),
      3
    ),
    "settle", RTD("tt.rtd",,RTD("tt.rtd",,"Inst","ASX",AY74),"Settle"),
    "mid", ROUND(
      (RTD("tt.rtd",,RTD("tt.rtd",,"Inst","ASX",AY74),"Bid") + RTD("tt.rtd",,RTD("tt.rtd",,"Inst","ASX",AY74),"Ask")) / 2,
      3
    ),
    0
  ),
  0
)</f>
        <v>0</v>
      </c>
      <c r="BA74" s="39">
        <f t="shared" si="24"/>
        <v>0</v>
      </c>
      <c r="BE74" s="41"/>
      <c r="BG74" s="41"/>
      <c r="BI74" s="35"/>
      <c r="BJ74" t="str">
        <f>IF(AND(BF74=0, BH74=0), "",
   IF(AND(VALUE(RTD("tt.rtd",,RTD("tt.rtd",,"Inst","ASX",BE74),"ttq"))&gt;0,
       VALUE(RTD("tt.rtd",,RTD("tt.rtd",,"Inst","ASX",BG74),"ttq"))&gt;0,
         $E74&lt;$F74, BI74&gt;$F74),
       IF(ABS(BI74-$F74)&gt;0.01, "Sell", "S"),
   IF(AND(VALUE(RTD("tt.rtd",,RTD("tt.rtd",,"Inst","ASX",BE74),"ttq"))&gt;0,
       VALUE(RTD("tt.rtd",,RTD("tt.rtd",,"Inst","ASX",BG74),"ttq"))&gt;0,
       $E74&lt;$F74, BI74&lt;$E74),
       IF(ABS(BI74-$E74)&gt;0.01, "Buy", "B"), "")))</f>
        <v/>
      </c>
    </row>
    <row r="76" spans="1:64" x14ac:dyDescent="0.2">
      <c r="I76" s="41" t="s">
        <v>156</v>
      </c>
      <c r="J76" cm="1">
        <f t="array" ref="J76">IFERROR(
  _xlfn.SWITCH(
    $F$2,
    "vwap", ROUND(
      (RTD("tt.rtd",,RTD("tt.rtd",,"Inst","ASX",I76),"BidQty") * RTD("tt.rtd",,RTD("tt.rtd",,"Inst","ASX",I76),"Ask") +
       RTD("tt.rtd",,RTD("tt.rtd",,"Inst","ASX",I76),"AskQty") * RTD("tt.rtd",,RTD("tt.rtd",,"Inst","ASX",I76),"Bid")) /
      (RTD("tt.rtd",,RTD("tt.rtd",,"Inst","ASX",I76),"BidQty") + RTD("tt.rtd",,RTD("tt.rtd",,"Inst","ASX",I76),"AskQty")),
      3
    ),
    "settle", RTD("tt.rtd",,RTD("tt.rtd",,"Inst","ASX",I76),"Settle"),
    "mid", ROUND(
      (RTD("tt.rtd",,RTD("tt.rtd",,"Inst","ASX",I76),"Bid") + RTD("tt.rtd",,RTD("tt.rtd",,"Inst","ASX",I76),"Ask")) / 2,
      3
    ),
    0
  ),
  0
)</f>
        <v>0</v>
      </c>
    </row>
  </sheetData>
  <phoneticPr fontId="4" type="noConversion"/>
  <conditionalFormatting sqref="O1:P1 V1:X1 AD1:AF1 AL1:AN1 AT1:AV1 BB1:BD1 G1:G2 O2:BJ2 N3:P1048576 V3:X1048576 AD3:AF1048576 AL3:AN1048576 AT3:AV1048576 BB3:BD1048576">
    <cfRule type="containsText" dxfId="18" priority="9" operator="containsText" text="buy">
      <formula>NOT(ISERROR(SEARCH("buy",G1)))</formula>
    </cfRule>
    <cfRule type="containsText" dxfId="17" priority="10" operator="containsText" text="Sell">
      <formula>NOT(ISERROR(SEARCH("Sell",G1)))</formula>
    </cfRule>
  </conditionalFormatting>
  <conditionalFormatting sqref="BJ3:BL74">
    <cfRule type="containsText" dxfId="16" priority="1" operator="containsText" text="buy">
      <formula>NOT(ISERROR(SEARCH("buy",BJ3)))</formula>
    </cfRule>
    <cfRule type="containsText" dxfId="15" priority="2" operator="containsText" text="Sell">
      <formula>NOT(ISERROR(SEARCH("Sell",BJ3)))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01F5-FE5B-4F2C-ACF7-FE5E90DC64A8}">
  <dimension ref="B1:AL111"/>
  <sheetViews>
    <sheetView zoomScale="75" workbookViewId="0">
      <selection activeCell="AB11" sqref="AB11"/>
    </sheetView>
  </sheetViews>
  <sheetFormatPr baseColWidth="10" defaultColWidth="8.83203125" defaultRowHeight="15" x14ac:dyDescent="0.2"/>
  <cols>
    <col min="9" max="9" width="12.5" customWidth="1"/>
    <col min="10" max="10" width="11" customWidth="1"/>
    <col min="13" max="13" width="13" customWidth="1"/>
    <col min="14" max="14" width="11.83203125" customWidth="1"/>
    <col min="15" max="15" width="13.83203125" customWidth="1"/>
    <col min="16" max="16" width="11.33203125" customWidth="1"/>
    <col min="17" max="17" width="10.5" customWidth="1"/>
    <col min="18" max="18" width="10.6640625" customWidth="1"/>
    <col min="19" max="19" width="11.83203125" customWidth="1"/>
    <col min="20" max="20" width="11.1640625" customWidth="1"/>
    <col min="21" max="21" width="10.5" customWidth="1"/>
    <col min="22" max="22" width="12.1640625" customWidth="1"/>
  </cols>
  <sheetData>
    <row r="1" spans="2:38" ht="16" thickBot="1" x14ac:dyDescent="0.25"/>
    <row r="2" spans="2:38" ht="16" thickBot="1" x14ac:dyDescent="0.25">
      <c r="U2" s="65" t="b">
        <v>1</v>
      </c>
      <c r="V2" s="66" t="s">
        <v>277</v>
      </c>
      <c r="W2" t="s">
        <v>2</v>
      </c>
    </row>
    <row r="3" spans="2:38" ht="16" thickBot="1" x14ac:dyDescent="0.25">
      <c r="B3" s="87" t="s">
        <v>317</v>
      </c>
      <c r="C3" s="87" t="s">
        <v>299</v>
      </c>
      <c r="D3" s="87" t="s">
        <v>263</v>
      </c>
      <c r="E3" s="87" t="s">
        <v>264</v>
      </c>
      <c r="F3" s="87" t="s">
        <v>312</v>
      </c>
      <c r="G3" s="87" t="s">
        <v>313</v>
      </c>
      <c r="H3" s="87" t="s">
        <v>314</v>
      </c>
      <c r="I3" s="87" t="s">
        <v>316</v>
      </c>
      <c r="J3" s="87" t="s">
        <v>315</v>
      </c>
      <c r="U3" s="70" t="b">
        <v>0</v>
      </c>
      <c r="V3" s="71" t="s">
        <v>278</v>
      </c>
      <c r="W3" t="s">
        <v>4</v>
      </c>
      <c r="AE3" s="78" t="str" cm="1">
        <f t="array" ref="AE3:AL3">_xlfn._xlws.FILTER(Sheet6!I:P, Sheet6!N:N&lt;&gt;"")</f>
        <v>6M</v>
      </c>
      <c r="AF3">
        <v>0</v>
      </c>
      <c r="AG3" t="str">
        <v>3M in 6M</v>
      </c>
      <c r="AH3">
        <v>0</v>
      </c>
      <c r="AI3">
        <v>0</v>
      </c>
      <c r="AJ3" t="str">
        <v>signal</v>
      </c>
      <c r="AK3" t="str">
        <v>quoted contract</v>
      </c>
      <c r="AL3" t="str">
        <v>quote as</v>
      </c>
    </row>
    <row r="4" spans="2:38" ht="16" thickBot="1" x14ac:dyDescent="0.25">
      <c r="B4" t="e" cm="1">
        <f t="array" ref="B4">_xlfn._xlws.FILTER(Sheet3!R:Z,  (Sheet3!Y:Y&lt;&gt;"") * (Sheet3!Z:Z&lt;&gt;""))</f>
        <v>#N/A</v>
      </c>
    </row>
    <row r="5" spans="2:38" x14ac:dyDescent="0.2">
      <c r="L5" s="61" t="s">
        <v>266</v>
      </c>
      <c r="M5" s="62" t="s">
        <v>267</v>
      </c>
      <c r="N5" s="63" t="s">
        <v>268</v>
      </c>
      <c r="O5" s="63" t="s">
        <v>269</v>
      </c>
      <c r="P5" s="63" t="s">
        <v>270</v>
      </c>
      <c r="Q5" s="63" t="s">
        <v>271</v>
      </c>
      <c r="R5" s="63" t="s">
        <v>272</v>
      </c>
      <c r="S5" s="63" t="s">
        <v>273</v>
      </c>
      <c r="T5" s="62" t="s">
        <v>274</v>
      </c>
      <c r="U5" s="64" t="s">
        <v>275</v>
      </c>
      <c r="V5" s="64" t="s">
        <v>276</v>
      </c>
    </row>
    <row r="6" spans="2:38" x14ac:dyDescent="0.2">
      <c r="L6" s="67"/>
      <c r="M6" s="67"/>
      <c r="N6" s="68"/>
      <c r="O6" s="67"/>
      <c r="P6" s="67"/>
      <c r="Q6" s="67"/>
      <c r="R6" s="67"/>
      <c r="S6" s="67"/>
      <c r="T6" s="67"/>
      <c r="U6" s="69"/>
      <c r="V6" s="10"/>
    </row>
    <row r="7" spans="2:38" x14ac:dyDescent="0.2">
      <c r="L7" s="67"/>
      <c r="M7" s="67"/>
      <c r="N7" s="68"/>
      <c r="O7" s="67"/>
      <c r="P7" s="67"/>
      <c r="Q7" s="67"/>
      <c r="R7" s="67"/>
      <c r="S7" s="67"/>
      <c r="T7" s="67"/>
      <c r="U7" s="69"/>
      <c r="V7" s="10"/>
    </row>
    <row r="8" spans="2:38" x14ac:dyDescent="0.2">
      <c r="L8" s="67"/>
      <c r="M8" s="67"/>
      <c r="N8" s="68"/>
      <c r="O8" s="67"/>
      <c r="P8" s="67"/>
      <c r="Q8" s="67"/>
      <c r="R8" s="67"/>
      <c r="S8" s="67"/>
      <c r="T8" s="67"/>
      <c r="U8" s="69"/>
      <c r="V8" s="10"/>
    </row>
    <row r="9" spans="2:38" x14ac:dyDescent="0.2">
      <c r="L9" s="67"/>
      <c r="M9" s="67"/>
      <c r="N9" s="68"/>
      <c r="O9" s="67"/>
      <c r="P9" s="67"/>
      <c r="Q9" s="67"/>
      <c r="R9" s="67"/>
      <c r="S9" s="67"/>
      <c r="U9" s="69"/>
      <c r="V9" s="10"/>
    </row>
    <row r="10" spans="2:38" x14ac:dyDescent="0.2">
      <c r="L10" t="s">
        <v>131</v>
      </c>
      <c r="M10" s="67" t="s">
        <v>279</v>
      </c>
      <c r="N10" s="68" t="str">
        <f t="shared" ref="N10:N42" si="0">_xlfn.IFNA(VLOOKUP(L10, B:E, 3, FALSE),"")</f>
        <v/>
      </c>
      <c r="O10" s="67">
        <v>1</v>
      </c>
      <c r="P10" s="67">
        <v>0</v>
      </c>
      <c r="Q10" s="67">
        <v>0</v>
      </c>
      <c r="R10" s="67">
        <v>0</v>
      </c>
      <c r="S10" s="67" t="b">
        <f t="shared" ref="S10:S42" si="1">_xlfn.IFNA(IF(VLOOKUP(L10, B:J, 9, FALSE)="Bid", TRUE, FALSE), FALSE)</f>
        <v>0</v>
      </c>
      <c r="T10" s="67" t="s">
        <v>2</v>
      </c>
      <c r="U10" s="69" t="b">
        <v>0</v>
      </c>
      <c r="V10" s="10" t="s">
        <v>280</v>
      </c>
      <c r="X10" t="e">
        <f>VALUE(RTD("tt.rtd",,RTD("tt.rtd",,"Inst","ASX",L10),"NetPos"))</f>
        <v>#N/A</v>
      </c>
    </row>
    <row r="11" spans="2:38" x14ac:dyDescent="0.2">
      <c r="L11" t="s">
        <v>134</v>
      </c>
      <c r="M11" s="67" t="s">
        <v>279</v>
      </c>
      <c r="N11" s="68" t="str">
        <f t="shared" si="0"/>
        <v/>
      </c>
      <c r="O11" s="67">
        <v>1</v>
      </c>
      <c r="P11" s="67">
        <v>0</v>
      </c>
      <c r="Q11" s="67">
        <v>0</v>
      </c>
      <c r="R11" s="67">
        <v>0</v>
      </c>
      <c r="S11" s="67" t="b">
        <f t="shared" si="1"/>
        <v>0</v>
      </c>
      <c r="T11" s="67" t="s">
        <v>2</v>
      </c>
      <c r="U11" s="69" t="b">
        <v>0</v>
      </c>
      <c r="V11" s="10" t="s">
        <v>280</v>
      </c>
      <c r="X11" t="e">
        <f>VALUE(RTD("tt.rtd",,RTD("tt.rtd",,"Inst","ASX",L11),"NetPos"))</f>
        <v>#N/A</v>
      </c>
    </row>
    <row r="12" spans="2:38" x14ac:dyDescent="0.2">
      <c r="L12" t="s">
        <v>139</v>
      </c>
      <c r="M12" s="67" t="s">
        <v>279</v>
      </c>
      <c r="N12" s="68" t="str">
        <f t="shared" si="0"/>
        <v/>
      </c>
      <c r="O12" s="67">
        <v>1</v>
      </c>
      <c r="P12" s="67">
        <v>0</v>
      </c>
      <c r="Q12" s="67">
        <v>0</v>
      </c>
      <c r="R12" s="67">
        <v>0</v>
      </c>
      <c r="S12" s="67" t="b">
        <f t="shared" si="1"/>
        <v>0</v>
      </c>
      <c r="T12" s="67" t="s">
        <v>2</v>
      </c>
      <c r="U12" s="69" t="b">
        <v>0</v>
      </c>
      <c r="V12" s="10" t="s">
        <v>280</v>
      </c>
      <c r="X12" t="e">
        <f>VALUE(RTD("tt.rtd",,RTD("tt.rtd",,"Inst","ASX",L12),"NetPos"))</f>
        <v>#N/A</v>
      </c>
    </row>
    <row r="13" spans="2:38" x14ac:dyDescent="0.2">
      <c r="L13" t="s">
        <v>144</v>
      </c>
      <c r="M13" s="67" t="s">
        <v>279</v>
      </c>
      <c r="N13" s="68" t="str">
        <f t="shared" si="0"/>
        <v/>
      </c>
      <c r="O13" s="67">
        <v>1</v>
      </c>
      <c r="P13" s="67">
        <v>0</v>
      </c>
      <c r="Q13" s="67">
        <v>0</v>
      </c>
      <c r="R13" s="67">
        <v>0</v>
      </c>
      <c r="S13" s="67" t="b">
        <f t="shared" si="1"/>
        <v>0</v>
      </c>
      <c r="T13" s="67" t="s">
        <v>2</v>
      </c>
      <c r="U13" s="69" t="b">
        <v>0</v>
      </c>
      <c r="V13" s="10" t="s">
        <v>280</v>
      </c>
      <c r="X13" t="e">
        <f>VALUE(RTD("tt.rtd",,RTD("tt.rtd",,"Inst","ASX",L13),"NetPos"))</f>
        <v>#N/A</v>
      </c>
    </row>
    <row r="14" spans="2:38" x14ac:dyDescent="0.2">
      <c r="L14" t="s">
        <v>149</v>
      </c>
      <c r="M14" s="67" t="s">
        <v>279</v>
      </c>
      <c r="N14" s="68" t="str">
        <f t="shared" si="0"/>
        <v/>
      </c>
      <c r="O14" s="67">
        <v>1</v>
      </c>
      <c r="P14" s="67">
        <v>0</v>
      </c>
      <c r="Q14" s="67">
        <v>0</v>
      </c>
      <c r="R14" s="67">
        <v>0</v>
      </c>
      <c r="S14" s="67" t="b">
        <f t="shared" si="1"/>
        <v>0</v>
      </c>
      <c r="T14" s="67" t="s">
        <v>2</v>
      </c>
      <c r="U14" s="69" t="b">
        <v>0</v>
      </c>
      <c r="V14" s="10" t="s">
        <v>280</v>
      </c>
      <c r="X14" t="e">
        <f>VALUE(RTD("tt.rtd",,RTD("tt.rtd",,"Inst","ASX",L14),"NetPos"))</f>
        <v>#N/A</v>
      </c>
    </row>
    <row r="15" spans="2:38" x14ac:dyDescent="0.2">
      <c r="L15" t="s">
        <v>154</v>
      </c>
      <c r="M15" s="67" t="s">
        <v>279</v>
      </c>
      <c r="N15" s="68" t="str">
        <f t="shared" si="0"/>
        <v/>
      </c>
      <c r="O15" s="67">
        <v>1</v>
      </c>
      <c r="P15" s="67">
        <v>0</v>
      </c>
      <c r="Q15" s="67">
        <v>0</v>
      </c>
      <c r="R15" s="67">
        <v>0</v>
      </c>
      <c r="S15" s="67" t="b">
        <f t="shared" si="1"/>
        <v>0</v>
      </c>
      <c r="T15" s="67" t="s">
        <v>2</v>
      </c>
      <c r="U15" s="69" t="b">
        <v>0</v>
      </c>
      <c r="V15" s="10" t="s">
        <v>280</v>
      </c>
      <c r="X15" t="e">
        <f>VALUE(RTD("tt.rtd",,RTD("tt.rtd",,"Inst","ASX",L15),"NetPos"))</f>
        <v>#N/A</v>
      </c>
    </row>
    <row r="16" spans="2:38" x14ac:dyDescent="0.2">
      <c r="L16" t="s">
        <v>159</v>
      </c>
      <c r="M16" s="67" t="s">
        <v>279</v>
      </c>
      <c r="N16" s="68" t="str">
        <f t="shared" si="0"/>
        <v/>
      </c>
      <c r="O16" s="67">
        <v>1</v>
      </c>
      <c r="P16" s="67">
        <v>0</v>
      </c>
      <c r="Q16" s="67">
        <v>0</v>
      </c>
      <c r="R16" s="67">
        <v>0</v>
      </c>
      <c r="S16" s="67" t="b">
        <f t="shared" si="1"/>
        <v>0</v>
      </c>
      <c r="T16" s="67" t="s">
        <v>2</v>
      </c>
      <c r="U16" s="69" t="b">
        <v>0</v>
      </c>
      <c r="V16" s="10" t="s">
        <v>280</v>
      </c>
      <c r="X16" t="e">
        <f>VALUE(RTD("tt.rtd",,RTD("tt.rtd",,"Inst","ASX",L16),"NetPos"))</f>
        <v>#N/A</v>
      </c>
    </row>
    <row r="17" spans="3:38" x14ac:dyDescent="0.2">
      <c r="L17" t="s">
        <v>164</v>
      </c>
      <c r="M17" s="67" t="s">
        <v>279</v>
      </c>
      <c r="N17" s="68" t="str">
        <f t="shared" si="0"/>
        <v/>
      </c>
      <c r="O17" s="67">
        <v>1</v>
      </c>
      <c r="P17" s="67">
        <v>0</v>
      </c>
      <c r="Q17" s="67">
        <v>0</v>
      </c>
      <c r="R17" s="67">
        <v>0</v>
      </c>
      <c r="S17" s="67" t="b">
        <f t="shared" si="1"/>
        <v>0</v>
      </c>
      <c r="T17" s="67" t="s">
        <v>2</v>
      </c>
      <c r="U17" s="69" t="b">
        <v>0</v>
      </c>
      <c r="V17" s="10" t="s">
        <v>280</v>
      </c>
      <c r="X17" t="e">
        <f>VALUE(RTD("tt.rtd",,RTD("tt.rtd",,"Inst","ASX",L17),"NetPos"))</f>
        <v>#N/A</v>
      </c>
    </row>
    <row r="18" spans="3:38" x14ac:dyDescent="0.2">
      <c r="L18" t="s">
        <v>169</v>
      </c>
      <c r="M18" s="67" t="s">
        <v>279</v>
      </c>
      <c r="N18" s="68" t="str">
        <f t="shared" si="0"/>
        <v/>
      </c>
      <c r="O18" s="67">
        <v>1</v>
      </c>
      <c r="P18" s="67">
        <v>0</v>
      </c>
      <c r="Q18" s="67">
        <v>0</v>
      </c>
      <c r="R18" s="67">
        <v>0</v>
      </c>
      <c r="S18" s="67" t="b">
        <f t="shared" si="1"/>
        <v>0</v>
      </c>
      <c r="T18" s="67" t="s">
        <v>2</v>
      </c>
      <c r="U18" s="69" t="b">
        <v>0</v>
      </c>
      <c r="V18" s="10" t="s">
        <v>280</v>
      </c>
      <c r="X18" t="e">
        <f>VALUE(RTD("tt.rtd",,RTD("tt.rtd",,"Inst","ASX",L18),"NetPos"))</f>
        <v>#N/A</v>
      </c>
    </row>
    <row r="19" spans="3:38" x14ac:dyDescent="0.2">
      <c r="L19" t="s">
        <v>174</v>
      </c>
      <c r="M19" s="67" t="s">
        <v>279</v>
      </c>
      <c r="N19" s="68" t="str">
        <f t="shared" si="0"/>
        <v/>
      </c>
      <c r="O19" s="67">
        <v>1</v>
      </c>
      <c r="P19" s="67">
        <v>0</v>
      </c>
      <c r="Q19" s="67">
        <v>0</v>
      </c>
      <c r="R19" s="67">
        <v>0</v>
      </c>
      <c r="S19" s="67" t="b">
        <f t="shared" si="1"/>
        <v>0</v>
      </c>
      <c r="T19" s="67" t="s">
        <v>2</v>
      </c>
      <c r="U19" s="69" t="b">
        <v>0</v>
      </c>
      <c r="V19" s="10" t="s">
        <v>280</v>
      </c>
      <c r="X19" t="e">
        <f>VALUE(RTD("tt.rtd",,RTD("tt.rtd",,"Inst","ASX",L19),"NetPos"))</f>
        <v>#N/A</v>
      </c>
    </row>
    <row r="20" spans="3:38" x14ac:dyDescent="0.2">
      <c r="L20" t="s">
        <v>179</v>
      </c>
      <c r="M20" s="67" t="s">
        <v>279</v>
      </c>
      <c r="N20" s="68" t="str">
        <f t="shared" si="0"/>
        <v/>
      </c>
      <c r="O20" s="67">
        <v>1</v>
      </c>
      <c r="P20" s="67">
        <v>0</v>
      </c>
      <c r="Q20" s="67">
        <v>0</v>
      </c>
      <c r="R20" s="67">
        <v>0</v>
      </c>
      <c r="S20" s="67" t="b">
        <f t="shared" si="1"/>
        <v>0</v>
      </c>
      <c r="T20" s="67" t="s">
        <v>2</v>
      </c>
      <c r="U20" s="69" t="b">
        <v>0</v>
      </c>
      <c r="V20" s="10" t="s">
        <v>280</v>
      </c>
      <c r="X20" t="e">
        <f>VALUE(RTD("tt.rtd",,RTD("tt.rtd",,"Inst","ASX",L20),"NetPos"))</f>
        <v>#N/A</v>
      </c>
    </row>
    <row r="21" spans="3:38" x14ac:dyDescent="0.2">
      <c r="L21" t="s">
        <v>184</v>
      </c>
      <c r="M21" s="67" t="s">
        <v>279</v>
      </c>
      <c r="N21" s="68" t="str">
        <f t="shared" si="0"/>
        <v/>
      </c>
      <c r="O21" s="67">
        <v>1</v>
      </c>
      <c r="P21" s="67">
        <v>0</v>
      </c>
      <c r="Q21" s="67">
        <v>0</v>
      </c>
      <c r="R21" s="67">
        <v>0</v>
      </c>
      <c r="S21" s="67" t="b">
        <f t="shared" si="1"/>
        <v>0</v>
      </c>
      <c r="T21" s="67" t="s">
        <v>2</v>
      </c>
      <c r="U21" s="69" t="b">
        <v>0</v>
      </c>
      <c r="V21" s="10" t="s">
        <v>280</v>
      </c>
      <c r="X21" t="e">
        <f>VALUE(RTD("tt.rtd",,RTD("tt.rtd",,"Inst","ASX",L21),"NetPos"))</f>
        <v>#N/A</v>
      </c>
    </row>
    <row r="22" spans="3:38" ht="16" thickBot="1" x14ac:dyDescent="0.25">
      <c r="C22" s="79"/>
      <c r="L22" t="s">
        <v>133</v>
      </c>
      <c r="M22" s="67" t="s">
        <v>279</v>
      </c>
      <c r="N22" s="68" t="str">
        <f t="shared" si="0"/>
        <v/>
      </c>
      <c r="O22" s="67">
        <v>1</v>
      </c>
      <c r="P22" s="67">
        <v>0</v>
      </c>
      <c r="Q22" s="67">
        <v>0</v>
      </c>
      <c r="R22" s="67">
        <v>0</v>
      </c>
      <c r="S22" s="67" t="b">
        <f t="shared" si="1"/>
        <v>0</v>
      </c>
      <c r="T22" s="67" t="s">
        <v>2</v>
      </c>
      <c r="U22" s="69" t="b">
        <v>0</v>
      </c>
      <c r="V22" s="10" t="s">
        <v>280</v>
      </c>
      <c r="X22" t="e">
        <f>VALUE(RTD("tt.rtd",,RTD("tt.rtd",,"Inst","ASX",L22),"NetPos"))</f>
        <v>#N/A</v>
      </c>
    </row>
    <row r="23" spans="3:38" x14ac:dyDescent="0.2">
      <c r="L23" t="s">
        <v>136</v>
      </c>
      <c r="M23" s="67" t="s">
        <v>279</v>
      </c>
      <c r="N23" s="68" t="str">
        <f t="shared" si="0"/>
        <v/>
      </c>
      <c r="O23" s="67">
        <v>1</v>
      </c>
      <c r="P23" s="67">
        <v>0</v>
      </c>
      <c r="Q23" s="67">
        <v>0</v>
      </c>
      <c r="R23" s="67">
        <v>0</v>
      </c>
      <c r="S23" s="67" t="b">
        <f t="shared" si="1"/>
        <v>0</v>
      </c>
      <c r="T23" s="67" t="s">
        <v>2</v>
      </c>
      <c r="U23" s="69" t="b">
        <v>0</v>
      </c>
      <c r="V23" s="10" t="s">
        <v>280</v>
      </c>
      <c r="X23" t="e">
        <f>VALUE(RTD("tt.rtd",,RTD("tt.rtd",,"Inst","ASX",L23),"NetPos"))</f>
        <v>#N/A</v>
      </c>
      <c r="AE23" s="78" t="str" cm="1">
        <f t="array" ref="AE23:AL23">_xlfn._xlws.FILTER(Sheet6!Q:X, Sheet6!V:V&lt;&gt;"")</f>
        <v>9M</v>
      </c>
      <c r="AF23">
        <v>0</v>
      </c>
      <c r="AG23" t="str">
        <v>6M in 9M</v>
      </c>
      <c r="AH23">
        <v>0</v>
      </c>
      <c r="AI23">
        <v>0</v>
      </c>
      <c r="AJ23" t="str">
        <v>signal</v>
      </c>
      <c r="AK23" t="str">
        <v>quoted contract</v>
      </c>
      <c r="AL23" t="str">
        <v>quote as</v>
      </c>
    </row>
    <row r="24" spans="3:38" x14ac:dyDescent="0.2">
      <c r="L24" t="s">
        <v>141</v>
      </c>
      <c r="M24" s="67" t="s">
        <v>279</v>
      </c>
      <c r="N24" s="68" t="str">
        <f t="shared" si="0"/>
        <v/>
      </c>
      <c r="O24" s="67">
        <v>1</v>
      </c>
      <c r="P24" s="67">
        <v>0</v>
      </c>
      <c r="Q24" s="67">
        <v>0</v>
      </c>
      <c r="R24" s="67">
        <v>0</v>
      </c>
      <c r="S24" s="67" t="b">
        <f t="shared" si="1"/>
        <v>0</v>
      </c>
      <c r="T24" s="67" t="s">
        <v>2</v>
      </c>
      <c r="U24" s="69" t="b">
        <v>0</v>
      </c>
      <c r="V24" s="10" t="s">
        <v>280</v>
      </c>
      <c r="X24" t="e">
        <f>VALUE(RTD("tt.rtd",,RTD("tt.rtd",,"Inst","ASX",L24),"NetPos"))</f>
        <v>#N/A</v>
      </c>
    </row>
    <row r="25" spans="3:38" x14ac:dyDescent="0.2">
      <c r="L25" t="s">
        <v>146</v>
      </c>
      <c r="M25" s="67" t="s">
        <v>279</v>
      </c>
      <c r="N25" s="68" t="str">
        <f t="shared" si="0"/>
        <v/>
      </c>
      <c r="O25" s="67">
        <v>1</v>
      </c>
      <c r="P25" s="67">
        <v>0</v>
      </c>
      <c r="Q25" s="67">
        <v>0</v>
      </c>
      <c r="R25" s="67">
        <v>0</v>
      </c>
      <c r="S25" s="67" t="b">
        <f t="shared" si="1"/>
        <v>0</v>
      </c>
      <c r="T25" s="67" t="s">
        <v>2</v>
      </c>
      <c r="U25" s="69" t="b">
        <v>0</v>
      </c>
      <c r="V25" s="10" t="s">
        <v>280</v>
      </c>
      <c r="X25" t="e">
        <f>VALUE(RTD("tt.rtd",,RTD("tt.rtd",,"Inst","ASX",L25),"NetPos"))</f>
        <v>#N/A</v>
      </c>
    </row>
    <row r="26" spans="3:38" x14ac:dyDescent="0.2">
      <c r="L26" t="s">
        <v>151</v>
      </c>
      <c r="M26" s="67" t="s">
        <v>279</v>
      </c>
      <c r="N26" s="68" t="str">
        <f t="shared" si="0"/>
        <v/>
      </c>
      <c r="O26" s="67">
        <v>1</v>
      </c>
      <c r="P26" s="67">
        <v>0</v>
      </c>
      <c r="Q26" s="67">
        <v>0</v>
      </c>
      <c r="R26" s="67">
        <v>0</v>
      </c>
      <c r="S26" s="67" t="b">
        <f t="shared" si="1"/>
        <v>0</v>
      </c>
      <c r="T26" s="67" t="s">
        <v>2</v>
      </c>
      <c r="U26" s="69" t="b">
        <v>0</v>
      </c>
      <c r="V26" s="10" t="s">
        <v>280</v>
      </c>
      <c r="X26" t="e">
        <f>VALUE(RTD("tt.rtd",,RTD("tt.rtd",,"Inst","ASX",L26),"NetPos"))</f>
        <v>#N/A</v>
      </c>
    </row>
    <row r="27" spans="3:38" x14ac:dyDescent="0.2">
      <c r="L27" t="s">
        <v>156</v>
      </c>
      <c r="M27" s="67" t="s">
        <v>279</v>
      </c>
      <c r="N27" s="68" t="str">
        <f t="shared" si="0"/>
        <v/>
      </c>
      <c r="O27" s="67">
        <v>1</v>
      </c>
      <c r="P27" s="67">
        <v>0</v>
      </c>
      <c r="Q27" s="67">
        <v>0</v>
      </c>
      <c r="R27" s="67">
        <v>0</v>
      </c>
      <c r="S27" s="67" t="b">
        <f t="shared" si="1"/>
        <v>0</v>
      </c>
      <c r="T27" s="67" t="s">
        <v>2</v>
      </c>
      <c r="U27" s="69" t="b">
        <v>0</v>
      </c>
      <c r="V27" s="10" t="s">
        <v>280</v>
      </c>
      <c r="X27" t="e">
        <f>VALUE(RTD("tt.rtd",,RTD("tt.rtd",,"Inst","ASX",L27),"NetPos"))</f>
        <v>#N/A</v>
      </c>
    </row>
    <row r="28" spans="3:38" x14ac:dyDescent="0.2">
      <c r="L28" t="s">
        <v>161</v>
      </c>
      <c r="M28" s="67" t="s">
        <v>279</v>
      </c>
      <c r="N28" s="68" t="str">
        <f t="shared" si="0"/>
        <v/>
      </c>
      <c r="O28" s="67">
        <v>1</v>
      </c>
      <c r="P28" s="67">
        <v>0</v>
      </c>
      <c r="Q28" s="67">
        <v>0</v>
      </c>
      <c r="R28" s="67">
        <v>0</v>
      </c>
      <c r="S28" s="67" t="b">
        <f t="shared" si="1"/>
        <v>0</v>
      </c>
      <c r="T28" s="67" t="s">
        <v>2</v>
      </c>
      <c r="U28" s="69" t="b">
        <v>0</v>
      </c>
      <c r="V28" s="10" t="s">
        <v>280</v>
      </c>
      <c r="X28" t="e">
        <f>VALUE(RTD("tt.rtd",,RTD("tt.rtd",,"Inst","ASX",L28),"NetPos"))</f>
        <v>#N/A</v>
      </c>
    </row>
    <row r="29" spans="3:38" x14ac:dyDescent="0.2">
      <c r="L29" t="s">
        <v>166</v>
      </c>
      <c r="M29" s="67" t="s">
        <v>279</v>
      </c>
      <c r="N29" s="68" t="str">
        <f t="shared" si="0"/>
        <v/>
      </c>
      <c r="O29" s="67">
        <v>1</v>
      </c>
      <c r="P29" s="67">
        <v>0</v>
      </c>
      <c r="Q29" s="67">
        <v>0</v>
      </c>
      <c r="R29" s="67">
        <v>0</v>
      </c>
      <c r="S29" s="67" t="b">
        <f t="shared" si="1"/>
        <v>0</v>
      </c>
      <c r="T29" s="67" t="s">
        <v>2</v>
      </c>
      <c r="U29" s="69" t="b">
        <v>0</v>
      </c>
      <c r="V29" s="10" t="s">
        <v>280</v>
      </c>
      <c r="X29" t="e">
        <f>VALUE(RTD("tt.rtd",,RTD("tt.rtd",,"Inst","ASX",L29),"NetPos"))</f>
        <v>#N/A</v>
      </c>
    </row>
    <row r="30" spans="3:38" x14ac:dyDescent="0.2">
      <c r="L30" t="s">
        <v>171</v>
      </c>
      <c r="M30" s="67" t="s">
        <v>279</v>
      </c>
      <c r="N30" s="68" t="str">
        <f t="shared" si="0"/>
        <v/>
      </c>
      <c r="O30" s="67">
        <v>1</v>
      </c>
      <c r="P30" s="67">
        <v>0</v>
      </c>
      <c r="Q30" s="67">
        <v>0</v>
      </c>
      <c r="R30" s="67">
        <v>0</v>
      </c>
      <c r="S30" s="67" t="b">
        <f t="shared" si="1"/>
        <v>0</v>
      </c>
      <c r="T30" s="67" t="s">
        <v>2</v>
      </c>
      <c r="U30" s="69" t="b">
        <v>0</v>
      </c>
      <c r="V30" s="10" t="s">
        <v>280</v>
      </c>
      <c r="X30" t="e">
        <f>VALUE(RTD("tt.rtd",,RTD("tt.rtd",,"Inst","ASX",L30),"NetPos"))</f>
        <v>#N/A</v>
      </c>
    </row>
    <row r="31" spans="3:38" x14ac:dyDescent="0.2">
      <c r="L31" t="s">
        <v>176</v>
      </c>
      <c r="M31" s="67" t="s">
        <v>279</v>
      </c>
      <c r="N31" s="68" t="str">
        <f t="shared" si="0"/>
        <v/>
      </c>
      <c r="O31" s="67">
        <v>1</v>
      </c>
      <c r="P31" s="67">
        <v>0</v>
      </c>
      <c r="Q31" s="67">
        <v>0</v>
      </c>
      <c r="R31" s="67">
        <v>0</v>
      </c>
      <c r="S31" s="67" t="b">
        <f t="shared" si="1"/>
        <v>0</v>
      </c>
      <c r="T31" s="67" t="s">
        <v>2</v>
      </c>
      <c r="U31" s="69" t="b">
        <v>0</v>
      </c>
      <c r="V31" s="10" t="s">
        <v>280</v>
      </c>
      <c r="X31" t="e">
        <f>VALUE(RTD("tt.rtd",,RTD("tt.rtd",,"Inst","ASX",L31),"NetPos"))</f>
        <v>#N/A</v>
      </c>
    </row>
    <row r="32" spans="3:38" x14ac:dyDescent="0.2">
      <c r="L32" t="s">
        <v>181</v>
      </c>
      <c r="M32" s="67" t="s">
        <v>279</v>
      </c>
      <c r="N32" s="68" t="str">
        <f t="shared" si="0"/>
        <v/>
      </c>
      <c r="O32" s="67">
        <v>1</v>
      </c>
      <c r="P32" s="67">
        <v>0</v>
      </c>
      <c r="Q32" s="67">
        <v>0</v>
      </c>
      <c r="R32" s="67">
        <v>0</v>
      </c>
      <c r="S32" s="67" t="b">
        <f t="shared" si="1"/>
        <v>0</v>
      </c>
      <c r="T32" s="67" t="s">
        <v>2</v>
      </c>
      <c r="U32" s="69" t="b">
        <v>0</v>
      </c>
      <c r="V32" s="10" t="s">
        <v>280</v>
      </c>
      <c r="X32" t="e">
        <f>VALUE(RTD("tt.rtd",,RTD("tt.rtd",,"Inst","ASX",L32),"NetPos"))</f>
        <v>#N/A</v>
      </c>
    </row>
    <row r="33" spans="3:38" x14ac:dyDescent="0.2">
      <c r="L33" t="s">
        <v>135</v>
      </c>
      <c r="M33" s="67" t="s">
        <v>279</v>
      </c>
      <c r="N33" s="68" t="str">
        <f t="shared" si="0"/>
        <v/>
      </c>
      <c r="O33" s="67">
        <v>1</v>
      </c>
      <c r="P33" s="67">
        <v>0</v>
      </c>
      <c r="Q33" s="67">
        <v>0</v>
      </c>
      <c r="R33" s="67">
        <v>0</v>
      </c>
      <c r="S33" s="67" t="b">
        <f t="shared" si="1"/>
        <v>0</v>
      </c>
      <c r="T33" s="67" t="s">
        <v>2</v>
      </c>
      <c r="U33" s="69" t="b">
        <v>0</v>
      </c>
      <c r="V33" s="10" t="s">
        <v>280</v>
      </c>
      <c r="X33" t="e">
        <f>VALUE(RTD("tt.rtd",,RTD("tt.rtd",,"Inst","ASX",L33),"NetPos"))</f>
        <v>#N/A</v>
      </c>
    </row>
    <row r="34" spans="3:38" x14ac:dyDescent="0.2">
      <c r="C34" s="79"/>
      <c r="L34" t="s">
        <v>140</v>
      </c>
      <c r="M34" s="67" t="s">
        <v>279</v>
      </c>
      <c r="N34" s="68" t="str">
        <f t="shared" si="0"/>
        <v/>
      </c>
      <c r="O34" s="67">
        <v>1</v>
      </c>
      <c r="P34" s="67">
        <v>0</v>
      </c>
      <c r="Q34" s="67">
        <v>0</v>
      </c>
      <c r="R34" s="67">
        <v>0</v>
      </c>
      <c r="S34" s="67" t="b">
        <f t="shared" si="1"/>
        <v>0</v>
      </c>
      <c r="T34" s="67" t="s">
        <v>2</v>
      </c>
      <c r="U34" s="69" t="b">
        <v>0</v>
      </c>
      <c r="V34" s="10" t="s">
        <v>280</v>
      </c>
      <c r="X34" t="e">
        <f>VALUE(RTD("tt.rtd",,RTD("tt.rtd",,"Inst","ASX",L34),"NetPos"))</f>
        <v>#N/A</v>
      </c>
    </row>
    <row r="35" spans="3:38" x14ac:dyDescent="0.2">
      <c r="L35" t="s">
        <v>145</v>
      </c>
      <c r="M35" s="67" t="s">
        <v>279</v>
      </c>
      <c r="N35" s="68" t="str">
        <f t="shared" si="0"/>
        <v/>
      </c>
      <c r="O35" s="67">
        <v>1</v>
      </c>
      <c r="P35" s="67">
        <v>0</v>
      </c>
      <c r="Q35" s="67">
        <v>0</v>
      </c>
      <c r="R35" s="67">
        <v>0</v>
      </c>
      <c r="S35" s="67" t="b">
        <f t="shared" si="1"/>
        <v>0</v>
      </c>
      <c r="T35" s="67" t="s">
        <v>2</v>
      </c>
      <c r="U35" s="69" t="b">
        <v>0</v>
      </c>
      <c r="V35" s="10" t="s">
        <v>280</v>
      </c>
      <c r="X35" t="e">
        <f>VALUE(RTD("tt.rtd",,RTD("tt.rtd",,"Inst","ASX",L35),"NetPos"))</f>
        <v>#N/A</v>
      </c>
    </row>
    <row r="36" spans="3:38" x14ac:dyDescent="0.2">
      <c r="L36" t="s">
        <v>150</v>
      </c>
      <c r="M36" s="67" t="s">
        <v>279</v>
      </c>
      <c r="N36" s="68" t="str">
        <f t="shared" si="0"/>
        <v/>
      </c>
      <c r="O36" s="67">
        <v>1</v>
      </c>
      <c r="P36" s="67">
        <v>0</v>
      </c>
      <c r="Q36" s="67">
        <v>0</v>
      </c>
      <c r="R36" s="67">
        <v>0</v>
      </c>
      <c r="S36" s="67" t="b">
        <f t="shared" si="1"/>
        <v>0</v>
      </c>
      <c r="T36" s="67" t="s">
        <v>2</v>
      </c>
      <c r="U36" s="69" t="b">
        <v>0</v>
      </c>
      <c r="V36" s="10" t="s">
        <v>280</v>
      </c>
      <c r="X36" t="e">
        <f>VALUE(RTD("tt.rtd",,RTD("tt.rtd",,"Inst","ASX",L36),"NetPos"))</f>
        <v>#N/A</v>
      </c>
    </row>
    <row r="37" spans="3:38" x14ac:dyDescent="0.2">
      <c r="L37" t="s">
        <v>155</v>
      </c>
      <c r="M37" s="67" t="s">
        <v>279</v>
      </c>
      <c r="N37" s="68" t="str">
        <f t="shared" si="0"/>
        <v/>
      </c>
      <c r="O37" s="67">
        <v>1</v>
      </c>
      <c r="P37" s="67">
        <v>0</v>
      </c>
      <c r="Q37" s="67">
        <v>0</v>
      </c>
      <c r="R37" s="67">
        <v>0</v>
      </c>
      <c r="S37" s="67" t="b">
        <f t="shared" si="1"/>
        <v>0</v>
      </c>
      <c r="T37" s="67" t="s">
        <v>2</v>
      </c>
      <c r="U37" s="69" t="b">
        <v>0</v>
      </c>
      <c r="V37" s="10" t="s">
        <v>280</v>
      </c>
      <c r="X37" t="e">
        <f>VALUE(RTD("tt.rtd",,RTD("tt.rtd",,"Inst","ASX",L37),"NetPos"))</f>
        <v>#N/A</v>
      </c>
    </row>
    <row r="38" spans="3:38" x14ac:dyDescent="0.2">
      <c r="L38" t="s">
        <v>160</v>
      </c>
      <c r="M38" s="67" t="s">
        <v>279</v>
      </c>
      <c r="N38" s="68" t="str">
        <f t="shared" si="0"/>
        <v/>
      </c>
      <c r="O38" s="67">
        <v>1</v>
      </c>
      <c r="P38" s="67">
        <v>0</v>
      </c>
      <c r="Q38" s="67">
        <v>0</v>
      </c>
      <c r="R38" s="67">
        <v>0</v>
      </c>
      <c r="S38" s="67" t="b">
        <f t="shared" si="1"/>
        <v>0</v>
      </c>
      <c r="T38" s="67" t="s">
        <v>2</v>
      </c>
      <c r="U38" s="69" t="b">
        <v>0</v>
      </c>
      <c r="V38" s="10" t="s">
        <v>280</v>
      </c>
      <c r="X38" t="e">
        <f>VALUE(RTD("tt.rtd",,RTD("tt.rtd",,"Inst","ASX",L38),"NetPos"))</f>
        <v>#N/A</v>
      </c>
    </row>
    <row r="39" spans="3:38" x14ac:dyDescent="0.2">
      <c r="L39" t="s">
        <v>165</v>
      </c>
      <c r="M39" s="67" t="s">
        <v>279</v>
      </c>
      <c r="N39" s="68" t="str">
        <f t="shared" si="0"/>
        <v/>
      </c>
      <c r="O39" s="67">
        <v>1</v>
      </c>
      <c r="P39" s="67">
        <v>0</v>
      </c>
      <c r="Q39" s="67">
        <v>0</v>
      </c>
      <c r="R39" s="67">
        <v>0</v>
      </c>
      <c r="S39" s="67" t="b">
        <f t="shared" si="1"/>
        <v>0</v>
      </c>
      <c r="T39" s="67" t="s">
        <v>2</v>
      </c>
      <c r="U39" s="69" t="b">
        <v>0</v>
      </c>
      <c r="V39" s="10" t="s">
        <v>280</v>
      </c>
      <c r="X39" t="e">
        <f>VALUE(RTD("tt.rtd",,RTD("tt.rtd",,"Inst","ASX",L39),"NetPos"))</f>
        <v>#N/A</v>
      </c>
    </row>
    <row r="40" spans="3:38" x14ac:dyDescent="0.2">
      <c r="L40" t="s">
        <v>170</v>
      </c>
      <c r="M40" s="67" t="s">
        <v>279</v>
      </c>
      <c r="N40" s="68" t="str">
        <f t="shared" si="0"/>
        <v/>
      </c>
      <c r="O40" s="67">
        <v>1</v>
      </c>
      <c r="P40" s="67">
        <v>0</v>
      </c>
      <c r="Q40" s="67">
        <v>0</v>
      </c>
      <c r="R40" s="67">
        <v>0</v>
      </c>
      <c r="S40" s="67" t="b">
        <f t="shared" si="1"/>
        <v>0</v>
      </c>
      <c r="T40" s="67" t="s">
        <v>2</v>
      </c>
      <c r="U40" s="69" t="b">
        <v>0</v>
      </c>
      <c r="V40" s="10" t="s">
        <v>280</v>
      </c>
      <c r="X40" t="e">
        <f>VALUE(RTD("tt.rtd",,RTD("tt.rtd",,"Inst","ASX",L40),"NetPos"))</f>
        <v>#N/A</v>
      </c>
    </row>
    <row r="41" spans="3:38" x14ac:dyDescent="0.2">
      <c r="L41" t="s">
        <v>175</v>
      </c>
      <c r="M41" s="67" t="s">
        <v>279</v>
      </c>
      <c r="N41" s="68" t="str">
        <f t="shared" si="0"/>
        <v/>
      </c>
      <c r="O41" s="67">
        <v>1</v>
      </c>
      <c r="P41" s="67">
        <v>0</v>
      </c>
      <c r="Q41" s="67">
        <v>0</v>
      </c>
      <c r="R41" s="67">
        <v>0</v>
      </c>
      <c r="S41" s="67" t="b">
        <f t="shared" si="1"/>
        <v>0</v>
      </c>
      <c r="T41" s="67" t="s">
        <v>2</v>
      </c>
      <c r="U41" s="69" t="b">
        <v>0</v>
      </c>
      <c r="V41" s="10" t="s">
        <v>280</v>
      </c>
      <c r="X41" t="e">
        <f>VALUE(RTD("tt.rtd",,RTD("tt.rtd",,"Inst","ASX",L41),"NetPos"))</f>
        <v>#N/A</v>
      </c>
    </row>
    <row r="42" spans="3:38" ht="16" thickBot="1" x14ac:dyDescent="0.25">
      <c r="L42" s="19" t="s">
        <v>180</v>
      </c>
      <c r="M42" s="92" t="s">
        <v>279</v>
      </c>
      <c r="N42" s="93" t="str">
        <f t="shared" si="0"/>
        <v/>
      </c>
      <c r="O42" s="92">
        <v>1</v>
      </c>
      <c r="P42" s="92">
        <v>0</v>
      </c>
      <c r="Q42" s="92">
        <v>0</v>
      </c>
      <c r="R42" s="92">
        <v>0</v>
      </c>
      <c r="S42" s="92" t="b">
        <f t="shared" si="1"/>
        <v>0</v>
      </c>
      <c r="T42" s="92" t="s">
        <v>2</v>
      </c>
      <c r="U42" s="94" t="b">
        <v>0</v>
      </c>
      <c r="V42" s="95" t="s">
        <v>280</v>
      </c>
      <c r="X42" t="e">
        <f>VALUE(RTD("tt.rtd",,RTD("tt.rtd",,"Inst","ASX",L42),"NetPos"))</f>
        <v>#N/A</v>
      </c>
    </row>
    <row r="43" spans="3:38" x14ac:dyDescent="0.2">
      <c r="L43" t="s">
        <v>131</v>
      </c>
      <c r="M43" s="88" t="s">
        <v>279</v>
      </c>
      <c r="N43" s="89" t="str">
        <f t="shared" ref="N43:N75" si="2">_xlfn.IFNA(VLOOKUP(L43, B:E, 4, FALSE),"")</f>
        <v/>
      </c>
      <c r="O43" s="88">
        <v>1</v>
      </c>
      <c r="P43" s="88">
        <v>0</v>
      </c>
      <c r="Q43" s="88">
        <v>0</v>
      </c>
      <c r="R43" s="88">
        <v>0</v>
      </c>
      <c r="S43" s="88" t="b">
        <f t="shared" ref="S43:S75" si="3">_xlfn.IFNA(IF(VLOOKUP(L10, B:J, 9, FALSE)="ask", TRUE, FALSE), FALSE)</f>
        <v>0</v>
      </c>
      <c r="T43" s="88" t="s">
        <v>4</v>
      </c>
      <c r="U43" s="90" t="b">
        <v>0</v>
      </c>
      <c r="V43" s="91" t="s">
        <v>280</v>
      </c>
      <c r="AE43" s="78" t="str" cm="1">
        <f t="array" ref="AE43:AL43">_xlfn._xlws.FILTER(Sheet6!Y:AF, Sheet6!AD:AD&lt;&gt;"")</f>
        <v>12M</v>
      </c>
      <c r="AF43">
        <v>0</v>
      </c>
      <c r="AG43" t="str">
        <v>9M in 12M</v>
      </c>
      <c r="AH43">
        <v>0</v>
      </c>
      <c r="AI43">
        <v>0</v>
      </c>
      <c r="AJ43" t="str">
        <v>signal</v>
      </c>
      <c r="AK43" t="str">
        <v>quoted contract</v>
      </c>
      <c r="AL43" t="str">
        <v>quote as</v>
      </c>
    </row>
    <row r="44" spans="3:38" x14ac:dyDescent="0.2">
      <c r="L44" t="s">
        <v>134</v>
      </c>
      <c r="M44" s="67" t="s">
        <v>279</v>
      </c>
      <c r="N44" s="68" t="str">
        <f t="shared" si="2"/>
        <v/>
      </c>
      <c r="O44" s="67">
        <v>1</v>
      </c>
      <c r="P44" s="67">
        <v>0</v>
      </c>
      <c r="Q44" s="67">
        <v>0</v>
      </c>
      <c r="R44" s="67">
        <v>0</v>
      </c>
      <c r="S44" s="67" t="b">
        <f t="shared" si="3"/>
        <v>0</v>
      </c>
      <c r="T44" s="67" t="s">
        <v>4</v>
      </c>
      <c r="U44" s="69" t="b">
        <v>0</v>
      </c>
      <c r="V44" s="10" t="s">
        <v>280</v>
      </c>
    </row>
    <row r="45" spans="3:38" x14ac:dyDescent="0.2">
      <c r="L45" t="s">
        <v>139</v>
      </c>
      <c r="M45" s="67" t="s">
        <v>279</v>
      </c>
      <c r="N45" s="68" t="str">
        <f t="shared" si="2"/>
        <v/>
      </c>
      <c r="O45" s="67">
        <v>1</v>
      </c>
      <c r="P45" s="67">
        <v>0</v>
      </c>
      <c r="Q45" s="67">
        <v>0</v>
      </c>
      <c r="R45" s="67">
        <v>0</v>
      </c>
      <c r="S45" s="67" t="b">
        <f t="shared" si="3"/>
        <v>0</v>
      </c>
      <c r="T45" s="67" t="s">
        <v>4</v>
      </c>
      <c r="U45" s="69" t="b">
        <v>0</v>
      </c>
      <c r="V45" s="10" t="s">
        <v>280</v>
      </c>
    </row>
    <row r="46" spans="3:38" x14ac:dyDescent="0.2">
      <c r="L46" t="s">
        <v>144</v>
      </c>
      <c r="M46" s="67" t="s">
        <v>279</v>
      </c>
      <c r="N46" s="68" t="str">
        <f t="shared" si="2"/>
        <v/>
      </c>
      <c r="O46" s="67">
        <v>1</v>
      </c>
      <c r="P46" s="67">
        <v>0</v>
      </c>
      <c r="Q46" s="67">
        <v>0</v>
      </c>
      <c r="R46" s="67">
        <v>0</v>
      </c>
      <c r="S46" s="67" t="b">
        <f t="shared" si="3"/>
        <v>0</v>
      </c>
      <c r="T46" s="67" t="s">
        <v>4</v>
      </c>
      <c r="U46" s="69" t="b">
        <v>0</v>
      </c>
      <c r="V46" s="10" t="s">
        <v>280</v>
      </c>
    </row>
    <row r="47" spans="3:38" x14ac:dyDescent="0.2">
      <c r="L47" t="s">
        <v>149</v>
      </c>
      <c r="M47" s="67" t="s">
        <v>279</v>
      </c>
      <c r="N47" s="68" t="str">
        <f t="shared" si="2"/>
        <v/>
      </c>
      <c r="O47" s="67">
        <v>1</v>
      </c>
      <c r="P47" s="67">
        <v>0</v>
      </c>
      <c r="Q47" s="67">
        <v>0</v>
      </c>
      <c r="R47" s="67">
        <v>0</v>
      </c>
      <c r="S47" s="67" t="b">
        <f t="shared" si="3"/>
        <v>0</v>
      </c>
      <c r="T47" s="67" t="s">
        <v>4</v>
      </c>
      <c r="U47" s="69" t="b">
        <v>0</v>
      </c>
      <c r="V47" s="10" t="s">
        <v>280</v>
      </c>
    </row>
    <row r="48" spans="3:38" x14ac:dyDescent="0.2">
      <c r="L48" t="s">
        <v>154</v>
      </c>
      <c r="M48" s="67" t="s">
        <v>279</v>
      </c>
      <c r="N48" s="68" t="str">
        <f t="shared" si="2"/>
        <v/>
      </c>
      <c r="O48" s="67">
        <v>1</v>
      </c>
      <c r="P48" s="67">
        <v>0</v>
      </c>
      <c r="Q48" s="67">
        <v>0</v>
      </c>
      <c r="R48" s="67">
        <v>0</v>
      </c>
      <c r="S48" s="67" t="b">
        <f t="shared" si="3"/>
        <v>0</v>
      </c>
      <c r="T48" s="67" t="s">
        <v>4</v>
      </c>
      <c r="U48" s="69" t="b">
        <v>0</v>
      </c>
      <c r="V48" s="10" t="s">
        <v>280</v>
      </c>
    </row>
    <row r="49" spans="12:22" x14ac:dyDescent="0.2">
      <c r="L49" t="s">
        <v>159</v>
      </c>
      <c r="M49" s="67" t="s">
        <v>279</v>
      </c>
      <c r="N49" s="68" t="str">
        <f t="shared" si="2"/>
        <v/>
      </c>
      <c r="O49" s="67">
        <v>1</v>
      </c>
      <c r="P49" s="67">
        <v>0</v>
      </c>
      <c r="Q49" s="67">
        <v>0</v>
      </c>
      <c r="R49" s="67">
        <v>0</v>
      </c>
      <c r="S49" s="67" t="b">
        <f t="shared" si="3"/>
        <v>0</v>
      </c>
      <c r="T49" s="67" t="s">
        <v>4</v>
      </c>
      <c r="U49" s="69" t="b">
        <v>0</v>
      </c>
      <c r="V49" s="10" t="s">
        <v>280</v>
      </c>
    </row>
    <row r="50" spans="12:22" x14ac:dyDescent="0.2">
      <c r="L50" t="s">
        <v>164</v>
      </c>
      <c r="M50" s="67" t="s">
        <v>279</v>
      </c>
      <c r="N50" s="68" t="str">
        <f t="shared" si="2"/>
        <v/>
      </c>
      <c r="O50" s="67">
        <v>1</v>
      </c>
      <c r="P50" s="67">
        <v>0</v>
      </c>
      <c r="Q50" s="67">
        <v>0</v>
      </c>
      <c r="R50" s="67">
        <v>0</v>
      </c>
      <c r="S50" s="67" t="b">
        <f t="shared" si="3"/>
        <v>0</v>
      </c>
      <c r="T50" s="67" t="s">
        <v>4</v>
      </c>
      <c r="U50" s="69" t="b">
        <v>0</v>
      </c>
      <c r="V50" s="10" t="s">
        <v>280</v>
      </c>
    </row>
    <row r="51" spans="12:22" x14ac:dyDescent="0.2">
      <c r="L51" t="s">
        <v>169</v>
      </c>
      <c r="M51" s="67" t="s">
        <v>279</v>
      </c>
      <c r="N51" s="68" t="str">
        <f t="shared" si="2"/>
        <v/>
      </c>
      <c r="O51" s="67">
        <v>1</v>
      </c>
      <c r="P51" s="67">
        <v>0</v>
      </c>
      <c r="Q51" s="67">
        <v>0</v>
      </c>
      <c r="R51" s="67">
        <v>0</v>
      </c>
      <c r="S51" s="67" t="b">
        <f t="shared" si="3"/>
        <v>0</v>
      </c>
      <c r="T51" s="67" t="s">
        <v>4</v>
      </c>
      <c r="U51" s="69" t="b">
        <v>0</v>
      </c>
      <c r="V51" s="10" t="s">
        <v>280</v>
      </c>
    </row>
    <row r="52" spans="12:22" x14ac:dyDescent="0.2">
      <c r="L52" t="s">
        <v>174</v>
      </c>
      <c r="M52" s="67" t="s">
        <v>279</v>
      </c>
      <c r="N52" s="68" t="str">
        <f t="shared" si="2"/>
        <v/>
      </c>
      <c r="O52" s="67">
        <v>1</v>
      </c>
      <c r="P52" s="67">
        <v>0</v>
      </c>
      <c r="Q52" s="67">
        <v>0</v>
      </c>
      <c r="R52" s="67">
        <v>0</v>
      </c>
      <c r="S52" s="67" t="b">
        <f t="shared" si="3"/>
        <v>0</v>
      </c>
      <c r="T52" s="67" t="s">
        <v>4</v>
      </c>
      <c r="U52" s="69" t="b">
        <v>0</v>
      </c>
      <c r="V52" s="10" t="s">
        <v>280</v>
      </c>
    </row>
    <row r="53" spans="12:22" x14ac:dyDescent="0.2">
      <c r="L53" t="s">
        <v>179</v>
      </c>
      <c r="M53" s="67" t="s">
        <v>279</v>
      </c>
      <c r="N53" s="68" t="str">
        <f t="shared" si="2"/>
        <v/>
      </c>
      <c r="O53" s="67">
        <v>1</v>
      </c>
      <c r="P53" s="67">
        <v>0</v>
      </c>
      <c r="Q53" s="67">
        <v>0</v>
      </c>
      <c r="R53" s="67">
        <v>0</v>
      </c>
      <c r="S53" s="67" t="b">
        <f t="shared" si="3"/>
        <v>0</v>
      </c>
      <c r="T53" s="67" t="s">
        <v>4</v>
      </c>
      <c r="U53" s="69" t="b">
        <v>0</v>
      </c>
      <c r="V53" s="10" t="s">
        <v>280</v>
      </c>
    </row>
    <row r="54" spans="12:22" x14ac:dyDescent="0.2">
      <c r="L54" t="s">
        <v>184</v>
      </c>
      <c r="M54" s="67" t="s">
        <v>279</v>
      </c>
      <c r="N54" s="68" t="str">
        <f t="shared" si="2"/>
        <v/>
      </c>
      <c r="O54" s="67">
        <v>1</v>
      </c>
      <c r="P54" s="67">
        <v>0</v>
      </c>
      <c r="Q54" s="67">
        <v>0</v>
      </c>
      <c r="R54" s="67">
        <v>0</v>
      </c>
      <c r="S54" s="67" t="b">
        <f t="shared" si="3"/>
        <v>0</v>
      </c>
      <c r="T54" s="67" t="s">
        <v>4</v>
      </c>
      <c r="U54" s="69" t="b">
        <v>0</v>
      </c>
      <c r="V54" s="10" t="s">
        <v>280</v>
      </c>
    </row>
    <row r="55" spans="12:22" x14ac:dyDescent="0.2">
      <c r="L55" t="s">
        <v>133</v>
      </c>
      <c r="M55" s="67" t="s">
        <v>279</v>
      </c>
      <c r="N55" s="68" t="str">
        <f t="shared" si="2"/>
        <v/>
      </c>
      <c r="O55" s="67">
        <v>1</v>
      </c>
      <c r="P55" s="67">
        <v>0</v>
      </c>
      <c r="Q55" s="67">
        <v>0</v>
      </c>
      <c r="R55" s="67">
        <v>0</v>
      </c>
      <c r="S55" s="67" t="b">
        <f t="shared" si="3"/>
        <v>0</v>
      </c>
      <c r="T55" s="67" t="s">
        <v>4</v>
      </c>
      <c r="U55" s="69" t="b">
        <v>0</v>
      </c>
      <c r="V55" s="10" t="s">
        <v>280</v>
      </c>
    </row>
    <row r="56" spans="12:22" x14ac:dyDescent="0.2">
      <c r="L56" t="s">
        <v>136</v>
      </c>
      <c r="M56" s="67" t="s">
        <v>279</v>
      </c>
      <c r="N56" s="68" t="str">
        <f t="shared" si="2"/>
        <v/>
      </c>
      <c r="O56" s="67">
        <v>1</v>
      </c>
      <c r="P56" s="67">
        <v>0</v>
      </c>
      <c r="Q56" s="67">
        <v>0</v>
      </c>
      <c r="R56" s="67">
        <v>0</v>
      </c>
      <c r="S56" s="67" t="b">
        <f t="shared" si="3"/>
        <v>0</v>
      </c>
      <c r="T56" s="67" t="s">
        <v>4</v>
      </c>
      <c r="U56" s="69" t="b">
        <v>0</v>
      </c>
      <c r="V56" s="10" t="s">
        <v>280</v>
      </c>
    </row>
    <row r="57" spans="12:22" x14ac:dyDescent="0.2">
      <c r="L57" t="s">
        <v>141</v>
      </c>
      <c r="M57" s="67" t="s">
        <v>279</v>
      </c>
      <c r="N57" s="68" t="str">
        <f t="shared" si="2"/>
        <v/>
      </c>
      <c r="O57" s="67">
        <v>1</v>
      </c>
      <c r="P57" s="67">
        <v>0</v>
      </c>
      <c r="Q57" s="67">
        <v>0</v>
      </c>
      <c r="R57" s="67">
        <v>0</v>
      </c>
      <c r="S57" s="67" t="b">
        <f t="shared" si="3"/>
        <v>0</v>
      </c>
      <c r="T57" s="67" t="s">
        <v>4</v>
      </c>
      <c r="U57" s="69" t="b">
        <v>0</v>
      </c>
      <c r="V57" s="10" t="s">
        <v>280</v>
      </c>
    </row>
    <row r="58" spans="12:22" x14ac:dyDescent="0.2">
      <c r="L58" t="s">
        <v>146</v>
      </c>
      <c r="M58" s="67" t="s">
        <v>279</v>
      </c>
      <c r="N58" s="68" t="str">
        <f t="shared" si="2"/>
        <v/>
      </c>
      <c r="O58" s="67">
        <v>1</v>
      </c>
      <c r="P58" s="67">
        <v>0</v>
      </c>
      <c r="Q58" s="67">
        <v>0</v>
      </c>
      <c r="R58" s="67">
        <v>0</v>
      </c>
      <c r="S58" s="67" t="b">
        <f t="shared" si="3"/>
        <v>0</v>
      </c>
      <c r="T58" s="67" t="s">
        <v>4</v>
      </c>
      <c r="U58" s="69" t="b">
        <v>0</v>
      </c>
      <c r="V58" s="10" t="s">
        <v>280</v>
      </c>
    </row>
    <row r="59" spans="12:22" x14ac:dyDescent="0.2">
      <c r="L59" t="s">
        <v>151</v>
      </c>
      <c r="M59" s="67" t="s">
        <v>279</v>
      </c>
      <c r="N59" s="68" t="str">
        <f t="shared" si="2"/>
        <v/>
      </c>
      <c r="O59" s="67">
        <v>1</v>
      </c>
      <c r="P59" s="67">
        <v>0</v>
      </c>
      <c r="Q59" s="67">
        <v>0</v>
      </c>
      <c r="R59" s="67">
        <v>0</v>
      </c>
      <c r="S59" s="67" t="b">
        <f t="shared" si="3"/>
        <v>0</v>
      </c>
      <c r="T59" s="67" t="s">
        <v>4</v>
      </c>
      <c r="U59" s="69" t="b">
        <v>0</v>
      </c>
      <c r="V59" s="10" t="s">
        <v>280</v>
      </c>
    </row>
    <row r="60" spans="12:22" x14ac:dyDescent="0.2">
      <c r="L60" t="s">
        <v>156</v>
      </c>
      <c r="M60" s="67" t="s">
        <v>279</v>
      </c>
      <c r="N60" s="68" t="str">
        <f t="shared" si="2"/>
        <v/>
      </c>
      <c r="O60" s="67">
        <v>1</v>
      </c>
      <c r="P60" s="67">
        <v>0</v>
      </c>
      <c r="Q60" s="67">
        <v>0</v>
      </c>
      <c r="R60" s="67">
        <v>0</v>
      </c>
      <c r="S60" s="67" t="b">
        <f t="shared" si="3"/>
        <v>0</v>
      </c>
      <c r="T60" s="67" t="s">
        <v>4</v>
      </c>
      <c r="U60" s="69" t="b">
        <v>0</v>
      </c>
      <c r="V60" s="10" t="s">
        <v>280</v>
      </c>
    </row>
    <row r="61" spans="12:22" x14ac:dyDescent="0.2">
      <c r="L61" t="s">
        <v>161</v>
      </c>
      <c r="M61" s="67" t="s">
        <v>279</v>
      </c>
      <c r="N61" s="68" t="str">
        <f t="shared" si="2"/>
        <v/>
      </c>
      <c r="O61" s="67">
        <v>1</v>
      </c>
      <c r="P61" s="67">
        <v>0</v>
      </c>
      <c r="Q61" s="67">
        <v>0</v>
      </c>
      <c r="R61" s="67">
        <v>0</v>
      </c>
      <c r="S61" s="67" t="b">
        <f t="shared" si="3"/>
        <v>0</v>
      </c>
      <c r="T61" s="67" t="s">
        <v>4</v>
      </c>
      <c r="U61" s="69" t="b">
        <v>0</v>
      </c>
      <c r="V61" s="10" t="s">
        <v>280</v>
      </c>
    </row>
    <row r="62" spans="12:22" x14ac:dyDescent="0.2">
      <c r="L62" t="s">
        <v>166</v>
      </c>
      <c r="M62" s="67" t="s">
        <v>279</v>
      </c>
      <c r="N62" s="68" t="str">
        <f t="shared" si="2"/>
        <v/>
      </c>
      <c r="O62" s="67">
        <v>1</v>
      </c>
      <c r="P62" s="67">
        <v>0</v>
      </c>
      <c r="Q62" s="67">
        <v>0</v>
      </c>
      <c r="R62" s="67">
        <v>0</v>
      </c>
      <c r="S62" s="67" t="b">
        <f t="shared" si="3"/>
        <v>0</v>
      </c>
      <c r="T62" s="67" t="s">
        <v>4</v>
      </c>
      <c r="U62" s="69" t="b">
        <v>0</v>
      </c>
      <c r="V62" s="10" t="s">
        <v>280</v>
      </c>
    </row>
    <row r="63" spans="12:22" x14ac:dyDescent="0.2">
      <c r="L63" t="s">
        <v>171</v>
      </c>
      <c r="M63" s="67" t="s">
        <v>279</v>
      </c>
      <c r="N63" s="68" t="str">
        <f t="shared" si="2"/>
        <v/>
      </c>
      <c r="O63" s="67">
        <v>1</v>
      </c>
      <c r="P63" s="67">
        <v>0</v>
      </c>
      <c r="Q63" s="67">
        <v>0</v>
      </c>
      <c r="R63" s="67">
        <v>0</v>
      </c>
      <c r="S63" s="67" t="b">
        <f t="shared" si="3"/>
        <v>0</v>
      </c>
      <c r="T63" s="67" t="s">
        <v>4</v>
      </c>
      <c r="U63" s="69" t="b">
        <v>0</v>
      </c>
      <c r="V63" s="10" t="s">
        <v>280</v>
      </c>
    </row>
    <row r="64" spans="12:22" x14ac:dyDescent="0.2">
      <c r="L64" t="s">
        <v>176</v>
      </c>
      <c r="M64" s="67" t="s">
        <v>279</v>
      </c>
      <c r="N64" s="68" t="str">
        <f t="shared" si="2"/>
        <v/>
      </c>
      <c r="O64" s="67">
        <v>1</v>
      </c>
      <c r="P64" s="67">
        <v>0</v>
      </c>
      <c r="Q64" s="67">
        <v>0</v>
      </c>
      <c r="R64" s="67">
        <v>0</v>
      </c>
      <c r="S64" s="67" t="b">
        <f t="shared" si="3"/>
        <v>0</v>
      </c>
      <c r="T64" s="67" t="s">
        <v>4</v>
      </c>
      <c r="U64" s="69" t="b">
        <v>0</v>
      </c>
      <c r="V64" s="10" t="s">
        <v>280</v>
      </c>
    </row>
    <row r="65" spans="12:38" ht="16" thickBot="1" x14ac:dyDescent="0.25">
      <c r="L65" t="s">
        <v>181</v>
      </c>
      <c r="M65" s="67" t="s">
        <v>279</v>
      </c>
      <c r="N65" s="68" t="str">
        <f t="shared" si="2"/>
        <v/>
      </c>
      <c r="O65" s="67">
        <v>1</v>
      </c>
      <c r="P65" s="67">
        <v>0</v>
      </c>
      <c r="Q65" s="67">
        <v>0</v>
      </c>
      <c r="R65" s="67">
        <v>0</v>
      </c>
      <c r="S65" s="67" t="b">
        <f t="shared" si="3"/>
        <v>0</v>
      </c>
      <c r="T65" s="67" t="s">
        <v>4</v>
      </c>
      <c r="U65" s="69" t="b">
        <v>0</v>
      </c>
      <c r="V65" s="10" t="s">
        <v>280</v>
      </c>
    </row>
    <row r="66" spans="12:38" x14ac:dyDescent="0.2">
      <c r="L66" t="s">
        <v>135</v>
      </c>
      <c r="M66" s="67" t="s">
        <v>279</v>
      </c>
      <c r="N66" s="68" t="str">
        <f t="shared" si="2"/>
        <v/>
      </c>
      <c r="O66" s="67">
        <v>1</v>
      </c>
      <c r="P66" s="67">
        <v>0</v>
      </c>
      <c r="Q66" s="67">
        <v>0</v>
      </c>
      <c r="R66" s="67">
        <v>0</v>
      </c>
      <c r="S66" s="67" t="b">
        <f t="shared" si="3"/>
        <v>0</v>
      </c>
      <c r="T66" s="67" t="s">
        <v>4</v>
      </c>
      <c r="U66" s="69" t="b">
        <v>0</v>
      </c>
      <c r="V66" s="10" t="s">
        <v>280</v>
      </c>
      <c r="AE66" s="78" t="str" cm="1">
        <f t="array" ref="AE66:AL66">_xlfn._xlws.FILTER(Sheet6!AG:AN, Sheet6!AL:AL&lt;&gt;"")</f>
        <v>15M</v>
      </c>
      <c r="AF66">
        <v>0</v>
      </c>
      <c r="AG66" t="str">
        <v>12M in 15M</v>
      </c>
      <c r="AH66">
        <v>0</v>
      </c>
      <c r="AI66">
        <v>0</v>
      </c>
      <c r="AJ66" t="str">
        <v>signal</v>
      </c>
      <c r="AK66" t="str">
        <v>quoted contract</v>
      </c>
      <c r="AL66" t="str">
        <v>quote as</v>
      </c>
    </row>
    <row r="67" spans="12:38" x14ac:dyDescent="0.2">
      <c r="L67" t="s">
        <v>140</v>
      </c>
      <c r="M67" s="67" t="s">
        <v>279</v>
      </c>
      <c r="N67" s="68" t="str">
        <f t="shared" si="2"/>
        <v/>
      </c>
      <c r="O67" s="67">
        <v>1</v>
      </c>
      <c r="P67" s="67">
        <v>0</v>
      </c>
      <c r="Q67" s="67">
        <v>0</v>
      </c>
      <c r="R67" s="67">
        <v>0</v>
      </c>
      <c r="S67" s="67" t="b">
        <f t="shared" si="3"/>
        <v>0</v>
      </c>
      <c r="T67" s="67" t="s">
        <v>4</v>
      </c>
      <c r="U67" s="69" t="b">
        <v>0</v>
      </c>
      <c r="V67" s="10" t="s">
        <v>280</v>
      </c>
    </row>
    <row r="68" spans="12:38" x14ac:dyDescent="0.2">
      <c r="L68" t="s">
        <v>145</v>
      </c>
      <c r="M68" s="67" t="s">
        <v>279</v>
      </c>
      <c r="N68" s="68" t="str">
        <f t="shared" si="2"/>
        <v/>
      </c>
      <c r="O68" s="67">
        <v>1</v>
      </c>
      <c r="P68" s="67">
        <v>0</v>
      </c>
      <c r="Q68" s="67">
        <v>0</v>
      </c>
      <c r="R68" s="67">
        <v>0</v>
      </c>
      <c r="S68" s="67" t="b">
        <f t="shared" si="3"/>
        <v>0</v>
      </c>
      <c r="T68" s="67" t="s">
        <v>4</v>
      </c>
      <c r="U68" s="69" t="b">
        <v>0</v>
      </c>
      <c r="V68" s="10" t="s">
        <v>280</v>
      </c>
    </row>
    <row r="69" spans="12:38" x14ac:dyDescent="0.2">
      <c r="L69" t="s">
        <v>150</v>
      </c>
      <c r="M69" s="67" t="s">
        <v>279</v>
      </c>
      <c r="N69" s="68" t="str">
        <f t="shared" si="2"/>
        <v/>
      </c>
      <c r="O69" s="67">
        <v>1</v>
      </c>
      <c r="P69" s="67">
        <v>0</v>
      </c>
      <c r="Q69" s="67">
        <v>0</v>
      </c>
      <c r="R69" s="67">
        <v>0</v>
      </c>
      <c r="S69" s="67" t="b">
        <f t="shared" si="3"/>
        <v>0</v>
      </c>
      <c r="T69" s="67" t="s">
        <v>4</v>
      </c>
      <c r="U69" s="69" t="b">
        <v>0</v>
      </c>
      <c r="V69" s="10" t="s">
        <v>280</v>
      </c>
    </row>
    <row r="70" spans="12:38" x14ac:dyDescent="0.2">
      <c r="L70" t="s">
        <v>155</v>
      </c>
      <c r="M70" s="67" t="s">
        <v>279</v>
      </c>
      <c r="N70" s="68" t="str">
        <f t="shared" si="2"/>
        <v/>
      </c>
      <c r="O70" s="67">
        <v>1</v>
      </c>
      <c r="P70" s="67">
        <v>0</v>
      </c>
      <c r="Q70" s="67">
        <v>0</v>
      </c>
      <c r="R70" s="67">
        <v>0</v>
      </c>
      <c r="S70" s="67" t="b">
        <f t="shared" si="3"/>
        <v>0</v>
      </c>
      <c r="T70" s="67" t="s">
        <v>4</v>
      </c>
      <c r="U70" s="69" t="b">
        <v>0</v>
      </c>
      <c r="V70" s="10" t="s">
        <v>280</v>
      </c>
    </row>
    <row r="71" spans="12:38" x14ac:dyDescent="0.2">
      <c r="L71" t="s">
        <v>160</v>
      </c>
      <c r="M71" s="67" t="s">
        <v>279</v>
      </c>
      <c r="N71" s="68" t="str">
        <f t="shared" si="2"/>
        <v/>
      </c>
      <c r="O71" s="67">
        <v>1</v>
      </c>
      <c r="P71" s="67">
        <v>0</v>
      </c>
      <c r="Q71" s="67">
        <v>0</v>
      </c>
      <c r="R71" s="67">
        <v>0</v>
      </c>
      <c r="S71" s="67" t="b">
        <f t="shared" si="3"/>
        <v>0</v>
      </c>
      <c r="T71" s="67" t="s">
        <v>4</v>
      </c>
      <c r="U71" s="69" t="b">
        <v>0</v>
      </c>
      <c r="V71" s="10" t="s">
        <v>280</v>
      </c>
    </row>
    <row r="72" spans="12:38" x14ac:dyDescent="0.2">
      <c r="L72" t="s">
        <v>165</v>
      </c>
      <c r="M72" s="67" t="s">
        <v>279</v>
      </c>
      <c r="N72" s="68" t="str">
        <f t="shared" si="2"/>
        <v/>
      </c>
      <c r="O72" s="67">
        <v>1</v>
      </c>
      <c r="P72" s="67">
        <v>0</v>
      </c>
      <c r="Q72" s="67">
        <v>0</v>
      </c>
      <c r="R72" s="67">
        <v>0</v>
      </c>
      <c r="S72" s="67" t="b">
        <f t="shared" si="3"/>
        <v>0</v>
      </c>
      <c r="T72" s="67" t="s">
        <v>4</v>
      </c>
      <c r="U72" s="69" t="b">
        <v>0</v>
      </c>
      <c r="V72" s="10" t="s">
        <v>280</v>
      </c>
    </row>
    <row r="73" spans="12:38" x14ac:dyDescent="0.2">
      <c r="L73" t="s">
        <v>170</v>
      </c>
      <c r="M73" s="67" t="s">
        <v>279</v>
      </c>
      <c r="N73" s="68" t="str">
        <f t="shared" si="2"/>
        <v/>
      </c>
      <c r="O73" s="67">
        <v>1</v>
      </c>
      <c r="P73" s="67">
        <v>0</v>
      </c>
      <c r="Q73" s="67">
        <v>0</v>
      </c>
      <c r="R73" s="67">
        <v>0</v>
      </c>
      <c r="S73" s="67" t="b">
        <f t="shared" si="3"/>
        <v>0</v>
      </c>
      <c r="T73" s="67" t="s">
        <v>4</v>
      </c>
      <c r="U73" s="69" t="b">
        <v>0</v>
      </c>
      <c r="V73" s="10" t="s">
        <v>280</v>
      </c>
    </row>
    <row r="74" spans="12:38" x14ac:dyDescent="0.2">
      <c r="L74" t="s">
        <v>175</v>
      </c>
      <c r="M74" s="67" t="s">
        <v>279</v>
      </c>
      <c r="N74" s="68" t="str">
        <f t="shared" si="2"/>
        <v/>
      </c>
      <c r="O74" s="67">
        <v>1</v>
      </c>
      <c r="P74" s="67">
        <v>0</v>
      </c>
      <c r="Q74" s="67">
        <v>0</v>
      </c>
      <c r="R74" s="67">
        <v>0</v>
      </c>
      <c r="S74" s="67" t="b">
        <f t="shared" si="3"/>
        <v>0</v>
      </c>
      <c r="T74" s="67" t="s">
        <v>4</v>
      </c>
      <c r="U74" s="69" t="b">
        <v>0</v>
      </c>
      <c r="V74" s="10" t="s">
        <v>280</v>
      </c>
    </row>
    <row r="75" spans="12:38" x14ac:dyDescent="0.2">
      <c r="L75" t="s">
        <v>180</v>
      </c>
      <c r="M75" s="67" t="s">
        <v>279</v>
      </c>
      <c r="N75" s="68" t="str">
        <f t="shared" si="2"/>
        <v/>
      </c>
      <c r="O75" s="67">
        <v>1</v>
      </c>
      <c r="P75" s="67">
        <v>0</v>
      </c>
      <c r="Q75" s="67">
        <v>0</v>
      </c>
      <c r="R75" s="67">
        <v>0</v>
      </c>
      <c r="S75" s="67" t="b">
        <f t="shared" si="3"/>
        <v>0</v>
      </c>
      <c r="T75" s="67" t="s">
        <v>4</v>
      </c>
      <c r="U75" s="69" t="b">
        <v>0</v>
      </c>
      <c r="V75" s="10" t="s">
        <v>280</v>
      </c>
    </row>
    <row r="86" spans="31:38" ht="16" thickBot="1" x14ac:dyDescent="0.25"/>
    <row r="87" spans="31:38" x14ac:dyDescent="0.2">
      <c r="AE87" s="78" t="str" cm="1">
        <f t="array" ref="AE87:AL87">_xlfn._xlws.FILTER(Sheet6!AO:AV, Sheet6!AT:AT&lt;&gt;"")</f>
        <v>18M</v>
      </c>
      <c r="AF87">
        <v>0</v>
      </c>
      <c r="AG87" t="str">
        <v>15M in 18M</v>
      </c>
      <c r="AH87">
        <v>0</v>
      </c>
      <c r="AI87">
        <v>0</v>
      </c>
      <c r="AJ87" t="str">
        <v>signal</v>
      </c>
      <c r="AK87" t="str">
        <v>quoted contract</v>
      </c>
      <c r="AL87" t="str">
        <v>quote as</v>
      </c>
    </row>
    <row r="99" spans="31:38" ht="16" thickBot="1" x14ac:dyDescent="0.25"/>
    <row r="100" spans="31:38" x14ac:dyDescent="0.2">
      <c r="AE100" s="78" t="str" cm="1">
        <f t="array" ref="AE100:AL100">_xlfn._xlws.FILTER(Sheet6!AW:BD, Sheet6!BB:BB&lt;&gt;"")</f>
        <v>21M</v>
      </c>
      <c r="AF100">
        <v>0</v>
      </c>
      <c r="AG100" t="str">
        <v>18M in 21M</v>
      </c>
      <c r="AH100">
        <v>0</v>
      </c>
      <c r="AI100">
        <v>0</v>
      </c>
      <c r="AJ100" t="str">
        <v>signal</v>
      </c>
      <c r="AK100" t="str">
        <v>quoted contract</v>
      </c>
      <c r="AL100" t="str">
        <v>quote as</v>
      </c>
    </row>
    <row r="110" spans="31:38" ht="16" thickBot="1" x14ac:dyDescent="0.25"/>
    <row r="111" spans="31:38" x14ac:dyDescent="0.2">
      <c r="AE111" s="78" t="str" cm="1">
        <f t="array" ref="AE111:AL111">_xlfn._xlws.FILTER(Sheet6!BE:BL, Sheet6!BJ:BJ&lt;&gt;"")</f>
        <v>YT</v>
      </c>
      <c r="AF111">
        <v>0</v>
      </c>
      <c r="AG111" t="str">
        <v>YT</v>
      </c>
      <c r="AH111">
        <v>0</v>
      </c>
      <c r="AI111">
        <v>0</v>
      </c>
      <c r="AJ111" t="str">
        <v>signal</v>
      </c>
      <c r="AK111" t="str">
        <v>quoted contract</v>
      </c>
      <c r="AL111" t="str">
        <v>quote as</v>
      </c>
    </row>
  </sheetData>
  <conditionalFormatting sqref="C3">
    <cfRule type="expression" dxfId="14" priority="11">
      <formula>$S2&gt;0</formula>
    </cfRule>
  </conditionalFormatting>
  <conditionalFormatting sqref="S1:S1048576">
    <cfRule type="containsText" dxfId="13" priority="1" operator="containsText" text="true">
      <formula>NOT(ISERROR(SEARCH("true",S1)))</formula>
    </cfRule>
  </conditionalFormatting>
  <conditionalFormatting sqref="T6:T8">
    <cfRule type="containsText" dxfId="12" priority="14" operator="containsText" text="Sell">
      <formula>NOT(ISERROR(SEARCH("Sell",T6)))</formula>
    </cfRule>
    <cfRule type="containsText" dxfId="11" priority="15" operator="containsText" text="Buy">
      <formula>NOT(ISERROR(SEARCH("Buy",T6)))</formula>
    </cfRule>
  </conditionalFormatting>
  <conditionalFormatting sqref="T10:T75">
    <cfRule type="containsText" dxfId="10" priority="2" operator="containsText" text="Sell">
      <formula>NOT(ISERROR(SEARCH("Sell",T10)))</formula>
    </cfRule>
    <cfRule type="containsText" dxfId="9" priority="3" operator="containsText" text="Buy">
      <formula>NOT(ISERROR(SEARCH("Buy",T10)))</formula>
    </cfRule>
  </conditionalFormatting>
  <conditionalFormatting sqref="U6">
    <cfRule type="expression" dxfId="8" priority="51">
      <formula>AND(#REF!="Buy",#REF!&lt;=$V3)</formula>
    </cfRule>
    <cfRule type="expression" dxfId="7" priority="52">
      <formula>AND(#REF!="Sell",#REF!&gt;=$V3)</formula>
    </cfRule>
  </conditionalFormatting>
  <conditionalFormatting sqref="U6:U75">
    <cfRule type="containsText" dxfId="6" priority="4" operator="containsText" text="False">
      <formula>NOT(ISERROR(SEARCH("False",U6)))</formula>
    </cfRule>
    <cfRule type="containsText" dxfId="5" priority="5" operator="containsText" text="True">
      <formula>NOT(ISERROR(SEARCH("True",U6)))</formula>
    </cfRule>
    <cfRule type="expression" dxfId="4" priority="6">
      <formula>$Q6=""</formula>
    </cfRule>
  </conditionalFormatting>
  <conditionalFormatting sqref="U7:U75">
    <cfRule type="expression" dxfId="3" priority="7">
      <formula>AND(#REF!="Buy",#REF!&lt;=#REF!)</formula>
    </cfRule>
    <cfRule type="expression" dxfId="2" priority="8">
      <formula>AND(#REF!="Sell",#REF!&gt;=#REF!)</formula>
    </cfRule>
  </conditionalFormatting>
  <conditionalFormatting sqref="X1:X1048576">
    <cfRule type="cellIs" dxfId="1" priority="9" operator="lessThan">
      <formula>0</formula>
    </cfRule>
    <cfRule type="cellIs" dxfId="0" priority="10" operator="greaterThan">
      <formula>0</formula>
    </cfRule>
  </conditionalFormatting>
  <dataValidations count="5">
    <dataValidation type="list" allowBlank="1" showInputMessage="1" showErrorMessage="1" sqref="U7:U42 S6:S7 U43:U75" xr:uid="{1D14A70D-9B55-4C3B-BF65-6CAF3DC6E225}">
      <formula1>$S$4:$S$4</formula1>
    </dataValidation>
    <dataValidation type="list" allowBlank="1" showInputMessage="1" showErrorMessage="1" sqref="U6" xr:uid="{B1250A5C-1F2F-426C-9873-15CE94D26C1F}">
      <formula1>#REF!</formula1>
    </dataValidation>
    <dataValidation type="list" allowBlank="1" showInputMessage="1" showErrorMessage="1" sqref="T7" xr:uid="{D6B12770-603A-4D38-8C1D-6D697008FD22}">
      <formula1>$U$4:$U$4</formula1>
    </dataValidation>
    <dataValidation type="list" allowBlank="1" showInputMessage="1" showErrorMessage="1" sqref="S8:S42 S43:S75" xr:uid="{4DBB2320-B38C-4555-8D4B-F79CFA4A84B2}">
      <formula1>$U$2:$U$3</formula1>
    </dataValidation>
    <dataValidation type="list" allowBlank="1" showInputMessage="1" showErrorMessage="1" sqref="T8 T10:T42 T43:T75" xr:uid="{68944021-6C30-430A-94A9-CEF932E72DEB}">
      <formula1>$W$2:$W$3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382D41FC1E74F89EE71C63D9C711A" ma:contentTypeVersion="6" ma:contentTypeDescription="Create a new document." ma:contentTypeScope="" ma:versionID="27f40fb9e65b112cafafd7dd9c215702">
  <xsd:schema xmlns:xsd="http://www.w3.org/2001/XMLSchema" xmlns:xs="http://www.w3.org/2001/XMLSchema" xmlns:p="http://schemas.microsoft.com/office/2006/metadata/properties" xmlns:ns3="4388010a-a545-4b28-a462-7e31199952f8" targetNamespace="http://schemas.microsoft.com/office/2006/metadata/properties" ma:root="true" ma:fieldsID="ba55eaa0faa7d7c9a4ce35be133d698a" ns3:_="">
    <xsd:import namespace="4388010a-a545-4b28-a462-7e31199952f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8010a-a545-4b28-a462-7e31199952f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88010a-a545-4b28-a462-7e31199952f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2AC6C0-478C-4C9E-82F7-BA24A82AE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8010a-a545-4b28-a462-7e31199952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25150-57D0-4D01-BAF1-9007F4550DA6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388010a-a545-4b28-a462-7e31199952f8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2B89F86-CC93-4162-A6CD-108C2A4D41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737</vt:i4>
      </vt:variant>
    </vt:vector>
  </HeadingPairs>
  <TitlesOfParts>
    <vt:vector size="743" baseType="lpstr">
      <vt:lpstr>Sheet1</vt:lpstr>
      <vt:lpstr>Sheet2</vt:lpstr>
      <vt:lpstr>Sheet4</vt:lpstr>
      <vt:lpstr>Sheet3</vt:lpstr>
      <vt:lpstr>Sheet6</vt:lpstr>
      <vt:lpstr>Sheet7</vt:lpstr>
      <vt:lpstr>TT_Link_C00684d93dc5040338214fc3ad8386e16</vt:lpstr>
      <vt:lpstr>TT_Link_C00b4659d8595422e93d16c4054c75cad</vt:lpstr>
      <vt:lpstr>TT_Link_C0124598c046d47c4bf7694bc871e8fe5</vt:lpstr>
      <vt:lpstr>TT_Link_C0136feed42b3492caf77046a88fd8e98</vt:lpstr>
      <vt:lpstr>TT_Link_C016664fc31fd4dfd927ca0157e580b65</vt:lpstr>
      <vt:lpstr>TT_Link_C016bdb1da4cc41a9b162afc757d5dab9</vt:lpstr>
      <vt:lpstr>TT_Link_C01f3fa153cbb430f843044577552d5dd</vt:lpstr>
      <vt:lpstr>TT_Link_C020240d16d38418d8a31717d6ac7dd6a</vt:lpstr>
      <vt:lpstr>TT_Link_C02d5c1c622974889ba5cd6837fef7f10</vt:lpstr>
      <vt:lpstr>TT_Link_C02f017cced654af395002bd8fffbcd2a</vt:lpstr>
      <vt:lpstr>TT_Link_C0328a21de1e74be3a37cb03145953d0f</vt:lpstr>
      <vt:lpstr>TT_Link_C034be674314d420e993c23c0f585d825</vt:lpstr>
      <vt:lpstr>TT_Link_C03918a89d2574997803232e7e57142b5</vt:lpstr>
      <vt:lpstr>TT_Link_C04b1465e85e54d07a0d72a3eb34ee898</vt:lpstr>
      <vt:lpstr>TT_Link_C04d971c162b74487bce764838ee9e6f6</vt:lpstr>
      <vt:lpstr>TT_Link_C04f5f9e8bd3242f49f0c010ad7c6a2fd</vt:lpstr>
      <vt:lpstr>TT_Link_C055b37273f394287a490ac2c9442a437</vt:lpstr>
      <vt:lpstr>TT_Link_C06b39d088e60480cb82af3e852355dca</vt:lpstr>
      <vt:lpstr>TT_Link_C07de821a5de5415e9b9fe5cac280cdeb</vt:lpstr>
      <vt:lpstr>TT_Link_C0857a9e4c35e44f3b9b2d1d250963297</vt:lpstr>
      <vt:lpstr>TT_Link_C08eadc12ad164df49537459dda11eeb6</vt:lpstr>
      <vt:lpstr>TT_Link_C08f9118b640b41918694d3b770bd2fee</vt:lpstr>
      <vt:lpstr>TT_Link_C0968d5cd41a9417989e70d36718346a9</vt:lpstr>
      <vt:lpstr>TT_Link_C0a2b178a1cec47d3a957285c7c512309</vt:lpstr>
      <vt:lpstr>TT_Link_C0a49910cf50c46b9879415883f87b7a5</vt:lpstr>
      <vt:lpstr>TT_Link_C0abf9703a40b4b18882fad65eb9a4e76</vt:lpstr>
      <vt:lpstr>TT_Link_C0acac6de0c53427d881a3591d4ddda02</vt:lpstr>
      <vt:lpstr>TT_Link_C0ba2558e095d476fa0dcf6e474554250</vt:lpstr>
      <vt:lpstr>TT_Link_C0bbbab80a5e54e9cbfe0f80d23ba2785</vt:lpstr>
      <vt:lpstr>TT_Link_C0bc199ca27134dcd82ec59c4ae1ad2cf</vt:lpstr>
      <vt:lpstr>TT_Link_C0bf07f5f191a4073abb0865f81640c04</vt:lpstr>
      <vt:lpstr>TT_Link_C0c1f851e35e947ea9f5206dfeddefaaf</vt:lpstr>
      <vt:lpstr>TT_Link_C0c289ea8a06444b1995d7a4810d863bb</vt:lpstr>
      <vt:lpstr>TT_Link_C0c537c5e5bd34080b6bd5f6b0a4e3a5a</vt:lpstr>
      <vt:lpstr>TT_Link_C0cb689b5ae1e4e47a030782d2fd4dc0b</vt:lpstr>
      <vt:lpstr>TT_Link_C0d15137b2ee84cf29d0578fea09f959f</vt:lpstr>
      <vt:lpstr>TT_Link_C0d21091da29f4eb9b6e610f365615d35</vt:lpstr>
      <vt:lpstr>TT_Link_C0dbebe2edc224ab19c3d6643afa8c22d</vt:lpstr>
      <vt:lpstr>TT_Link_C0e405149b2d340c3bfc24a9d391b98eb</vt:lpstr>
      <vt:lpstr>TT_Link_C0f652dc073154315bbad7020166416fa</vt:lpstr>
      <vt:lpstr>TT_Link_C0f75fd55abae40c98e883af091eebb73</vt:lpstr>
      <vt:lpstr>TT_Link_C0faf969448d740389c19ed557491b446</vt:lpstr>
      <vt:lpstr>TT_Link_C0fcc910d74d04bb2870be65f241bfe29</vt:lpstr>
      <vt:lpstr>TT_Link_C1009f99cade04d10b04e25d4e3719c00</vt:lpstr>
      <vt:lpstr>TT_Link_C105eae2dab794638b9eb519a9c152711</vt:lpstr>
      <vt:lpstr>TT_Link_C1079522551fb4edb9f2d5bdfbf6b18a1</vt:lpstr>
      <vt:lpstr>TT_Link_C107e73b38e3047749d26062abf556c15</vt:lpstr>
      <vt:lpstr>TT_Link_C1093636b1afa4e17872e04abe7995f4c</vt:lpstr>
      <vt:lpstr>TT_Link_C10e9666889764a7fa2054eeb908842cf</vt:lpstr>
      <vt:lpstr>TT_Link_C10ef03c194b741f1ab64948bb9194521</vt:lpstr>
      <vt:lpstr>TT_Link_C10fb6072588243dc87aea85531ba1e7f</vt:lpstr>
      <vt:lpstr>TT_Link_C1117d2beb85141bfaea4a5ff81d7d18c</vt:lpstr>
      <vt:lpstr>TT_Link_C113fb7ccb5de49bb9978f8dd5703ade2</vt:lpstr>
      <vt:lpstr>TT_Link_C11456ee6b08147419ccf8d5ca58c5505</vt:lpstr>
      <vt:lpstr>TT_Link_C115c31d0c8d64e799ba57b3911d543d9</vt:lpstr>
      <vt:lpstr>TT_Link_C117d83f391894b928840b94884ba5e8a</vt:lpstr>
      <vt:lpstr>TT_Link_C11e7e15d9bf4428d8b9a5c60dbe37749</vt:lpstr>
      <vt:lpstr>TT_Link_C1292d3a2ba9c4250abbdc93fede7b899</vt:lpstr>
      <vt:lpstr>TT_Link_C129cfadf86424d259bf27fa1aadaa32e</vt:lpstr>
      <vt:lpstr>TT_Link_C12a4ee3538de4ae7857e5bc7b1b425ca</vt:lpstr>
      <vt:lpstr>TT_Link_C12c1a4d019024526983522873ba56ac8</vt:lpstr>
      <vt:lpstr>TT_Link_C1309774556bc486c96bbadfa681a709b</vt:lpstr>
      <vt:lpstr>TT_Link_C131612fe6a15482696ed052222a94745</vt:lpstr>
      <vt:lpstr>TT_Link_C1317baebf99b454390238d2a279f210f</vt:lpstr>
      <vt:lpstr>TT_Link_C13fb4f2c5ea6449a9936182c48aef39f</vt:lpstr>
      <vt:lpstr>TT_Link_C144d07c525854b9e9f4e0daca7880923</vt:lpstr>
      <vt:lpstr>TT_Link_C1537780a1637411487f4b81c5531b15b</vt:lpstr>
      <vt:lpstr>TT_Link_C163f50ce4f5b496687ab6019e8135b75</vt:lpstr>
      <vt:lpstr>TT_Link_C16a5eb256df0482897ad417d512212c4</vt:lpstr>
      <vt:lpstr>TT_Link_C16ad76f85ec3429d99957516904b7543</vt:lpstr>
      <vt:lpstr>TT_Link_C16d86e6562a24dcd9abfdf1772cadd40</vt:lpstr>
      <vt:lpstr>TT_Link_C171c08fb8e9f485ea5029fa5cff90c6a</vt:lpstr>
      <vt:lpstr>TT_Link_C173b7a55217c46098be24f88e3c4c912</vt:lpstr>
      <vt:lpstr>TT_Link_C177b73f86b9348129126f4db01a55363</vt:lpstr>
      <vt:lpstr>TT_Link_C17c97c0c289c490ea91e8af14688f09c</vt:lpstr>
      <vt:lpstr>TT_Link_C17d9956a028047909a90f811e1aa1e58</vt:lpstr>
      <vt:lpstr>TT_Link_C18390a9f92aa471e9826a800cedd6b95</vt:lpstr>
      <vt:lpstr>TT_Link_C191c6b9d18364d5b9f97a7b0e43841cd</vt:lpstr>
      <vt:lpstr>TT_Link_C19403c8b4af14b0590a3d2fbbb053e13</vt:lpstr>
      <vt:lpstr>TT_Link_C1950c86ad88f4ff1bfb8777f91a79d8b</vt:lpstr>
      <vt:lpstr>TT_Link_C1955bfd75d3f46af8ea457559c630aae</vt:lpstr>
      <vt:lpstr>TT_Link_C196e680c3d7d4f1d9ce5c8b45301cc87</vt:lpstr>
      <vt:lpstr>TT_Link_C197b515d445a4e8f8291413bbf60354a</vt:lpstr>
      <vt:lpstr>TT_Link_C199a0b46b6aa4858b2fd905191e31878</vt:lpstr>
      <vt:lpstr>TT_Link_C1a3509a51d42472f8847f9e8216dfd1f</vt:lpstr>
      <vt:lpstr>TT_Link_C1a3d27b782014fe899115305ff748548</vt:lpstr>
      <vt:lpstr>TT_Link_C1a4047b2e9a6496f8e361f47d1e42ff0</vt:lpstr>
      <vt:lpstr>TT_Link_C1af5f251e3d3462db77a009f3528bc22</vt:lpstr>
      <vt:lpstr>TT_Link_C1b0be94a68e84201a5a87d8d3c147676</vt:lpstr>
      <vt:lpstr>TT_Link_C1c7d3659e439458e88f8ff18ac860a86</vt:lpstr>
      <vt:lpstr>TT_Link_C1cc162bd09d148b09b8a04a62292a894</vt:lpstr>
      <vt:lpstr>TT_Link_C1cdb50727b9949c485f80d02e12518e5</vt:lpstr>
      <vt:lpstr>TT_Link_C1d88219ef5ff49cca7b8bf2ae740163f</vt:lpstr>
      <vt:lpstr>TT_Link_C1d92589d48e5434cbab5c0e71f040cb1</vt:lpstr>
      <vt:lpstr>TT_Link_C1da30a458332405eb77a73af3c2c9a00</vt:lpstr>
      <vt:lpstr>TT_Link_C1dadf136ba5840549fc9619a3afb8097</vt:lpstr>
      <vt:lpstr>TT_Link_C1de06c33f3b0480a8d2276ff0fce8773</vt:lpstr>
      <vt:lpstr>TT_Link_C1ebc467c67b543a5a0d945a688bb7727</vt:lpstr>
      <vt:lpstr>TT_Link_C1ee3263714ee4f35b08618e992d401f1</vt:lpstr>
      <vt:lpstr>TT_Link_C2093ee49031748139ccce285aafe5fad</vt:lpstr>
      <vt:lpstr>TT_Link_C20a9843c45cd43e4b074c93301e69041</vt:lpstr>
      <vt:lpstr>TT_Link_C20ac28df0d174ce3b1453170a2939525</vt:lpstr>
      <vt:lpstr>TT_Link_C21302c66b0134237b65ad623ae9cce43</vt:lpstr>
      <vt:lpstr>TT_Link_C217e37f1727546b28368b7fe2d713b5d</vt:lpstr>
      <vt:lpstr>TT_Link_C2197369745f049d78fc4c74b9da82360</vt:lpstr>
      <vt:lpstr>TT_Link_C22bd2a99a3354321b166e156753c9596</vt:lpstr>
      <vt:lpstr>TT_Link_C22e62b76f0c04d7799b2cf526920e108</vt:lpstr>
      <vt:lpstr>TT_Link_C22f0115c2f0b4273927605164bbb2ffb</vt:lpstr>
      <vt:lpstr>TT_Link_C2397e455bdbb46c39ba1ed4ca340c1c6</vt:lpstr>
      <vt:lpstr>TT_Link_C23b7933035e84661b7430bbf39810cee</vt:lpstr>
      <vt:lpstr>TT_Link_C23daf751baa546f78edd73c4a71a88e5</vt:lpstr>
      <vt:lpstr>TT_Link_C2482cd95f7a54542a0e05627031db9c8</vt:lpstr>
      <vt:lpstr>TT_Link_C24ed94d40afb4b8aaf4a4ecba3592e90</vt:lpstr>
      <vt:lpstr>TT_Link_C25cb508d598a46459866bfec38fa5d68</vt:lpstr>
      <vt:lpstr>TT_Link_C262539cd481947518df37a8e93c2e35b</vt:lpstr>
      <vt:lpstr>TT_Link_C2656f32e1ea54821af39e5142aacfe40</vt:lpstr>
      <vt:lpstr>TT_Link_C26a2c31ea1454597942a913296c15e6b</vt:lpstr>
      <vt:lpstr>TT_Link_C28432460bfda4d3e9ac8fcca8a19a417</vt:lpstr>
      <vt:lpstr>TT_Link_C284985cd571046f99682d10069e91823</vt:lpstr>
      <vt:lpstr>TT_Link_C28d83918e23c4a6295347bf42bcc5505</vt:lpstr>
      <vt:lpstr>TT_Link_C28e76feb9e304bc996463058d824eb14</vt:lpstr>
      <vt:lpstr>TT_Link_C294512a32e324f4c959e71134bec1ee4</vt:lpstr>
      <vt:lpstr>TT_Link_C2989c1ee54b04fecbf4e21d55ecdbb2d</vt:lpstr>
      <vt:lpstr>TT_Link_C299035750a954b839f717da2f508cea2</vt:lpstr>
      <vt:lpstr>TT_Link_C2a17bb8c1ddb4d2d872989383db67e1b</vt:lpstr>
      <vt:lpstr>TT_Link_C2a61407f1dc34d03816e8a11481f13c3</vt:lpstr>
      <vt:lpstr>TT_Link_C2a8abccb4db64405bc7ea796b1eec239</vt:lpstr>
      <vt:lpstr>TT_Link_C2b5f74d9c67e40e6ade297c0e775cadc</vt:lpstr>
      <vt:lpstr>TT_Link_C2b79ec0a40744bdb9d0f2cb5f1ce9271</vt:lpstr>
      <vt:lpstr>TT_Link_C2bc84b9c51c84c46adde6025a0fb8145</vt:lpstr>
      <vt:lpstr>TT_Link_C2c3a9cb02a6843d488da1f32731c465e</vt:lpstr>
      <vt:lpstr>TT_Link_C2c5a3da72fa048a5938363a2d453d6dc</vt:lpstr>
      <vt:lpstr>TT_Link_C2cc80e7794184268b4e01cc199cd2989</vt:lpstr>
      <vt:lpstr>TT_Link_C2cde5dcb42054965b95a2223f9ac67e6</vt:lpstr>
      <vt:lpstr>TT_Link_C2d14bae0c1f14386b7ba64e16fe566d0</vt:lpstr>
      <vt:lpstr>TT_Link_C2d2562ff158840d9ad09418dc24d87bc</vt:lpstr>
      <vt:lpstr>TT_Link_C2d6f3e2dc31a4965ad9e16ba1a2d4cb8</vt:lpstr>
      <vt:lpstr>TT_Link_C2d9470b9b13e4807a3a438bee8dd88d1</vt:lpstr>
      <vt:lpstr>TT_Link_C2dc750eb5d2c49bf95e66ffc3137de4e</vt:lpstr>
      <vt:lpstr>TT_Link_C2e463a4e98704f9b8d3db3a4afafc3aa</vt:lpstr>
      <vt:lpstr>TT_Link_C2e507a9101234d91b8eef15840e6c58a</vt:lpstr>
      <vt:lpstr>TT_Link_C2e657ccba1ad4fa6811251e4da8f0253</vt:lpstr>
      <vt:lpstr>TT_Link_C2ed2f3f131a94441be286a965114f97c</vt:lpstr>
      <vt:lpstr>TT_Link_C2f538178d5c649fdbd0c8f3b5038552e</vt:lpstr>
      <vt:lpstr>TT_Link_C2f71f0288b4f4058b3f2f3b66cbfbc19</vt:lpstr>
      <vt:lpstr>TT_Link_C2f7de9575fdb4f2189c1d67a03616006</vt:lpstr>
      <vt:lpstr>TT_Link_C3012b29cf017473bb56cf4981ec008b9</vt:lpstr>
      <vt:lpstr>TT_Link_C3063ab8edcc3427f9496738a9cca9f87</vt:lpstr>
      <vt:lpstr>TT_Link_C30c143a7b4564dd88f57f47ec46f13af</vt:lpstr>
      <vt:lpstr>TT_Link_C311fbd6efb4946e09c60e2420a3cc9f8</vt:lpstr>
      <vt:lpstr>TT_Link_C31d7b1d8b4684086be87b16a5b2f89ad</vt:lpstr>
      <vt:lpstr>TT_Link_C31ec2a456e844347b1ba1459da15d5cb</vt:lpstr>
      <vt:lpstr>TT_Link_C324f47038da84f7ea6c8836a6d537352</vt:lpstr>
      <vt:lpstr>TT_Link_C33de398eaacd4b0a9a0223b7d24ed105</vt:lpstr>
      <vt:lpstr>TT_Link_C33de5991fb20497780b05d3fa396db93</vt:lpstr>
      <vt:lpstr>TT_Link_C3474c9902b784ee9b7bd83f716753e5c</vt:lpstr>
      <vt:lpstr>TT_Link_C34cef1c788614195b69d383a29dcd396</vt:lpstr>
      <vt:lpstr>TT_Link_C34dcb7c14e1b4ac5aff55a9264251567</vt:lpstr>
      <vt:lpstr>TT_Link_C34eef569286645b3829684075ffed804</vt:lpstr>
      <vt:lpstr>TT_Link_C356d229cda8940029b5f82f94cf195cd</vt:lpstr>
      <vt:lpstr>TT_Link_C35be558ae04d4311a77588a289b517b0</vt:lpstr>
      <vt:lpstr>TT_Link_C35cb2ef0b3674561bc7b9c28d725819c</vt:lpstr>
      <vt:lpstr>TT_Link_C36621dfb1da64769aeb06709f51cbec7</vt:lpstr>
      <vt:lpstr>TT_Link_C375f20f7513541fe8b9921591ad92170</vt:lpstr>
      <vt:lpstr>TT_Link_C37690e91aeeb40dba0f497068306be5d</vt:lpstr>
      <vt:lpstr>TT_Link_C376ee94981624b18aa7aebca9fbf7de3</vt:lpstr>
      <vt:lpstr>TT_Link_C377da04a3733446abd09d68df6a7b7ba</vt:lpstr>
      <vt:lpstr>TT_Link_C37c162b88dc6454688f2b5122a1ff28d</vt:lpstr>
      <vt:lpstr>TT_Link_C37c3229782a14a44a0ae6efe9b07888d</vt:lpstr>
      <vt:lpstr>TT_Link_C38000ef23ee94a72b61958cb26d2505a</vt:lpstr>
      <vt:lpstr>TT_Link_C38790493d4034ea8813cc076e276ace2</vt:lpstr>
      <vt:lpstr>TT_Link_C38ea4cfa7caf4bb8b11c7885d3e8162e</vt:lpstr>
      <vt:lpstr>TT_Link_C38eff1c48bfe4b5fadf514c5f4caafda</vt:lpstr>
      <vt:lpstr>TT_Link_C394f81355d73461cab6248588e823355</vt:lpstr>
      <vt:lpstr>TT_Link_C3a953f9a95dd4176975af34e760f3f6a</vt:lpstr>
      <vt:lpstr>TT_Link_C3a973ac5fafb41c4875279bd03d20819</vt:lpstr>
      <vt:lpstr>TT_Link_C3ac3badf5dfc48a3a3f42d43d503e92d</vt:lpstr>
      <vt:lpstr>TT_Link_C3aca23f2ecde4a608d8f3f3f699ccb94</vt:lpstr>
      <vt:lpstr>TT_Link_C3aec68031a2844a3822e9a9b6ddc41f3</vt:lpstr>
      <vt:lpstr>TT_Link_C3b96722ddc814f50849d14c818d2cac9</vt:lpstr>
      <vt:lpstr>TT_Link_C3ca25a56bff7428094e306d0dda4b9f1</vt:lpstr>
      <vt:lpstr>TT_Link_C3cfca98d3f49431cb276de92e543be99</vt:lpstr>
      <vt:lpstr>TT_Link_C3d14e95c272140b8aaf1643526133f68</vt:lpstr>
      <vt:lpstr>TT_Link_C3d698520a04a4d2b973ed7f4ef4965a4</vt:lpstr>
      <vt:lpstr>TT_Link_C3e16bcd1c25b41b19bf53a22a06ab62a</vt:lpstr>
      <vt:lpstr>TT_Link_C3e67156ea9bb4dd5b65e8388939f038e</vt:lpstr>
      <vt:lpstr>TT_Link_C3ed19bc226fa49579b6c42f4ce5bce65</vt:lpstr>
      <vt:lpstr>TT_Link_C40e7506a0a024163b9ba3a7e42fffc3f</vt:lpstr>
      <vt:lpstr>TT_Link_C4104984bb85245d7bb7dac7818b993e9</vt:lpstr>
      <vt:lpstr>TT_Link_C4128de31be6644629b72bc65b69e23aa</vt:lpstr>
      <vt:lpstr>TT_Link_C419d4c6170ac4722a5c6205ec7918cec</vt:lpstr>
      <vt:lpstr>TT_Link_C41c1f7b730e34c4a86bef4e152e6081a</vt:lpstr>
      <vt:lpstr>TT_Link_C421867c4912d4bbf9c664eeaf03db445</vt:lpstr>
      <vt:lpstr>TT_Link_C42c4f85dd60444adba7d67b58ddc3d65</vt:lpstr>
      <vt:lpstr>TT_Link_C42d2c2f75afa4a15a2c2302b954396a7</vt:lpstr>
      <vt:lpstr>TT_Link_C430a93c6c9f747c9ab454f949abc71df</vt:lpstr>
      <vt:lpstr>TT_Link_C444a07b0e98b4383b1af3d3c679a4277</vt:lpstr>
      <vt:lpstr>TT_Link_C446da1ca2e5d4b42b148d21af04e28dc</vt:lpstr>
      <vt:lpstr>TT_Link_C4551aa5ce05f4043bdeb4838d1b2dcef</vt:lpstr>
      <vt:lpstr>TT_Link_C4551ff3d9b1b4c4cbf50228ccbcfd9ae</vt:lpstr>
      <vt:lpstr>TT_Link_C45b346e502ea44e78d13b181f1709a7f</vt:lpstr>
      <vt:lpstr>TT_Link_C45e05571b27f41de9f70275d8e0b34e8</vt:lpstr>
      <vt:lpstr>TT_Link_C46875c085e674e48af22633cf1e7fd5f</vt:lpstr>
      <vt:lpstr>TT_Link_C46937d0460e24f4385a183030004ae7b</vt:lpstr>
      <vt:lpstr>TT_Link_C46ed6362bb724917aa28b6c0e091a466</vt:lpstr>
      <vt:lpstr>TT_Link_C47c4bf3f1e10459885f8a9d76bf3e6fc</vt:lpstr>
      <vt:lpstr>TT_Link_C47ed6516c0764eb0a5695e400e5c36f2</vt:lpstr>
      <vt:lpstr>TT_Link_C4882be82ec134a14b17871959f760368</vt:lpstr>
      <vt:lpstr>TT_Link_C48a35d37179d4210bf2ebf0d3b1f935c</vt:lpstr>
      <vt:lpstr>TT_Link_C48cf3f6de5714f78bcdf44be4b4929ca</vt:lpstr>
      <vt:lpstr>TT_Link_C49016d8e0e394d348262d5121f01277a</vt:lpstr>
      <vt:lpstr>TT_Link_C4910fc6a626547f8925a1084b4cd8c59</vt:lpstr>
      <vt:lpstr>TT_Link_C495880fa53ac414e8d6720308f25b12a</vt:lpstr>
      <vt:lpstr>TT_Link_C49bf794b3226443d81d2605b6b7aa840</vt:lpstr>
      <vt:lpstr>TT_Link_C49e7a68aa462413dbfdfa98b21b94d8e</vt:lpstr>
      <vt:lpstr>TT_Link_C49ed1e12829644b2a0329776c2f9252c</vt:lpstr>
      <vt:lpstr>TT_Link_C4a0113cf8ba24e84ac8061bea9bdad67</vt:lpstr>
      <vt:lpstr>TT_Link_C4a9f4e6ed51042e0983282d6ebf5ad43</vt:lpstr>
      <vt:lpstr>TT_Link_C4acab8d6412a4f229d6a0c4dbcabcc4f</vt:lpstr>
      <vt:lpstr>TT_Link_C4af31d919930424f872772f8968534a9</vt:lpstr>
      <vt:lpstr>TT_Link_C4b420d6f891c4776a6e27372c5a8ee5d</vt:lpstr>
      <vt:lpstr>TT_Link_C4b6c240dc1d34e27bbd8c745459a9463</vt:lpstr>
      <vt:lpstr>TT_Link_C4bc609314c4b432fb0732a1671828a46</vt:lpstr>
      <vt:lpstr>TT_Link_C4c235aef4c3442299234bc376ff90ae5</vt:lpstr>
      <vt:lpstr>TT_Link_C4c6f9690b35f4f9986c32dd785554858</vt:lpstr>
      <vt:lpstr>TT_Link_C4cbbb17faf964257a3fb51d67c0258c3</vt:lpstr>
      <vt:lpstr>TT_Link_C4d57ebd9d25b4fd28743f1b157888163</vt:lpstr>
      <vt:lpstr>TT_Link_C4d7fef19545a488ca0a442fac5112485</vt:lpstr>
      <vt:lpstr>TT_Link_C4dabb943577a4f21b0a8cd5137406571</vt:lpstr>
      <vt:lpstr>TT_Link_C4e59764392574277bbd767dd29814d98</vt:lpstr>
      <vt:lpstr>TT_Link_C4e6e753ec0f5424aa5fc37b86aec2548</vt:lpstr>
      <vt:lpstr>TT_Link_C4f0811d5cecb456e8b7cbba95f9b0a9e</vt:lpstr>
      <vt:lpstr>TT_Link_C4f1a2122d26042a2884a4eb558d4ef76</vt:lpstr>
      <vt:lpstr>TT_Link_C4f2bcabc303e422f9c37f80c9d545652</vt:lpstr>
      <vt:lpstr>TT_Link_C4f40a271778c4fa8834658a4a1b3af73</vt:lpstr>
      <vt:lpstr>TT_Link_C4f5faa4ae0fc4de19704786fecd3aed1</vt:lpstr>
      <vt:lpstr>TT_Link_C4f898bb74f4e4d3b8a87087aa49ed674</vt:lpstr>
      <vt:lpstr>TT_Link_C50533c4a11e04ceab3f436f11137be46</vt:lpstr>
      <vt:lpstr>TT_Link_C5066ed7cfb4b438f9c9c9c00e300cb6c</vt:lpstr>
      <vt:lpstr>TT_Link_C50772bc1a421431082e0ffab5f0bdcf0</vt:lpstr>
      <vt:lpstr>TT_Link_C50a98d64c7d64b1183e856142a61398b</vt:lpstr>
      <vt:lpstr>TT_Link_C510261c5cc2047b4a665070f00d69624</vt:lpstr>
      <vt:lpstr>TT_Link_C520fc1e0c5144b8e8072d91a1d837af9</vt:lpstr>
      <vt:lpstr>TT_Link_C5212133a501344359caabba466779820</vt:lpstr>
      <vt:lpstr>TT_Link_C522c14a938cc45fda6d488ebed9d3ec1</vt:lpstr>
      <vt:lpstr>TT_Link_C5277cb95747c42a1a42935014c907d63</vt:lpstr>
      <vt:lpstr>TT_Link_C528a0536b3c7462286e9fe7a580b6587</vt:lpstr>
      <vt:lpstr>TT_Link_C529a81846a25437ba6e1d4a17ded1f3e</vt:lpstr>
      <vt:lpstr>TT_Link_C52bdfb20c8a4435e89eda612c81f279a</vt:lpstr>
      <vt:lpstr>TT_Link_C531b2c7148b343be84fc3fb10e244e50</vt:lpstr>
      <vt:lpstr>TT_Link_C5442ac2cb9804b608c9a13fe8140e954</vt:lpstr>
      <vt:lpstr>TT_Link_C5498c664e6c9429db143701b0149031b</vt:lpstr>
      <vt:lpstr>TT_Link_C54cf3ed1f5af425784ebec80a68647cb</vt:lpstr>
      <vt:lpstr>TT_Link_C55052a2f427a4ddd895398b618399a07</vt:lpstr>
      <vt:lpstr>TT_Link_C554c7e6ae8e840dd8f816d57ed5a9e59</vt:lpstr>
      <vt:lpstr>TT_Link_C556e249a7b8942cba466f5f4e454ccb8</vt:lpstr>
      <vt:lpstr>TT_Link_C55ab81c8129d43bc8639fad13371220c</vt:lpstr>
      <vt:lpstr>TT_Link_C55ba1e1a13f34d658a62198597ce96ab</vt:lpstr>
      <vt:lpstr>TT_Link_C55c1a0040a8342d6b944a673477907fd</vt:lpstr>
      <vt:lpstr>TT_Link_C55d4a6fb288248a49ed6021edf88558d</vt:lpstr>
      <vt:lpstr>TT_Link_C55f87b5ca31e47f1bf2688436aca5f56</vt:lpstr>
      <vt:lpstr>TT_Link_C57864e59ab8247178d733ddd50855f5b</vt:lpstr>
      <vt:lpstr>TT_Link_C57acbce55bc64970b189833920b2acd2</vt:lpstr>
      <vt:lpstr>TT_Link_C58021d43a9834a55969f1946952f5de3</vt:lpstr>
      <vt:lpstr>TT_Link_C5a48092aed2248b896c5ca470a1754dc</vt:lpstr>
      <vt:lpstr>TT_Link_C5a7069ffd9d1401ea41aab060e01211d</vt:lpstr>
      <vt:lpstr>TT_Link_C5acb7b82caf942df8c11cc7070535310</vt:lpstr>
      <vt:lpstr>TT_Link_C5af25442d63e4d12a06f43b6ee79c11c</vt:lpstr>
      <vt:lpstr>TT_Link_C5b80dde7bc8d423f95400d21594d6b94</vt:lpstr>
      <vt:lpstr>TT_Link_C5bb9baa4c3954d6586e673e658507fa4</vt:lpstr>
      <vt:lpstr>TT_Link_C5c611c7109be470b8ed14bdff0961ea1</vt:lpstr>
      <vt:lpstr>TT_Link_C5c8939412b634cd48fff09b324595313</vt:lpstr>
      <vt:lpstr>TT_Link_C5d168fc98665413eb38258aa52d8743e</vt:lpstr>
      <vt:lpstr>TT_Link_C5d6721b4fe9f4397bfd72851b2d6b87f</vt:lpstr>
      <vt:lpstr>TT_Link_C5d6f0ff225fa488a841712ef7cebeb54</vt:lpstr>
      <vt:lpstr>TT_Link_C5d6f444376f243a79fef317c1417ca44</vt:lpstr>
      <vt:lpstr>TT_Link_C5d9a9e5db2e84c12959247a93983bbb6</vt:lpstr>
      <vt:lpstr>TT_Link_C5e5f008330fa4fa4876ed018a29f7f8b</vt:lpstr>
      <vt:lpstr>TT_Link_C5eb19aaff477444782bfaec201d8ed38</vt:lpstr>
      <vt:lpstr>TT_Link_C5f54bd03691846469c9afae2ced252b7</vt:lpstr>
      <vt:lpstr>TT_Link_C5f79f113f736413782c01d899c0e26cc</vt:lpstr>
      <vt:lpstr>TT_Link_C5fdc97fa5ed843ce958efeef8e2bcbdb</vt:lpstr>
      <vt:lpstr>TT_Link_C5fef460180a843979a1d1729b917c533</vt:lpstr>
      <vt:lpstr>TT_Link_C5ffa13732733447b9118634a096fee5b</vt:lpstr>
      <vt:lpstr>TT_Link_C603b606b9e42414986454d210810d6a8</vt:lpstr>
      <vt:lpstr>TT_Link_C612d878d703f4823a161b62d556b5ebf</vt:lpstr>
      <vt:lpstr>TT_Link_C619a82626f0042e1b279dec1201a1a62</vt:lpstr>
      <vt:lpstr>TT_Link_C62210ba3112f464087a657c4bdb91224</vt:lpstr>
      <vt:lpstr>TT_Link_C626771e8c211487a9ec3aadec00f133f</vt:lpstr>
      <vt:lpstr>TT_Link_C627def47539941b0a77a6fa7b2c765f8</vt:lpstr>
      <vt:lpstr>TT_Link_C629df17d77c7490ab6ceacb2f5567829</vt:lpstr>
      <vt:lpstr>TT_Link_C62a2c096176048129eadfa1f5798829f</vt:lpstr>
      <vt:lpstr>TT_Link_C62b93149d6ef46d1b0fbdc31567940ae</vt:lpstr>
      <vt:lpstr>TT_Link_C631979f5f63449798b6f59a5e72e7495</vt:lpstr>
      <vt:lpstr>TT_Link_C643391ab64004d499ec426c859ed80ef</vt:lpstr>
      <vt:lpstr>TT_Link_C647c0cd62b6548458087f4af517aaf31</vt:lpstr>
      <vt:lpstr>TT_Link_C6485760f5dd54bc482defbd9ac56eb47</vt:lpstr>
      <vt:lpstr>TT_Link_C648e235821fe43abb67f97ae6a7e73f2</vt:lpstr>
      <vt:lpstr>TT_Link_C650895878b6543fb889bdb64064d8145</vt:lpstr>
      <vt:lpstr>TT_Link_C65972ca311b9447696dbb00f2c44f0b7</vt:lpstr>
      <vt:lpstr>TT_Link_C659b62c50a3f4fdd9ffa21b2ece4e57a</vt:lpstr>
      <vt:lpstr>TT_Link_C65bce09bf760467db9dab35af29fa206</vt:lpstr>
      <vt:lpstr>TT_Link_C65dd58ce7ac54f4ba052bf0d78ae587e</vt:lpstr>
      <vt:lpstr>TT_Link_C660fe6135ffb4d4e9250dd868df2827f</vt:lpstr>
      <vt:lpstr>TT_Link_C6719caf9aa0b4154aad3068462b263b8</vt:lpstr>
      <vt:lpstr>TT_Link_C68b7fc2b091d44f9a04835892d073e7c</vt:lpstr>
      <vt:lpstr>TT_Link_C6a41b713fe014d118b5e7fea84d4b636</vt:lpstr>
      <vt:lpstr>TT_Link_C6b2ad4701ec84558b57966a9c4182946</vt:lpstr>
      <vt:lpstr>TT_Link_C6b4f12e177404adcbb1ac625c4e0d996</vt:lpstr>
      <vt:lpstr>TT_Link_C6b5b118a8403407889567a2e554fd4de</vt:lpstr>
      <vt:lpstr>TT_Link_C6c3aaac4a0c54a63b8241c6d57f88208</vt:lpstr>
      <vt:lpstr>TT_Link_C6c495c8811f84314b905e2a1b7941649</vt:lpstr>
      <vt:lpstr>TT_Link_C6c5e40021eea42d3846e3527a2e55343</vt:lpstr>
      <vt:lpstr>TT_Link_C6ce527d35a864c2fb1968777a9f0fa72</vt:lpstr>
      <vt:lpstr>TT_Link_C6d2385e0fc7148ff8de725b99e45184a</vt:lpstr>
      <vt:lpstr>TT_Link_C6d2a1f392bc447b1a42507df5e250561</vt:lpstr>
      <vt:lpstr>TT_Link_C6d32aeb7f97543459c77dd313592dfd9</vt:lpstr>
      <vt:lpstr>TT_Link_C6da8cfc9bee444db9f6903e2fa0a8f1a</vt:lpstr>
      <vt:lpstr>TT_Link_C6de1e11be3754280bc88cf64da7f845a</vt:lpstr>
      <vt:lpstr>TT_Link_C6e2d785e9a9446a18feea376e0c91938</vt:lpstr>
      <vt:lpstr>TT_Link_C6e7adf14774941c1a2d1736b64a30980</vt:lpstr>
      <vt:lpstr>TT_Link_C6eb405d753d34da3921ce05241a0b611</vt:lpstr>
      <vt:lpstr>TT_Link_C6eceffcc48c8459a8f192a198fefdf48</vt:lpstr>
      <vt:lpstr>TT_Link_C6f9d4861a6d34ff69b8899d0a60b68a1</vt:lpstr>
      <vt:lpstr>TT_Link_C6fc15fc55e7346efa82937501309f46a</vt:lpstr>
      <vt:lpstr>TT_Link_C700e64ba678342a5b4230e048b705933</vt:lpstr>
      <vt:lpstr>TT_Link_C70aacfc6ce1a4632b5cc5eaa77b82111</vt:lpstr>
      <vt:lpstr>TT_Link_C70e3cd79134c4510b60babbcc9e89f7a</vt:lpstr>
      <vt:lpstr>TT_Link_C70e5117752da41ca88a450592308b428</vt:lpstr>
      <vt:lpstr>TT_Link_C710de91cb1b847ae883af8e1fd1a7c1f</vt:lpstr>
      <vt:lpstr>TT_Link_C721baed4b0a94b4eae623dac18b905c0</vt:lpstr>
      <vt:lpstr>TT_Link_C723b33022f624f1eac0d26aa072741b3</vt:lpstr>
      <vt:lpstr>TT_Link_C728571db7c7e4132b40d093cefc128a5</vt:lpstr>
      <vt:lpstr>TT_Link_C7293d75173114e6980ceabf844ffd160</vt:lpstr>
      <vt:lpstr>TT_Link_C74b7028320c94d4db6ab701c8e981464</vt:lpstr>
      <vt:lpstr>TT_Link_C757bb6532277442da872a99dca1a11df</vt:lpstr>
      <vt:lpstr>TT_Link_C763033bd3cec4da4a9789cfa718e8dc1</vt:lpstr>
      <vt:lpstr>TT_Link_C76b116db113d44a881e103cf97f80d23</vt:lpstr>
      <vt:lpstr>TT_Link_C76ccfc0e7b7a417b99716da30232781a</vt:lpstr>
      <vt:lpstr>TT_Link_C76e28bc51a054fe1bece84b345c2957f</vt:lpstr>
      <vt:lpstr>TT_Link_C775d1af7a41b479e9fcce43688eb65e9</vt:lpstr>
      <vt:lpstr>TT_Link_C77765b9c8a664328b26c562ec6afe737</vt:lpstr>
      <vt:lpstr>TT_Link_C7947fca19fc54fa798c40cef41308a9c</vt:lpstr>
      <vt:lpstr>TT_Link_C79d99a22b07e4a289ed1b0b3f156de6a</vt:lpstr>
      <vt:lpstr>TT_Link_C79ed370a1fdd42718462595e03cecf56</vt:lpstr>
      <vt:lpstr>TT_Link_C7a7b210039364c63a635d9f367715f02</vt:lpstr>
      <vt:lpstr>TT_Link_C7a94939a096843368049a432bc258901</vt:lpstr>
      <vt:lpstr>TT_Link_C7b375b90a6fa486980e6b50fce18fa4a</vt:lpstr>
      <vt:lpstr>TT_Link_C7b9c4d3b0d9a40a392f8586873bde475</vt:lpstr>
      <vt:lpstr>TT_Link_C7be9ce2d96974ebf9dec9fe617ee8f51</vt:lpstr>
      <vt:lpstr>TT_Link_C7c2e67bf2a304073bb93fde72d6d307c</vt:lpstr>
      <vt:lpstr>TT_Link_C7ca3d1c0cfea450fbcd997b279520bd1</vt:lpstr>
      <vt:lpstr>TT_Link_C7cd575941e374de3b73207dc2b31d250</vt:lpstr>
      <vt:lpstr>TT_Link_C7d6707eedc9b4c8ca19e75b046dd916e</vt:lpstr>
      <vt:lpstr>TT_Link_C7da112d7cbe04c8f916d662929d45372</vt:lpstr>
      <vt:lpstr>TT_Link_C7e2b8dae3e144e67b50acc6ab639fd8f</vt:lpstr>
      <vt:lpstr>TT_Link_C7e2ce6331eb748e88ef66209156367b6</vt:lpstr>
      <vt:lpstr>TT_Link_C7ed09de1c95248ba97ab9424f995c7dc</vt:lpstr>
      <vt:lpstr>TT_Link_C7f0ba7894f2644c9ad44575389885c8f</vt:lpstr>
      <vt:lpstr>TT_Link_C7f50d4930d9d48de882011c2e2347c60</vt:lpstr>
      <vt:lpstr>TT_Link_C7fb725ee403244618f37926bc891e213</vt:lpstr>
      <vt:lpstr>TT_Link_C7fe411e8916d43ef97c908148096ae9c</vt:lpstr>
      <vt:lpstr>TT_Link_C8092ea1206204e179390b9770db05bf8</vt:lpstr>
      <vt:lpstr>TT_Link_C81003610820040e789aeb901522b6a30</vt:lpstr>
      <vt:lpstr>TT_Link_C812cb41f24454824ac37216273d9095c</vt:lpstr>
      <vt:lpstr>TT_Link_C81358a35b7c44a9e854970d15efeaf13</vt:lpstr>
      <vt:lpstr>TT_Link_C819c25dcb8c54708ae14eab26ab1dcb6</vt:lpstr>
      <vt:lpstr>TT_Link_C8245ed4ea8af498d83312539c28fc9f5</vt:lpstr>
      <vt:lpstr>TT_Link_C836f6b5d79e147ad94583bdc169f305b</vt:lpstr>
      <vt:lpstr>TT_Link_C840adc64e28d4c7e9dcd30b49e38c554</vt:lpstr>
      <vt:lpstr>TT_Link_C84354faecd804fd598d6ee5efc5f8b1c</vt:lpstr>
      <vt:lpstr>TT_Link_C85da65f503ad4f108f930f1b59866dca</vt:lpstr>
      <vt:lpstr>TT_Link_C85e5d47577e54ea5bff5620ad5460ebf</vt:lpstr>
      <vt:lpstr>TT_Link_C85fdcb124e404b1b9a4082f9e5ae2463</vt:lpstr>
      <vt:lpstr>TT_Link_C8657913df79448fcb482d0658fb603b1</vt:lpstr>
      <vt:lpstr>TT_Link_C8679d59837984dc5b528164604be39e5</vt:lpstr>
      <vt:lpstr>TT_Link_C8690f9bdeeef4489ad4619965d165fd6</vt:lpstr>
      <vt:lpstr>TT_Link_C871fbf1a60ca4a2e90f0be9898c587b1</vt:lpstr>
      <vt:lpstr>TT_Link_C87b7c7bb096242bf84ab3e9dccc34946</vt:lpstr>
      <vt:lpstr>TT_Link_C87cb0a8f9fac4f609872ee6545f967e4</vt:lpstr>
      <vt:lpstr>TT_Link_C8809cf38f21d43729b0ccf7d01cd8a91</vt:lpstr>
      <vt:lpstr>TT_Link_C884de40a9b744b0d9eb8a87db70ef12f</vt:lpstr>
      <vt:lpstr>TT_Link_C88a45a890ddb46a79165340a63408618</vt:lpstr>
      <vt:lpstr>TT_Link_C88e61cce54d3416d9f57f3021c63580c</vt:lpstr>
      <vt:lpstr>TT_Link_C88f0836707a14458bfa954cbf70342d0</vt:lpstr>
      <vt:lpstr>TT_Link_C88f678deb00c43db8f79c397372d6eae</vt:lpstr>
      <vt:lpstr>TT_Link_C89032e62402847afa9286f86939ee5e2</vt:lpstr>
      <vt:lpstr>TT_Link_C893115b11ee64a21b43dc69e2a2368a3</vt:lpstr>
      <vt:lpstr>TT_Link_C89b79c05bf1b45e69a30f5f6e9164916</vt:lpstr>
      <vt:lpstr>TT_Link_C89b82ead4cf14bc5961f5a8ce8f5cedf</vt:lpstr>
      <vt:lpstr>TT_Link_C8a283bf75388457692bb01014456399e</vt:lpstr>
      <vt:lpstr>TT_Link_C8a42699eff6a4fc5b2d7b290e1493737</vt:lpstr>
      <vt:lpstr>TT_Link_C8a48621aac994e0cbac0322cd428d249</vt:lpstr>
      <vt:lpstr>TT_Link_C8a4c30bf91c047ec917d1eb15326bf3f</vt:lpstr>
      <vt:lpstr>TT_Link_C8a80a3fdca644fd992f79fe7be64ccd0</vt:lpstr>
      <vt:lpstr>TT_Link_C8a8df3abb54d41998238f4c08b9e5348</vt:lpstr>
      <vt:lpstr>TT_Link_C8b29cc9025da4037a63f06072f446008</vt:lpstr>
      <vt:lpstr>TT_Link_C8b5c9782c56a4f5594d70a8f701401bc</vt:lpstr>
      <vt:lpstr>TT_Link_C8b6c0739290b408eb80351eca05c9903</vt:lpstr>
      <vt:lpstr>TT_Link_C8b88da46dc11441db354000ccdbbb5bb</vt:lpstr>
      <vt:lpstr>TT_Link_C8bd76dc84e264d7290b415c994b520bd</vt:lpstr>
      <vt:lpstr>TT_Link_C8cb51cc36ba146caa81d96cd04933433</vt:lpstr>
      <vt:lpstr>TT_Link_C8d783a642c6f4db4ac5cc5d0e92c50d4</vt:lpstr>
      <vt:lpstr>TT_Link_C8dae699a9a5a45d283c56a1147f22fdb</vt:lpstr>
      <vt:lpstr>TT_Link_C8db6487732f241d0af55cfcc988443fc</vt:lpstr>
      <vt:lpstr>TT_Link_C8e31433316ef49ac86c93d494e488a68</vt:lpstr>
      <vt:lpstr>TT_Link_C8e4a47d095504b4182b7016171e345a3</vt:lpstr>
      <vt:lpstr>TT_Link_C8e7097739edc446eafaba0d3354dd92c</vt:lpstr>
      <vt:lpstr>TT_Link_C8e98f2e7e5694219a6b6e25c706b2312</vt:lpstr>
      <vt:lpstr>TT_Link_C8e99c97009c54b56ae54355c04543b9e</vt:lpstr>
      <vt:lpstr>TT_Link_C8ef0df0e7fa7489c998b0a378c94a457</vt:lpstr>
      <vt:lpstr>TT_Link_C8f0332a7b78d45dfae26bba090d68e6e</vt:lpstr>
      <vt:lpstr>TT_Link_C8fef60401ba44bb39e318fadfbbea21c</vt:lpstr>
      <vt:lpstr>TT_Link_C8ff4972ac08e43e2b27eb63fc5c1b568</vt:lpstr>
      <vt:lpstr>TT_Link_C902c05d66a504ee78c1b7e419768c8f6</vt:lpstr>
      <vt:lpstr>TT_Link_C904b9e611d0546da8045ea577d2f43a7</vt:lpstr>
      <vt:lpstr>TT_Link_C90b4783a13af441a8ded151d5dd8dbf3</vt:lpstr>
      <vt:lpstr>TT_Link_C925d74c984f842388ae6e51327d81268</vt:lpstr>
      <vt:lpstr>TT_Link_C92c88f2d8c9745bc9e113610ed5e5d15</vt:lpstr>
      <vt:lpstr>TT_Link_C92dab0049b624829b7898d9cb0d37a87</vt:lpstr>
      <vt:lpstr>TT_Link_C93038ed4e3ed47c0b7fc59b8426c8a7a</vt:lpstr>
      <vt:lpstr>TT_Link_C931169ea381445b68670afeebc6c4141</vt:lpstr>
      <vt:lpstr>TT_Link_C9397466a9943454281dd70b11a7ee149</vt:lpstr>
      <vt:lpstr>TT_Link_C93c1890be70545b4b670691d0a6ab358</vt:lpstr>
      <vt:lpstr>TT_Link_C93dae5bf88dc4e62afa15b3550dfa8d3</vt:lpstr>
      <vt:lpstr>TT_Link_C9472c3726e524dce9794c0e33e2ceae2</vt:lpstr>
      <vt:lpstr>TT_Link_C94ad681ec165464bae4a5d1a885ac8b6</vt:lpstr>
      <vt:lpstr>TT_Link_C94d3631a478a4de787a3f27dc2ef8f6d</vt:lpstr>
      <vt:lpstr>TT_Link_C955ba518a7c347db9f1deaa054a6dd97</vt:lpstr>
      <vt:lpstr>TT_Link_C9563c7da864a40fdb3cf962587f606e9</vt:lpstr>
      <vt:lpstr>TT_Link_C9577653ca5ab45a691dac5e699a47f6e</vt:lpstr>
      <vt:lpstr>TT_Link_C95a9f72a09c94f16961ad3ae9de73537</vt:lpstr>
      <vt:lpstr>TT_Link_C95dc00fe9cea45a380dfd3a2db20845f</vt:lpstr>
      <vt:lpstr>TT_Link_C95ecaaf954454a8a90c8e9b2a5b2f9c9</vt:lpstr>
      <vt:lpstr>TT_Link_C960865cb80b54aa08280b55fa1d683f6</vt:lpstr>
      <vt:lpstr>TT_Link_C9690bee88b7347dd991b143c9b0f3196</vt:lpstr>
      <vt:lpstr>TT_Link_C9698d2cc1f984555960e6db2fe089597</vt:lpstr>
      <vt:lpstr>TT_Link_C96bac1171dbf45bda10fdc88bf6ddc92</vt:lpstr>
      <vt:lpstr>TT_Link_C97003b5356d24518a136e81d017bed4b</vt:lpstr>
      <vt:lpstr>TT_Link_C97450c7eeabc4ab189a6c12cc26c878f</vt:lpstr>
      <vt:lpstr>TT_Link_C97bc79a151bf4cccaa5c3bb213a56a2e</vt:lpstr>
      <vt:lpstr>TT_Link_C983aebe6293e4f238db65d22a8c8f3c6</vt:lpstr>
      <vt:lpstr>TT_Link_C99288dd1eaeb4e2da583d8147628b37a</vt:lpstr>
      <vt:lpstr>TT_Link_C9939ca359e1b41e1919fbda0069e8877</vt:lpstr>
      <vt:lpstr>TT_Link_C99456a5505a846de9f5f014678c60afb</vt:lpstr>
      <vt:lpstr>TT_Link_C994e8dfa5d7f43f2ae889814c882d6f5</vt:lpstr>
      <vt:lpstr>TT_Link_C9992f2756eba48f09b72e98233d8d3d7</vt:lpstr>
      <vt:lpstr>TT_Link_C99b32f41f1cc4d55a0ce9bacc661c8d0</vt:lpstr>
      <vt:lpstr>TT_Link_C9a34a16db6be41ba83043b2b46919fea</vt:lpstr>
      <vt:lpstr>TT_Link_C9a3765450cfb40ff81567cbca022eece</vt:lpstr>
      <vt:lpstr>TT_Link_C9a5c6a8091574f9bbef5f57ec5a56d72</vt:lpstr>
      <vt:lpstr>TT_Link_C9b0f44d914454ebeb388e4a46ccc19e2</vt:lpstr>
      <vt:lpstr>TT_Link_C9b162dbae9144e8684a7cf0ee1e0aa82</vt:lpstr>
      <vt:lpstr>TT_Link_C9b2720f6e8ce47598a36dbd27da2f874</vt:lpstr>
      <vt:lpstr>TT_Link_C9bc4f50a46bd4f74afe7b8535256f3ba</vt:lpstr>
      <vt:lpstr>TT_Link_C9c077a735d544a23b710345116175b2c</vt:lpstr>
      <vt:lpstr>TT_Link_C9c0d2c6feef7479d9bd840885892aec0</vt:lpstr>
      <vt:lpstr>TT_Link_C9c9db2712b6e431686bc1fe323a25c53</vt:lpstr>
      <vt:lpstr>TT_Link_C9ca34b949f0541cdb26e115417a7df1b</vt:lpstr>
      <vt:lpstr>TT_Link_C9d1ab3ee88ce450a9ef577c48bfd5934</vt:lpstr>
      <vt:lpstr>TT_Link_C9d30e267bc2e49cb9edb1c20e80f29bc</vt:lpstr>
      <vt:lpstr>TT_Link_C9d6812bbb46e4c76b2fadb77286a29cf</vt:lpstr>
      <vt:lpstr>TT_Link_C9d94668156964f0cbd517b5b368158a2</vt:lpstr>
      <vt:lpstr>TT_Link_C9e4d90e6d2f7428388577ef5f702a393</vt:lpstr>
      <vt:lpstr>TT_Link_C9e9973ffb62142d7bce1a6f7b489dc0e</vt:lpstr>
      <vt:lpstr>TT_Link_C9e9acc9b75114ab582ac0b524afb313c</vt:lpstr>
      <vt:lpstr>TT_Link_C9f1b6238af6541f4a3d1f5a49229bc24</vt:lpstr>
      <vt:lpstr>TT_Link_C9f2385878b3e41c58e5a3a71ea5fd6a6</vt:lpstr>
      <vt:lpstr>TT_Link_C9f70580e7e224cf48faacd035307a69a</vt:lpstr>
      <vt:lpstr>TT_Link_C9f90b97ec7084861af1c239aefd425be</vt:lpstr>
      <vt:lpstr>TT_Link_C9fd2ff107a764ccb947af9f47ad86939</vt:lpstr>
      <vt:lpstr>TT_Link_Ca011e84b14a445c59a6ac2e00a1caac3</vt:lpstr>
      <vt:lpstr>TT_Link_Ca06857630db44621b05f16b6fa30a0d8</vt:lpstr>
      <vt:lpstr>TT_Link_Ca0ede7d0136745be861da748ff369ceb</vt:lpstr>
      <vt:lpstr>TT_Link_Ca155dbd27d4e488f9b67429cad2f79fc</vt:lpstr>
      <vt:lpstr>TT_Link_Ca195c572dc3a439081176dc37fcbdd32</vt:lpstr>
      <vt:lpstr>TT_Link_Ca1a0138403954ae284e7ae1fb87242fb</vt:lpstr>
      <vt:lpstr>TT_Link_Ca1ba3296e57f4b3abf7639b3d49d6e65</vt:lpstr>
      <vt:lpstr>TT_Link_Ca2101528782f4e62b4443f912db63db9</vt:lpstr>
      <vt:lpstr>TT_Link_Ca268f682d4ca4146a0e839c8210807c2</vt:lpstr>
      <vt:lpstr>TT_Link_Ca30e17c7951f4506a13036845d6a8afa</vt:lpstr>
      <vt:lpstr>TT_Link_Ca38293614c1745769a6516acd3c00609</vt:lpstr>
      <vt:lpstr>TT_Link_Ca3a2203f619b4a2a85942800afd427d5</vt:lpstr>
      <vt:lpstr>TT_Link_Ca43599f4701c44cea5b9c8a1d69b409d</vt:lpstr>
      <vt:lpstr>TT_Link_Ca491332f83914534a6ee87ce09bcb3ed</vt:lpstr>
      <vt:lpstr>TT_Link_Ca4978ee9c3654a77815479842f687cc5</vt:lpstr>
      <vt:lpstr>TT_Link_Ca4d2dc31b995404b86ea5118e6e38edb</vt:lpstr>
      <vt:lpstr>TT_Link_Ca55d0a852a7a44e78e0ea51fa4af99a2</vt:lpstr>
      <vt:lpstr>TT_Link_Ca59e4d448a25488c96b15508d2c595aa</vt:lpstr>
      <vt:lpstr>TT_Link_Ca5a184ae654f4dcba670a1750deba27e</vt:lpstr>
      <vt:lpstr>TT_Link_Ca5d7a79ea0e643b6bb8eca48ab402c96</vt:lpstr>
      <vt:lpstr>TT_Link_Ca61273171f3c4a4a8581c63b72be63b7</vt:lpstr>
      <vt:lpstr>TT_Link_Ca6155f001b5046c49c7a938836faff94</vt:lpstr>
      <vt:lpstr>TT_Link_Ca61aa6564612411dbfd9723082230f76</vt:lpstr>
      <vt:lpstr>TT_Link_Ca669f8b50efa4caea5e6d793f37159a7</vt:lpstr>
      <vt:lpstr>TT_Link_Ca67932c4219d419b962b7eb8236d938a</vt:lpstr>
      <vt:lpstr>TT_Link_Ca7090e0011064307825f3e25e502eec6</vt:lpstr>
      <vt:lpstr>TT_Link_Ca7408efd5a5046aea76161833872c793</vt:lpstr>
      <vt:lpstr>TT_Link_Ca75703dd732a4c3eab122420cc9db7fe</vt:lpstr>
      <vt:lpstr>TT_Link_Ca79308fe07ce4d45b38e128f55fc7061</vt:lpstr>
      <vt:lpstr>TT_Link_Ca79d8ef9c83a4ef38b2dce84b9e16f8f</vt:lpstr>
      <vt:lpstr>TT_Link_Ca8861d3cb61d45fd8574e54a581d2cde</vt:lpstr>
      <vt:lpstr>TT_Link_Ca9211f318cb141118859e8b0a02bdc12</vt:lpstr>
      <vt:lpstr>TT_Link_Ca9772331686c40a2a1015de88c5294b0</vt:lpstr>
      <vt:lpstr>TT_Link_Ca9996b2f9cf94b12aa501a3c0c3cbd9c</vt:lpstr>
      <vt:lpstr>TT_Link_Ca99b725c28e84ed5bbe1980b4d2f39b2</vt:lpstr>
      <vt:lpstr>TT_Link_Ca9b4b3c2b10843b5a214fe9cb367780e</vt:lpstr>
      <vt:lpstr>TT_Link_Caadeea8185494573ac79813f6996cc76</vt:lpstr>
      <vt:lpstr>TT_Link_Cab17687d8c9347d8958e25994a543db2</vt:lpstr>
      <vt:lpstr>TT_Link_Cab67f06d3cd543c187d98f89995aabb3</vt:lpstr>
      <vt:lpstr>TT_Link_Cac523e2fb41446b9849dd47d37b15639</vt:lpstr>
      <vt:lpstr>TT_Link_Cad20cad0ad8b4e4abbf9bb1754ed6c0e</vt:lpstr>
      <vt:lpstr>TT_Link_Cad30ad36607c4d63b1cf833251ada31e</vt:lpstr>
      <vt:lpstr>TT_Link_Cad54ed8052f44963ae2d3d45affcd1b3</vt:lpstr>
      <vt:lpstr>TT_Link_Cadd2620119554bd09b48d8cce58e734b</vt:lpstr>
      <vt:lpstr>TT_Link_Cade5f5da27284f53b670daa46ae48495</vt:lpstr>
      <vt:lpstr>TT_Link_Cae134184be6f4805b2c7ff16959344ef</vt:lpstr>
      <vt:lpstr>TT_Link_Caecde8f80b064588a0d3504a728f1bab</vt:lpstr>
      <vt:lpstr>TT_Link_Caf79ff30542e476a86a2bcfe9c5e76d0</vt:lpstr>
      <vt:lpstr>TT_Link_Cafcf728fb0a849b1b072427747ec5c60</vt:lpstr>
      <vt:lpstr>TT_Link_Cb029681228b6401fb18cfb15e0cd993a</vt:lpstr>
      <vt:lpstr>TT_Link_Cb05d7e22a3db467d8f999504eb4db0cc</vt:lpstr>
      <vt:lpstr>TT_Link_Cb0a6a4fae6904e29ac1e4e70cc2d414c</vt:lpstr>
      <vt:lpstr>TT_Link_Cb1a6930a8d05456b81bae01d683da8d0</vt:lpstr>
      <vt:lpstr>TT_Link_Cb1bd05032af24211882dbb06bb967f4e</vt:lpstr>
      <vt:lpstr>TT_Link_Cb2c369e35ffc40c784f5a0110b280c06</vt:lpstr>
      <vt:lpstr>TT_Link_Cb3011754f0af4e87aefcc16bad2c439a</vt:lpstr>
      <vt:lpstr>TT_Link_Cb31b9a78ef1f4bd78618538a1b86ec83</vt:lpstr>
      <vt:lpstr>TT_Link_Cb33f4761c1b847419d3741b2ad799364</vt:lpstr>
      <vt:lpstr>TT_Link_Cb345eb6c118c48178bd6b3be18f3bc42</vt:lpstr>
      <vt:lpstr>TT_Link_Cb3556682598147869800526a92e5acce</vt:lpstr>
      <vt:lpstr>TT_Link_Cb3a786322a03480d9f4592c8da0b1195</vt:lpstr>
      <vt:lpstr>TT_Link_Cb3a8cb050f5543b393a4cf72dbda0f8d</vt:lpstr>
      <vt:lpstr>TT_Link_Cb3d362e2756d4380a4477b1e3c2b9105</vt:lpstr>
      <vt:lpstr>TT_Link_Cb3e47c9e317848eabc78de3d4c4441e3</vt:lpstr>
      <vt:lpstr>TT_Link_Cb3e63cadef644711a276ce777bc64dbe</vt:lpstr>
      <vt:lpstr>TT_Link_Cb430cc48efc04e2b9dccf88899c7fe20</vt:lpstr>
      <vt:lpstr>TT_Link_Cb4367ce995514fbf8c00a382e1ef274a</vt:lpstr>
      <vt:lpstr>TT_Link_Cb448fc576f184ce683c499e7888dea20</vt:lpstr>
      <vt:lpstr>TT_Link_Cb4e4cfa9eb114714bba5e65f8ec18c3d</vt:lpstr>
      <vt:lpstr>TT_Link_Cb5dc14139c714d8181848d8aa8d22994</vt:lpstr>
      <vt:lpstr>TT_Link_Cb625a4c134034a6181e32f1816d12e11</vt:lpstr>
      <vt:lpstr>TT_Link_Cb6c59e4b384042fd8788e732d3150295</vt:lpstr>
      <vt:lpstr>TT_Link_Cb70950d1ccda4608b2e5e5f8b1b7e525</vt:lpstr>
      <vt:lpstr>TT_Link_Cb762e8015bad4d5283dcdbf2f45429cd</vt:lpstr>
      <vt:lpstr>TT_Link_Cb7e38b7b01534534aed1df16e6deb7b4</vt:lpstr>
      <vt:lpstr>TT_Link_Cb85da3dae06c4f50873ceb14ba879f5a</vt:lpstr>
      <vt:lpstr>TT_Link_Cb95b85c5a7994f2a9f8ed7d0b628ef64</vt:lpstr>
      <vt:lpstr>TT_Link_Cb999016f59084f3fa801fe87e52caff9</vt:lpstr>
      <vt:lpstr>TT_Link_Cb9b0377c22cb4e44ba5fd17cd73217ca</vt:lpstr>
      <vt:lpstr>TT_Link_Cb9eabf50a143421ea09913ddd58c788e</vt:lpstr>
      <vt:lpstr>TT_Link_Cba2200c2f87d4f7bac8b609e123face2</vt:lpstr>
      <vt:lpstr>TT_Link_Cba61f8ed21864a7fa7c592c74d755d20</vt:lpstr>
      <vt:lpstr>TT_Link_Cba65a658fb2145ff91c0ff8f51816d2e</vt:lpstr>
      <vt:lpstr>TT_Link_Cba9167c2b4d94be681e4f50ec80f854b</vt:lpstr>
      <vt:lpstr>TT_Link_Cbae402f487894fa194772339264a06d5</vt:lpstr>
      <vt:lpstr>TT_Link_Cbaee9a766d65467792d10428c7222e8b</vt:lpstr>
      <vt:lpstr>TT_Link_Cbb3c9e2f84eb4b248869f051a6255107</vt:lpstr>
      <vt:lpstr>TT_Link_Cbb3d62ae526442b880f44d3303a0a7ad</vt:lpstr>
      <vt:lpstr>TT_Link_Cbbd128aa80e74a2c9a35b04eadfc5560</vt:lpstr>
      <vt:lpstr>TT_Link_Cbbd781cb9ba646859502f026dbc1e255</vt:lpstr>
      <vt:lpstr>TT_Link_Cbbf8399ec1b448ce89fdde5027ee6e38</vt:lpstr>
      <vt:lpstr>TT_Link_Cbccfd56632a14e6286ff17e8f06d31a7</vt:lpstr>
      <vt:lpstr>TT_Link_Cbce219f60fbd47dd99a1e9c6eaf19761</vt:lpstr>
      <vt:lpstr>TT_Link_Cbcfa36ae07664a3ab55c9d6341ea96c9</vt:lpstr>
      <vt:lpstr>TT_Link_Cbd22d343434647bca3fc013d4ae44d4d</vt:lpstr>
      <vt:lpstr>TT_Link_Cbda03e36faeb43d4be6833d35cb22ba5</vt:lpstr>
      <vt:lpstr>TT_Link_Cbe261d8c696c46328f896d5b3f0385ad</vt:lpstr>
      <vt:lpstr>TT_Link_Cbe2910a466b64a6b8df080f4584b9e4e</vt:lpstr>
      <vt:lpstr>TT_Link_Cbe98045fe82a4f50b621ce0bdd71eb47</vt:lpstr>
      <vt:lpstr>TT_Link_Cbed59dc6310a426d91d88db220589fef</vt:lpstr>
      <vt:lpstr>TT_Link_Cc0759b5b8c6447fbbef3da9bb9e6c3e8</vt:lpstr>
      <vt:lpstr>TT_Link_Cc0edc7dbc2804f42bf81b05f8ba19e3a</vt:lpstr>
      <vt:lpstr>TT_Link_Cc16b60d362b24a7b80b429be9019b775</vt:lpstr>
      <vt:lpstr>TT_Link_Cc193ec98c53d4e3295e2fb74c7dc6406</vt:lpstr>
      <vt:lpstr>TT_Link_Cc1f34ac5b42f4840a7cdbe7b3cada639</vt:lpstr>
      <vt:lpstr>TT_Link_Cc22ca012927b4cc8b3b9fb42f6cf315a</vt:lpstr>
      <vt:lpstr>TT_Link_Cc2b0ab0ff33b43cfbdbda4fc36905839</vt:lpstr>
      <vt:lpstr>TT_Link_Cc2be230a816a4831b74f0df31d63cc33</vt:lpstr>
      <vt:lpstr>TT_Link_Cc3a8e4d6dc084958bb42a928d73cefbe</vt:lpstr>
      <vt:lpstr>TT_Link_Cc3c60fe7d2ad4995a1148afaaa60a1ac</vt:lpstr>
      <vt:lpstr>TT_Link_Cc44e1e1e55d24ce1a89b62690df81449</vt:lpstr>
      <vt:lpstr>TT_Link_Cc4c6f2d6e71d4defa39e344ef1aec2ca</vt:lpstr>
      <vt:lpstr>TT_Link_Cc4e6e9979c344841ae807befd90c747d</vt:lpstr>
      <vt:lpstr>TT_Link_Cc5e5fafad1254e00952d63c83be774a2</vt:lpstr>
      <vt:lpstr>TT_Link_Cc631fed7ca7d40fcb4f377e43f990e4d</vt:lpstr>
      <vt:lpstr>TT_Link_Cc63d891a6b494942be3e0f1e1c9a5198</vt:lpstr>
      <vt:lpstr>TT_Link_Cc64988ff6a2b4de490ec9d9beea1f4db</vt:lpstr>
      <vt:lpstr>TT_Link_Cc7a6dd683c384f55824a4e9b142368a1</vt:lpstr>
      <vt:lpstr>TT_Link_Cc82e1c9f32f64c8a83eb36250b66bad5</vt:lpstr>
      <vt:lpstr>TT_Link_Cc8b23e93cff942cfbfb58f1929d5992d</vt:lpstr>
      <vt:lpstr>TT_Link_Cc8c63c4f20c2487ea9634f2c4c06a878</vt:lpstr>
      <vt:lpstr>TT_Link_Cc93241feaa2d4c2bba4c70e86c12b07a</vt:lpstr>
      <vt:lpstr>TT_Link_Cc99ec24b3f58422faf89c3943e6f5d6b</vt:lpstr>
      <vt:lpstr>TT_Link_Cc9a4c1aba9de41eeaff07941ec2918c6</vt:lpstr>
      <vt:lpstr>TT_Link_Cc9f790e2f667407b8e656cd512e7bfa8</vt:lpstr>
      <vt:lpstr>TT_Link_Cc9f9cb750e8342afa4672bc44a63b042</vt:lpstr>
      <vt:lpstr>TT_Link_Cca2d9cdfe2ee4bf0a9db958e1942b188</vt:lpstr>
      <vt:lpstr>TT_Link_Ccac104663eee4a63bc6f9578271a061b</vt:lpstr>
      <vt:lpstr>TT_Link_Ccb7f4f85a9614f36b3d4dbbd12d6c641</vt:lpstr>
      <vt:lpstr>TT_Link_Ccb9dc3fd662d42719c70fd512594266a</vt:lpstr>
      <vt:lpstr>TT_Link_Ccbef2fca51954d179594528112f1b92e</vt:lpstr>
      <vt:lpstr>TT_Link_Ccc324362e5a94e30b6d7c7077df09cce</vt:lpstr>
      <vt:lpstr>TT_Link_Ccc3dc5d9f6734ee29f871cced79c057a</vt:lpstr>
      <vt:lpstr>TT_Link_Ccc48e028fb134b4bb2f4b6a8f21d5e4b</vt:lpstr>
      <vt:lpstr>TT_Link_Ccca20419cdd549e690515b3c2220681d</vt:lpstr>
      <vt:lpstr>TT_Link_Ccd4c5134f49642828a4b03d1bfa61431</vt:lpstr>
      <vt:lpstr>TT_Link_Ccd5ab9f0074c4d9f9d807086ec44b247</vt:lpstr>
      <vt:lpstr>TT_Link_Ccdaf68e4d6554354ba0cff74fef22393</vt:lpstr>
      <vt:lpstr>TT_Link_Ccdd733f168cd40adab51cbc2579fc25a</vt:lpstr>
      <vt:lpstr>TT_Link_Ccdec98a50088446a9e1d6543ba0c1817</vt:lpstr>
      <vt:lpstr>TT_Link_Cce092d7b87974faf8e26635a59ec1b8e</vt:lpstr>
      <vt:lpstr>TT_Link_Ccfec0dcab4bd49fc8e93f14d3978dcdb</vt:lpstr>
      <vt:lpstr>TT_Link_Cd0883c35666445c685e76d165f81dd6c</vt:lpstr>
      <vt:lpstr>TT_Link_Cd08aeb59366f42e593bf3ae0a617ba4b</vt:lpstr>
      <vt:lpstr>TT_Link_Cd0e3a4f086bc42658e874fe74bfcf4cb</vt:lpstr>
      <vt:lpstr>TT_Link_Cd16be30db47541d68b1de2a14f0a262b</vt:lpstr>
      <vt:lpstr>TT_Link_Cd1a50fccecdb41cdb7ec60cdc689446c</vt:lpstr>
      <vt:lpstr>TT_Link_Cd274a498f2504667bd3ddf592321bafb</vt:lpstr>
      <vt:lpstr>TT_Link_Cd290492799ba4896a7fed1ad0142f371</vt:lpstr>
      <vt:lpstr>TT_Link_Cd29d25c208404c4b9069f26f9d6adb35</vt:lpstr>
      <vt:lpstr>TT_Link_Cd3d218e3026c4134aea543b224332cf5</vt:lpstr>
      <vt:lpstr>TT_Link_Cd3e73a8bd0324638a37e02c00746536c</vt:lpstr>
      <vt:lpstr>TT_Link_Cd493228ba9d147c2bdedbeb38aeb39fc</vt:lpstr>
      <vt:lpstr>TT_Link_Cd698191bdc884bdb99550056d7962594</vt:lpstr>
      <vt:lpstr>TT_Link_Cd7153f4cecd34ef99c6531ec3fcacf76</vt:lpstr>
      <vt:lpstr>TT_Link_Cd7c4dc5fe9554518a1969cb56271b9e3</vt:lpstr>
      <vt:lpstr>TT_Link_Cd7d059bd641c4e8dbf050b0e1c830744</vt:lpstr>
      <vt:lpstr>TT_Link_Cd8f5a8844d7240e7bcb24075463f8b6a</vt:lpstr>
      <vt:lpstr>TT_Link_Cd99fd9ed413e465dbcd747e49cf557da</vt:lpstr>
      <vt:lpstr>TT_Link_Cd9de32960b0f4b6194a6d5b80ae80942</vt:lpstr>
      <vt:lpstr>TT_Link_Cda4748db457d4276804d60b85df978ed</vt:lpstr>
      <vt:lpstr>TT_Link_Cda708831c4ab4d4f85c772e24644589e</vt:lpstr>
      <vt:lpstr>TT_Link_Cda76d6c3d1554c7885e09b5fbb0b62ed</vt:lpstr>
      <vt:lpstr>TT_Link_Cdab6bf15d708479aa4f2deb02d3bafb4</vt:lpstr>
      <vt:lpstr>TT_Link_Cdaee984e5d3d45b1a34d35f6b7adb4cc</vt:lpstr>
      <vt:lpstr>TT_Link_Cdaeedc03b7584b979c1e388f1aa6db5b</vt:lpstr>
      <vt:lpstr>TT_Link_Cdb1add35d6e94ecf98833a8ea916a735</vt:lpstr>
      <vt:lpstr>TT_Link_Cdb9e77ec84044bf595a30171d22d03fa</vt:lpstr>
      <vt:lpstr>TT_Link_Cdc161974cce24a3fa2b8064e1d2ea580</vt:lpstr>
      <vt:lpstr>TT_Link_Cdc4f07de5a16470496969f463ee3b4b0</vt:lpstr>
      <vt:lpstr>TT_Link_Cdc945f65d172493984318b4f41bbbb83</vt:lpstr>
      <vt:lpstr>TT_Link_Cdcebff301e034dc19a89139634260dea</vt:lpstr>
      <vt:lpstr>TT_Link_Cdd5ff28f9715497abea07f1e7cb3b551</vt:lpstr>
      <vt:lpstr>TT_Link_Cde606d30281e4c1bb62e0b47bf537982</vt:lpstr>
      <vt:lpstr>TT_Link_Cdeb16709d9e54871b05e3ea52d01792d</vt:lpstr>
      <vt:lpstr>TT_Link_Cdec861b2651f4663a6595c337efc1f6e</vt:lpstr>
      <vt:lpstr>TT_Link_Cded93601364a42419dde63238b703807</vt:lpstr>
      <vt:lpstr>TT_Link_Cdf07ffd0770540fea133086b0629a4b5</vt:lpstr>
      <vt:lpstr>TT_Link_Ce01e9ca3c48946949cdd072d6e115760</vt:lpstr>
      <vt:lpstr>TT_Link_Ce03b83a9395a458baede086305b1ee8d</vt:lpstr>
      <vt:lpstr>TT_Link_Ce092070cea894870a4cce233d9238f9b</vt:lpstr>
      <vt:lpstr>TT_Link_Ce09d59db66a54f868decf5913870f607</vt:lpstr>
      <vt:lpstr>TT_Link_Ce2790ad3a0944136b2d5980cfa784ac7</vt:lpstr>
      <vt:lpstr>TT_Link_Ce2ab09afa7ec44a19d5fb66d35d2d082</vt:lpstr>
      <vt:lpstr>TT_Link_Ce3001790d0ac42268e640ee65bd70ac7</vt:lpstr>
      <vt:lpstr>TT_Link_Ce359b15aceac46dfb219988affbf63e3</vt:lpstr>
      <vt:lpstr>TT_Link_Ce467cbf026dd42bf9f45640782315fb9</vt:lpstr>
      <vt:lpstr>TT_Link_Ce49776c0df6f497e872f5f03a97414a6</vt:lpstr>
      <vt:lpstr>TT_Link_Ce4aa65094b114d02b8c18bfd2bb53d0c</vt:lpstr>
      <vt:lpstr>TT_Link_Ce5058146671c49af87cc2013eef7e8e6</vt:lpstr>
      <vt:lpstr>TT_Link_Ce53c7e8c48304f98853e3e1c84c46635</vt:lpstr>
      <vt:lpstr>TT_Link_Ce569522f43684aeea95dc04726cb56c3</vt:lpstr>
      <vt:lpstr>TT_Link_Ce66c4d1f8a194fc2a1454d081f91873e</vt:lpstr>
      <vt:lpstr>TT_Link_Ce69c0dc465dc4ebdb05e01d746f06442</vt:lpstr>
      <vt:lpstr>TT_Link_Ce6ee9991c3d94aa78fa1a7b3da2e6075</vt:lpstr>
      <vt:lpstr>TT_Link_Ce72e576944c74a60a559c04b3c2c5932</vt:lpstr>
      <vt:lpstr>TT_Link_Ce763fd5f3fab4285b1c83a9764497f41</vt:lpstr>
      <vt:lpstr>TT_Link_Ce7dd854642a143e692eef1c41be1752e</vt:lpstr>
      <vt:lpstr>TT_Link_Ce939ff7aad424f92918edcd007e9ba6d</vt:lpstr>
      <vt:lpstr>TT_Link_Ce9807270839f41a78d5faf8666a92a75</vt:lpstr>
      <vt:lpstr>TT_Link_Ce99995798ad84918ac858305c4155517</vt:lpstr>
      <vt:lpstr>TT_Link_Ce9fb1026907f4d6089d7cac6c72a4bfd</vt:lpstr>
      <vt:lpstr>TT_Link_Cea06b98f662a4f0cacfc87a58c2c6c58</vt:lpstr>
      <vt:lpstr>TT_Link_Cea788f85ee484310a7216ea53fdfffe3</vt:lpstr>
      <vt:lpstr>TT_Link_Ceada9c8dcebb47458168ccdd427f8353</vt:lpstr>
      <vt:lpstr>TT_Link_Ceae8a0878aa440678b5c991cafd3f659</vt:lpstr>
      <vt:lpstr>TT_Link_Ceb342011f17840a5917389875f88f1bd</vt:lpstr>
      <vt:lpstr>TT_Link_Ceb343d2bc5524a2597805ff2ac2bac6e</vt:lpstr>
      <vt:lpstr>TT_Link_Cebbd477dd769430186f1109bf72df52b</vt:lpstr>
      <vt:lpstr>TT_Link_Cebf74b443527414ba5197a77b1976075</vt:lpstr>
      <vt:lpstr>TT_Link_Cec11249c3f5642b38b5aea714d57eb99</vt:lpstr>
      <vt:lpstr>TT_Link_Ced916b823e4d4d94add625d7e6d3674d</vt:lpstr>
      <vt:lpstr>TT_Link_Cee8f3176b5fb47dd9fb4c33872bdec89</vt:lpstr>
      <vt:lpstr>TT_Link_Cef274cbaa7b94c5f9d6ff714c66da568</vt:lpstr>
      <vt:lpstr>TT_Link_Cef64b1741bcd4c42a6dbebf810111b1d</vt:lpstr>
      <vt:lpstr>TT_Link_Cef9bc55e5dad44408818d18cf699c189</vt:lpstr>
      <vt:lpstr>TT_Link_Cefa42ffa0a6e4b1985c846f46a686d30</vt:lpstr>
      <vt:lpstr>TT_Link_Cefa6a12d1a98446bafd5e94a0e092e3e</vt:lpstr>
      <vt:lpstr>TT_Link_Cf00aa5add1964114a44cd35561faeb77</vt:lpstr>
      <vt:lpstr>TT_Link_Cf0280906c7824f9a817d838a501a68a2</vt:lpstr>
      <vt:lpstr>TT_Link_Cf0a8b715c71841f8b00b7c3b95dc9653</vt:lpstr>
      <vt:lpstr>TT_Link_Cf0a8bf1f9245430984352605e40b74b6</vt:lpstr>
      <vt:lpstr>TT_Link_Cf11806f0726a4842b0736b053139421d</vt:lpstr>
      <vt:lpstr>TT_Link_Cf166d8e70f26483c8725e5b9a6a1908f</vt:lpstr>
      <vt:lpstr>TT_Link_Cf17f751a51cb415d92f02e53abc985ff</vt:lpstr>
      <vt:lpstr>TT_Link_Cf222b5fecc994287b11919fc34097597</vt:lpstr>
      <vt:lpstr>TT_Link_Cf23665c708414651b0a01d6a3dd4f740</vt:lpstr>
      <vt:lpstr>TT_Link_Cf26977c0e4ef4a47aaa51b6933aab24f</vt:lpstr>
      <vt:lpstr>TT_Link_Cf2f24ea1646849d9aaf7bed8c4f452e9</vt:lpstr>
      <vt:lpstr>TT_Link_Cf34822979b7d4bfcafc919435268d28e</vt:lpstr>
      <vt:lpstr>TT_Link_Cf3b063dd8e1a482aa8bc04e5747aee08</vt:lpstr>
      <vt:lpstr>TT_Link_Cf3bd125a4f1b432682df5efc38094f32</vt:lpstr>
      <vt:lpstr>TT_Link_Cf3e0a3c52c6640f09f0f2ca8b4db4fc5</vt:lpstr>
      <vt:lpstr>TT_Link_Cf4799454f03542119d4ed37075ca4932</vt:lpstr>
      <vt:lpstr>TT_Link_Cf4cb703c2ea24cd29c00d0a62980ca07</vt:lpstr>
      <vt:lpstr>TT_Link_Cf4f683a7c12e4abd82946bb765076379</vt:lpstr>
      <vt:lpstr>TT_Link_Cf50f9740f3b44101ba024acfadfbac01</vt:lpstr>
      <vt:lpstr>TT_Link_Cf5fe4b59ad624dae85d9034d827280a5</vt:lpstr>
      <vt:lpstr>TT_Link_Cf6533dd0134f468fbc9802ee56247aaf</vt:lpstr>
      <vt:lpstr>TT_Link_Cf659799220484299afec7e861ee8745c</vt:lpstr>
      <vt:lpstr>TT_Link_Cf6fc58f154664a2cbf6c91850ae46ada</vt:lpstr>
      <vt:lpstr>TT_Link_Cf7075c673b5349ac9ff0c3fba280e231</vt:lpstr>
      <vt:lpstr>TT_Link_Cf760e3af7b9d4f598ca41158cf6cea5f</vt:lpstr>
      <vt:lpstr>TT_Link_Cf76231632dcc4b1285f747ca96fa83b2</vt:lpstr>
      <vt:lpstr>TT_Link_Cf7a7b923f8094a20821ae57153bae8f5</vt:lpstr>
      <vt:lpstr>TT_Link_Cf7b01936898b44cd8af58b1d26eb0323</vt:lpstr>
      <vt:lpstr>TT_Link_Cf7b1b8ed3ba6425cbf687eee3d7e3130</vt:lpstr>
      <vt:lpstr>TT_Link_Cf8187dd3afbb443eb8584e8798679977</vt:lpstr>
      <vt:lpstr>TT_Link_Cf869e64fa2bc492ebbddee1e598ceeb8</vt:lpstr>
      <vt:lpstr>TT_Link_Cf87cafa3ee434a678aabc009bb85eea9</vt:lpstr>
      <vt:lpstr>TT_Link_Cf891217d5dc1463984ea41c13c700590</vt:lpstr>
      <vt:lpstr>TT_Link_Cf9a15c68a1ca4e028eef6c00ad3733d4</vt:lpstr>
      <vt:lpstr>TT_Link_Cf9ba9a932dd04d40bda4bf1053b9ca60</vt:lpstr>
      <vt:lpstr>TT_Link_Cf9e77c9b40e94612a2f8e4250e470fd2</vt:lpstr>
      <vt:lpstr>TT_Link_Cfa67178ed6e74b0bb1c522598580e94d</vt:lpstr>
      <vt:lpstr>TT_Link_Cfa97527212a24574adb8ad284282fe60</vt:lpstr>
      <vt:lpstr>TT_Link_Cfac805295307409d9fd618d8e20f3a25</vt:lpstr>
      <vt:lpstr>TT_Link_Cfb005850587a4009a8fb3c71cfc7b526</vt:lpstr>
      <vt:lpstr>TT_Link_Cfb527fca991a461eb9a082ab745f26d9</vt:lpstr>
      <vt:lpstr>TT_Link_Cfbe02a7cda7f419f880cd7120db0231f</vt:lpstr>
      <vt:lpstr>TT_Link_Cfc3fa05b80c648d9a2bcee61e949ea7f</vt:lpstr>
      <vt:lpstr>TT_Link_Cfe29038ea25c4e339c23eb3a0514deb5</vt:lpstr>
      <vt:lpstr>TT_Link_Cfe52548e4be84181a05326e4573b2bcb</vt:lpstr>
      <vt:lpstr>TT_Link_Cfe7ae8e431274d17b37bffc865c52561</vt:lpstr>
      <vt:lpstr>TT_Link_Cfe7da3ddb022432093ba27a8d13dbb2c</vt:lpstr>
      <vt:lpstr>TT_Link_Cff2ef0fd9737459bbb9f39dd6f93b4a1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Manas Singhal</cp:lastModifiedBy>
  <dcterms:created xsi:type="dcterms:W3CDTF">2016-04-22T16:02:06Z</dcterms:created>
  <dcterms:modified xsi:type="dcterms:W3CDTF">2025-03-27T08:16:47Z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0x01010019C382D41FC1E74F89EE71C63D9C711A</vt:lpwstr>
  </property>
</Properties>
</file>