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ownloads\"/>
    </mc:Choice>
  </mc:AlternateContent>
  <xr:revisionPtr revIDLastSave="0" documentId="13_ncr:1_{67C285BC-C105-4C79-B1C4-43A9C0261FA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NutriBalance" sheetId="1" r:id="rId1"/>
    <sheet name="NutriBalance_STS" sheetId="2" state="veryHidden" r:id="rId2"/>
    <sheet name="Sensitivity Report 1" sheetId="9" r:id="rId3"/>
    <sheet name="1WAY" sheetId="5" r:id="rId4"/>
    <sheet name="2WAY" sheetId="8" r:id="rId5"/>
  </sheets>
  <definedNames>
    <definedName name="ChartData" localSheetId="3">'1WAY'!$BM$5:$BM$35</definedName>
    <definedName name="ChartData1" localSheetId="4">'2WAY'!$K$5:$K$10</definedName>
    <definedName name="ChartData2" localSheetId="4">'2WAY'!$O$5:$O$15</definedName>
    <definedName name="InputValues" localSheetId="3">'1WAY'!$A$5:$A$35</definedName>
    <definedName name="InputValues1" localSheetId="4">'2WAY'!$A$5:$A$15</definedName>
    <definedName name="InputValues2" localSheetId="4">'2WAY'!$B$4:$G$4</definedName>
    <definedName name="OutputAddresses" localSheetId="3">'1WAY'!$B$4:$BK$4</definedName>
    <definedName name="OutputAddresses" localSheetId="4">'2WAY'!$AZ$2:$AZ$63</definedName>
    <definedName name="OutputValues" localSheetId="3">'1WAY'!$B$5:$BK$35</definedName>
    <definedName name="OutputValues_1" localSheetId="4">'2WAY'!$B$5:$G$15</definedName>
    <definedName name="OutputValues_10" localSheetId="4">'2WAY'!$B$122:$G$132</definedName>
    <definedName name="OutputValues_11" localSheetId="4">'2WAY'!$B$135:$G$145</definedName>
    <definedName name="OutputValues_12" localSheetId="4">'2WAY'!$B$148:$G$158</definedName>
    <definedName name="OutputValues_13" localSheetId="4">'2WAY'!$B$161:$G$171</definedName>
    <definedName name="OutputValues_14" localSheetId="4">'2WAY'!$B$174:$G$184</definedName>
    <definedName name="OutputValues_15" localSheetId="4">'2WAY'!$B$187:$G$197</definedName>
    <definedName name="OutputValues_16" localSheetId="4">'2WAY'!$B$200:$G$210</definedName>
    <definedName name="OutputValues_17" localSheetId="4">'2WAY'!$B$213:$G$223</definedName>
    <definedName name="OutputValues_18" localSheetId="4">'2WAY'!$B$226:$G$236</definedName>
    <definedName name="OutputValues_19" localSheetId="4">'2WAY'!$B$239:$G$249</definedName>
    <definedName name="OutputValues_2" localSheetId="4">'2WAY'!$B$18:$G$28</definedName>
    <definedName name="OutputValues_20" localSheetId="4">'2WAY'!$B$252:$G$262</definedName>
    <definedName name="OutputValues_21" localSheetId="4">'2WAY'!$B$265:$G$275</definedName>
    <definedName name="OutputValues_22" localSheetId="4">'2WAY'!$B$278:$G$288</definedName>
    <definedName name="OutputValues_23" localSheetId="4">'2WAY'!$B$291:$G$301</definedName>
    <definedName name="OutputValues_24" localSheetId="4">'2WAY'!$B$304:$G$314</definedName>
    <definedName name="OutputValues_25" localSheetId="4">'2WAY'!$B$317:$G$327</definedName>
    <definedName name="OutputValues_26" localSheetId="4">'2WAY'!$B$330:$G$340</definedName>
    <definedName name="OutputValues_27" localSheetId="4">'2WAY'!$B$343:$G$353</definedName>
    <definedName name="OutputValues_28" localSheetId="4">'2WAY'!$B$356:$G$366</definedName>
    <definedName name="OutputValues_29" localSheetId="4">'2WAY'!$B$369:$G$379</definedName>
    <definedName name="OutputValues_3" localSheetId="4">'2WAY'!$B$31:$G$41</definedName>
    <definedName name="OutputValues_30" localSheetId="4">'2WAY'!$B$382:$G$392</definedName>
    <definedName name="OutputValues_31" localSheetId="4">'2WAY'!$B$395:$G$405</definedName>
    <definedName name="OutputValues_32" localSheetId="4">'2WAY'!$B$408:$G$418</definedName>
    <definedName name="OutputValues_33" localSheetId="4">'2WAY'!$B$421:$G$431</definedName>
    <definedName name="OutputValues_34" localSheetId="4">'2WAY'!$B$434:$G$444</definedName>
    <definedName name="OutputValues_35" localSheetId="4">'2WAY'!$B$447:$G$457</definedName>
    <definedName name="OutputValues_36" localSheetId="4">'2WAY'!$B$460:$G$470</definedName>
    <definedName name="OutputValues_37" localSheetId="4">'2WAY'!$B$473:$G$483</definedName>
    <definedName name="OutputValues_38" localSheetId="4">'2WAY'!$B$486:$G$496</definedName>
    <definedName name="OutputValues_39" localSheetId="4">'2WAY'!$B$499:$G$509</definedName>
    <definedName name="OutputValues_4" localSheetId="4">'2WAY'!$B$44:$G$54</definedName>
    <definedName name="OutputValues_40" localSheetId="4">'2WAY'!$B$512:$G$522</definedName>
    <definedName name="OutputValues_41" localSheetId="4">'2WAY'!$B$525:$G$535</definedName>
    <definedName name="OutputValues_42" localSheetId="4">'2WAY'!$B$538:$G$548</definedName>
    <definedName name="OutputValues_43" localSheetId="4">'2WAY'!$B$551:$G$561</definedName>
    <definedName name="OutputValues_44" localSheetId="4">'2WAY'!$B$564:$G$574</definedName>
    <definedName name="OutputValues_45" localSheetId="4">'2WAY'!$B$577:$G$587</definedName>
    <definedName name="OutputValues_46" localSheetId="4">'2WAY'!$B$590:$G$600</definedName>
    <definedName name="OutputValues_47" localSheetId="4">'2WAY'!$B$603:$G$613</definedName>
    <definedName name="OutputValues_48" localSheetId="4">'2WAY'!$B$616:$G$626</definedName>
    <definedName name="OutputValues_49" localSheetId="4">'2WAY'!$B$629:$G$639</definedName>
    <definedName name="OutputValues_5" localSheetId="4">'2WAY'!$B$57:$G$67</definedName>
    <definedName name="OutputValues_50" localSheetId="4">'2WAY'!$B$642:$G$652</definedName>
    <definedName name="OutputValues_51" localSheetId="4">'2WAY'!$B$655:$G$665</definedName>
    <definedName name="OutputValues_52" localSheetId="4">'2WAY'!$B$668:$G$678</definedName>
    <definedName name="OutputValues_53" localSheetId="4">'2WAY'!$B$681:$G$691</definedName>
    <definedName name="OutputValues_54" localSheetId="4">'2WAY'!$B$694:$G$704</definedName>
    <definedName name="OutputValues_55" localSheetId="4">'2WAY'!$B$707:$G$717</definedName>
    <definedName name="OutputValues_56" localSheetId="4">'2WAY'!$B$720:$G$730</definedName>
    <definedName name="OutputValues_57" localSheetId="4">'2WAY'!$B$733:$G$743</definedName>
    <definedName name="OutputValues_58" localSheetId="4">'2WAY'!$B$746:$G$756</definedName>
    <definedName name="OutputValues_59" localSheetId="4">'2WAY'!$B$759:$G$769</definedName>
    <definedName name="OutputValues_6" localSheetId="4">'2WAY'!$B$70:$G$80</definedName>
    <definedName name="OutputValues_60" localSheetId="4">'2WAY'!$B$772:$G$782</definedName>
    <definedName name="OutputValues_61" localSheetId="4">'2WAY'!$B$785:$G$795</definedName>
    <definedName name="OutputValues_62" localSheetId="4">'2WAY'!$B$798:$G$808</definedName>
    <definedName name="OutputValues_7" localSheetId="4">'2WAY'!$B$83:$G$93</definedName>
    <definedName name="OutputValues_8" localSheetId="4">'2WAY'!$B$96:$G$106</definedName>
    <definedName name="OutputValues_9" localSheetId="4">'2WAY'!$B$109:$G$119</definedName>
    <definedName name="solver_adj" localSheetId="0" hidden="1">NutriBalance!$B$3:$B$63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NutriBalance!$B$85</definedName>
    <definedName name="solver_lhs1" localSheetId="0" hidden="1">NutriBalance!$B$68</definedName>
    <definedName name="solver_lhs10" localSheetId="0" hidden="1">NutriBalance!$B$79</definedName>
    <definedName name="solver_lhs11" localSheetId="0" hidden="1">NutriBalance!$B$80</definedName>
    <definedName name="solver_lhs12" localSheetId="0" hidden="1">NutriBalance!$B$81</definedName>
    <definedName name="solver_lhs13" localSheetId="0" hidden="1">NutriBalance!$B$82</definedName>
    <definedName name="solver_lhs14" localSheetId="0" hidden="1">NutriBalance!$B$83</definedName>
    <definedName name="solver_lhs15" localSheetId="0" hidden="1">NutriBalance!$B$84</definedName>
    <definedName name="solver_lhs16" localSheetId="0" hidden="1">NutriBalance!$B$85</definedName>
    <definedName name="solver_lhs17" localSheetId="0" hidden="1">NutriBalance!$B$86</definedName>
    <definedName name="solver_lhs2" localSheetId="0" hidden="1">NutriBalance!$B$69</definedName>
    <definedName name="solver_lhs3" localSheetId="0" hidden="1">NutriBalance!$B$70</definedName>
    <definedName name="solver_lhs4" localSheetId="0" hidden="1">NutriBalance!$B$71</definedName>
    <definedName name="solver_lhs5" localSheetId="0" hidden="1">NutriBalance!$B$72</definedName>
    <definedName name="solver_lhs6" localSheetId="0" hidden="1">NutriBalance!$B$73</definedName>
    <definedName name="solver_lhs7" localSheetId="0" hidden="1">NutriBalance!$B$76</definedName>
    <definedName name="solver_lhs8" localSheetId="0" hidden="1">NutriBalance!$B$77</definedName>
    <definedName name="solver_lhs9" localSheetId="0" hidden="1">NutriBalance!$B$78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NutriBalance!$B$65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15" localSheetId="0" hidden="1">3</definedName>
    <definedName name="solver_rel16" localSheetId="0" hidden="1">1</definedName>
    <definedName name="solver_rel17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0" localSheetId="0" hidden="1">NutriBalance!$D$85</definedName>
    <definedName name="solver_rhs1" localSheetId="0" hidden="1">NutriBalance!$D$68</definedName>
    <definedName name="solver_rhs10" localSheetId="0" hidden="1">NutriBalance!$D$79</definedName>
    <definedName name="solver_rhs11" localSheetId="0" hidden="1">NutriBalance!$D$80</definedName>
    <definedName name="solver_rhs12" localSheetId="0" hidden="1">NutriBalance!$D$81</definedName>
    <definedName name="solver_rhs13" localSheetId="0" hidden="1">NutriBalance!$D$82</definedName>
    <definedName name="solver_rhs14" localSheetId="0" hidden="1">NutriBalance!$D$83</definedName>
    <definedName name="solver_rhs15" localSheetId="0" hidden="1">NutriBalance!$D$84</definedName>
    <definedName name="solver_rhs16" localSheetId="0" hidden="1">NutriBalance!$D$85</definedName>
    <definedName name="solver_rhs17" localSheetId="0" hidden="1">NutriBalance!$D$86</definedName>
    <definedName name="solver_rhs2" localSheetId="0" hidden="1">NutriBalance!$D$69</definedName>
    <definedName name="solver_rhs3" localSheetId="0" hidden="1">NutriBalance!$D$70</definedName>
    <definedName name="solver_rhs4" localSheetId="0" hidden="1">NutriBalance!$D$71</definedName>
    <definedName name="solver_rhs5" localSheetId="0" hidden="1">NutriBalance!$D$72</definedName>
    <definedName name="solver_rhs6" localSheetId="0" hidden="1">NutriBalance!$D$73</definedName>
    <definedName name="solver_rhs7" localSheetId="0" hidden="1">NutriBalance!$D$76</definedName>
    <definedName name="solver_rhs8" localSheetId="0" hidden="1">NutriBalance!$D$77</definedName>
    <definedName name="solver_rhs9" localSheetId="0" hidden="1">NutriBalance!$D$78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8" l="1"/>
  <c r="K1" i="8"/>
  <c r="Q4" i="8"/>
  <c r="N5" i="8"/>
  <c r="N4" i="8"/>
  <c r="M4" i="8"/>
  <c r="J5" i="8"/>
  <c r="J4" i="8"/>
  <c r="BM1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L4" i="5"/>
  <c r="B8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3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M5" i="1"/>
  <c r="M6" i="1"/>
  <c r="M7" i="1"/>
  <c r="M8" i="1"/>
  <c r="M9" i="1"/>
  <c r="M10" i="1"/>
  <c r="M11" i="1"/>
  <c r="L3" i="1"/>
  <c r="M3" i="1" s="1"/>
  <c r="B73" i="1"/>
  <c r="B72" i="1"/>
  <c r="B71" i="1"/>
  <c r="B70" i="1"/>
  <c r="B85" i="1"/>
  <c r="B69" i="1"/>
  <c r="B68" i="1"/>
  <c r="B65" i="1"/>
  <c r="O15" i="8"/>
  <c r="O14" i="8"/>
  <c r="K8" i="8"/>
  <c r="O13" i="8"/>
  <c r="O12" i="8"/>
  <c r="K5" i="8"/>
  <c r="K7" i="8"/>
  <c r="K9" i="8"/>
  <c r="O9" i="8"/>
  <c r="K6" i="8"/>
  <c r="O10" i="8"/>
  <c r="O8" i="8"/>
  <c r="O7" i="8"/>
  <c r="O6" i="8"/>
  <c r="O11" i="8"/>
  <c r="O5" i="8"/>
  <c r="K10" i="8"/>
  <c r="B81" i="1" l="1"/>
  <c r="B82" i="1"/>
  <c r="B83" i="1"/>
  <c r="B80" i="1"/>
  <c r="B79" i="1"/>
  <c r="B78" i="1"/>
  <c r="B77" i="1"/>
  <c r="B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00F43A3B-56EB-4E5C-856F-57CCDC2932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E9B2E882-8D25-4081-A257-0A1E13A6CE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E0C4D3D-9A66-49E4-AFBA-A3CD3C8FC7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72AB047A-0DF4-44F0-B205-2601379B0B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EB3EE2C-3969-4AAD-BCED-690D699272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27AF6749-A5B1-4E50-BBEC-A1000FB82C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7DC5E402-F480-4F9C-AC03-561630A397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5907446-BC81-492A-872B-F57B565CE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E7A6DCE-6193-464C-B05C-92709800A0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EFF0840D-25F4-4328-8808-72BE81AA49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EF79C96B-6573-46BD-B0FB-6EF4E7ACF0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9FD7E57F-39B3-415D-8CC6-2966C64143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20CE6FE7-4D92-45BA-AFC9-760B15E38D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B57604EE-DBA9-4CAB-A85A-9CD73970B5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DF52EDB3-3067-4BF8-80AF-16562FD87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9773846-3F3B-4FB2-8695-8F03BC1E45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020A84C7-2D05-4396-A0AC-4771C281D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5036D0EC-10B5-4340-8FD5-9F5E121E5D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10C4922-FF1D-44F6-A3B5-F71BFA5C8F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4B5F6A3F-B6DF-4F1B-87E8-041667965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765BC245-692D-47B7-9359-0F4B8D3C44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187293B1-EAD2-483F-B4C2-4E96A74E8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14C8D577-CD4C-4732-BC77-BAFAFD37FC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7C2740BB-1185-4F7B-94BF-2C4C2CEE0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0BB0602C-8C6C-4175-A0A3-2D7C24FB5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57B75ED2-1B4F-4CA4-80E4-1A2CDAE5E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D5D48E99-2ACC-4BC8-9F61-CB8A6E8272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EF3D43ED-3A48-46B0-8502-0CC7FC74C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0A66AC14-3D79-4A64-B8C4-C1BA7C5175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F196AB9F-EAEA-4B3D-AE7E-6615E543C9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5A17E661-82FE-4D13-B3B9-461C6C19C3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C33421B5-06D6-4E10-BFD1-EFBF8A6569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6A0B498E-E5D6-4C27-B75A-FFBD1DD6E5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2097CCDB-776C-4A25-AD59-48F8BFB27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7ADE85B3-8D9F-4B54-AEDC-595D4396B3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DB623E87-B756-4A91-A25A-64AA609AF2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62BDB501-F8B7-4A9E-BA07-2CAAD58E02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33EEB4E-BB66-4468-9AE4-A26D3E7CC7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70F9A7C8-662A-424C-9CD1-4EEFF678AB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2EEF08F6-4402-461B-A926-21ABCFB31D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3F012C84-F82B-4511-B2B1-E2CF07EC2B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A67EB4FD-512B-4435-9214-2F1A9F3569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25415909-70B2-48BC-AC32-9A1EB691DC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4749B75-4910-43AA-9069-5E896A3CB9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357E8906-5BF5-4418-AE3D-755280798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CE14E3B7-A843-4ACD-8A5F-271DC7BFAD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2A4B0BDC-C7E7-4B5E-A7CF-00A8ABBDFD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49D8B0B2-A9DF-43EA-AE87-386B7360D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944EA048-419E-4B15-B340-E171314D89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633EB45E-DFA5-484F-B3DD-56FBFC0C9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5F1B716C-E835-44A8-A470-1F8E75BFCA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5962213A-E08B-45A0-BF41-AAAA85D4B3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A143569D-779B-4000-B70A-3520980FD4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8D9CFAFB-3BC5-4560-8DCB-61B568AAF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E19D2FDB-E42D-4DAF-974F-1BF6774DFE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74C7501-79EE-4AC8-9CF6-E4A4F5DED1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9F9575FF-A27F-449C-8843-B6FC98EB8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C3415331-F269-409A-BCEA-5351020F58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5FA99E97-B944-41B4-B982-7384A9AE67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A97529EB-523B-4473-89F3-8CE0EB74B0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2EEA091B-7757-4D64-BA31-E34B97C4E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5339649-8573-4842-89A6-AB890A7F86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5E323F3F-EE68-48C3-8D61-2CA6122688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039C2F45-3D47-4FF0-90B5-FB9B05CDBE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C66E7396-7D9C-44C6-9154-5FB5E15A9E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790C4F40-D85B-4D3B-82EE-87A64780F3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0D34BF86-B894-46A0-A813-B3C22F47C4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4DA2F6F-9AC9-4FCF-8693-AF7F131961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2B513593-D3A1-4F87-9516-2207DA919F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2BDF25C3-132B-4928-B070-B7B79A03FA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4CAC5DFF-F3C0-4798-8AD0-54A39329FF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ADB9B79E-5FEC-49A8-8622-225AFB8ECF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C7A3ED2D-AD71-45CC-B96B-BB63A03BCB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E27A35B3-6C91-4F43-ADAF-89467C0D10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F70B8BDF-E5F2-40A2-B0D5-D3E01E61F7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40E9B041-B55C-4C38-A952-06DFEDDEDE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FFFAE0A2-6AEA-4D02-86D0-C371526DAB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6EEAC7C9-8BBD-4515-B6CF-C9F236C4C3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EB429815-6EE8-44B1-AB67-385E6E67B8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4714CD56-19FB-4B3D-A466-19FD953D28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F24D0F54-2721-4E30-8BDC-CA6FBBC44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A431B685-41AD-4117-9339-74AEB64E88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F298F4F0-7C17-49BC-94CA-179B05464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D3D4A8C0-587C-4376-935E-2BC5CF86A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06A67DB8-4BF5-44F8-87A7-22068AF9A8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8827C9C-FABE-4D48-BB3B-F020C5DE0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63CAD7CC-5A43-437E-8F77-BE474511B8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B29C5C75-B6E6-4EA0-921F-06A9E1FEB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5A4FF03A-097F-4EE6-8CEA-0E2E4CAD67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1D861CB9-CA90-441C-9A71-A3DF9CDF72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42792E6C-00ED-4500-96B3-07E6CCD2A2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73CB4F3-DF65-4411-90A3-2B9022912A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2280DFEB-C981-46E9-A87F-B0B8BD29D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D6E00A2C-3DC3-4357-AECD-3D491AD253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DA333FE4-3999-492C-9B6B-E53E3C319C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DFC51247-81C2-462B-94B7-436DDAC8A5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DFA23D6A-045D-4F2C-B5BF-014DBBFF15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6D57EB93-4C0F-4889-9283-BD2A384103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6B39BA39-F986-4A90-A7B2-39DC5D8FD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41A930F5-D1BB-4202-95F2-A741EF0D7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F1D61031-EE3B-4B5E-A2F8-D8E2759678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3EFD9022-3D8F-4AB5-A3F4-B65EA3D01C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02300719-34BA-4408-9648-BEBF4321EC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D7892AAE-CB15-40C7-92C3-E65270F01A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EFC28A75-E8C0-4DE8-9A90-78094C315E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4B1B9E19-304F-44FB-B2E2-03ED783932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3198B198-E4E2-4A3F-8E4D-D1BF3BF322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24499CE1-ECBB-42D0-8852-94AB623F0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28CC8FD2-2057-4E5B-A7E1-26C584B7C6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405BC2E0-AAC7-450B-AC07-F0B32480E8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5AD7BF56-905B-4913-91F9-9D2970FD27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6FEEBE82-9D7B-4A7C-BFA1-CE295DC848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6533FDF9-E558-4C76-82B4-5D0CB6E30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2E52B95F-44F0-4997-9FE4-379FA8A6F6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A7784ADC-AE72-4EA8-B0FB-B164FF03ED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5825761-77BE-4F8A-88C5-EED1868144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09CE1585-77E7-496A-B1C7-3AFC18E9D7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72AA28C2-70A1-4D25-83A1-35AA197BC6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AE4357CD-D9CC-4111-BAD8-77D37C9DC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A4AB0908-1372-4D56-A437-440744DF47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3A742964-2283-42DD-B735-C7ACDD888D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E899E7AC-D8AE-4969-91BD-CBBAD11501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E338E19D-DD2E-4278-9AE3-61F1EEE4A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70611A11-EDBE-437A-84EE-49BB39059B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B7753847-5F19-4665-BB09-5A2B46CAB1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D84732C1-CCF2-4CE8-BC54-2E3392AAD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DFF486E7-8949-4F97-B444-7ED2BBF099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B099670F-05BE-4375-8139-8051D7FF50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EBD32A25-9C57-4D0D-AC06-613240A20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6F17E957-522E-4E28-B34B-BCB3800B9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A7CCFB42-1408-4DA4-83F5-995440C1A0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266CAA04-6D89-4EE1-9D77-D577098772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55928270-F7E0-4814-8DB6-7BE613A3D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85CDBC15-DFC8-4946-A044-99ACF198EA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01B95FAF-4B3D-4E42-A67F-3C996D916E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4A06EEBF-C1D4-4F8A-BEDE-E9C616753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355B8196-CA16-43BD-A452-9B984D0C9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CA758D71-73FF-494B-B945-27B5A4033E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BC2A60EB-52AB-4B3C-810F-A34B6DABB4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0B48673E-C3DB-4DB0-B656-B7E2264DFA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57228099-7C0E-4308-B7B0-2B6237FA2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4C8A54FC-F032-47DE-9C22-8E88E41F0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54FD81FD-AA3B-462C-A52A-D2595260F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2D1BF5E1-6F2C-4829-8F19-BA4F8D621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35630A39-EBE4-4377-8035-6142304950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C0188FD5-53D4-4F69-97DC-49023ACE8E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39381A96-5581-4E60-A567-61B282111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9A6AC8D7-740A-4426-9839-D021255B86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69A88FBF-1084-4D66-8736-28DA9427F2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93C0F9A9-84A3-444B-8DCF-691DEF956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47A092F8-A514-4137-8DC1-29C0A1BF6D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0AF3F662-19A0-4949-B2D7-6E05146913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14E94B84-1E1B-4216-8B96-B069398877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79FD0CF8-DEE1-49C3-814A-AA929A683F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 shapeId="0" xr:uid="{966B9B83-56CF-44EC-A215-B7EA343799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" authorId="0" shapeId="0" xr:uid="{92C9D399-0FDB-41C5-8274-0E4F2C509C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" authorId="0" shapeId="0" xr:uid="{306D2961-8662-426C-8B94-D894B09A43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918CA78F-1AC9-46D2-B7F2-8670365943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97BFBF87-BF7C-47DA-8453-E829FC1596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2B9C263E-8852-48B5-8788-4670E36BF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329EB272-E890-4BDF-A0D8-518E642047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 shapeId="0" xr:uid="{58CA8324-19CB-4278-AEAB-B0495C2DCF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" authorId="0" shapeId="0" xr:uid="{CF12BD21-E2F9-4A56-86F2-F59AA25EB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1D380F2B-2C68-4253-8519-0207346430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992F5F41-9F14-4D49-BB26-4C48E341C2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F415567F-BBEF-43B6-A5DE-0B2EC6F53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A8E4DBBD-37C8-4A55-A6FF-5DFAD9A50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203DA820-D1E9-4837-9410-12CA07B6DA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CFE8DCFE-C77B-4102-8C1A-739DD2855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A2E72621-5AA3-4C66-84E7-A05116C90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4A2AB7DA-6B6E-4363-AC64-4B70497FA3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775C4307-86F9-4CB7-90C4-B36F841F26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5C0352DA-FAC7-4B8B-A227-182C702CCA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9E669261-D07D-4FBD-B190-6F5FC5C030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EFB99F74-8D17-4541-BF78-7614ECD7A8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77706639-34BD-446D-B49E-A83CE3E48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43B33F21-8EA5-4013-8907-D560ED481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9B004CD8-C250-4B5A-AED8-3318FD1BAE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2B6DB4B4-2A54-409D-A10B-DFBF0F756E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2ADA16A6-1039-4A0E-9D7B-B83F164554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20310E3A-1553-4B1C-9363-0E75E1340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A406DF45-2780-4DC8-B393-68EC53E290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9620BD31-4262-4064-BCFA-D423437BF0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C14E23E7-9BE1-4C98-96EC-09C35A643F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9FC965F2-1819-478D-B757-13F75CD721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71C616E2-7A79-4A36-B81E-2940ED5B10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B89AA753-F28B-43CE-8D13-A12F552F0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2E966F69-2DB8-407B-82B6-DC359E7D16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EB73BA6B-6159-4859-A342-E5D407D94E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F2D7F91B-FA63-4574-AAC1-83B727636F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AAC2EC4B-3522-4CCB-8C0A-2A81F4E23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907491DB-B941-499F-977A-0E59532EBC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8ACF938B-4A92-4730-BB7B-1EF61D16D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1EBF8525-4BAC-460F-8BB5-BD1AC2AB9B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48ABE3AE-3189-448E-9604-A60A2AB247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8BCC0006-B45F-4C78-99C6-DE0910D0E2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2D234FDF-D8B1-43AC-80E9-BCFCD23AE9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92D4982C-E771-4774-ACED-64D5BECEF9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080D18E1-EB75-4F66-80B5-338482D2B7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C8AA29BA-4DC1-414A-831B-7866789B33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FCC1E4B4-82E3-40F9-B1AB-5042D255B0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57CBC8DF-836C-47F4-A6B2-01FCE81C40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F33C690D-B342-43E0-8C46-1D7E81FB78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A605A75F-DA27-4153-B34D-AD6DBE1493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96A17D05-35F6-4A8E-A78E-C92D1FECA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CD27FFDA-8FE5-4BE8-A0AA-1855BDE182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F77FF655-D528-4F1A-9049-C380CFDF49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9747688E-7B91-45A3-A0A4-D8405D62D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E1E279B5-20F0-4599-9531-998055805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5BE37865-C94E-4B65-BAE5-366830FA27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AE1FA704-4027-4E52-ABC9-15576B010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23F7125F-4BFF-46E7-A756-F5320309A5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D5E3311D-9C53-48AE-83B6-102539C822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3D345B09-AC28-4162-82D8-4894534809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2B2E935A-0928-4911-B14F-CD48F581E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D9B5F955-182C-469D-9DB5-BB503C3A1A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9C1B2EC6-5CAD-495C-A960-E7851E8D0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3D669386-E8A5-407F-AE20-A287374546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C4BCC4A6-054A-4F0E-A901-7C96755546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0E56065C-73DF-411A-AC32-A3B62E5281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EC476FED-086B-46D7-A21A-FB65596C94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5B2532BF-9F86-46C8-A852-9F2BF1AE74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172CD61F-E033-4DC5-B060-DD6187C98E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911B3873-EBCC-441C-9C6D-BAE5053B9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D26C0B59-37D0-47E3-AC6C-71F6540C8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A730A17B-DA09-4025-9A9E-61479C70DB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9C6AD5CD-A1CB-4F8C-89C1-531C19D50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980EA52B-1916-46A8-A5B5-70D9926CA2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91EFD504-9627-4391-B0DE-E08885C120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6130D72F-E111-4A5E-95BA-ABEC4F7D9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D3B674AD-8890-4505-B111-CE765C5F03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71245BA3-A8CB-46F7-B4F6-63A2082EC3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B2FB7BEE-66B6-4BC2-955E-2F4CEFD59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 shapeId="0" xr:uid="{20686A09-125F-4CD5-89D2-8CAAAAC7E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 shapeId="0" xr:uid="{F604A2C5-903A-43A9-8728-1945F66CA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3495CA89-EF6D-4D45-A893-F6B5ACE5A8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80858A94-5995-4263-B769-130B90B63D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9894C240-724C-4FC4-B168-EBA8C88DF3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165287F8-9AE1-4371-87EC-558254A4FE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670B8939-F941-4CE6-A508-F00F73371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7A04EEAF-99C9-4642-AC38-7BB2F13488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0CD0F228-534B-45DB-A947-F15912D0B6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85B6023A-68C2-4207-81C7-4A8D0EE8BE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63CD572B-A7BD-4EA4-801B-26702EDA62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10D7BF6C-D84E-4758-ACB7-C3821DC418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ACAE6F30-8BEA-4729-8692-8FB2C0FCB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9734A1D9-BF7D-4F62-B5CC-7B1E4D43DE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48F201B8-AB29-406B-ABC3-1A751E0994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88C86392-6973-4BB6-8A8C-75EAD9375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97398B24-F583-4364-BB18-01D9709E8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E6356B6B-A12F-4418-868C-AFA55D7B8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9441E35A-D2DA-4D1B-A9C7-1CF4EB3029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34A2886C-C878-493E-910A-541BDF98F2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00A390D5-2622-4CE1-9E7E-2F537A6FAE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98A130F5-1C36-4AAB-AB6F-5C10E6E985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0E4F3DDB-001A-42F5-93E9-7B22DBE43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3B866944-9437-49A7-8726-76534C9D2B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68953851-8296-4E2A-8F90-B385607D70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8A04A59E-1AD0-4C10-BCBC-A92872475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94D067E9-8A0F-4C1F-95B6-9D90BE73F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 shapeId="0" xr:uid="{5A3E67DD-F4D9-4F84-BDBA-488470577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 xr:uid="{CF93716D-CFB9-4E6D-B223-A16F2BF06E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 shapeId="0" xr:uid="{9CC777AE-9078-4C2B-BE1C-D54B240C0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 xr:uid="{DBFD8F7D-1235-47A9-9A47-EBAB587D0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B60A9698-41F2-4B75-9E79-F9D4BBEFC7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AFF96211-31F2-4F7E-B1CF-173001E8EE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 xr:uid="{9200102C-28D9-4E11-AA54-A1421C7FE1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4BA680AB-86FF-4686-AC3E-5C3BE7C162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 xr:uid="{F0C0C405-9699-4FA8-8BB2-31959B8364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 xr:uid="{27DDA429-27A1-48A1-91FA-466241CBCD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519DAF39-C6CD-4E04-B04B-706BB30CCF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31E620FC-AF0F-4D75-9EC4-740C5FC7E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 shapeId="0" xr:uid="{3F0D00E9-6B50-4DE4-95B9-B403A01AC9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858D128F-1EF0-4A1C-B98E-55681D60E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 shapeId="0" xr:uid="{58E44080-9C1A-46FA-8466-B703538962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 shapeId="0" xr:uid="{352AB060-160D-4F88-BBA1-206E81788C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" authorId="0" shapeId="0" xr:uid="{C509047C-5608-458A-9CC4-B7BA72E2B8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B33C5002-1538-4309-AA96-22BA9C8CA1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 shapeId="0" xr:uid="{7BAD6E0C-165D-4789-A722-4DFCB096B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09E0B471-2817-4C4F-B760-D7817A76B7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" authorId="0" shapeId="0" xr:uid="{6B5065EA-6BF8-4732-8BAB-02E0A25BC5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" authorId="0" shapeId="0" xr:uid="{30FBD834-3571-4608-9C94-14DE189D37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" authorId="0" shapeId="0" xr:uid="{3DAC553F-14DC-4E11-85EF-1BAC5DE50B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155F545C-8B05-4CDB-9152-8138B75D97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44B306C9-68FC-49D5-A52C-5ABB1CBDD8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2AB6DEC6-ED4C-476C-80C1-ECD1185779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 xr:uid="{BB6CE9D3-462F-4C1D-929B-5B6E14B15B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 xr:uid="{7EC3386F-1162-4F10-B68C-909A71118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 shapeId="0" xr:uid="{C94CAB08-5BD2-4DA5-A77C-ADB7B4E8F3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842A642B-4601-49EF-ACE6-FA3FDC949A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3A5E58B7-6BAE-4912-AD8D-A18FD4C331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2F381AE7-9590-4921-A66C-17C551ECF4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 xr:uid="{946CE8E3-3F8E-467F-A0DD-E54230D34F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 xr:uid="{1413B02A-0C8A-4DC0-9324-5FFFA5C3A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 shapeId="0" xr:uid="{EB06A147-44E4-4A78-A6E9-93A728FAA4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A8FD25C8-276D-41A9-AE41-24174752DF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 shapeId="0" xr:uid="{5109ABF4-F871-49DF-A115-4AE60F4A8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 xr:uid="{1D5254DD-7F29-4B71-8D88-EF54090393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" authorId="0" shapeId="0" xr:uid="{F60A998D-640D-443E-9B42-8BA5E3A44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 shapeId="0" xr:uid="{717E3F82-E9F4-4129-A47E-CAE59F2AEA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 shapeId="0" xr:uid="{5B7A52C7-81BD-44EF-8C48-D0E4FE63BF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93460880-1E34-4DAE-B4AF-9F7EED274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 shapeId="0" xr:uid="{7A13B6F5-A499-4489-8749-3039071151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 xr:uid="{CE6740DB-C20B-4EA4-A314-A6736EF9B1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" authorId="0" shapeId="0" xr:uid="{C20EDA0F-7C34-4D79-916A-62407DDFE4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" authorId="0" shapeId="0" xr:uid="{96A468F8-B1E4-4895-B709-1B69CEF40E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" authorId="0" shapeId="0" xr:uid="{715FED4A-A876-446B-81A7-221E5E7C6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 shapeId="0" xr:uid="{1397C6D3-AC57-4193-A6F9-8F53B233B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 shapeId="0" xr:uid="{667F36CA-216D-4985-B6DD-EFDBC8B3CC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" authorId="0" shapeId="0" xr:uid="{AA14244E-E1D3-4565-9FD5-5228C9B9A9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" authorId="0" shapeId="0" xr:uid="{B027A379-D49E-4F5C-A189-71E7D6541E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" authorId="0" shapeId="0" xr:uid="{827D9694-5878-4248-9F6F-17BE194EC6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" authorId="0" shapeId="0" xr:uid="{FEA3B9CB-04A2-47ED-BDD3-D42CE24EF3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 shapeId="0" xr:uid="{AD5C60F5-C927-46BA-B82F-2B3FD689E5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 shapeId="0" xr:uid="{F43175E7-6AC1-4F42-8FC1-E9E4236890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" authorId="0" shapeId="0" xr:uid="{9A70599A-E66B-47E9-A48E-45814501BB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" authorId="0" shapeId="0" xr:uid="{C85A5943-90A2-4E5D-85FE-076863245F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" authorId="0" shapeId="0" xr:uid="{8B09F85F-CD6C-41FA-B6F5-63F10A80F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" authorId="0" shapeId="0" xr:uid="{D65B49BB-7B83-4FD0-B938-27E15C4CCB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126CFDF0-BC54-464C-9993-77359FFA4A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605676DF-4A2D-40DF-B751-B00346160C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9B78AC74-25B4-4299-A509-8CDDAAD85F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 xr:uid="{203EFCC9-012C-4C44-B044-E421A923F1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 xr:uid="{D574FAFA-8B4B-40CD-89F0-DC5AE40A1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 shapeId="0" xr:uid="{10DDC297-0C59-4481-940D-F2D9042362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F01EDA5D-7651-47AC-961C-B4E3BD6537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2A8A698B-0785-4DB1-BDB2-B2E92BAF8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38BB4FB9-D97C-4514-BB4A-6F77B0960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 xr:uid="{299C275C-18F6-4E62-A50E-FC0C8E913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 xr:uid="{919F9FFD-1E1C-491A-95DC-6EE45F98B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 shapeId="0" xr:uid="{458CD3C2-92E6-4B37-8E08-148415FB0E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4A6B9C28-0C14-4BE4-B111-C7E822A136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 xr:uid="{469A097F-125E-4F31-BA92-A0DE4A9367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38BFCD09-CE21-4B83-9855-51F0C9DEEA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34F3F2D4-306E-4951-9A0B-4BBAF3C954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2E2ED17C-D73D-4FF2-BB87-B408145D8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B2A8E54E-3D6A-423C-B72D-4461FDBE4D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5F3EF463-8642-4CC3-89D8-9A76C027FA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 shapeId="0" xr:uid="{C2744929-FB63-4E3A-AC8F-CB7CDFE5AA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 xr:uid="{8EA8941E-BC48-4343-9C67-02C3BBEF68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 shapeId="0" xr:uid="{ADC32FAB-5EA4-4514-8E39-0D90BADBAC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 shapeId="0" xr:uid="{B966CF96-EB33-4A79-9649-BAA0715A30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" authorId="0" shapeId="0" xr:uid="{E5A6A22A-55D6-4EB8-A79B-86867C134D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5019ECE8-1D5C-4564-B43A-2FA8B992BB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 shapeId="0" xr:uid="{32B1D5EE-1984-4C6F-B305-3AC2962835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 shapeId="0" xr:uid="{F0738F52-94D0-44AC-99F3-9EE57C95DD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 shapeId="0" xr:uid="{BFD0FA18-45DB-495A-9F8D-143F6AE680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 shapeId="0" xr:uid="{78322F20-7A88-4614-8C6C-5051D2E274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 shapeId="0" xr:uid="{B0D7F069-EF18-4E41-AAA7-70DC5540C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E4B291C8-8F9F-4FD1-BC7A-1084B85A9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 shapeId="0" xr:uid="{44E8C604-228C-41F5-A34C-B75E10FC42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 xr:uid="{91962BC4-CC82-4432-8440-FB0D46830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 shapeId="0" xr:uid="{DFC0C862-9BFF-4ED3-8BD5-EFFD1A9EB5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 shapeId="0" xr:uid="{FE089878-4A5E-488F-BC47-CBCD1171FA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 shapeId="0" xr:uid="{640FEA8D-916E-4CFD-AE20-10CFCDBD03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215CE446-7DF3-4773-BD7F-BF4A816BAB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" authorId="0" shapeId="0" xr:uid="{493166FA-AC4F-4927-AC77-60D8E67D76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" authorId="0" shapeId="0" xr:uid="{15BDCFBB-4E54-4E11-8D58-25DEB6FB83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" authorId="0" shapeId="0" xr:uid="{501B4B6B-B11F-40D7-9F71-CDA85A675A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" authorId="0" shapeId="0" xr:uid="{9294150D-4997-4EB6-976A-090FDA3E26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" authorId="0" shapeId="0" xr:uid="{83DFF0C9-75E9-4B76-956B-3F5D428911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7D2FB35D-7C16-496F-9599-36EAF6DF06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 shapeId="0" xr:uid="{67AE6669-6E46-4E1B-B243-1AFC276789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 xr:uid="{A3FEE6B7-539C-4D28-AE9A-E6C444714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 shapeId="0" xr:uid="{EE57016F-D060-4DF9-ACD4-3CC2B70377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 shapeId="0" xr:uid="{D4E3C46C-11F0-4F8C-B677-921D510023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" authorId="0" shapeId="0" xr:uid="{50ACF06E-5FF4-4E3F-823A-F1524407AD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3E3D5609-8131-4E32-BA05-659926DC92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 shapeId="0" xr:uid="{2BA9D616-8D4C-42F3-99F5-2F9277A90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 shapeId="0" xr:uid="{B763E4F0-BAA1-4F80-A23E-0DA76FECB5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 shapeId="0" xr:uid="{7A933BF1-35EA-4358-98DD-7D6C7B5F55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 shapeId="0" xr:uid="{16D2E27F-01A4-4257-A536-B7F0093757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 shapeId="0" xr:uid="{D3D04FF8-A2FF-4ABC-80C0-0DB8F64852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09D38EA7-AA7E-4AB7-9171-2CFF75EA9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 shapeId="0" xr:uid="{56438854-9777-4BC3-85D7-771FB2B9A4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 shapeId="0" xr:uid="{258C6F90-0F22-4E2F-9BB2-88BADAE294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" authorId="0" shapeId="0" xr:uid="{0E89CB43-C57F-4078-BF42-C779348AAD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" authorId="0" shapeId="0" xr:uid="{A8677CFC-B7C8-4EF4-86D9-D9CB5D133A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" authorId="0" shapeId="0" xr:uid="{F323F212-1818-4EDF-ACE4-03F6927CB6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B0B1717A-645C-4928-A3F0-D24688284B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 shapeId="0" xr:uid="{B1C61920-7FDC-4111-A777-707B3F89A1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 shapeId="0" xr:uid="{F94CF9BD-C944-4570-93BC-C45B936E0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" authorId="0" shapeId="0" xr:uid="{EA8193F7-9983-422B-BE38-3FD580BFAC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" authorId="0" shapeId="0" xr:uid="{50DAFFCD-7715-4387-A36A-E14E6B534E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" authorId="0" shapeId="0" xr:uid="{E25C594E-81AD-4D36-8BC5-9F20EFA65C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C88A3837-C84B-4A55-B16F-D3D631BB0A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 shapeId="0" xr:uid="{9944C634-16CE-4E43-BB20-EFE05AFB0C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 xr:uid="{4B4BC477-C411-4D49-8F69-6566F43F4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 shapeId="0" xr:uid="{CA791BE2-3022-4609-9E5F-B81E7037B3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" authorId="0" shapeId="0" xr:uid="{816420F5-67BE-4216-889C-8E9DF0277D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" authorId="0" shapeId="0" xr:uid="{B4142FCD-3E8A-4BE0-AE41-E4D291683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D024A169-A9E2-429C-92CA-74163D9BB6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" authorId="0" shapeId="0" xr:uid="{B0AE321D-5E1E-4C1C-BF4A-49519EA50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" authorId="0" shapeId="0" xr:uid="{74EF2B47-A211-49CE-B506-887BF48331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" authorId="0" shapeId="0" xr:uid="{E23FC997-4B45-46A7-8DD5-119025F5D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" authorId="0" shapeId="0" xr:uid="{E8587946-7D16-4CBA-99BD-C0B2C3C0A9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" authorId="0" shapeId="0" xr:uid="{DE4825B9-E6A0-44FA-B8CF-95E76A5243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8BBC419D-5F08-4043-BCC1-15CCEDBF3B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" authorId="0" shapeId="0" xr:uid="{855B8FA8-783F-4E62-B9B0-98F8C34528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" authorId="0" shapeId="0" xr:uid="{5A49E74C-E6F5-41EB-A697-666157C83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" authorId="0" shapeId="0" xr:uid="{9D88D3B8-E436-4C11-9171-63BB71F5B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" authorId="0" shapeId="0" xr:uid="{E2F4652D-43BF-42FB-A062-9E9B160F00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" authorId="0" shapeId="0" xr:uid="{08EBFFC5-53C1-47BB-BD7E-A23B72C9B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C49D817F-9471-41C4-B8F4-A1D9B5397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 shapeId="0" xr:uid="{D293DCDF-EE8E-46EA-9A2D-FD8D07875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 xr:uid="{03AED7B7-B705-47F5-95E4-62FC26D2DC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 shapeId="0" xr:uid="{372807BC-F056-46E2-9C20-BFC6EFFAE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 shapeId="0" xr:uid="{30997405-EB81-4B8D-8004-76561BB2EC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" authorId="0" shapeId="0" xr:uid="{3D3B3784-0462-42F6-A149-D424BC9286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B855E7C0-098B-4506-8932-2D0A857C90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 xr:uid="{FC9D66CD-8AE6-4016-91E9-7B8199355C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C1ACF1F4-4BCF-4869-B0D2-222CA0A1BE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 shapeId="0" xr:uid="{1F6EE6C9-005B-4B66-BD03-69DA7353C7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 shapeId="0" xr:uid="{67217721-7F85-41EA-AA71-A668A5C3DF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 shapeId="0" xr:uid="{4E96D436-97F1-4869-94FA-60674098C2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BA5D81DC-A818-47A1-900E-ED3DA81605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 shapeId="0" xr:uid="{2CE9AB0B-575A-4F94-9F53-4B338F2588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 shapeId="0" xr:uid="{33BA2E3E-F097-4AA0-A7B7-254D7BA84D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 shapeId="0" xr:uid="{8FE3C417-27E6-44C1-A306-F849119FE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 shapeId="0" xr:uid="{50950846-7946-416D-80CE-4305C8772B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 shapeId="0" xr:uid="{A9B6EBB3-1AF0-4725-AAF7-00464C3BB2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723EA31C-4C1A-4061-A9C9-47C0D3774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 shapeId="0" xr:uid="{734E5DC4-0671-4A2B-AC8C-31CB83CAC8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 xr:uid="{BC7BB963-B0E0-4999-8A28-C21202A98A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 shapeId="0" xr:uid="{FD173618-4823-46A3-B704-57F65FA40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 shapeId="0" xr:uid="{0A3CFE7A-5E87-46EF-8954-DABF9903DB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 shapeId="0" xr:uid="{34361788-9410-43AE-81ED-3958B34B8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D06FA1B2-4A5A-49CF-8E96-AC4BA1728B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3" authorId="0" shapeId="0" xr:uid="{D1E46C6C-B11E-424A-8E70-5375BE77C3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 shapeId="0" xr:uid="{F2213F3D-42AF-4614-990F-2B2762B82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3" authorId="0" shapeId="0" xr:uid="{A5B5EAD2-CE29-4AD5-86AE-3D3364E23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3" authorId="0" shapeId="0" xr:uid="{0EBEA85A-F20E-41AD-A820-D06F56C294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3" authorId="0" shapeId="0" xr:uid="{7B8AD40D-BCB7-42ED-BABB-1ECDA34FBD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C81E2F35-5F14-4BD4-A49A-46FD1F8D2C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 shapeId="0" xr:uid="{7793E724-E95D-4F6B-B678-34E577A12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2F8648D4-D59B-4269-9659-3106395D7E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4" authorId="0" shapeId="0" xr:uid="{8869EC10-E873-4166-BEA1-304F251610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4" authorId="0" shapeId="0" xr:uid="{35C6411B-95EA-4B26-BA00-6CC0F3E588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4" authorId="0" shapeId="0" xr:uid="{9BC9E754-5E0E-4909-B896-05DC51B93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5596DAEA-F938-4A63-9395-3CD88A8E9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F0A30DCA-112B-4FFA-B723-8B1291B3C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282BEF8A-7980-427D-9B80-166AC4668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 xr:uid="{28D9C181-8ABE-467E-91F1-950F304872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 xr:uid="{40226857-3C7B-4E20-9BCC-39D01D5AAA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 shapeId="0" xr:uid="{6B9AD73F-4429-469E-9549-6E48FB3A7B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5F65B830-8D8B-4431-B429-DACF978983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73945876-AE86-41B6-862D-7631D05270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1FD38AFE-93C6-4BBE-BE9C-0F8D9149CC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5010CBE7-D485-4A82-A1DE-74614DC559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022F3293-7F11-48FF-8325-45331B45E1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42709BE6-50F3-4743-BF3B-2431A5967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22105BDE-B78F-4734-893C-0E5B9C429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 shapeId="0" xr:uid="{2F22941F-EC97-449A-A15E-2E3722B2D3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 shapeId="0" xr:uid="{390C2DE2-BFED-4B69-9F0E-86F59D159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 shapeId="0" xr:uid="{8B29C703-BD43-4624-90B2-21EC9DCBD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 shapeId="0" xr:uid="{F79D5C0B-490D-436C-9A6E-9C811D8893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 shapeId="0" xr:uid="{256A86AB-E1F7-4E72-BB05-8208E81237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B3FC25AC-B7E0-421C-B873-D1966835A0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 xr:uid="{70B7C9F1-73A4-4093-860C-E45815ACC8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 xr:uid="{C180173D-546A-42D6-9F24-3B0868BEA1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 shapeId="0" xr:uid="{03A83C64-7BF3-4D2B-A7B3-2E88DA4FD7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 shapeId="0" xr:uid="{1BE91722-F9E3-459F-AAC3-A1AA144E2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 shapeId="0" xr:uid="{80024B2F-D23D-421C-9B53-1EF8C29C9A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9B863513-2BE8-4EBC-9D13-66ED881CA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 shapeId="0" xr:uid="{F0697430-2544-446D-A32C-F1D7BB8F19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 shapeId="0" xr:uid="{089B3FC6-AF1E-4EB3-8F9A-B6F91E8FD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 shapeId="0" xr:uid="{9B60E6F7-E874-4BFA-AB1E-C4AC05939E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 shapeId="0" xr:uid="{6CC9F5BB-352A-467D-BC8E-9C64ADF47B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 shapeId="0" xr:uid="{0B239DD0-A446-4A2B-8BF4-7125703FE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8B676263-5AE7-4277-8944-FB3C7FBF7A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 shapeId="0" xr:uid="{E346F9C5-79ED-4CD9-93F6-BBFD3EB0C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 shapeId="0" xr:uid="{3CABE692-09F8-4C30-B9A3-0C41401C80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 shapeId="0" xr:uid="{AD3377B5-6319-4290-8439-8890FA3DC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 shapeId="0" xr:uid="{B7EEF778-247C-4A8A-B81C-A9AEA5A6C9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 shapeId="0" xr:uid="{7B471CF2-6896-4E5C-807F-2EECE2482D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52B4E067-3AB4-4E1A-AA62-A3A64468F5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1" authorId="0" shapeId="0" xr:uid="{31123D80-EE39-48C0-941F-99F51023B5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 shapeId="0" xr:uid="{0F0C64C7-750E-4FA6-ADCE-7B8CB593B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1" authorId="0" shapeId="0" xr:uid="{FB697B01-17A7-41DE-B9A7-D53ECD549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1" authorId="0" shapeId="0" xr:uid="{3D397CF1-E106-4E82-8E4A-96E82686F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1" authorId="0" shapeId="0" xr:uid="{AFB760AC-9BFD-4816-97CB-80D44EF38A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2" authorId="0" shapeId="0" xr:uid="{22884BAF-02F5-42A4-8263-C3A21C9CB1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2" authorId="0" shapeId="0" xr:uid="{64FB7856-9CDD-4412-BF7B-17A71C9F0D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 shapeId="0" xr:uid="{622B89CE-18D1-4B77-A4E7-252FEF0EA6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2" authorId="0" shapeId="0" xr:uid="{253EAF09-2517-45EA-A39E-3A52EFA1BA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2" authorId="0" shapeId="0" xr:uid="{867BC100-5CDA-4FFB-A3BE-C522FD203F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2" authorId="0" shapeId="0" xr:uid="{F986FAAD-1FC9-4047-8EAA-3C2D6914B6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9A35F8DC-E071-4F64-BADB-B875716BD1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 shapeId="0" xr:uid="{C24EF0D8-7BBC-4BB1-B996-8A8F2C3F34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 xr:uid="{8880EC93-F1D1-4504-81D7-ACBFCA3350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3" authorId="0" shapeId="0" xr:uid="{E4290CFD-791A-4B55-B66F-D5BE2BDE06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3" authorId="0" shapeId="0" xr:uid="{F5E953EA-F454-4DBE-ACF2-964C047BC1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3" authorId="0" shapeId="0" xr:uid="{D752E2AC-ED85-4619-B728-7D939429DB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 xr:uid="{0E70D197-3A7A-41AD-9466-E4C8DEB59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6" authorId="0" shapeId="0" xr:uid="{7C607249-DF0D-4704-BED8-1C6B7284C1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 shapeId="0" xr:uid="{7DFCFD15-C6C4-4396-BFC8-3021D1F006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6" authorId="0" shapeId="0" xr:uid="{EB139F07-6D33-4821-8809-A94CA6EC1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6" authorId="0" shapeId="0" xr:uid="{308DFEC4-1EDD-4CEC-9576-A429DD16C0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6" authorId="0" shapeId="0" xr:uid="{27E03DCA-55A4-4FC7-89A6-38F9B490F4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 shapeId="0" xr:uid="{2E8083F4-4346-4D62-9BD9-247B1E543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7" authorId="0" shapeId="0" xr:uid="{507A04C2-1FAB-446F-991F-F7B1050218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 shapeId="0" xr:uid="{65CEF670-CE82-423B-A5AE-DF27D9B591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7" authorId="0" shapeId="0" xr:uid="{FAFBFFE0-F67E-4DC7-A4AA-C3A2FB61F8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 shapeId="0" xr:uid="{4D92F3FB-D0C6-45B8-85BF-5645D1665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 shapeId="0" xr:uid="{10791455-CB40-49BD-87B6-B217F6EE82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 shapeId="0" xr:uid="{42DA2102-7A6C-49EB-9042-FE205A8ADA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 shapeId="0" xr:uid="{0C0E58E0-71D5-47B3-9928-4AD51AD25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 shapeId="0" xr:uid="{82A4608B-E1D9-4321-AE56-447771BC8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 shapeId="0" xr:uid="{6666F7F9-D660-43E3-BFC7-AEBA9E5EA7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 shapeId="0" xr:uid="{5FF6599F-58CA-4C65-B37F-147F110DB1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 shapeId="0" xr:uid="{62B6F2F5-67E6-4994-9B1F-934BA66BD1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9" authorId="0" shapeId="0" xr:uid="{663CCA83-60E4-417C-A0FD-6970531F8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9" authorId="0" shapeId="0" xr:uid="{5CFBB6BE-127B-471A-9D0E-DE19FA697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9" authorId="0" shapeId="0" xr:uid="{590088BF-D41E-42A2-8656-6F495214F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9" authorId="0" shapeId="0" xr:uid="{A1C3D88D-BDD7-4E4D-93E5-896708B265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9" authorId="0" shapeId="0" xr:uid="{D8B0ED52-BD52-455E-A8FD-7EBC595A5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9" authorId="0" shapeId="0" xr:uid="{2D039DAC-7151-4723-8F94-150D748E5C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0" authorId="0" shapeId="0" xr:uid="{60F7A17C-8A2F-42C5-BCF1-8361229674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0" authorId="0" shapeId="0" xr:uid="{9AEB1CFA-D17D-4531-AFBA-D3D30FED6B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0" authorId="0" shapeId="0" xr:uid="{733F43AB-F850-4BBD-805A-9A78A09F0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0" authorId="0" shapeId="0" xr:uid="{5EAC8C40-BEAE-48B8-B7AB-56754E5422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0" authorId="0" shapeId="0" xr:uid="{FD09D746-F510-48F5-93D7-1C5BAB3D2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0" authorId="0" shapeId="0" xr:uid="{C0310DDB-7356-4D0E-8BE2-5F02AFB7F4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 xr:uid="{3A39BEE4-A5F2-4522-B0C8-920D9D3B4D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 shapeId="0" xr:uid="{3858C190-F84E-4160-9524-C071E7490B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 xr:uid="{CE172D60-441D-43B9-B593-5350F22BAD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 shapeId="0" xr:uid="{AF574F53-26A1-4551-A563-A4B1F9ECE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 shapeId="0" xr:uid="{43CBEB16-7F25-4776-90F7-5088E73EA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1" authorId="0" shapeId="0" xr:uid="{F29CD71E-814B-4D34-B760-C9ECFBCC64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 xr:uid="{EAA424DC-DA44-421F-9221-901F9A50B7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 shapeId="0" xr:uid="{0197078B-3F48-4A2D-A998-8D32B51F7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 xr:uid="{B8BF80F2-FF9D-4683-9483-B0D7848DEB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 shapeId="0" xr:uid="{FD2E493F-26A2-4718-BA5A-A1B90A92E5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 shapeId="0" xr:uid="{0D044207-4ECF-4DC0-95B2-753846F416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2" authorId="0" shapeId="0" xr:uid="{DDD55836-5EF4-4003-84B4-A1FD403723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 xr:uid="{D6B20FD3-42C0-4586-A5E1-C4276E866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3" authorId="0" shapeId="0" xr:uid="{ED0C3E9C-5187-4F4F-B1E9-57CD00E136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 shapeId="0" xr:uid="{C43FCB3B-97CD-410E-854F-2F55E04EF4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 shapeId="0" xr:uid="{5B12BB84-1B4B-4CCE-87F8-7C32C30588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 shapeId="0" xr:uid="{27B2E22F-A368-4516-AC5C-546987E126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 shapeId="0" xr:uid="{74A9C567-45D2-4598-9926-A4100BD71F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080EB9FB-B1B9-4A42-BC72-4F479D8415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4" authorId="0" shapeId="0" xr:uid="{267AD3A1-1EE5-4901-A8A7-AC3F6A0CC2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 shapeId="0" xr:uid="{9E43C7B8-B3CD-401B-A1D2-2D4AA2A373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4" authorId="0" shapeId="0" xr:uid="{1DE2ED37-4171-4421-856D-8F1D7BCC1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4" authorId="0" shapeId="0" xr:uid="{6701079C-7EC3-466D-920C-AE63F23FDB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4" authorId="0" shapeId="0" xr:uid="{712F2469-9C87-4DC3-957D-9657E8BAD2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5" authorId="0" shapeId="0" xr:uid="{21BBC4A0-9895-427E-BD87-5FD0033CEB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5" authorId="0" shapeId="0" xr:uid="{DB13FDF1-F17A-4742-A81F-9DF2518CDF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5" authorId="0" shapeId="0" xr:uid="{8BBC093B-CD11-427E-BD34-5CB2A7F9BB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5" authorId="0" shapeId="0" xr:uid="{59AE9904-DCFE-42C7-8BBF-20E8E230F6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5" authorId="0" shapeId="0" xr:uid="{B5C3D626-FCA1-47DA-B84A-3913863450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5" authorId="0" shapeId="0" xr:uid="{62574C98-49F4-4179-82DC-912949BC5E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 shapeId="0" xr:uid="{A393E5B1-B2AF-415D-82AB-E1BB61DF2C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6" authorId="0" shapeId="0" xr:uid="{2AF55BC2-E58A-4EAE-AE28-340BB027E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 shapeId="0" xr:uid="{A0DCD23F-F30D-424B-8564-B965746866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6" authorId="0" shapeId="0" xr:uid="{B48DDEFB-A737-4E92-98D2-372B15C9D7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6" authorId="0" shapeId="0" xr:uid="{3B52CEB7-DFC9-4A55-85D2-B8F3A37D22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6" authorId="0" shapeId="0" xr:uid="{F77EA65A-795B-4BE6-99BE-37909A3079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9" authorId="0" shapeId="0" xr:uid="{CE1B1EA7-107E-458E-808B-A5D2ABCCE6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9A114E31-E465-4E4E-A0D5-75CF867F22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25726D58-8D41-4DAD-ACF0-E589CC6B5D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E02D64D9-57D3-40A1-AC4F-369F14B8FB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402D1937-D44F-4416-8957-9182EA699F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7FC908FC-B3F2-43DA-ACB1-58C86A841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 shapeId="0" xr:uid="{8CD7A897-87E6-40A8-9068-5ACE6500D5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 shapeId="0" xr:uid="{D769FD5E-A83B-4B11-9BB4-5AA2A4954E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 xr:uid="{AB7775D4-BE3C-46D9-96FF-25E240504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 shapeId="0" xr:uid="{B84CFFD2-2D5D-48A8-BD7D-92D87E470F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 shapeId="0" xr:uid="{C6ABE038-56BF-4833-876A-C57F6ADD35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0" authorId="0" shapeId="0" xr:uid="{AFF29F69-D764-41C0-BDD9-19EC7E3CE0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1" authorId="0" shapeId="0" xr:uid="{18DFCA46-E57E-4FF5-831F-626BC4CCDE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1" authorId="0" shapeId="0" xr:uid="{CF2BF18A-63A8-494D-B515-FF89C82C4C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1" authorId="0" shapeId="0" xr:uid="{9643AB9C-CF83-43B5-84E6-79B97ED6B9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1" authorId="0" shapeId="0" xr:uid="{708C7384-ED37-45C5-88D6-E98F8DB8B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1" authorId="0" shapeId="0" xr:uid="{5549C40A-2BFD-4834-9FA5-5E5E5A499F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1" authorId="0" shapeId="0" xr:uid="{D82BF94D-EFF5-4BCA-A93F-32EB3FE3A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2" authorId="0" shapeId="0" xr:uid="{B6892FF3-AC28-4325-BB42-F69FD02E49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2" authorId="0" shapeId="0" xr:uid="{E47343EA-88C9-411E-BD69-7F4A04986B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 xr:uid="{DD46377B-5024-45E7-9E5C-3022AA8D0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2" authorId="0" shapeId="0" xr:uid="{BB109056-E65E-47B1-99FE-54C4E1F95E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2" authorId="0" shapeId="0" xr:uid="{A4F8F801-6935-44C9-8DC8-20B75826EB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2" authorId="0" shapeId="0" xr:uid="{41821F83-D5CB-44E1-AE56-5112E94CC8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3" authorId="0" shapeId="0" xr:uid="{0404D93F-E1F6-4FA1-A3C6-1AB62A1B73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3" authorId="0" shapeId="0" xr:uid="{06594040-E898-4AA4-9660-244088BE4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3" authorId="0" shapeId="0" xr:uid="{9F60EBEA-853C-4476-AEC4-8591951124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3" authorId="0" shapeId="0" xr:uid="{01DBF7C5-651D-4BC0-802B-1AB110F88F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3" authorId="0" shapeId="0" xr:uid="{7485A544-C1B9-4F23-9EDD-5E02B0E6EA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3" authorId="0" shapeId="0" xr:uid="{2D9E46E8-24AC-4FCA-980B-A25EDACB2A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4" authorId="0" shapeId="0" xr:uid="{EAE750DF-AF6E-4B57-848C-4C697F2C6D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4" authorId="0" shapeId="0" xr:uid="{7216C586-C256-400B-8980-62FBF00E0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 shapeId="0" xr:uid="{406AD1FF-697C-4602-BB25-4A794CE95B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4" authorId="0" shapeId="0" xr:uid="{0E128D30-63F9-4969-B7BF-6D001B264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4" authorId="0" shapeId="0" xr:uid="{CA8B7E33-D8B7-4E9D-853C-6F71CFD76E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4" authorId="0" shapeId="0" xr:uid="{891DD49B-2F4C-4B9B-A941-48451E0348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5" authorId="0" shapeId="0" xr:uid="{3A93E7E9-FDA7-4E8C-8888-9B08113051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5" authorId="0" shapeId="0" xr:uid="{DE0EC2B2-7A95-4FBE-BE8D-CCF0B2313C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5" authorId="0" shapeId="0" xr:uid="{39261B55-F523-4AD8-90E2-B29C7CB873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5" authorId="0" shapeId="0" xr:uid="{D1A26C81-A185-42D2-A479-3D111F15F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5" authorId="0" shapeId="0" xr:uid="{FF219D62-03BD-4B9C-8FC6-167295B1F7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5" authorId="0" shapeId="0" xr:uid="{961500C2-1DFA-4B47-8A93-6B3ADF1C0F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6" authorId="0" shapeId="0" xr:uid="{FA49204E-CDF8-4003-9335-F30056044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6" authorId="0" shapeId="0" xr:uid="{B1051147-9390-4C02-9E61-BEC462AD4A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6" authorId="0" shapeId="0" xr:uid="{EFE4C3B2-EB93-4B7D-8272-F68FEF324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6" authorId="0" shapeId="0" xr:uid="{11027645-30B7-4DF6-AF2A-758CE7FCAD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6" authorId="0" shapeId="0" xr:uid="{A8C1C4FC-3E2C-484A-B996-BD9B711559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6" authorId="0" shapeId="0" xr:uid="{DAB02DAF-1867-4A40-857C-3A53A761D3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7" authorId="0" shapeId="0" xr:uid="{379A960E-F70F-4A8E-A05F-57E91BE7E6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7" authorId="0" shapeId="0" xr:uid="{69E3C407-4E2D-4630-AC8F-D196C96E6E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7" authorId="0" shapeId="0" xr:uid="{E8931551-22A1-44B3-8DE0-A44ADF5C02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7" authorId="0" shapeId="0" xr:uid="{73391F58-02A9-4F27-9F7B-07E0D2F921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7" authorId="0" shapeId="0" xr:uid="{13C0E8D3-4306-413D-9253-136E9C42B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7" authorId="0" shapeId="0" xr:uid="{1F7CA7E1-05F8-450C-B68C-6B6BE6DBF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8" authorId="0" shapeId="0" xr:uid="{94ECC1B7-DD20-4C30-9A45-60C153E37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8" authorId="0" shapeId="0" xr:uid="{917C0DA8-6FBD-4078-B518-A23610B4AA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8" authorId="0" shapeId="0" xr:uid="{C63AE733-CC08-4688-AF60-D894B3C891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8" authorId="0" shapeId="0" xr:uid="{030E10CA-A8DF-4B1B-B60B-0D46B2DA7D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8" authorId="0" shapeId="0" xr:uid="{A246B8D7-751B-409D-9923-4FCB26794E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8" authorId="0" shapeId="0" xr:uid="{19D9C61A-FF4F-4190-A610-53B24EF125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9" authorId="0" shapeId="0" xr:uid="{A4D5CA39-41CC-4BAA-9643-D714145A8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9" authorId="0" shapeId="0" xr:uid="{131BB1AF-C623-4353-9E44-849AE3F4C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9" authorId="0" shapeId="0" xr:uid="{F4F0F81E-D261-4F14-B916-9508155AD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9" authorId="0" shapeId="0" xr:uid="{6A557156-62CB-4C0E-B90F-F257FD70BD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9" authorId="0" shapeId="0" xr:uid="{94423F2B-2D22-432C-AEDB-53C8552609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9" authorId="0" shapeId="0" xr:uid="{A8374160-09A1-4BE1-9E89-9D96A3732E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2" authorId="0" shapeId="0" xr:uid="{5BAE7D96-E9F1-4D2A-9BE2-D11349D96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2" authorId="0" shapeId="0" xr:uid="{1B67D64A-6BC1-499C-88E1-A77EAE33CA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 shapeId="0" xr:uid="{B2E6C9A1-B42E-41F2-A4D6-CA35DD2BCA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2" authorId="0" shapeId="0" xr:uid="{E9EE8231-AEC3-4DEF-AD87-B425102B8A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2" authorId="0" shapeId="0" xr:uid="{FA4F1E95-5B24-4073-A2DB-E63B08F082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2" authorId="0" shapeId="0" xr:uid="{5438D6C9-C6C4-493A-A45D-292F807B8D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3" authorId="0" shapeId="0" xr:uid="{17A9D794-6A94-4D15-9C1E-6E7A90414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3" authorId="0" shapeId="0" xr:uid="{3AB35C32-9B7D-4A95-9C34-065B0C8BFC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3" authorId="0" shapeId="0" xr:uid="{00DD9C95-7910-4B63-B366-62A8E05C36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3" authorId="0" shapeId="0" xr:uid="{5D9A9E1A-3D71-4C0A-94A2-8D863BCDD1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3" authorId="0" shapeId="0" xr:uid="{FE5C7CAF-7B8F-4492-8F41-768E3EC85C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3" authorId="0" shapeId="0" xr:uid="{8B7D2475-928C-43C1-B8D9-B3DCF8082D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4" authorId="0" shapeId="0" xr:uid="{4552CBD4-74A9-4C65-96FE-77AD642578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4" authorId="0" shapeId="0" xr:uid="{123198B1-6174-4FB1-ACE4-4DCCD5364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4" authorId="0" shapeId="0" xr:uid="{81ECF056-EB2E-4566-8DD8-35CFABD265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4" authorId="0" shapeId="0" xr:uid="{2AAFA7F4-BEF1-44B4-81A8-C03BA44AB4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4" authorId="0" shapeId="0" xr:uid="{76B5E194-E8AD-4013-883F-5A9BA6F5F7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4" authorId="0" shapeId="0" xr:uid="{5882B802-C34F-4362-BDD2-33BA3BD482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5" authorId="0" shapeId="0" xr:uid="{65513478-12C0-44EE-93C7-86A4283D30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5" authorId="0" shapeId="0" xr:uid="{7FB4990D-799D-4ED2-A01C-67B429A0EB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5" authorId="0" shapeId="0" xr:uid="{E8EBEA54-77C4-4999-BC2B-DA49013D8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5" authorId="0" shapeId="0" xr:uid="{52BDC2A5-1343-4A88-A933-FC0A4E66B3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5" authorId="0" shapeId="0" xr:uid="{3B9120E2-D58E-4E7A-8A47-2D3A12AC3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5" authorId="0" shapeId="0" xr:uid="{CED5718B-74FA-4BED-8870-15E34AC140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6" authorId="0" shapeId="0" xr:uid="{22B1C98A-9985-4283-AF50-60563EE19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6" authorId="0" shapeId="0" xr:uid="{F8454447-6405-4D69-AD01-8FA8D8DE9F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6" authorId="0" shapeId="0" xr:uid="{7D1FC835-3550-4E82-8427-00EF555464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6" authorId="0" shapeId="0" xr:uid="{787A6382-25B4-41C8-AEAD-48590CBF9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6" authorId="0" shapeId="0" xr:uid="{1B296FBE-0790-415E-848F-C382C17412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6" authorId="0" shapeId="0" xr:uid="{A36E477E-66ED-4830-AA77-2574AFE276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7" authorId="0" shapeId="0" xr:uid="{FFB7F6DC-F98D-46B6-BA5D-225CEC03B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7" authorId="0" shapeId="0" xr:uid="{7E95CFF4-F358-4C8A-BE0D-B21D28E9F4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7" authorId="0" shapeId="0" xr:uid="{FF879088-894A-46AD-A715-1D86A8D327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7" authorId="0" shapeId="0" xr:uid="{5CCA9B7C-7DFF-4F62-BAA4-20493714A2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7" authorId="0" shapeId="0" xr:uid="{3D894329-0D95-485A-B3AB-7BD8C8C1A7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7" authorId="0" shapeId="0" xr:uid="{9FD60D44-4B0A-42D9-AFA5-D40DDAAC7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8" authorId="0" shapeId="0" xr:uid="{0D295EC3-6D36-4B25-B7EA-FB067A495A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8" authorId="0" shapeId="0" xr:uid="{3C390F78-0420-4BFC-91F0-9084974714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8" authorId="0" shapeId="0" xr:uid="{CAA36894-B3BD-426F-9FA1-9BFDC19DE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8" authorId="0" shapeId="0" xr:uid="{D82685B6-1420-4F8F-BD50-A01F45489D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8" authorId="0" shapeId="0" xr:uid="{E9BB1776-3439-493C-BC14-CC5465ADC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8" authorId="0" shapeId="0" xr:uid="{C644CDC5-749C-42A1-B346-44CB262123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9" authorId="0" shapeId="0" xr:uid="{05BA47BE-BCF9-44B1-B3F5-FF2EF0932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9" authorId="0" shapeId="0" xr:uid="{CA74EABE-DDE5-4C3E-871C-27C1EBF0F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9" authorId="0" shapeId="0" xr:uid="{D5C5208F-9E1A-4685-B379-0F206B735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9" authorId="0" shapeId="0" xr:uid="{AE8E314F-9AD0-408B-98EE-8EE711B054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9" authorId="0" shapeId="0" xr:uid="{E58FBF3B-B0C8-4D91-A992-D9DD8274A5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9" authorId="0" shapeId="0" xr:uid="{6B14C47D-B72F-4114-9805-5231F01F66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0" authorId="0" shapeId="0" xr:uid="{3D610544-F71A-45AC-9024-EC12FDF1B2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0" authorId="0" shapeId="0" xr:uid="{C0517B75-B375-4F34-82FA-1E4CFD85F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0" authorId="0" shapeId="0" xr:uid="{9FC4227E-4D61-46D5-84B2-F3A44F0756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0" authorId="0" shapeId="0" xr:uid="{EF29E13E-B376-4DE4-969D-AB8475C3F4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0" authorId="0" shapeId="0" xr:uid="{4661B933-4268-45FD-9B10-052023F60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0" authorId="0" shapeId="0" xr:uid="{DE431DF3-3AFC-4F65-8D28-3F1DD1641E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1" authorId="0" shapeId="0" xr:uid="{61EE8995-88C2-4761-8FF0-F5B6B24F7F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1" authorId="0" shapeId="0" xr:uid="{E27BD5D2-57F4-4EF3-AF08-66AA1C15C3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1" authorId="0" shapeId="0" xr:uid="{E8900321-3858-461B-B8A4-35B3432A14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1" authorId="0" shapeId="0" xr:uid="{A5F3F92B-E063-41A2-978F-8484321441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1" authorId="0" shapeId="0" xr:uid="{C0E79E8B-1C1D-447D-88F4-5ECCEB3213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1" authorId="0" shapeId="0" xr:uid="{EB3F5590-5BF5-4948-8370-0F981C18DB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2" authorId="0" shapeId="0" xr:uid="{320A0AF0-AA75-43EB-A34D-0D6F66627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2" authorId="0" shapeId="0" xr:uid="{2D7ED132-67CA-49AF-8740-841F023259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2" authorId="0" shapeId="0" xr:uid="{0A1ADA47-85F6-4203-8B0B-A2632B826A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2" authorId="0" shapeId="0" xr:uid="{AC264608-4E09-4C0C-A5FB-72D40F5882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2" authorId="0" shapeId="0" xr:uid="{83B71418-3D1D-49FA-8D3D-7999FCC87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2" authorId="0" shapeId="0" xr:uid="{15D4D889-07A2-4C4A-8CB5-7FED270B81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5" authorId="0" shapeId="0" xr:uid="{D30A0277-53FC-4762-89AD-FC65CACB96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5" authorId="0" shapeId="0" xr:uid="{E431E1B8-A781-4E04-A202-D672363DB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5" authorId="0" shapeId="0" xr:uid="{D19BA404-ACBD-4FCE-9B59-28C9374FE2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5" authorId="0" shapeId="0" xr:uid="{F94C9A2B-FD30-48E5-BAD3-3A30E89CDC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5" authorId="0" shapeId="0" xr:uid="{656D9AFC-80D7-4C02-A763-793E314DFE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5" authorId="0" shapeId="0" xr:uid="{A1F19795-271F-4AB2-AD97-1A9C3AA9C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6" authorId="0" shapeId="0" xr:uid="{114538BE-F97C-40C8-A5EE-38480B6CF5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6" authorId="0" shapeId="0" xr:uid="{EBFC65EE-6FE6-444C-9EB9-0607666601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6" authorId="0" shapeId="0" xr:uid="{AAE4EA03-8B56-4391-8B66-C8070A0BA6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6" authorId="0" shapeId="0" xr:uid="{181C7FCE-5A6E-4482-AF1A-D99164BD6E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6" authorId="0" shapeId="0" xr:uid="{ABA1D49A-0FD6-40C5-BEB5-F7880C6DDD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6" authorId="0" shapeId="0" xr:uid="{8632A4B4-2176-42B3-936F-C5E0029DA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7" authorId="0" shapeId="0" xr:uid="{6B2D218D-3C01-47B9-99A5-8C291981A3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7" authorId="0" shapeId="0" xr:uid="{B930711E-1035-443A-92FD-5E168DDF60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7" authorId="0" shapeId="0" xr:uid="{32655204-ACEE-4A1F-8307-66A4ADC01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7" authorId="0" shapeId="0" xr:uid="{E0EC56E9-DB87-44A7-83C7-F3EA441778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7" authorId="0" shapeId="0" xr:uid="{64CE876B-E24B-48A6-A546-C09DD9E5BA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7" authorId="0" shapeId="0" xr:uid="{1D8DD319-4BA7-4D00-AF73-9C177DB2FA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8" authorId="0" shapeId="0" xr:uid="{BC726BAD-A82A-4CB8-AAE2-3452AB56CA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8" authorId="0" shapeId="0" xr:uid="{461D49A1-E985-4F14-B271-0B591358F0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8" authorId="0" shapeId="0" xr:uid="{DFE8AAD2-1815-4E91-8D55-6DCC30AAD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8" authorId="0" shapeId="0" xr:uid="{0FEFCA2E-7631-4146-8BAD-2301544918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8" authorId="0" shapeId="0" xr:uid="{8DB40D0D-82C0-40D8-AA83-7E9A401BCE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8" authorId="0" shapeId="0" xr:uid="{DDA8B9C4-538B-46C9-BB3E-9395BD4E6B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9" authorId="0" shapeId="0" xr:uid="{8E219A0B-28A2-4614-8A5A-06037BFCB6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9" authorId="0" shapeId="0" xr:uid="{7BC725D2-1197-4D17-BDF1-E173A9A80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9" authorId="0" shapeId="0" xr:uid="{E5D57545-B6DE-4C07-B065-C80F92B4FA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9" authorId="0" shapeId="0" xr:uid="{F539249B-5291-4518-A18A-59F9241F5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9" authorId="0" shapeId="0" xr:uid="{DEFFDE3F-9E0A-4A0B-B5AC-FB85B880B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9" authorId="0" shapeId="0" xr:uid="{BB000C2E-651D-40E5-93C2-A1E011694E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0" authorId="0" shapeId="0" xr:uid="{EA9E5792-37B4-43DA-815B-22E428707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0" authorId="0" shapeId="0" xr:uid="{574D9F9C-7399-492E-83AC-2B636ADA58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0" authorId="0" shapeId="0" xr:uid="{B1497329-FE51-4908-8D88-0568CC1A1A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0" authorId="0" shapeId="0" xr:uid="{58630C6D-5589-43B3-8D33-7020989ABE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0" authorId="0" shapeId="0" xr:uid="{09756EAC-1737-4496-A836-0A47A0ABDA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0" authorId="0" shapeId="0" xr:uid="{196FBA18-EE00-4345-A783-638D447AE3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1" authorId="0" shapeId="0" xr:uid="{F1110813-6CB4-4431-8990-5766148926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1" authorId="0" shapeId="0" xr:uid="{F3F981D6-41D3-4531-B253-1427B3EC72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1" authorId="0" shapeId="0" xr:uid="{A8CC2512-209E-48C3-8D0B-6EE1D3438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1" authorId="0" shapeId="0" xr:uid="{C6EEA609-B58D-4F54-B581-253D2B946A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1" authorId="0" shapeId="0" xr:uid="{DEC72756-191A-4C1D-9C2D-45EC13895C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1" authorId="0" shapeId="0" xr:uid="{93D226BA-3A2C-4004-B627-45EE8B677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2" authorId="0" shapeId="0" xr:uid="{1E0BEF48-D222-4C94-87C6-9EDCBF3F79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2" authorId="0" shapeId="0" xr:uid="{E94F51EF-80C5-48AF-9221-B073AE46AA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2" authorId="0" shapeId="0" xr:uid="{ACFB1DA9-F98B-415A-BC8F-0A174CD24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2" authorId="0" shapeId="0" xr:uid="{9C24EC1A-3448-4336-8DEB-981CE33D7A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2" authorId="0" shapeId="0" xr:uid="{23FDECB6-BE1C-4C1D-9E5D-1527FCA33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2" authorId="0" shapeId="0" xr:uid="{E1C928FF-291A-4D1D-8E95-29DA05C31A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3" authorId="0" shapeId="0" xr:uid="{FF3387A8-3EA4-432D-82E9-573F5D0182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3" authorId="0" shapeId="0" xr:uid="{B55E4CDC-6805-411D-AAB8-47210554EB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3" authorId="0" shapeId="0" xr:uid="{7E322249-8EC4-4BBF-AE9D-87ADE95B05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3" authorId="0" shapeId="0" xr:uid="{5AFA32AD-68DF-4E2B-A3D9-BD741150E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3" authorId="0" shapeId="0" xr:uid="{3B12A3E3-98B5-4127-A27E-795DC8613F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3" authorId="0" shapeId="0" xr:uid="{D1A0C285-F246-48B9-B86C-A065214B2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4" authorId="0" shapeId="0" xr:uid="{B62AC5BB-219E-45ED-90D1-08549AF0A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4" authorId="0" shapeId="0" xr:uid="{5041EFCF-0F9F-42C9-AC0E-3825553836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4" authorId="0" shapeId="0" xr:uid="{8790BA65-9639-4BDE-8A57-EA04DC258B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4" authorId="0" shapeId="0" xr:uid="{F799D568-E5E7-4865-8D39-0F95FFE8B5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4" authorId="0" shapeId="0" xr:uid="{7A6CA95E-2609-482F-9943-91B341175C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4" authorId="0" shapeId="0" xr:uid="{9390800D-7838-4E90-827A-818D7424FC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5" authorId="0" shapeId="0" xr:uid="{4D8FAC9D-D331-4A2B-957B-8697D54C72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5" authorId="0" shapeId="0" xr:uid="{2D29BDB7-3C07-4830-B2A0-36AF1945E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5" authorId="0" shapeId="0" xr:uid="{F0949B0D-5D47-4213-9483-4B98A7913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5" authorId="0" shapeId="0" xr:uid="{3E69FEA8-22A6-4B92-A843-5CD11BE735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5" authorId="0" shapeId="0" xr:uid="{D5EC7DB2-957C-40C6-9F0F-1617C5A38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5" authorId="0" shapeId="0" xr:uid="{DC403270-5668-43F3-A8E0-08B7907FC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8" authorId="0" shapeId="0" xr:uid="{8C29FCED-EC05-4AC6-856B-02663832CD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8" authorId="0" shapeId="0" xr:uid="{1CF5A58B-1697-4659-9D58-414F08CC09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8" authorId="0" shapeId="0" xr:uid="{B2C6F673-95D3-435E-8DFB-458979B462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8" authorId="0" shapeId="0" xr:uid="{1B16A8E9-04E9-4765-802C-539F134A28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8" authorId="0" shapeId="0" xr:uid="{6AF9F4B9-78C1-4D2C-A809-D10F927120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8" authorId="0" shapeId="0" xr:uid="{742DB42B-9D43-4BC9-A7D8-21F892278A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9" authorId="0" shapeId="0" xr:uid="{FB2EFEE7-A999-4EF2-9E82-704A11E20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9" authorId="0" shapeId="0" xr:uid="{EF1B3A3A-C359-4F5F-85A4-1197394A5B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9" authorId="0" shapeId="0" xr:uid="{618C28A1-303B-41A9-A119-E1352A6F6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9" authorId="0" shapeId="0" xr:uid="{596136C8-FDEF-497A-A2FB-517A673E4A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9" authorId="0" shapeId="0" xr:uid="{8AE25B67-2D98-488A-A3E2-C8AFB5AB9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9" authorId="0" shapeId="0" xr:uid="{0C529B1E-0778-4581-B2DA-F1CDADA1F9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0" authorId="0" shapeId="0" xr:uid="{A1E27ABD-38DD-496B-8200-5547BDB7F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0" authorId="0" shapeId="0" xr:uid="{65D6FD7B-D7D7-463F-B921-B4FA2C2218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0" authorId="0" shapeId="0" xr:uid="{AB9FB6A3-5444-43A1-AC71-AD999AB2D5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0" authorId="0" shapeId="0" xr:uid="{E74C6EAC-D4BA-471B-B20E-D4FF69A914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0" authorId="0" shapeId="0" xr:uid="{146BD689-AA99-472B-A982-0961BFE901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0" authorId="0" shapeId="0" xr:uid="{9C5211B8-B851-433D-BE59-BF02881F10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1" authorId="0" shapeId="0" xr:uid="{CBFD26EB-F80D-405B-84D9-396BFD50DC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1" authorId="0" shapeId="0" xr:uid="{70A1B44E-4236-426B-A9DC-A3D2DD955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1" authorId="0" shapeId="0" xr:uid="{07B1C66F-BCA9-47D0-8258-25A940536D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1" authorId="0" shapeId="0" xr:uid="{E4A564DA-CE42-4E86-9A4C-1791B1337A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1" authorId="0" shapeId="0" xr:uid="{06F2C67F-19E8-4F5E-884F-677093094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1" authorId="0" shapeId="0" xr:uid="{82E734E9-6177-4767-9EB5-6F1633CED4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2" authorId="0" shapeId="0" xr:uid="{524F6516-9D95-4F79-87BC-6E31CC067A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2" authorId="0" shapeId="0" xr:uid="{E9CF98A9-9DF4-4FF4-9E0A-0B4A0242A7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2" authorId="0" shapeId="0" xr:uid="{D43169D8-0826-4ECB-9FA7-C9A63A64E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2" authorId="0" shapeId="0" xr:uid="{A62A4780-4B74-4D8D-A7F7-668754DB8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2" authorId="0" shapeId="0" xr:uid="{C441F1FB-B038-4640-AE5B-58D81C6ECD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2" authorId="0" shapeId="0" xr:uid="{FD046C21-2E38-4EE5-9C32-6FAB699725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3" authorId="0" shapeId="0" xr:uid="{10794A49-3377-4B0E-B8A6-EDCC69CBC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3" authorId="0" shapeId="0" xr:uid="{13034F18-579F-4838-AF9B-3512D203BF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3" authorId="0" shapeId="0" xr:uid="{A0584F7F-C372-4F74-9AA9-38981A3875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3" authorId="0" shapeId="0" xr:uid="{B4FC8240-FC29-4E54-BDDE-6795FCC1F8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3" authorId="0" shapeId="0" xr:uid="{DCEEEB3B-D965-4E0E-8DFE-F649C7C03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3" authorId="0" shapeId="0" xr:uid="{597B8E9A-C463-4139-9B91-6CB1B1F733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4" authorId="0" shapeId="0" xr:uid="{7A9392CD-0B01-495C-9986-96F7F0092A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4" authorId="0" shapeId="0" xr:uid="{F0F52BE3-BA2A-4B07-9FA5-4038BA22A0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4" authorId="0" shapeId="0" xr:uid="{842D868C-65A3-404C-8D7A-8565D9C5EB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4" authorId="0" shapeId="0" xr:uid="{3D7BB86B-4121-477F-8A3A-30CA3B4F7C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4" authorId="0" shapeId="0" xr:uid="{3EF8A13E-BFB3-44CE-83E5-D8C4CBBA29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4" authorId="0" shapeId="0" xr:uid="{F379452F-7FC7-453C-AF24-823B9CF120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5" authorId="0" shapeId="0" xr:uid="{7D870D36-0059-45B0-8120-D2CFAEE27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5" authorId="0" shapeId="0" xr:uid="{301C1452-5108-4EC2-BE67-202A183A0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5" authorId="0" shapeId="0" xr:uid="{270674AF-4F49-422F-8C7F-A676D26D0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5" authorId="0" shapeId="0" xr:uid="{E44A92FC-2F1D-4304-83D6-B79FA3733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5" authorId="0" shapeId="0" xr:uid="{60B2E82E-78A8-4B7C-AB31-20109A8CFD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5" authorId="0" shapeId="0" xr:uid="{72CE6A90-638C-47D2-BCDC-F75F8FFCB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6" authorId="0" shapeId="0" xr:uid="{88FB21EB-169A-44C0-92AE-802330A75C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6" authorId="0" shapeId="0" xr:uid="{F94B8231-76D8-4BB5-90D7-663553177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6" authorId="0" shapeId="0" xr:uid="{427A3CA6-2BC6-402C-8BB8-45A1A747E4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6" authorId="0" shapeId="0" xr:uid="{007568E1-509E-4677-B4A0-A4E298FED3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6" authorId="0" shapeId="0" xr:uid="{D63B2885-D1E6-4F21-A7BE-E61F12846D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6" authorId="0" shapeId="0" xr:uid="{03F37DC8-E7A4-4245-9D19-9BF7900B4D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7" authorId="0" shapeId="0" xr:uid="{BFA3AE32-B70F-426D-A474-78A6988535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7" authorId="0" shapeId="0" xr:uid="{21C1D63A-348D-4E29-8C2A-F5D9BDA279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7" authorId="0" shapeId="0" xr:uid="{6FADA27C-6C7C-4FEF-98A2-6461F02D75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7" authorId="0" shapeId="0" xr:uid="{488B574E-A4B2-42D5-B6F6-DEC266BAEB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7" authorId="0" shapeId="0" xr:uid="{CC337F27-5A4D-4492-BB1F-2D9EFC84F0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7" authorId="0" shapeId="0" xr:uid="{BD7129EB-CE24-413A-832F-250AE8295D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8" authorId="0" shapeId="0" xr:uid="{6F02337E-D234-4704-98B1-1089C9BEC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8" authorId="0" shapeId="0" xr:uid="{F193E408-F556-48A4-8B5F-76193547D8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8" authorId="0" shapeId="0" xr:uid="{C968E09C-0207-4A03-A473-52105BDE9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8" authorId="0" shapeId="0" xr:uid="{C4EB5C34-BA39-492B-8506-613D55CEAB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8" authorId="0" shapeId="0" xr:uid="{34B721DF-887B-44C4-BCD1-D63D59BE17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8" authorId="0" shapeId="0" xr:uid="{20432712-68DA-4E0C-AD0D-201571BF73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1" authorId="0" shapeId="0" xr:uid="{918D6FA4-A8EE-452C-9A20-55E9B5FDF9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1" authorId="0" shapeId="0" xr:uid="{5F732608-66E2-4367-9BC3-3E19BCCFE8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1" authorId="0" shapeId="0" xr:uid="{2955D974-5874-48B1-8F15-0156CAD64B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1" authorId="0" shapeId="0" xr:uid="{F5DEE943-6B10-4820-814C-9B381C834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1" authorId="0" shapeId="0" xr:uid="{9F762365-C05E-49EE-8D2B-7E4E19A7FA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1" authorId="0" shapeId="0" xr:uid="{941D434F-BEB2-4C0E-A4A7-ABAA069880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2" authorId="0" shapeId="0" xr:uid="{B91CC773-D3D5-40B8-B388-3ADED89FEB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2" authorId="0" shapeId="0" xr:uid="{1CCFE24F-29F3-4B9C-92B8-FA32E4B66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2" authorId="0" shapeId="0" xr:uid="{AAA027C6-B72F-4216-BB8F-B458B73DE7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2" authorId="0" shapeId="0" xr:uid="{ECF78492-F0F8-4738-8011-43156937FD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2" authorId="0" shapeId="0" xr:uid="{6E25C352-88FF-4973-ABA1-C6421A6647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2" authorId="0" shapeId="0" xr:uid="{9A74E4DD-3762-4743-8FC5-F44D61D93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3" authorId="0" shapeId="0" xr:uid="{89173AFF-B6A1-4AB3-8A86-6B653860C2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3" authorId="0" shapeId="0" xr:uid="{5A357AAE-ABA8-41E8-ADF0-0299A299EA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3" authorId="0" shapeId="0" xr:uid="{5772BE99-FC8C-4445-8AC1-62070015A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3" authorId="0" shapeId="0" xr:uid="{E64B70B2-F768-4B5A-8B6D-CC1434AC52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3" authorId="0" shapeId="0" xr:uid="{4C57CBED-63AD-4033-BF41-2736EDB27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3" authorId="0" shapeId="0" xr:uid="{91464A2D-4D14-470E-BCDA-0A5C0020B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4" authorId="0" shapeId="0" xr:uid="{1E69386C-D4D7-4EDE-BDDB-8802BF549D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4" authorId="0" shapeId="0" xr:uid="{15F49BB7-7389-4DAE-A563-253EBCD2BD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4" authorId="0" shapeId="0" xr:uid="{E6328C9F-C791-45E8-A6EC-570012FD4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4" authorId="0" shapeId="0" xr:uid="{FB0FE6F3-4229-4682-86AD-C4C924A53C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4" authorId="0" shapeId="0" xr:uid="{E7BFD3E0-8C3D-45E0-8C49-A0083846D1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4" authorId="0" shapeId="0" xr:uid="{26D776AD-E959-467D-A1DF-C091F9473E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5" authorId="0" shapeId="0" xr:uid="{1514CAF2-14CB-48E3-B66E-B89AECC004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5" authorId="0" shapeId="0" xr:uid="{CA88E86B-5556-4035-BBF0-B3EC468DF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5" authorId="0" shapeId="0" xr:uid="{B4BE2A6B-BB01-4604-B817-E3B73FD2C5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5" authorId="0" shapeId="0" xr:uid="{0C0AC84B-C51C-4880-8DBB-706CA4FDA9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5" authorId="0" shapeId="0" xr:uid="{DDCE38D5-78FE-421E-93D4-F46A95275C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5" authorId="0" shapeId="0" xr:uid="{F2FE6199-2A0E-40EB-8BF7-D5EC84506E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6" authorId="0" shapeId="0" xr:uid="{62DCCA69-222A-4CAC-897E-E00C53DD05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6" authorId="0" shapeId="0" xr:uid="{08055F58-A2E4-474E-903A-6A807C26B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6" authorId="0" shapeId="0" xr:uid="{E5815848-C473-4060-A9B9-55D54AEEB0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6" authorId="0" shapeId="0" xr:uid="{D3282E8C-3755-465C-AE36-45129FD237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6" authorId="0" shapeId="0" xr:uid="{319045A8-C392-4AEC-8C96-F5F636C98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6" authorId="0" shapeId="0" xr:uid="{9DCE3822-9F0C-42BC-B8DB-4A2BC9C90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7" authorId="0" shapeId="0" xr:uid="{78A3E621-8AB6-44E4-B210-A003B71F6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7" authorId="0" shapeId="0" xr:uid="{12D90F94-8045-49C9-9B1A-CC35F2CC72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7" authorId="0" shapeId="0" xr:uid="{1A29D78C-35B1-4697-8E27-470A00BC0D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7" authorId="0" shapeId="0" xr:uid="{240F3259-7521-4B42-ACDB-4BE19899C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7" authorId="0" shapeId="0" xr:uid="{EC320179-98A8-41E2-B8D7-890D3F0B2D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7" authorId="0" shapeId="0" xr:uid="{69A346AE-88B0-4ED0-AE24-164369AEEC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8" authorId="0" shapeId="0" xr:uid="{75A6E31E-9FB1-4EF0-A21C-8B44EFA630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8" authorId="0" shapeId="0" xr:uid="{FDB1AA89-59DB-49E4-BB3F-F1EBE6D599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8" authorId="0" shapeId="0" xr:uid="{2F163BEF-15C1-403C-A292-3AE7E32D7B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8" authorId="0" shapeId="0" xr:uid="{CB3F0636-AC69-4614-A9D1-A10D953049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8" authorId="0" shapeId="0" xr:uid="{CB4D81AA-01CB-406D-9EC9-9D958EAA0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8" authorId="0" shapeId="0" xr:uid="{60BF6F52-86EE-4E5E-B08A-ADBBC4D598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9" authorId="0" shapeId="0" xr:uid="{30A1A94A-31E2-460A-92D2-3C847E2B9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9" authorId="0" shapeId="0" xr:uid="{45F67BA3-3849-4EEC-8FAA-1B94709A0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9" authorId="0" shapeId="0" xr:uid="{2A986883-D730-4BA5-BBCD-391210B501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9" authorId="0" shapeId="0" xr:uid="{7D61D85F-81EF-4D37-814A-3478BA952F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9" authorId="0" shapeId="0" xr:uid="{3D717D42-F0EA-4A0C-9787-3ED50DA0D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9" authorId="0" shapeId="0" xr:uid="{8EABF3B2-7617-48F7-8BE8-FEE85DB4C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0" authorId="0" shapeId="0" xr:uid="{20FF7E1F-A8E7-408D-9632-3332EC70BF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0" authorId="0" shapeId="0" xr:uid="{59B26FEF-8368-4DCD-BC4B-8CB5A7E412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0" authorId="0" shapeId="0" xr:uid="{65C182EB-F471-4C7E-97A0-5625A18CA9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0" authorId="0" shapeId="0" xr:uid="{8F78A7AD-6CD9-4331-837B-98DBFE3544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0" authorId="0" shapeId="0" xr:uid="{C6F97C65-CD9D-4430-A27A-C520DCB625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0" authorId="0" shapeId="0" xr:uid="{5EF35EDF-F5B5-4AAD-AFF4-38ACC4A2B9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1" authorId="0" shapeId="0" xr:uid="{C51BA6E7-34B6-45C8-B22B-1F1B89E86C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1" authorId="0" shapeId="0" xr:uid="{D94372C6-C471-42EA-A824-6902B9CFA0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1" authorId="0" shapeId="0" xr:uid="{198F7460-22E0-413D-B317-8FA4D698A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1" authorId="0" shapeId="0" xr:uid="{855D7F21-7881-443E-92BE-EA2416A1D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1" authorId="0" shapeId="0" xr:uid="{1EBF973F-F1CB-439A-BA19-D2F035A55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1" authorId="0" shapeId="0" xr:uid="{59712000-B232-46A3-A789-7A1975AC32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4" authorId="0" shapeId="0" xr:uid="{68ACCD9A-A207-4E31-9647-A2DD7BEF6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4" authorId="0" shapeId="0" xr:uid="{E44A3775-BE3A-4B18-91ED-DCAC15F5F9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4" authorId="0" shapeId="0" xr:uid="{461A7B80-AF93-416C-B601-ED9689627C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4" authorId="0" shapeId="0" xr:uid="{5C3F2F2E-A5AB-467A-B6A1-EDEC05228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4" authorId="0" shapeId="0" xr:uid="{AA86361D-1411-400A-8916-BFAB580C73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4" authorId="0" shapeId="0" xr:uid="{F575FD85-0689-434F-B1D7-A99861DADF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5" authorId="0" shapeId="0" xr:uid="{923E42A9-44D7-419F-8314-232EB0FB8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5" authorId="0" shapeId="0" xr:uid="{EC8CF024-4BC8-4802-991B-CB8CD67F9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5" authorId="0" shapeId="0" xr:uid="{8EABFE62-D761-4DAF-9789-7E5CC9C50B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5" authorId="0" shapeId="0" xr:uid="{03A88CB7-6D16-4BEB-BA71-ACAB6DEE8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5" authorId="0" shapeId="0" xr:uid="{76FFE861-4E81-4526-B96E-DF6D3DDD54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5" authorId="0" shapeId="0" xr:uid="{4603D369-6CBF-4254-BE8C-AD9BD83CD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6" authorId="0" shapeId="0" xr:uid="{1F74417A-46FA-4ECC-BE31-1E53835275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6" authorId="0" shapeId="0" xr:uid="{4B294126-55D8-49A3-81DE-3ACD31AD79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6" authorId="0" shapeId="0" xr:uid="{DFCEA823-FC50-42DA-BE94-819A8D2AC0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6" authorId="0" shapeId="0" xr:uid="{1241BDF4-9A55-40D9-815F-8362EFDBF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6" authorId="0" shapeId="0" xr:uid="{C0F4BC2F-4C92-4785-876A-AAA5B9B6E0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6" authorId="0" shapeId="0" xr:uid="{EDB366BF-6DDF-4C8F-A55C-A9D820FB07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7" authorId="0" shapeId="0" xr:uid="{215DB97C-9642-47B4-B30B-2510E61A59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7" authorId="0" shapeId="0" xr:uid="{3C497BE5-1C2F-476E-AD35-F691AEBBD4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7" authorId="0" shapeId="0" xr:uid="{970AAF37-6C66-46BC-9A4B-0A6662B9C8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7" authorId="0" shapeId="0" xr:uid="{64C8D701-D55D-4F37-B171-44ADF7667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7" authorId="0" shapeId="0" xr:uid="{B88FA861-42BD-458C-ADC1-D870E64FA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7" authorId="0" shapeId="0" xr:uid="{AA3B16F5-8E06-4003-8C1B-78E66A9EDC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8" authorId="0" shapeId="0" xr:uid="{E129D7F3-68EF-4781-82C3-4E06A16C0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8" authorId="0" shapeId="0" xr:uid="{96605D78-5AC3-42CA-AB39-0019B21EA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8" authorId="0" shapeId="0" xr:uid="{9719CF19-F690-4E58-B490-F9298FCB3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8" authorId="0" shapeId="0" xr:uid="{07BC917D-D725-4F28-82C9-4F2099DE09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8" authorId="0" shapeId="0" xr:uid="{AA0A0813-2255-4085-9A4B-93F6D99C16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8" authorId="0" shapeId="0" xr:uid="{FA9714BB-E76A-42EB-BBD5-0A667DF1F1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9" authorId="0" shapeId="0" xr:uid="{8AF3EF8E-5FBB-4D84-A8E7-DC2AA87FC2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9" authorId="0" shapeId="0" xr:uid="{52CDA1B6-64F5-4BAB-AE21-1C2E10870B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9" authorId="0" shapeId="0" xr:uid="{73B53106-1842-47C5-B87B-22E4D47372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9" authorId="0" shapeId="0" xr:uid="{1A5633DF-C980-4FEA-AF38-913927E1AC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9" authorId="0" shapeId="0" xr:uid="{3923E445-7BC0-49D5-AE03-30DFC4C6F8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9" authorId="0" shapeId="0" xr:uid="{5E4F93E9-CB61-4063-A4F8-486B8FB481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0" authorId="0" shapeId="0" xr:uid="{22E4A260-1C47-419E-8ACF-E14A31E01E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0" authorId="0" shapeId="0" xr:uid="{CA3D1C0F-571A-4AAA-908E-6ED100DAA2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0" authorId="0" shapeId="0" xr:uid="{373347A3-2CBB-4569-9C7A-4D9914717E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0" authorId="0" shapeId="0" xr:uid="{6833D64A-173C-4B30-A93D-90475C67E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0" authorId="0" shapeId="0" xr:uid="{208FA8DB-2F08-46C7-A8E3-2E43154440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0" authorId="0" shapeId="0" xr:uid="{852A4ECC-DDF3-4CF3-8C18-20189DC538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1" authorId="0" shapeId="0" xr:uid="{BACC93CD-8690-4E1D-A8E6-38B1A1DE1C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1" authorId="0" shapeId="0" xr:uid="{0C465B6F-C224-4730-A4AA-259D642B8E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1" authorId="0" shapeId="0" xr:uid="{E4AB9F7E-B634-444D-AF97-A1F160368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1" authorId="0" shapeId="0" xr:uid="{C126A9FB-560F-49CB-978E-19909541DC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1" authorId="0" shapeId="0" xr:uid="{07811B3A-907F-466A-81D0-3B3F914707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1" authorId="0" shapeId="0" xr:uid="{D84EEA6D-007B-4C6F-A290-FEBE4DEAAD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2" authorId="0" shapeId="0" xr:uid="{B5A46BCF-1328-4086-8C83-4FEB2312A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2" authorId="0" shapeId="0" xr:uid="{D1F96486-BBE7-4523-A024-E9D001522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2" authorId="0" shapeId="0" xr:uid="{FB8EFDCC-577F-4CD0-98CE-EC069A2602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2" authorId="0" shapeId="0" xr:uid="{9ABEFD0C-831F-4B82-9730-BAB8E4F5E0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2" authorId="0" shapeId="0" xr:uid="{56266928-B3E9-415F-B14D-6A858022A6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2" authorId="0" shapeId="0" xr:uid="{0334CBD0-7DAE-4B53-973A-F92823B73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3" authorId="0" shapeId="0" xr:uid="{9DBF581B-5567-4E25-82A4-B90E45639A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3" authorId="0" shapeId="0" xr:uid="{3FD1FAF5-EDAD-49EF-8677-9324EE907C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3" authorId="0" shapeId="0" xr:uid="{D53C3397-E908-4D8F-B87C-D105C025F7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3" authorId="0" shapeId="0" xr:uid="{CE990D39-4346-4756-967B-E64743C064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3" authorId="0" shapeId="0" xr:uid="{791A9EC8-E88D-4E51-B583-02F2742A3A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3" authorId="0" shapeId="0" xr:uid="{FC769DE9-AA40-4EAA-8C51-B14FBBBDB3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4" authorId="0" shapeId="0" xr:uid="{1451398F-9A90-40BB-AC65-A42D8E7ACF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4" authorId="0" shapeId="0" xr:uid="{2D1128ED-CA17-4BB5-B09C-C94AE4AE26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4" authorId="0" shapeId="0" xr:uid="{AD0F5549-B26A-4E76-B500-5E0EC7EB9C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4" authorId="0" shapeId="0" xr:uid="{3B1F4612-F69A-486B-A1A7-8AE4661F8B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4" authorId="0" shapeId="0" xr:uid="{BF264570-9EA0-4576-94DB-FC58A631FC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4" authorId="0" shapeId="0" xr:uid="{DF8B673E-259C-4A69-A5ED-C7013EDF75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7" authorId="0" shapeId="0" xr:uid="{5AE01EE2-0917-4183-AEA3-EE2E44F41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7" authorId="0" shapeId="0" xr:uid="{F1294B73-E94E-4D01-B02D-6035F054D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7" authorId="0" shapeId="0" xr:uid="{3ABB6970-EA48-4AF3-8156-60EEA0A7C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7" authorId="0" shapeId="0" xr:uid="{03A10C80-E08F-4BD3-A868-F28D194B5A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7" authorId="0" shapeId="0" xr:uid="{AA67959F-2E80-431D-B94C-42685E7559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7" authorId="0" shapeId="0" xr:uid="{D119EAAF-FEAF-4013-A39A-9A1A3C6535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8" authorId="0" shapeId="0" xr:uid="{9F0FD743-B8E8-419B-A93B-516B45CB70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8" authorId="0" shapeId="0" xr:uid="{9B3EE34B-509E-412B-A78F-E678768B0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8" authorId="0" shapeId="0" xr:uid="{1D5C5BB4-15F5-4B5C-8F6A-484B78F152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8" authorId="0" shapeId="0" xr:uid="{102A9DF6-FA59-4EC2-A01E-2655357C5A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8" authorId="0" shapeId="0" xr:uid="{09BF5583-A301-458B-AA91-E176CF0AE2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8" authorId="0" shapeId="0" xr:uid="{A68F8948-174F-433A-8F44-922096796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9" authorId="0" shapeId="0" xr:uid="{53D358DD-1612-468C-83A1-1B38ECC686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9" authorId="0" shapeId="0" xr:uid="{50785FA5-CA00-4FB9-B60A-CC27A8EF8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9" authorId="0" shapeId="0" xr:uid="{7A5F209F-7C42-46A4-A5B5-CDE13ED9B8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9" authorId="0" shapeId="0" xr:uid="{7F72B49F-ECA2-4E26-B631-0953282E04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9" authorId="0" shapeId="0" xr:uid="{C51DE270-79FB-43D2-B50D-2F98C00E79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9" authorId="0" shapeId="0" xr:uid="{A12725B0-B5F0-442E-B0F8-0C4E9E5546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0" authorId="0" shapeId="0" xr:uid="{757A5B92-4BEE-4505-8B4E-47D9BB3C36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0" authorId="0" shapeId="0" xr:uid="{CF5F4229-5CB1-4B6C-9B60-73FC0C79CE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0" authorId="0" shapeId="0" xr:uid="{78DFE84C-67CF-4928-9573-CD7B779512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0" authorId="0" shapeId="0" xr:uid="{BD3056DB-DD17-401F-974E-9028394D00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0" authorId="0" shapeId="0" xr:uid="{8AD9F7C1-E262-4BA8-9AC4-A5746BF22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0" authorId="0" shapeId="0" xr:uid="{95E36183-E3FE-4C91-9C4F-45E14FE331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1" authorId="0" shapeId="0" xr:uid="{B190B525-9A01-4C33-B96D-F97A7512A8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1" authorId="0" shapeId="0" xr:uid="{F9E4835E-1F59-4D7D-8F53-B93786F659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1" authorId="0" shapeId="0" xr:uid="{40BFA570-E305-4A5F-96E4-FED6581574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1" authorId="0" shapeId="0" xr:uid="{69A92DDD-C31A-4EDE-85D8-21C7925E1E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1" authorId="0" shapeId="0" xr:uid="{40302936-3FB0-43B1-970C-065FCE05C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1" authorId="0" shapeId="0" xr:uid="{617C1279-84F0-4C0E-B9A9-4840B63E36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2" authorId="0" shapeId="0" xr:uid="{39AF6D32-7DF7-4143-9280-B035F86272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2" authorId="0" shapeId="0" xr:uid="{E9D1E93D-3528-464E-9B38-C343FFBB6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2" authorId="0" shapeId="0" xr:uid="{35B3E1FB-AE76-4346-9E8E-7A6E493E5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2" authorId="0" shapeId="0" xr:uid="{929753FF-AEF6-4A02-B60A-2743FFC1B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2" authorId="0" shapeId="0" xr:uid="{90021AB6-1165-4F92-9CF6-9067AEFDA5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2" authorId="0" shapeId="0" xr:uid="{639759EE-6907-489E-958E-A1497D9D86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3" authorId="0" shapeId="0" xr:uid="{E8F8C3BF-F701-46F7-8FB9-3289CA6B4B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3" authorId="0" shapeId="0" xr:uid="{8AB87B1B-08B7-46DD-911F-AC66969285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3" authorId="0" shapeId="0" xr:uid="{5A8FB36A-4395-4C97-884A-CDA8485D06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3" authorId="0" shapeId="0" xr:uid="{94E86B2C-D528-4D93-BA5B-5BAD5ACE0F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3" authorId="0" shapeId="0" xr:uid="{8B1EB6FF-80C8-4DE4-AE5B-2637EA3DA8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3" authorId="0" shapeId="0" xr:uid="{0655249D-01A0-4ED8-96FA-2B897971F6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4" authorId="0" shapeId="0" xr:uid="{796A62F9-98F0-46DD-8760-B48BB05F7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4" authorId="0" shapeId="0" xr:uid="{25AE55CB-B578-4D66-9DE3-68E1415987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4" authorId="0" shapeId="0" xr:uid="{2865F83A-E670-43A0-AE4F-A3515EE4F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4" authorId="0" shapeId="0" xr:uid="{F648794B-2657-4C9F-8DBB-81073DD27B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4" authorId="0" shapeId="0" xr:uid="{BFBD4F62-C6FC-49B9-936F-61A4D9CB59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4" authorId="0" shapeId="0" xr:uid="{31ED2CD8-ACC9-48A2-9E37-F7B5A726C2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5" authorId="0" shapeId="0" xr:uid="{AC449226-99F6-48E6-8C98-CA38D776F3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5" authorId="0" shapeId="0" xr:uid="{D4F2E7B0-A494-4D74-9085-A17622B7A3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5" authorId="0" shapeId="0" xr:uid="{BE6B5D4B-3F3F-4EDA-AA0A-469BFEADAE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5" authorId="0" shapeId="0" xr:uid="{DFB8C9BD-ED77-448F-AA29-9D7F3247EC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5" authorId="0" shapeId="0" xr:uid="{5624D2B2-D30F-4981-BEAC-7F2ECC28A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5" authorId="0" shapeId="0" xr:uid="{DBBB17B6-A552-4203-A7A3-A4C0CD80E5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6" authorId="0" shapeId="0" xr:uid="{CCCE9231-A4E7-44FF-8763-26C840A7AF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6" authorId="0" shapeId="0" xr:uid="{CD6FF674-D0FF-4632-9976-884A23C1A9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6" authorId="0" shapeId="0" xr:uid="{E09F1916-E6AE-4452-8816-9C5F0E92E5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6" authorId="0" shapeId="0" xr:uid="{5E7D926C-2833-4E16-BBCA-8B90F72A8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6" authorId="0" shapeId="0" xr:uid="{0A0D5DA6-0AB1-4BF2-A517-68035380ED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6" authorId="0" shapeId="0" xr:uid="{46FE8F4E-F607-4B77-A287-E29AD09CC6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7" authorId="0" shapeId="0" xr:uid="{242A4264-24AB-45A6-B087-D21FE9D8B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7" authorId="0" shapeId="0" xr:uid="{183AC517-C606-496B-84F7-7FD31775F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7" authorId="0" shapeId="0" xr:uid="{FC6B2914-4FDA-458A-B7F6-9656165F5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7" authorId="0" shapeId="0" xr:uid="{A07EA001-B089-48DC-87D5-C5B602217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7" authorId="0" shapeId="0" xr:uid="{82AD0FBE-6CEB-4B26-B471-B1EB8A2331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7" authorId="0" shapeId="0" xr:uid="{C4D2BF2D-B3CB-48CE-9FD9-77C23DBC8E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0" authorId="0" shapeId="0" xr:uid="{25C5EFE0-C491-40F5-8B9A-A0A44EF771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0" authorId="0" shapeId="0" xr:uid="{5553C6FA-D381-478D-BD7B-7290994C78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0" authorId="0" shapeId="0" xr:uid="{99819AFD-5622-4557-9AED-49DC0F37F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0" authorId="0" shapeId="0" xr:uid="{32E0252E-CE0F-46D8-ABBF-61432D43AC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0" authorId="0" shapeId="0" xr:uid="{71A00BB5-D14E-4FA5-836B-1A3D1A679C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0" authorId="0" shapeId="0" xr:uid="{C2C4ADA0-13FA-4001-BE45-36978367E9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1" authorId="0" shapeId="0" xr:uid="{26297481-7E4A-4239-9C7A-A8B730A884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1" authorId="0" shapeId="0" xr:uid="{CD6B11F0-A3BD-43D5-9FAA-371BDD0EFE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1" authorId="0" shapeId="0" xr:uid="{C9D08FD6-77B0-48E7-80CB-44D1E8E60C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1" authorId="0" shapeId="0" xr:uid="{4AD63D43-B65F-4B3F-977A-53E880A1D9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1" authorId="0" shapeId="0" xr:uid="{253234A4-141D-4C77-9FA5-7B94925C1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1" authorId="0" shapeId="0" xr:uid="{8B172C1C-236E-4AF2-94C2-6833825B41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2" authorId="0" shapeId="0" xr:uid="{C8C37789-89E3-446A-81DF-70C465DA9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2" authorId="0" shapeId="0" xr:uid="{2F88E2FB-16ED-492C-9727-E9B708AFF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2" authorId="0" shapeId="0" xr:uid="{C09E8A13-DB32-42BE-9E8B-D5B4A85359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2" authorId="0" shapeId="0" xr:uid="{043265DE-715F-438C-843B-59BE22FC39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2" authorId="0" shapeId="0" xr:uid="{1ADC4977-E2EF-4DBC-916A-A5DA1A1C21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2" authorId="0" shapeId="0" xr:uid="{78B56664-C769-4D27-8C70-7AEAB9764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3" authorId="0" shapeId="0" xr:uid="{0CEA7B73-0D90-4C7C-B682-860AA772F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3" authorId="0" shapeId="0" xr:uid="{D617D62B-B617-4D15-8FAD-9AA0C1ECF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3" authorId="0" shapeId="0" xr:uid="{6BF53C8A-C298-4F8D-87F9-F322EEF6C9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3" authorId="0" shapeId="0" xr:uid="{AC32125F-5008-430A-B7F4-A1BBB142B1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3" authorId="0" shapeId="0" xr:uid="{359677CD-7F31-4119-896E-857C7C8016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3" authorId="0" shapeId="0" xr:uid="{E301252F-79C9-4C11-87A1-56AD56B393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4" authorId="0" shapeId="0" xr:uid="{78AEE069-AEEE-4B24-AF9A-1334786BC6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4" authorId="0" shapeId="0" xr:uid="{D11A8BD0-EAA3-4740-9CEF-03EAD6C79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4" authorId="0" shapeId="0" xr:uid="{A430ECAF-982B-43F7-9737-F2FD6A9A49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4" authorId="0" shapeId="0" xr:uid="{442AD471-359A-4E4C-B79E-5AE8777FA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4" authorId="0" shapeId="0" xr:uid="{E68F9E6B-9E70-4DFA-A0EB-3E15A8A87E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4" authorId="0" shapeId="0" xr:uid="{95EC6769-07D4-4D6B-A6B5-4D39699A4E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5" authorId="0" shapeId="0" xr:uid="{A6E1499A-10F4-44B4-A4BF-8205E1BD5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5" authorId="0" shapeId="0" xr:uid="{5B3EFBAB-072A-42E7-8032-B7E1D770AA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5" authorId="0" shapeId="0" xr:uid="{EB801FB6-1053-41FD-B15D-7AB50C9258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5" authorId="0" shapeId="0" xr:uid="{24885B55-4325-4AA5-A1F9-59818C994A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5" authorId="0" shapeId="0" xr:uid="{F00A2680-1972-430E-A1A5-D362ACE445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5" authorId="0" shapeId="0" xr:uid="{5AA24C1B-29F7-4BB8-9D48-FFEAFE727E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6" authorId="0" shapeId="0" xr:uid="{CCF8C549-DF7F-4AA2-9C14-71AD2ED37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6" authorId="0" shapeId="0" xr:uid="{84F8E919-3038-4F3C-ACD1-CACC057097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6" authorId="0" shapeId="0" xr:uid="{569A23C7-A9DC-4535-8753-DD27B51328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6" authorId="0" shapeId="0" xr:uid="{943D85D5-CDE2-4D7C-A956-6C405713C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6" authorId="0" shapeId="0" xr:uid="{5786EFF8-35D6-4BE2-9D02-A3E61908A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6" authorId="0" shapeId="0" xr:uid="{E1A8C46A-99A6-449D-81BE-F0DFEC8F08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7" authorId="0" shapeId="0" xr:uid="{218CA08D-D4CF-4BCA-A795-E0A72FD122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7" authorId="0" shapeId="0" xr:uid="{7E807B00-6309-4FB5-8B49-D252111DDF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7" authorId="0" shapeId="0" xr:uid="{72E46B73-2CA9-4762-B340-0442597783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7" authorId="0" shapeId="0" xr:uid="{C0F0A22F-E35E-42C4-AFEB-33F627FE2E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7" authorId="0" shapeId="0" xr:uid="{7BCBE7FC-6E24-4D09-AD0B-B97EDA1DB6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7" authorId="0" shapeId="0" xr:uid="{36577ADD-29DC-49B3-AF59-DD23214321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8" authorId="0" shapeId="0" xr:uid="{D47837ED-4588-40B4-9A8A-1008F9CA9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8" authorId="0" shapeId="0" xr:uid="{3A76DF24-8EB3-429A-BF5F-B1B2D3FD75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8" authorId="0" shapeId="0" xr:uid="{70C8C38F-3EAB-46BD-8B7D-7165020A60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8" authorId="0" shapeId="0" xr:uid="{9956B1EF-E307-406B-8B74-5E86B8C12A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8" authorId="0" shapeId="0" xr:uid="{1C1B404F-D35B-418C-9CA8-8B6DAF4F9D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8" authorId="0" shapeId="0" xr:uid="{0D7A644C-84F9-48D8-B3E8-47087BD8C9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9" authorId="0" shapeId="0" xr:uid="{4BDA06ED-C0D3-406E-A7BE-84AEE4F168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9" authorId="0" shapeId="0" xr:uid="{2120D978-4951-404B-A6B0-64C8B2B7CB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9" authorId="0" shapeId="0" xr:uid="{BD3017CB-CECA-48E9-B046-53B378D8FE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9" authorId="0" shapeId="0" xr:uid="{1DED35A1-5066-43E8-8709-C240FBD8AA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9" authorId="0" shapeId="0" xr:uid="{5062552C-B015-41A2-9F4C-E23FCCDD40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9" authorId="0" shapeId="0" xr:uid="{B7E9AE42-4EBA-4DB1-9711-076770EF12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0" authorId="0" shapeId="0" xr:uid="{A1577907-2E87-42D7-99DC-1174A3253D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0" authorId="0" shapeId="0" xr:uid="{63DCC9B9-C35E-4A50-B5E5-811C2E49B2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0" authorId="0" shapeId="0" xr:uid="{0F23DA31-F203-43F1-9112-8D0B40943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0" authorId="0" shapeId="0" xr:uid="{D109BCC0-9BF4-4639-9B98-C4DEF821D9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0" authorId="0" shapeId="0" xr:uid="{7E5AE9C2-E58D-4C87-A5E4-95CD1ADF1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0" authorId="0" shapeId="0" xr:uid="{68407302-091A-49BE-904E-868A67D08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3" authorId="0" shapeId="0" xr:uid="{61E9FA19-BD47-4185-AEE0-7646769FB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3" authorId="0" shapeId="0" xr:uid="{B60E5E80-4C01-4378-BE3B-B599BA848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3" authorId="0" shapeId="0" xr:uid="{A311D778-714A-47B9-A1A0-EBFD423D0F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3" authorId="0" shapeId="0" xr:uid="{DA721199-FEDB-4D84-994C-CC7C131ABB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3" authorId="0" shapeId="0" xr:uid="{8CCB31F1-387D-444C-A914-607E423247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3" authorId="0" shapeId="0" xr:uid="{44AB49B4-AEA6-4C0C-8AA5-7CF4BB922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4" authorId="0" shapeId="0" xr:uid="{0AAE7CEE-D2AA-471F-8D30-F26791C4D7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4" authorId="0" shapeId="0" xr:uid="{044C4E07-105C-4B81-9627-DF1F0F8D2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4" authorId="0" shapeId="0" xr:uid="{D590DCA3-C56D-48CD-9C9D-461152CCB8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4" authorId="0" shapeId="0" xr:uid="{5C947C92-5403-4101-A467-28F5ECBF59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4" authorId="0" shapeId="0" xr:uid="{DAE9FD6F-5A37-40E9-B6C5-F07CD12556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4" authorId="0" shapeId="0" xr:uid="{1D9B779B-2321-4571-BF69-89D51423B6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5" authorId="0" shapeId="0" xr:uid="{54B09731-89E3-4B57-BF76-CCB2B2873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5" authorId="0" shapeId="0" xr:uid="{B170F5CE-AF15-48EB-9FB9-D66D2AAFFC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5" authorId="0" shapeId="0" xr:uid="{138EB979-3916-4571-B3B6-70E4984D21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5" authorId="0" shapeId="0" xr:uid="{9636A2AA-43FD-4BA6-A99F-9FFEF3821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5" authorId="0" shapeId="0" xr:uid="{D2931FF0-3E91-47D8-A842-D835BE90B2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5" authorId="0" shapeId="0" xr:uid="{27CD6F05-5642-425A-809A-92CFEF2592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6" authorId="0" shapeId="0" xr:uid="{0509B394-EDD2-42ED-B669-9F87A39FD5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6" authorId="0" shapeId="0" xr:uid="{780A4C1E-C9E3-4AD2-A346-B420DC57D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6" authorId="0" shapeId="0" xr:uid="{6A5BBF9E-9390-4F6E-A9E2-8E8B0642E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6" authorId="0" shapeId="0" xr:uid="{98B13826-D92C-422C-9106-E4028ADD3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6" authorId="0" shapeId="0" xr:uid="{66EF86CF-0A44-4770-A8D6-34FDDCB751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6" authorId="0" shapeId="0" xr:uid="{9E3C5019-D3BB-4A41-80C5-40A7039EC1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7" authorId="0" shapeId="0" xr:uid="{3E4E668E-3724-456D-9D01-181B2D3CCF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7" authorId="0" shapeId="0" xr:uid="{C07B166C-4F35-422B-AC57-1CA7A929B9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7" authorId="0" shapeId="0" xr:uid="{FEBFDDEC-C2BB-491B-A525-5FCE7B90C7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7" authorId="0" shapeId="0" xr:uid="{CC92B04A-F044-45B3-AA38-02D2E9D3AA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7" authorId="0" shapeId="0" xr:uid="{DDF231EC-B972-4D7B-8D28-BCC30BFAD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7" authorId="0" shapeId="0" xr:uid="{EF2D3789-7575-48EE-956E-70F086BB6C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8" authorId="0" shapeId="0" xr:uid="{C155D077-0E14-4125-8A77-D4A5CE0146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8" authorId="0" shapeId="0" xr:uid="{615501DC-693C-4F48-96FA-BD54DFF0CA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8" authorId="0" shapeId="0" xr:uid="{CBE27C9D-5759-4446-B96A-C2D7A125A4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8" authorId="0" shapeId="0" xr:uid="{437BF70A-E1A4-4E81-99B4-4739544EED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8" authorId="0" shapeId="0" xr:uid="{1DEB8FA5-F09B-44BC-8BF1-B9E6DCAB9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8" authorId="0" shapeId="0" xr:uid="{4C4C0104-2C38-45A2-80AE-3F6A8CF857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9" authorId="0" shapeId="0" xr:uid="{F29E554A-C68C-4868-9C9A-6BB5BD196E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9" authorId="0" shapeId="0" xr:uid="{CCA9DD89-C333-43D1-8742-FAC7572CEB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9" authorId="0" shapeId="0" xr:uid="{C8BACD8E-4F8F-4884-B295-2C06B6B2C0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9" authorId="0" shapeId="0" xr:uid="{AC503E19-3B36-47EB-8585-9964349CE1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9" authorId="0" shapeId="0" xr:uid="{9684D2F9-80D1-4740-B9EA-B6865321E2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9" authorId="0" shapeId="0" xr:uid="{70037E28-F587-4286-8771-34F72A212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0" authorId="0" shapeId="0" xr:uid="{D33C4D24-A475-4CE9-95DF-76372222F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0" authorId="0" shapeId="0" xr:uid="{4DC7F14B-D1CA-4B8F-B4FB-87B1B4457F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0" authorId="0" shapeId="0" xr:uid="{02CEBC73-8B14-45FD-BD28-01DC585825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0" authorId="0" shapeId="0" xr:uid="{05B5CE13-54D9-4182-8AE0-3A7E25E1CF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0" authorId="0" shapeId="0" xr:uid="{E10545F2-A79A-405E-A06A-9F09B4AFA0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0" authorId="0" shapeId="0" xr:uid="{E9FD87BF-7B82-43B0-B049-87F8E5087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1" authorId="0" shapeId="0" xr:uid="{54587D6B-3936-46B1-869B-93A952D7A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1" authorId="0" shapeId="0" xr:uid="{D3EC848B-CED0-4FA6-9433-4112D4B3A9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1" authorId="0" shapeId="0" xr:uid="{2AFB20DD-AED6-4C95-88C9-E25528B9D9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1" authorId="0" shapeId="0" xr:uid="{C546B62B-5007-47C6-BC13-C93FF2F3E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1" authorId="0" shapeId="0" xr:uid="{AB507302-F7B1-4416-A4D1-61E320474C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1" authorId="0" shapeId="0" xr:uid="{F978536D-19B0-4A9F-BA67-4C26D3AEB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2" authorId="0" shapeId="0" xr:uid="{B0A87442-B3FF-4BED-8F65-C0EE4B971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2" authorId="0" shapeId="0" xr:uid="{EAF97482-7D5C-4669-8699-D654ADD086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2" authorId="0" shapeId="0" xr:uid="{B184E4FC-4226-4800-A147-136D9CEE80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2" authorId="0" shapeId="0" xr:uid="{2532CD90-34B1-4ACC-8170-393580DD7A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2" authorId="0" shapeId="0" xr:uid="{F4DF6420-84A8-4AA0-B3D3-A2F1CBCC7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2" authorId="0" shapeId="0" xr:uid="{6EB9D18D-DD1B-427C-826F-DC6AFEC50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3" authorId="0" shapeId="0" xr:uid="{E9586E54-9E5D-4FA2-BA34-4BED504258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3" authorId="0" shapeId="0" xr:uid="{1078B093-94D1-472D-9299-39F81D5FD3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3" authorId="0" shapeId="0" xr:uid="{4E065991-A272-4BDA-9799-2F48974AEB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3" authorId="0" shapeId="0" xr:uid="{6E2B76E3-9A15-4BCE-9000-9E66CA436F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3" authorId="0" shapeId="0" xr:uid="{82B16D51-3EC7-4B00-AD12-B2B586C10A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3" authorId="0" shapeId="0" xr:uid="{DF5589DB-9574-45EC-BE0B-37C5CC2DB6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6" authorId="0" shapeId="0" xr:uid="{5FFD20F9-A717-4828-9A0B-ED566535B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6" authorId="0" shapeId="0" xr:uid="{CA75FAFD-4F46-4DA7-BF9F-F936E750E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6" authorId="0" shapeId="0" xr:uid="{177F2ACD-91A0-4B25-B6E6-88539FDA94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6" authorId="0" shapeId="0" xr:uid="{779DBC61-588C-4D91-A736-B81DB76098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6" authorId="0" shapeId="0" xr:uid="{24531D64-17DF-443E-AF60-7F65B5687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6" authorId="0" shapeId="0" xr:uid="{FA526929-EAD2-420E-B098-A1151E823E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7" authorId="0" shapeId="0" xr:uid="{995145AB-8E2A-4E0A-8F3E-3513DD6361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7" authorId="0" shapeId="0" xr:uid="{A94F551C-6E32-45F5-BC17-3764551430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7" authorId="0" shapeId="0" xr:uid="{524E1A1C-845E-4168-AD66-810A9BE8A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7" authorId="0" shapeId="0" xr:uid="{A4827820-A09E-44C0-9E9A-E0A570A8E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7" authorId="0" shapeId="0" xr:uid="{342CBF4E-E3B5-4C25-8D2A-DFCDE7316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7" authorId="0" shapeId="0" xr:uid="{2F6F2521-ECF8-4717-8F7E-EB79736569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8" authorId="0" shapeId="0" xr:uid="{D379FEAC-2DDD-4DCB-957F-836A1A51B1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8" authorId="0" shapeId="0" xr:uid="{8455BEA5-C927-4790-8233-3328C7DBB1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8" authorId="0" shapeId="0" xr:uid="{111C50AC-066B-4620-A616-43C965D897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8" authorId="0" shapeId="0" xr:uid="{89557419-4463-4A48-946E-0088BD1D9D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8" authorId="0" shapeId="0" xr:uid="{2E1CF6CA-097F-427A-B914-9BD31A099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8" authorId="0" shapeId="0" xr:uid="{445197C9-0871-4949-AA01-CB8D7CD1D2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9" authorId="0" shapeId="0" xr:uid="{D94C7860-96DB-41CE-BC89-4283709459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9" authorId="0" shapeId="0" xr:uid="{19FEB53E-4EA8-4046-8CDB-4C019244D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9" authorId="0" shapeId="0" xr:uid="{E636532F-41A5-4B49-BB47-06809D4105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9" authorId="0" shapeId="0" xr:uid="{20B7F028-BB00-4864-95D4-B02E1C3621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9" authorId="0" shapeId="0" xr:uid="{3DE29710-7F50-4783-8A9A-C15774B564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9" authorId="0" shapeId="0" xr:uid="{B09AFF1B-8B84-4E65-A35A-FCCEE27893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0" authorId="0" shapeId="0" xr:uid="{F39ECBD0-86AA-4DDE-82DE-7D5989CECD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0" authorId="0" shapeId="0" xr:uid="{DCE5364D-25FC-4969-9772-8BEAAB52E8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0" authorId="0" shapeId="0" xr:uid="{5636CD8E-5917-4DD9-989C-FCC739699C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0" authorId="0" shapeId="0" xr:uid="{56769907-6B53-4C97-839A-8D40FDE473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0" authorId="0" shapeId="0" xr:uid="{6E78DD19-F065-4E91-8EF5-12E7D70231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0" authorId="0" shapeId="0" xr:uid="{6F8C2219-88FA-4261-8BEC-C5E9E76D1B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1" authorId="0" shapeId="0" xr:uid="{72094262-35BB-4B7F-9EAB-CA5AFA5129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1" authorId="0" shapeId="0" xr:uid="{27796424-9CBF-4149-9BEC-D169B12A1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1" authorId="0" shapeId="0" xr:uid="{AAEC3D11-9EFE-4F25-9991-583A25D99C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1" authorId="0" shapeId="0" xr:uid="{C929F571-6EBD-4E84-89D9-C8D461709C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1" authorId="0" shapeId="0" xr:uid="{B16DEE6E-170F-42A2-93BB-D4062B76AD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1" authorId="0" shapeId="0" xr:uid="{68F41D2A-7CCB-454A-875B-9365F3946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2" authorId="0" shapeId="0" xr:uid="{1B2DE8DD-C0C1-457E-8D2A-89275EE90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2" authorId="0" shapeId="0" xr:uid="{8D344591-D403-4A78-9FDF-E94368CAD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2" authorId="0" shapeId="0" xr:uid="{4F501A02-3938-4975-8F26-276E0A4CC5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2" authorId="0" shapeId="0" xr:uid="{9425B8E8-D62E-4B0F-8B21-DB283ECAFA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2" authorId="0" shapeId="0" xr:uid="{BE4201CC-5293-46CD-ADBA-D678BA4793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2" authorId="0" shapeId="0" xr:uid="{F3E033C2-CF6F-42F8-9E13-634FDB923C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3" authorId="0" shapeId="0" xr:uid="{80164522-8C99-42D0-A427-F019F5DD16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3" authorId="0" shapeId="0" xr:uid="{4F0F5B33-2AA7-4CD5-AAC9-065ADB3CC1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3" authorId="0" shapeId="0" xr:uid="{1AB09B5E-B870-4C00-BF14-59794E27B3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3" authorId="0" shapeId="0" xr:uid="{E815AF56-96D5-4D70-8E16-5E73F20996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3" authorId="0" shapeId="0" xr:uid="{436678CC-A7CE-4445-B03D-46F5EB73C1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3" authorId="0" shapeId="0" xr:uid="{17F61E8A-DF7B-4E69-B520-1F3C679E9F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4" authorId="0" shapeId="0" xr:uid="{FA1C2BE9-1AE9-4B78-97AA-23603284A7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4" authorId="0" shapeId="0" xr:uid="{EA753E3B-09A3-403B-B91E-847085F7A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4" authorId="0" shapeId="0" xr:uid="{5D256A24-0946-441A-A4A8-87637FA037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4" authorId="0" shapeId="0" xr:uid="{8CF0301A-3EF6-4498-A3A2-4F08F8240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4" authorId="0" shapeId="0" xr:uid="{F998B62A-B631-4F98-BE31-D0D479339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4" authorId="0" shapeId="0" xr:uid="{B365752D-E3C0-40A7-9C27-E3C76C8068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5" authorId="0" shapeId="0" xr:uid="{D4E56324-F357-4B8B-9CFB-5F46D36664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5" authorId="0" shapeId="0" xr:uid="{BB3749B3-B704-4EB5-9DA9-D7344380FA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5" authorId="0" shapeId="0" xr:uid="{B6CA0162-607B-4DF3-A5CA-D6AD17FB84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5" authorId="0" shapeId="0" xr:uid="{1A70A101-7AB5-4454-9A0A-F5EA1AB82A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5" authorId="0" shapeId="0" xr:uid="{195B85A1-109F-4D36-B08E-6F04B5F26F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5" authorId="0" shapeId="0" xr:uid="{9C2EB771-54DD-4BD2-BD2A-07A6B0290E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6" authorId="0" shapeId="0" xr:uid="{E0F0D61C-6180-4474-904C-8805DD33AF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6" authorId="0" shapeId="0" xr:uid="{C733665B-2562-4093-BB13-B044AC1015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6" authorId="0" shapeId="0" xr:uid="{42A5C01E-A1A6-47F7-B515-B55AD36D09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6" authorId="0" shapeId="0" xr:uid="{F0B0D661-2F0D-4F66-8EF2-395F5567FD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6" authorId="0" shapeId="0" xr:uid="{681FBABB-0E22-439A-9212-6B6967D319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6" authorId="0" shapeId="0" xr:uid="{176535FB-6D62-475D-80AD-FECEA581F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9" authorId="0" shapeId="0" xr:uid="{45F18CFA-3A57-44D0-9426-E95C5989F2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9" authorId="0" shapeId="0" xr:uid="{AEB3D4BA-2A91-4B7E-A2A5-0ACCE86D98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9" authorId="0" shapeId="0" xr:uid="{2A92B801-22EB-4584-B5ED-C4E0D7ACB7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9" authorId="0" shapeId="0" xr:uid="{A7E20665-D818-4A1A-A0EE-9706D8840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9" authorId="0" shapeId="0" xr:uid="{BA98B7E4-5DEB-40F4-A464-117A59BBF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9" authorId="0" shapeId="0" xr:uid="{443E9B56-A97D-44B2-83A3-6733AFA39C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0" authorId="0" shapeId="0" xr:uid="{0CA9EDEF-76D2-4CC7-B66F-7DF53BEC40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0" authorId="0" shapeId="0" xr:uid="{C0ABAA89-1585-4F23-A6F3-4B4BE5AD0A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0" authorId="0" shapeId="0" xr:uid="{6BFB88B6-5640-4623-ABD6-B6D4ED5B37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0" authorId="0" shapeId="0" xr:uid="{F19C0478-A16B-4A95-81DE-03D6F40B5B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0" authorId="0" shapeId="0" xr:uid="{6EDE0A35-05D0-4069-97E2-37A6CE905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0" authorId="0" shapeId="0" xr:uid="{F433230D-60B7-4A60-B9AC-F0D4D13865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1" authorId="0" shapeId="0" xr:uid="{FA83D964-BC2A-45DC-8646-ABBD32B0C6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1" authorId="0" shapeId="0" xr:uid="{78C49283-7E50-4585-9C80-E0F90B92C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1" authorId="0" shapeId="0" xr:uid="{EF087958-472C-466F-87F9-C0BA8D012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1" authorId="0" shapeId="0" xr:uid="{F7DCEA73-0ABE-477C-822A-27C1CF89A1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1" authorId="0" shapeId="0" xr:uid="{B0C9B550-34DC-4949-92BF-89B5A1EE79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1" authorId="0" shapeId="0" xr:uid="{D04F227E-BB37-4E8E-8FBD-DBEE3F31D7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2" authorId="0" shapeId="0" xr:uid="{F194EAD9-9028-4F21-AB55-B69245BE7F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2" authorId="0" shapeId="0" xr:uid="{0CB7CB4A-666A-4DE0-80FB-15FEB7861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2" authorId="0" shapeId="0" xr:uid="{0F097619-09AF-4806-9E59-221E8CA97D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2" authorId="0" shapeId="0" xr:uid="{EABC1455-36B0-4EE1-8A4A-27809797E2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2" authorId="0" shapeId="0" xr:uid="{C742E737-8099-4572-9DF7-C0C8F68CB8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2" authorId="0" shapeId="0" xr:uid="{CCA4B8A5-70BA-4FB5-9AE2-8AB3D286AC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3" authorId="0" shapeId="0" xr:uid="{5B7B8187-2D8A-42E2-893E-3F387154E4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3" authorId="0" shapeId="0" xr:uid="{B5EC0193-D639-41EC-B677-4A49857647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3" authorId="0" shapeId="0" xr:uid="{7044487E-04B9-4D77-8AC5-76F39ACA0E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3" authorId="0" shapeId="0" xr:uid="{44D811E5-F8D3-44A5-B2D6-5B66340041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3" authorId="0" shapeId="0" xr:uid="{C37C1C5A-347B-4840-89C7-39C3F37120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3" authorId="0" shapeId="0" xr:uid="{DC0C2228-CFC6-44EA-9FA5-36FDFC6580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4" authorId="0" shapeId="0" xr:uid="{F00E113D-BF92-4506-B81C-46CD3B8FF6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4" authorId="0" shapeId="0" xr:uid="{CBEF39ED-A868-44F5-889B-070AB69EAC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4" authorId="0" shapeId="0" xr:uid="{E9B1BAFB-9470-4E7E-A1B6-833245057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4" authorId="0" shapeId="0" xr:uid="{64359D28-E320-407D-A8B6-245F3E272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4" authorId="0" shapeId="0" xr:uid="{BDFA596B-5BA1-45DF-B7E7-91FFE1854E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4" authorId="0" shapeId="0" xr:uid="{6B948673-EA7F-4223-B929-82A4CD0AC2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5" authorId="0" shapeId="0" xr:uid="{DF3D250F-6D42-4562-8B1C-2EA8F0B754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5" authorId="0" shapeId="0" xr:uid="{72B553F7-27A8-4C15-BEDA-67F9B20AFB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5" authorId="0" shapeId="0" xr:uid="{2AAD0190-E2CB-45AA-8862-E5183C8E65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5" authorId="0" shapeId="0" xr:uid="{B927BD9A-18BB-4DA3-83A3-89D1C388F7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5" authorId="0" shapeId="0" xr:uid="{9592DB50-FFFD-4771-8165-CD37254C99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5" authorId="0" shapeId="0" xr:uid="{D17305E9-993A-4D20-9293-C861283597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6" authorId="0" shapeId="0" xr:uid="{487D3AE3-0D61-488A-B75E-DE6BFA2C66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6" authorId="0" shapeId="0" xr:uid="{F97DD162-66F4-4648-8A53-8076A8070D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6" authorId="0" shapeId="0" xr:uid="{94B07FA9-4025-4F80-8657-D53D5A9E05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6" authorId="0" shapeId="0" xr:uid="{E62BC4FB-9DA3-4EFB-B0B8-814B2FB76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6" authorId="0" shapeId="0" xr:uid="{EB8E0E78-B7A3-4DA1-B128-A7198DF64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6" authorId="0" shapeId="0" xr:uid="{7111678E-651C-41EA-9C1B-F92ACE0B79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7" authorId="0" shapeId="0" xr:uid="{15E18B50-A4E9-49FF-9337-259033C627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7" authorId="0" shapeId="0" xr:uid="{6D7509C6-00A8-41E8-9335-6601458EFA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7" authorId="0" shapeId="0" xr:uid="{D5DA6B2D-27AD-4F41-9D82-B8CADC1DD5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7" authorId="0" shapeId="0" xr:uid="{029BD30A-2910-4556-83D5-04E9BB942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7" authorId="0" shapeId="0" xr:uid="{C6D3E648-76E9-432D-A72D-0425DB1EF2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7" authorId="0" shapeId="0" xr:uid="{B362BF26-DDE9-4B1F-BEDB-B6856A0902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8" authorId="0" shapeId="0" xr:uid="{82B7F4E9-EC57-406A-94A0-FD6C2EDAE4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8" authorId="0" shapeId="0" xr:uid="{30A5DE50-FF8D-4E19-8791-07DB23280B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8" authorId="0" shapeId="0" xr:uid="{9F568E32-F4ED-4F2E-B32D-B7B065C8E0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8" authorId="0" shapeId="0" xr:uid="{F9E517F4-DA9B-45E6-A81E-CE212F7F3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8" authorId="0" shapeId="0" xr:uid="{16B4E196-B3FB-4FD9-BD62-9C3231C0E9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8" authorId="0" shapeId="0" xr:uid="{A4B2DAC8-291B-41BF-A52B-46B1CC1AC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9" authorId="0" shapeId="0" xr:uid="{C35C43DF-8848-4EB5-822D-B1977652E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9" authorId="0" shapeId="0" xr:uid="{823E56D3-9908-495D-AD7F-C6DF378B4C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9" authorId="0" shapeId="0" xr:uid="{7D05B08B-69E7-40C6-940D-A46CCA1DB5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9" authorId="0" shapeId="0" xr:uid="{BF78073D-6B82-463F-BADE-72CA9CA2B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9" authorId="0" shapeId="0" xr:uid="{AE7336AE-CAFF-4378-8625-EDE0BCA758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9" authorId="0" shapeId="0" xr:uid="{A24497B0-0FB7-4638-8C28-14C8D3A989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2" authorId="0" shapeId="0" xr:uid="{AA84CE26-7AED-45D6-B156-1955E37968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2" authorId="0" shapeId="0" xr:uid="{91A0399D-CB0A-4CF2-A416-BCDDD3197A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2" authorId="0" shapeId="0" xr:uid="{E74645EF-1FBA-49B9-B116-23306B0054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2" authorId="0" shapeId="0" xr:uid="{1F0A08F3-FAE3-4E54-B9F8-2FF00CE681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2" authorId="0" shapeId="0" xr:uid="{8A3C89B3-D099-4C0C-8CC6-D7A399CFC2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2" authorId="0" shapeId="0" xr:uid="{65486CE6-A21B-448E-B28E-2348476F0A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3" authorId="0" shapeId="0" xr:uid="{691DCA01-07B9-4092-881C-9534FC5E93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3" authorId="0" shapeId="0" xr:uid="{4E651DD4-9AB0-45FF-8B12-763A703BBA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3" authorId="0" shapeId="0" xr:uid="{DE8D0E0D-C7EE-4569-9CBB-D938923EC1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3" authorId="0" shapeId="0" xr:uid="{869874EE-2362-4050-94BA-13D35BD30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3" authorId="0" shapeId="0" xr:uid="{169A893F-CA91-4F10-8A65-047D2EDEB4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3" authorId="0" shapeId="0" xr:uid="{BB1E6349-8A93-41D9-ACFD-7002D6237E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4" authorId="0" shapeId="0" xr:uid="{997E185D-9CED-464C-A60D-DEA2808AF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4" authorId="0" shapeId="0" xr:uid="{39E93638-1162-49D2-93FD-FB1E53448B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4" authorId="0" shapeId="0" xr:uid="{2731BEF8-3F9C-4ED0-9543-0D5E782AC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4" authorId="0" shapeId="0" xr:uid="{FC4E11D1-578E-4053-A4F0-A279EF650A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4" authorId="0" shapeId="0" xr:uid="{B965580C-4E9E-47A4-8B87-BDAEF60E9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4" authorId="0" shapeId="0" xr:uid="{87E02730-4F5F-4FC5-B1A6-721389BF5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5" authorId="0" shapeId="0" xr:uid="{F144CACE-4511-4948-A909-57531C6D43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5" authorId="0" shapeId="0" xr:uid="{63155EC5-1A5F-4AAD-A9E5-AEFEB17CC0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5" authorId="0" shapeId="0" xr:uid="{69ABD583-AAE8-4569-BE4E-2C497AC851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5" authorId="0" shapeId="0" xr:uid="{C898D122-9537-441F-AF86-2610E700A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5" authorId="0" shapeId="0" xr:uid="{DF766F79-F6BD-4B0D-968F-39A6B23938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5" authorId="0" shapeId="0" xr:uid="{6BE367D0-B63C-4887-99BF-8529138E0D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6" authorId="0" shapeId="0" xr:uid="{D81D84DE-DDE0-4F0A-8370-C1265B7713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6" authorId="0" shapeId="0" xr:uid="{24FDA8C0-4BA8-4371-96AB-61FD35FAB4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6" authorId="0" shapeId="0" xr:uid="{0626E81C-C82C-4AC5-8E3C-56E8EB970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6" authorId="0" shapeId="0" xr:uid="{9A7926EA-13B4-44E8-B0F2-E426B435B1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6" authorId="0" shapeId="0" xr:uid="{B9FCECB2-2D7B-4B70-AF73-145D7465B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6" authorId="0" shapeId="0" xr:uid="{2E5A623E-3BB0-417F-8551-E8F66870A2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7" authorId="0" shapeId="0" xr:uid="{1FD18746-5DC9-4A72-B51E-13DDC6D7E3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7" authorId="0" shapeId="0" xr:uid="{0B9B975D-670F-4960-89D3-4C1B9FF489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7" authorId="0" shapeId="0" xr:uid="{E013A20F-4ADE-4FEF-8161-931B12BA9F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7" authorId="0" shapeId="0" xr:uid="{6E2F9AD4-43A1-4984-B2A2-BB088C1581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7" authorId="0" shapeId="0" xr:uid="{9DA67E31-F3D3-4D3F-AFF2-B24EB7B23C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7" authorId="0" shapeId="0" xr:uid="{8B50EDE3-B18C-44BD-B7E0-1E44B3BDA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8" authorId="0" shapeId="0" xr:uid="{167F1FC9-BB03-497F-97AA-93C9DE913C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8" authorId="0" shapeId="0" xr:uid="{C6CB4E21-1BA0-4A3D-BA90-9A4B3F130B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8" authorId="0" shapeId="0" xr:uid="{4896F30C-5DF1-48A7-A8EC-C358C664E3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8" authorId="0" shapeId="0" xr:uid="{F84D0610-5DC3-4993-8D74-3A7895711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8" authorId="0" shapeId="0" xr:uid="{3DAF67C4-8F99-4A21-9369-A89A1332E0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8" authorId="0" shapeId="0" xr:uid="{EB6E70FB-6069-41B0-9359-453E272E7F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9" authorId="0" shapeId="0" xr:uid="{A8150558-BAF1-416A-8581-EEF2D9AF5C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9" authorId="0" shapeId="0" xr:uid="{04D5B121-5B60-4C13-B9F3-F10088FB16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9" authorId="0" shapeId="0" xr:uid="{F36ABCA0-37A9-411C-8491-8F17ECC25E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9" authorId="0" shapeId="0" xr:uid="{BA5860B2-B5EC-453F-A3A6-AB3DB3444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9" authorId="0" shapeId="0" xr:uid="{1D0A14C4-6180-4D5F-B864-5C2B9E948B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9" authorId="0" shapeId="0" xr:uid="{ADB3A80F-4A66-48DB-AED5-B43EFC2863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0" authorId="0" shapeId="0" xr:uid="{C504CEB3-238A-4257-A744-323ED6B23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0" authorId="0" shapeId="0" xr:uid="{D462712C-7851-4855-8F8B-08D075C9E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0" authorId="0" shapeId="0" xr:uid="{EB3627AA-B7E8-45D9-BCFC-0244B3147F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0" authorId="0" shapeId="0" xr:uid="{4B21030A-A201-497E-891C-A4A4BF19CE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0" authorId="0" shapeId="0" xr:uid="{9F9310A1-1DF1-4B8F-BFE0-4490FB8E91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0" authorId="0" shapeId="0" xr:uid="{3F678165-70D3-481D-ADBB-DFB51AFBBA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1" authorId="0" shapeId="0" xr:uid="{437BD670-B537-48C3-9CED-D7B220A9C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1" authorId="0" shapeId="0" xr:uid="{7AC86A56-411B-44B3-AD50-5DBA3490A4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1" authorId="0" shapeId="0" xr:uid="{A6609E2B-D7D4-4944-B142-4D5B2DE258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1" authorId="0" shapeId="0" xr:uid="{EDAD0523-6393-4F92-A28E-7600FCAEA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1" authorId="0" shapeId="0" xr:uid="{AC3E77BD-0EE5-4E39-8F35-4AC5E27D41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1" authorId="0" shapeId="0" xr:uid="{3709FC63-3FCB-4F63-99D5-028F0FEAE5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2" authorId="0" shapeId="0" xr:uid="{776176DB-5D59-42A9-9AEB-8D25964B09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2" authorId="0" shapeId="0" xr:uid="{742B7AA5-8C5A-4C86-A631-DB749E14D7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2" authorId="0" shapeId="0" xr:uid="{213F1DB2-2F72-4B2F-8BE7-C0097A53A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2" authorId="0" shapeId="0" xr:uid="{A5F897B4-A0EF-4589-BB1E-D39B423EAC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2" authorId="0" shapeId="0" xr:uid="{AB4848B4-EE10-425E-8984-09CDBA457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2" authorId="0" shapeId="0" xr:uid="{7933E79B-6C41-4452-9B53-B196848A37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5" authorId="0" shapeId="0" xr:uid="{5582C931-6E45-47CC-902E-62D5160ACD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5" authorId="0" shapeId="0" xr:uid="{CE43E7BB-FC84-465C-BFBC-31493B893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5" authorId="0" shapeId="0" xr:uid="{6E2DF2F4-6560-46D8-A598-442675FAA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5" authorId="0" shapeId="0" xr:uid="{6AC647C5-04DA-49F5-A917-64C6AC2D1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5" authorId="0" shapeId="0" xr:uid="{D1E184B0-BE84-43EE-99E2-62B444361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5" authorId="0" shapeId="0" xr:uid="{7AEAFC24-BF19-4DE7-B0DA-A3E31636A8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6" authorId="0" shapeId="0" xr:uid="{F8A22DD9-62B2-4F15-9667-2322CEA5B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6" authorId="0" shapeId="0" xr:uid="{7DA53F90-99B3-47A2-BC25-F301C51D2B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6" authorId="0" shapeId="0" xr:uid="{AC308913-987C-42B9-8533-7C48C0B7B4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6" authorId="0" shapeId="0" xr:uid="{FD86334A-524B-4EF4-BDE4-42881A62F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6" authorId="0" shapeId="0" xr:uid="{DE5CBED2-43CA-4720-BB67-7778D87506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6" authorId="0" shapeId="0" xr:uid="{B1BE7382-BEDA-48EE-BCCE-2D7D0AAD00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7" authorId="0" shapeId="0" xr:uid="{4C544443-7818-469A-924C-275BE2F5B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7" authorId="0" shapeId="0" xr:uid="{BA4E3CC0-0FC5-4D79-88AD-1DE063DA4D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7" authorId="0" shapeId="0" xr:uid="{E63F2B6C-F392-4C42-BC3B-7500EB080F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7" authorId="0" shapeId="0" xr:uid="{647793D5-E4B7-427D-B4A2-F28AFAC68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7" authorId="0" shapeId="0" xr:uid="{E67999A2-BA38-40B4-AC87-DBEE7930C7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7" authorId="0" shapeId="0" xr:uid="{558F655D-2011-4951-A19C-E8E8CC59E0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8" authorId="0" shapeId="0" xr:uid="{AA410990-7CCE-41C6-826A-3BF8414B48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8" authorId="0" shapeId="0" xr:uid="{4F52FE0A-685F-409F-8157-3B56381ACF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8" authorId="0" shapeId="0" xr:uid="{012EE59B-68FF-4C15-89E0-EBBE301F4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8" authorId="0" shapeId="0" xr:uid="{6208D287-3273-4F15-AEEB-BE3BC79A36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8" authorId="0" shapeId="0" xr:uid="{6CEC9E6F-7AD5-4DFA-8B2B-5FDECAD17A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8" authorId="0" shapeId="0" xr:uid="{88E78C08-A688-488F-91D2-27E3118CDD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9" authorId="0" shapeId="0" xr:uid="{55EB412C-FF93-4CC9-A92A-4F176291BE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9" authorId="0" shapeId="0" xr:uid="{D80EB61E-DA8D-47D4-B796-BF59840693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9" authorId="0" shapeId="0" xr:uid="{88BA93CF-63EB-4706-814D-E6D96B65BC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9" authorId="0" shapeId="0" xr:uid="{3670159C-799A-4185-8534-446D66E8B7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9" authorId="0" shapeId="0" xr:uid="{8B6DADCF-4A6C-456A-87E2-3B92D1BE1E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9" authorId="0" shapeId="0" xr:uid="{094433DB-2A4A-4817-B6B1-57B761B070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0" authorId="0" shapeId="0" xr:uid="{2C546550-29BA-46D3-9C43-1DACEBFEFD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0" authorId="0" shapeId="0" xr:uid="{1C35A66A-6376-4133-B843-EF967AF50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0" authorId="0" shapeId="0" xr:uid="{E6271DE4-21C8-4F09-90D1-A16B9FF642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0" authorId="0" shapeId="0" xr:uid="{28E4176E-F638-4579-BB09-73CE211F8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0" authorId="0" shapeId="0" xr:uid="{00E02A6B-0C3D-40C0-8A79-89852477F1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0" authorId="0" shapeId="0" xr:uid="{D3FCF67A-2B23-462D-91B0-08EA70776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1" authorId="0" shapeId="0" xr:uid="{3FE27F0A-FA4C-40F0-8183-6E2003A013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1" authorId="0" shapeId="0" xr:uid="{5F66BC8A-C2B4-4331-A8B7-298D1A3458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1" authorId="0" shapeId="0" xr:uid="{7C7D7BFF-5FEB-4A72-809A-37D4CBD4F8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1" authorId="0" shapeId="0" xr:uid="{EE241824-15D8-4383-BE96-9A33EB220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1" authorId="0" shapeId="0" xr:uid="{316BA0A9-F287-4B52-B568-F945E463D2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1" authorId="0" shapeId="0" xr:uid="{CA8DD24A-6C82-4962-BE93-D3D81ADC38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2" authorId="0" shapeId="0" xr:uid="{5B8F59D7-8A24-487E-9FD0-7DC66D0CDF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2" authorId="0" shapeId="0" xr:uid="{F5912D20-F686-4FD8-9787-8CCE702BDB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2" authorId="0" shapeId="0" xr:uid="{3BEDF36E-8009-4BC1-A7E5-EB69C1187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2" authorId="0" shapeId="0" xr:uid="{D37DE374-4D37-4101-85B9-3420E79801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2" authorId="0" shapeId="0" xr:uid="{A3004C66-E640-49D0-BD67-5DA5EBA823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2" authorId="0" shapeId="0" xr:uid="{59E1A77F-EBDB-4BF6-B637-D6A10CD451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3" authorId="0" shapeId="0" xr:uid="{94B971F0-0066-4F93-B0B3-2CC88D2A6C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3" authorId="0" shapeId="0" xr:uid="{799C8561-C4A5-4212-9B78-F60D07106E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3" authorId="0" shapeId="0" xr:uid="{E8C0A298-89FA-4766-81AB-9CC150BEFF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3" authorId="0" shapeId="0" xr:uid="{A7CD0BCF-8E51-44BD-A830-CC1B9C8F42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3" authorId="0" shapeId="0" xr:uid="{4EBE6FB5-51FF-473B-8A88-8F763100B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3" authorId="0" shapeId="0" xr:uid="{AC22A432-F06C-40FC-A12F-97F64E7C9D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4" authorId="0" shapeId="0" xr:uid="{64A3DB7C-9945-4B60-8627-6A7DDA756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4" authorId="0" shapeId="0" xr:uid="{A23164B8-532F-4E79-A7C8-F51E81644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4" authorId="0" shapeId="0" xr:uid="{AA32D8A0-85B5-4A86-A25A-7D85467C72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4" authorId="0" shapeId="0" xr:uid="{E2A338DA-DD48-444F-92EC-37A0D8996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4" authorId="0" shapeId="0" xr:uid="{570194DC-7983-4E22-86F2-C0F37A2FF3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4" authorId="0" shapeId="0" xr:uid="{5B10C65C-A5A3-4875-B6DD-0E4A813CB7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5" authorId="0" shapeId="0" xr:uid="{2491DC69-7AC3-4CB1-8672-4C72A2F0C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5" authorId="0" shapeId="0" xr:uid="{D3F37520-93AA-4F2E-A08C-9D9F91A5F9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5" authorId="0" shapeId="0" xr:uid="{CED397E0-18F3-4497-86F7-F77A1876E0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5" authorId="0" shapeId="0" xr:uid="{7FE03580-5B7C-4345-996C-90C250A0CE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5" authorId="0" shapeId="0" xr:uid="{8A34C276-7E0B-4229-A24F-234E00CC74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5" authorId="0" shapeId="0" xr:uid="{E116B2A0-21E3-454A-9B71-DF65D7F394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8" authorId="0" shapeId="0" xr:uid="{B16581FF-A6FA-422D-8A09-FF95331988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8" authorId="0" shapeId="0" xr:uid="{28DAAC19-AF5F-40FA-81F6-FEEBA3D217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8" authorId="0" shapeId="0" xr:uid="{9BA09366-407F-49E8-BE23-FF82DABA87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8" authorId="0" shapeId="0" xr:uid="{BCA2CA28-6136-4CE3-B9C4-00A1A2A6AD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8" authorId="0" shapeId="0" xr:uid="{14C66986-0A34-4065-AC89-A7580A9CC1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8" authorId="0" shapeId="0" xr:uid="{F0BF65B0-C5B6-45AD-9472-0791A801BB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9" authorId="0" shapeId="0" xr:uid="{B3131A93-F2DF-45D4-AFAC-98E56C5D53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9" authorId="0" shapeId="0" xr:uid="{26D759B6-B83B-47F0-BF83-1B067F2A65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9" authorId="0" shapeId="0" xr:uid="{F765C607-B2B3-4622-A635-CD9DADB8F7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9" authorId="0" shapeId="0" xr:uid="{CF32684F-5A24-4DF2-8931-FFEECA41D6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9" authorId="0" shapeId="0" xr:uid="{CA9EDEA1-CEFF-409F-BD29-640E38AFA3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9" authorId="0" shapeId="0" xr:uid="{2BB51675-731B-4F21-A0E8-EE981C72B2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0" authorId="0" shapeId="0" xr:uid="{60B5B682-ABBE-4D57-8267-6713DAA57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0" authorId="0" shapeId="0" xr:uid="{F03435D8-729B-4D5D-A9DF-91EFF69372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0" authorId="0" shapeId="0" xr:uid="{89682E5A-2408-4734-86DD-FCD6064781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0" authorId="0" shapeId="0" xr:uid="{7C5138E2-34BD-4B6F-8DEF-39642E7C82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0" authorId="0" shapeId="0" xr:uid="{ABC7BD43-61D2-4071-8D4D-03F7B3019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0" authorId="0" shapeId="0" xr:uid="{88856806-51B6-49E2-A9FD-BFF19B51A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1" authorId="0" shapeId="0" xr:uid="{F8D00422-FF23-4332-815A-EB37BBBF58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1" authorId="0" shapeId="0" xr:uid="{910CBD22-4D2E-483C-9541-737187881E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1" authorId="0" shapeId="0" xr:uid="{92007951-0CF9-497E-AE77-40B43522A1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1" authorId="0" shapeId="0" xr:uid="{DC7380C6-4473-4DD2-9033-5F31ECC5E9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1" authorId="0" shapeId="0" xr:uid="{99AA8B33-8EF2-491E-88DD-7F883B3BCB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1" authorId="0" shapeId="0" xr:uid="{35BD3155-7688-493F-A0EA-B66C2813D1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2" authorId="0" shapeId="0" xr:uid="{F3DC85C1-E906-4C20-8DCC-9E82AB5E5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2" authorId="0" shapeId="0" xr:uid="{EBA68ABB-9026-4AD0-A2DA-DCB163DC8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2" authorId="0" shapeId="0" xr:uid="{151B4A90-2FE7-4524-8935-3C0218EC64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2" authorId="0" shapeId="0" xr:uid="{52C4489D-E4DA-4D13-854E-7DF2A1451C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2" authorId="0" shapeId="0" xr:uid="{DE3E8807-8374-4C71-8A73-0C710FFC7B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2" authorId="0" shapeId="0" xr:uid="{E3BB8E8F-EFA5-4BC9-8993-DF1BF3E712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3" authorId="0" shapeId="0" xr:uid="{88DA0097-068E-45C6-8FA7-4CF92C180D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3" authorId="0" shapeId="0" xr:uid="{525CC077-512C-4CC0-B33B-D9DE9D0509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3" authorId="0" shapeId="0" xr:uid="{CF54949E-ACE4-4EB7-993D-BE22E36B60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3" authorId="0" shapeId="0" xr:uid="{F5776F00-774F-49CE-A94C-74A4CD5AD5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3" authorId="0" shapeId="0" xr:uid="{5CF53DDC-726F-4FB6-B195-C01EC7F7FD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3" authorId="0" shapeId="0" xr:uid="{809F544A-08D7-4F88-8511-2EC08A03AB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4" authorId="0" shapeId="0" xr:uid="{0ED4582B-5ACA-4F4B-9055-7BF98CBCAF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4" authorId="0" shapeId="0" xr:uid="{1211FA41-878B-4249-94D4-5873830383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4" authorId="0" shapeId="0" xr:uid="{6E55A3EE-AF3D-4373-BB86-AD8900E4CC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4" authorId="0" shapeId="0" xr:uid="{98D9F635-A77F-44FC-9912-142795A462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4" authorId="0" shapeId="0" xr:uid="{716056EC-A8D1-47D1-B0C8-8881C99A1F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4" authorId="0" shapeId="0" xr:uid="{22DF6B81-30C9-4074-A1BD-901379B867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5" authorId="0" shapeId="0" xr:uid="{057BC73A-8471-45BD-BC01-C22E8C0F15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5" authorId="0" shapeId="0" xr:uid="{E9D22F91-B4F5-40BB-A0E5-B61B0F145F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5" authorId="0" shapeId="0" xr:uid="{3213BA1E-5EBD-4AB2-9E60-974D74CAE0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5" authorId="0" shapeId="0" xr:uid="{95252126-3113-4790-880A-C487F8D79C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5" authorId="0" shapeId="0" xr:uid="{F370F5E5-B57A-4349-A9C7-50AF7D458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5" authorId="0" shapeId="0" xr:uid="{E040E7BB-A9B2-4B2C-B487-0A55792EF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6" authorId="0" shapeId="0" xr:uid="{8B7539F7-EF5E-4A0C-9D84-EE3D1D82D0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6" authorId="0" shapeId="0" xr:uid="{411B0519-6E58-4341-AF30-2CC85D21E3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6" authorId="0" shapeId="0" xr:uid="{197FE6EF-3DA3-4B76-832D-94EDF05791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6" authorId="0" shapeId="0" xr:uid="{2BCCA561-C8F0-4108-BFF4-94AD065356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6" authorId="0" shapeId="0" xr:uid="{CA3EBA15-97EA-42D5-8BFE-8F783F248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6" authorId="0" shapeId="0" xr:uid="{CEB56B45-850C-4517-82BB-D97732E3F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7" authorId="0" shapeId="0" xr:uid="{35CE0F2E-BA46-4E23-97EC-F5CCF24193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7" authorId="0" shapeId="0" xr:uid="{2A2FDCD5-F69B-4073-8C3C-75A5871F8F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7" authorId="0" shapeId="0" xr:uid="{F64EF1E4-2DFD-4D5E-B5A8-55A4EE4B77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7" authorId="0" shapeId="0" xr:uid="{BEC52CF9-3EA4-4CEE-9906-40C9DC4B2C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7" authorId="0" shapeId="0" xr:uid="{F3138D6F-40E8-469D-9045-00820C14B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7" authorId="0" shapeId="0" xr:uid="{6AE3C468-03EF-4DEB-A493-C012CF8509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8" authorId="0" shapeId="0" xr:uid="{1301DEA7-2E1A-4951-A54F-00894BBDB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8" authorId="0" shapeId="0" xr:uid="{F1B6F4D2-93BF-474C-9563-E974E923E5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8" authorId="0" shapeId="0" xr:uid="{96EE60B9-4F31-40D2-90F6-AA146A0CFD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8" authorId="0" shapeId="0" xr:uid="{039838E4-6717-4F79-B0D2-259FE2FF6B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8" authorId="0" shapeId="0" xr:uid="{2EF5066E-D1D8-455D-894F-7A4F105CA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8" authorId="0" shapeId="0" xr:uid="{F90DB94D-CC11-4415-B555-1A59901B4B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1" authorId="0" shapeId="0" xr:uid="{F101FCE0-E46A-461C-AD11-803198C981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1" authorId="0" shapeId="0" xr:uid="{D1270F65-85D7-4AA8-8FB8-B8E7A28C8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1" authorId="0" shapeId="0" xr:uid="{6952FA49-C5F4-4CC0-90A0-784366772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1" authorId="0" shapeId="0" xr:uid="{25811401-A718-407F-851B-938F002FF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1" authorId="0" shapeId="0" xr:uid="{7E946B40-17B7-485B-942E-E885BA271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1" authorId="0" shapeId="0" xr:uid="{D536F661-9417-4516-9D35-64AA7FFABF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2" authorId="0" shapeId="0" xr:uid="{743410C6-F720-4D3F-A5FB-1DB87CD9F5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2" authorId="0" shapeId="0" xr:uid="{CE2C3E55-0156-4AE9-92B0-512FB006C5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2" authorId="0" shapeId="0" xr:uid="{E7311892-FA15-4A9A-8AF7-0F45B21FAE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2" authorId="0" shapeId="0" xr:uid="{82048BB5-8740-4982-8A6C-DEED568E0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2" authorId="0" shapeId="0" xr:uid="{A0A31E0C-E7DE-4D76-BED2-B2D0EADE5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2" authorId="0" shapeId="0" xr:uid="{3A4884D0-7504-4357-860D-0525EB213F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3" authorId="0" shapeId="0" xr:uid="{7FF37EAC-8708-4910-8B93-D52A82F8F7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3" authorId="0" shapeId="0" xr:uid="{91F10F13-8D13-4981-8EA4-E41EADE4DC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3" authorId="0" shapeId="0" xr:uid="{413B1E02-7290-4DBE-8BB0-6CABDEC3E3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3" authorId="0" shapeId="0" xr:uid="{40C04B65-62B5-4119-B2D2-6378C5AEF6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3" authorId="0" shapeId="0" xr:uid="{E2A9CF88-7919-4204-B55D-B6C81765F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3" authorId="0" shapeId="0" xr:uid="{9F054BDC-818B-44C5-B8D4-F7B13DFE1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4" authorId="0" shapeId="0" xr:uid="{32129B6C-7AFB-4192-A5C6-1C84BC0C65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4" authorId="0" shapeId="0" xr:uid="{6D5A7601-B36C-40D7-9175-4A1C52D653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4" authorId="0" shapeId="0" xr:uid="{27EE484B-EBFE-47E9-B71F-02730BCF10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4" authorId="0" shapeId="0" xr:uid="{4A1916BD-2BB4-4182-89F1-D7688FC319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4" authorId="0" shapeId="0" xr:uid="{8F350504-2CC3-4939-9CFB-09468415BC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4" authorId="0" shapeId="0" xr:uid="{2220403E-4A11-42B7-A71C-A939847305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5" authorId="0" shapeId="0" xr:uid="{919D61CD-F1F3-4872-8A0B-F82CCF259A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5" authorId="0" shapeId="0" xr:uid="{EB3CCCA9-2888-4638-B67F-543AB22DB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5" authorId="0" shapeId="0" xr:uid="{17DFDFC5-96FF-443F-B9E5-17B2D33D4C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5" authorId="0" shapeId="0" xr:uid="{CC55EFA8-6DED-4098-89AD-DAD619FD54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5" authorId="0" shapeId="0" xr:uid="{95E7DA7F-5D2F-45A9-A337-D626FA794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5" authorId="0" shapeId="0" xr:uid="{45AD864B-4CB7-4AB8-92F4-B3C362FF67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6" authorId="0" shapeId="0" xr:uid="{8CFB6076-38FB-4A52-A246-72C34C5F16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6" authorId="0" shapeId="0" xr:uid="{3EAAF250-DB92-47C1-907F-8E9EEA40CA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6" authorId="0" shapeId="0" xr:uid="{5BD48A58-854E-42CF-8C4F-398C8B3505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6" authorId="0" shapeId="0" xr:uid="{D0368887-3C9C-45DD-9E0B-3EF2DDB2AC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6" authorId="0" shapeId="0" xr:uid="{D005D3C3-9A96-4D9E-AA8B-DE2D8F181A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6" authorId="0" shapeId="0" xr:uid="{86F509A8-4175-45EC-B938-60AB9DFC3D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7" authorId="0" shapeId="0" xr:uid="{E8715C47-99E9-4133-BC20-784634E9B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7" authorId="0" shapeId="0" xr:uid="{8864A108-A8AA-488D-B43B-7472B706CF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7" authorId="0" shapeId="0" xr:uid="{601D31DA-76D6-441C-8E80-651660604D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7" authorId="0" shapeId="0" xr:uid="{B9B4EDE2-005D-4017-9663-8C03F01CA1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7" authorId="0" shapeId="0" xr:uid="{C9F1D988-8527-4C49-ADB9-FFB1C2DE1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7" authorId="0" shapeId="0" xr:uid="{CC0F320E-E5B5-487F-B9C2-985776CCFB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8" authorId="0" shapeId="0" xr:uid="{6632B356-C934-4107-B4DD-FC25BB7BA9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8" authorId="0" shapeId="0" xr:uid="{A3D20E05-63B1-419D-8E6E-4E96CA5404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8" authorId="0" shapeId="0" xr:uid="{4255DD9F-41C3-4469-9253-921CF59E4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8" authorId="0" shapeId="0" xr:uid="{FAA92836-7254-4BDE-A7ED-6EA767C92A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8" authorId="0" shapeId="0" xr:uid="{3A3B4171-8341-4704-8914-95A1E2138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8" authorId="0" shapeId="0" xr:uid="{EB3D8C12-2BBD-4F0C-9C6F-EA8466F755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9" authorId="0" shapeId="0" xr:uid="{EA9931C1-FFC0-4D50-B702-25173DC757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9" authorId="0" shapeId="0" xr:uid="{BC439FE0-F4F5-4A13-99B3-96F4EC4EE8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9" authorId="0" shapeId="0" xr:uid="{EB96BD28-7F0F-4C5E-88F0-AF22E9567D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9" authorId="0" shapeId="0" xr:uid="{27D89C67-7FDB-4454-B8F3-E73F90D056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9" authorId="0" shapeId="0" xr:uid="{E1456F67-7877-4E53-B401-08F8F50EBE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9" authorId="0" shapeId="0" xr:uid="{709935D1-BE9E-4398-8A8E-926CF09AE6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0" authorId="0" shapeId="0" xr:uid="{8712BE8C-93A9-459B-B315-917076455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0" authorId="0" shapeId="0" xr:uid="{07B148DE-4222-4434-B66C-737BD405CD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0" authorId="0" shapeId="0" xr:uid="{187531E9-4062-489F-8EE4-B06C585D27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0" authorId="0" shapeId="0" xr:uid="{6B72D863-C8DE-46EE-97F2-C8711295CD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0" authorId="0" shapeId="0" xr:uid="{B477B85D-E4F4-462E-BD6F-B51BC6EF58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0" authorId="0" shapeId="0" xr:uid="{C29B7763-F6D2-4F75-83C3-AC84ADE19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1" authorId="0" shapeId="0" xr:uid="{D694EF41-A5E6-4E98-9107-946A1DE27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1" authorId="0" shapeId="0" xr:uid="{0D3F4EF7-C7B4-4FE6-BB11-0C7819B8CA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1" authorId="0" shapeId="0" xr:uid="{BAA56009-53D8-4E76-B2DA-096F2FC43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1" authorId="0" shapeId="0" xr:uid="{4FA13DDD-E802-4388-B98E-F05525E88B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1" authorId="0" shapeId="0" xr:uid="{E63B9A75-2DB7-4C8D-95E6-857725E9D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1" authorId="0" shapeId="0" xr:uid="{1B49FB21-7DF5-4176-96C4-DC1FD059D4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4" authorId="0" shapeId="0" xr:uid="{2CF14CAD-0C1A-426C-827F-0436417B6A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4" authorId="0" shapeId="0" xr:uid="{E9A05067-3FE0-4169-9ECE-98A61C62B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4" authorId="0" shapeId="0" xr:uid="{A4A09B73-AF8F-4B23-AFC5-9D6B15E323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4" authorId="0" shapeId="0" xr:uid="{4F8CE66D-443A-42E2-B884-736BD6C93F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4" authorId="0" shapeId="0" xr:uid="{366E6B5A-C319-4152-8975-8B4EA2DC7C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4" authorId="0" shapeId="0" xr:uid="{7C99A58B-F889-4665-B422-8A88EDE6D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5" authorId="0" shapeId="0" xr:uid="{28E4CFC7-65D7-4FFF-9814-5FABB65E92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5" authorId="0" shapeId="0" xr:uid="{FE61A244-8C41-48EC-B04C-E9095AA307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5" authorId="0" shapeId="0" xr:uid="{56A9760A-5F68-45B4-8DA1-3ED8461A1E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5" authorId="0" shapeId="0" xr:uid="{816EAF8A-2E1C-4D07-8422-85990C1CAB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5" authorId="0" shapeId="0" xr:uid="{09178892-B1B6-49C8-AAEC-0E1A3292F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5" authorId="0" shapeId="0" xr:uid="{F203E3F2-1D0D-4791-82FD-2FCF94896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6" authorId="0" shapeId="0" xr:uid="{D92529A0-4924-4A46-A37A-85A0A9FDDC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6" authorId="0" shapeId="0" xr:uid="{60DA5FE9-6895-4A40-BFD6-4273F9C687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6" authorId="0" shapeId="0" xr:uid="{3BD6CB08-2A65-4879-8228-D9FCBD83CB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6" authorId="0" shapeId="0" xr:uid="{D9032F95-271D-4C70-A619-AA1B162AB5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6" authorId="0" shapeId="0" xr:uid="{12B038E4-B7B8-4A62-91A9-E93F264629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6" authorId="0" shapeId="0" xr:uid="{58DB1305-4C0D-4890-B2B5-14D4E95A12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7" authorId="0" shapeId="0" xr:uid="{16481190-F6E6-4DED-9FC3-C4ADC48D42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7" authorId="0" shapeId="0" xr:uid="{DBA2FAEB-B16B-498D-AC49-3BE969913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7" authorId="0" shapeId="0" xr:uid="{CCCC9203-F189-4C2E-A480-2A8AAACD13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7" authorId="0" shapeId="0" xr:uid="{B92763BE-3BD2-470F-8986-048DDAAAB2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7" authorId="0" shapeId="0" xr:uid="{7FAFCC0F-A5EC-44B9-A09A-2734B29B7E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7" authorId="0" shapeId="0" xr:uid="{D624C678-D4FE-4C35-A474-D510F28AE8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8" authorId="0" shapeId="0" xr:uid="{12CE24D7-56B1-4609-A9C3-1525F17747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8" authorId="0" shapeId="0" xr:uid="{AF42CD3F-C661-4640-97EC-00095E2C13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8" authorId="0" shapeId="0" xr:uid="{B9528192-C862-4C2B-A561-9A081B80D7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8" authorId="0" shapeId="0" xr:uid="{E08D0793-5A80-46AD-8FD1-71F13ECCF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8" authorId="0" shapeId="0" xr:uid="{4D76AB44-5EA6-46EC-B0A3-902A78161C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8" authorId="0" shapeId="0" xr:uid="{A34E9387-E73E-47B5-BD2D-25FCCD0BFE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9" authorId="0" shapeId="0" xr:uid="{396B7B0D-B6E7-43FE-ACB7-021AD89E7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9" authorId="0" shapeId="0" xr:uid="{427474D0-03A9-468B-9C5B-223BEB7A98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9" authorId="0" shapeId="0" xr:uid="{91F25F27-2C61-4F8F-B74D-6D0C8DD16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9" authorId="0" shapeId="0" xr:uid="{D4D7BE68-3DBA-4424-A22A-1415EA28C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9" authorId="0" shapeId="0" xr:uid="{07777E55-BDB2-4399-B546-00F2C714A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9" authorId="0" shapeId="0" xr:uid="{DD03B4ED-5C12-424C-8B0F-A1779F220D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0" authorId="0" shapeId="0" xr:uid="{68EC9012-90D4-472A-B5E8-34EA12005B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0" authorId="0" shapeId="0" xr:uid="{49E6FDE8-0E77-4F6B-A01D-0F6075BB5A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0" authorId="0" shapeId="0" xr:uid="{5998FD57-7E65-47AA-85BD-48F7DAEBCC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0" authorId="0" shapeId="0" xr:uid="{2FAC0BDD-0900-4A3D-A521-C705F0D14B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0" authorId="0" shapeId="0" xr:uid="{C1F3DFFE-DB1F-43BF-916F-0242D75BE8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0" authorId="0" shapeId="0" xr:uid="{FC35679C-9B3F-46B8-B617-0DD697670D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1" authorId="0" shapeId="0" xr:uid="{DF743CB2-6C90-4660-B8E7-F963D32824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1" authorId="0" shapeId="0" xr:uid="{61D4163F-DAD4-4B34-9645-60318A7A05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1" authorId="0" shapeId="0" xr:uid="{5234243F-9E9D-4FFC-9C1F-7B5834A07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1" authorId="0" shapeId="0" xr:uid="{04211185-3D52-4B6A-B59C-E129FF1299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1" authorId="0" shapeId="0" xr:uid="{75739502-E6F5-4A6A-A802-D794FC1E23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1" authorId="0" shapeId="0" xr:uid="{CF82A5F3-F88F-465B-8FAE-4D6C118F7E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2" authorId="0" shapeId="0" xr:uid="{F4F92FD0-F7B0-434D-80BD-1026BA540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2" authorId="0" shapeId="0" xr:uid="{6AC6B088-FF07-408B-AB7C-EB8D29D04A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2" authorId="0" shapeId="0" xr:uid="{2B026D16-F7AE-45F7-B32D-C02D05F7CD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2" authorId="0" shapeId="0" xr:uid="{88A7BCDF-219E-441D-BA82-5878C6566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2" authorId="0" shapeId="0" xr:uid="{ADDC03CD-B828-46AE-99AE-6E1320DEC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2" authorId="0" shapeId="0" xr:uid="{4A9BADDE-D275-4253-B801-437D7AE572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3" authorId="0" shapeId="0" xr:uid="{A13D8A0B-5997-4413-8F04-4C710C07AF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3" authorId="0" shapeId="0" xr:uid="{B090C698-7BF8-4637-AEB5-32F85F0127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3" authorId="0" shapeId="0" xr:uid="{3C9EE0BA-8B3B-4384-ACFC-D1535B42BD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3" authorId="0" shapeId="0" xr:uid="{056DE085-D495-4AC2-8B83-D5B22057E9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3" authorId="0" shapeId="0" xr:uid="{5E658AC6-AE66-4202-86B4-E82C5311F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3" authorId="0" shapeId="0" xr:uid="{431DDD20-D2E4-451F-ABE0-7B1EE84E8C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4" authorId="0" shapeId="0" xr:uid="{308A64ED-E629-49F2-8031-72F84D5FC1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4" authorId="0" shapeId="0" xr:uid="{0DEFC3D6-FE15-4668-8A53-EF860B2377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4" authorId="0" shapeId="0" xr:uid="{13331127-5F76-400E-9AD9-8321EFA57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4" authorId="0" shapeId="0" xr:uid="{FDA495F0-FB0F-4117-8C7F-36B351F435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4" authorId="0" shapeId="0" xr:uid="{1F15979C-BD0C-4E19-8589-958D884152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4" authorId="0" shapeId="0" xr:uid="{54DECC6B-1078-466A-8996-EB5601DD9E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7" authorId="0" shapeId="0" xr:uid="{F72CA0C8-0C73-4C0B-9F0D-D74628B5D3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7" authorId="0" shapeId="0" xr:uid="{9AB930A9-85E7-4BCF-B6CD-80A555528F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7" authorId="0" shapeId="0" xr:uid="{78DC27BE-08C0-4244-BE53-3EC59D24C6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7" authorId="0" shapeId="0" xr:uid="{ECDA51EF-EA9F-46CE-AB0B-F1E2BF6AA9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7" authorId="0" shapeId="0" xr:uid="{06D4E30B-6AF3-41BE-AE56-B4A4033E6B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7" authorId="0" shapeId="0" xr:uid="{FA8060B4-1FD7-49C5-A2B0-D8C811978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8" authorId="0" shapeId="0" xr:uid="{5B44AE34-F6D6-4E7D-A96E-191578A213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8" authorId="0" shapeId="0" xr:uid="{B045AFC0-0E5F-4AC7-8355-9F922C8805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8" authorId="0" shapeId="0" xr:uid="{5707890A-E64E-47C0-970E-8B6ACAC901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8" authorId="0" shapeId="0" xr:uid="{B07DCE5F-84B9-46AE-A4BC-10EAA792EE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8" authorId="0" shapeId="0" xr:uid="{7DD11170-2637-4254-9C63-C4B35C7FE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8" authorId="0" shapeId="0" xr:uid="{7A4E654D-CBE6-44C6-B4F3-0EEBD24911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9" authorId="0" shapeId="0" xr:uid="{32911D6B-1D9B-42AB-A285-C518AA62B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9" authorId="0" shapeId="0" xr:uid="{980F7DE5-C3C6-4C1B-9E50-F6116C2B22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9" authorId="0" shapeId="0" xr:uid="{69BE7420-54B4-47A7-929A-379A51009E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9" authorId="0" shapeId="0" xr:uid="{B88430A0-C513-4208-B7F4-BC9D70655D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9" authorId="0" shapeId="0" xr:uid="{C2718E4F-25A2-498B-AD13-DCDEC94138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9" authorId="0" shapeId="0" xr:uid="{C9A47B58-F4B1-484B-884D-7076B26222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0" authorId="0" shapeId="0" xr:uid="{6DE85F8C-F6C3-4507-BEBE-3294A37C81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0" authorId="0" shapeId="0" xr:uid="{5033739A-259C-4C71-B5CB-CC748FF2FE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0" authorId="0" shapeId="0" xr:uid="{1883431A-0873-46C5-A98C-ED0111144E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0" authorId="0" shapeId="0" xr:uid="{91C44A5D-E3CF-4E4C-81BD-1FB5D2CB27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0" authorId="0" shapeId="0" xr:uid="{FD364604-4A90-45EA-AD97-9FE769FD3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0" authorId="0" shapeId="0" xr:uid="{0E19DA93-CE67-40D9-BE56-68AF04D152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1" authorId="0" shapeId="0" xr:uid="{C5DF17B5-9CA7-41B3-A4AB-2A7CF4C9FA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1" authorId="0" shapeId="0" xr:uid="{33FDD4CF-4C5B-4E25-8B7E-21EDC58758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1" authorId="0" shapeId="0" xr:uid="{56248C36-8AEF-43D8-A0DE-6E24B5512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1" authorId="0" shapeId="0" xr:uid="{FC5EDB52-18EB-45BD-8A79-AF3B4677CA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1" authorId="0" shapeId="0" xr:uid="{D459B1D5-2DA3-438E-A7EA-7A44A63EC0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1" authorId="0" shapeId="0" xr:uid="{F37EAE86-584B-4D89-94D5-DC993B497C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2" authorId="0" shapeId="0" xr:uid="{AB4D5F55-ECBD-4D8A-948E-CDE2991A4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2" authorId="0" shapeId="0" xr:uid="{3C21D5F3-3AFB-4CF1-A97E-329E135085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2" authorId="0" shapeId="0" xr:uid="{EFC3FFEF-FC26-4DD0-8B23-FAD99E36BD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2" authorId="0" shapeId="0" xr:uid="{F7AB6E1C-4852-434F-9570-6473543D6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2" authorId="0" shapeId="0" xr:uid="{68DFA7D5-5F8E-4474-9B6F-FFCDE9CBB7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2" authorId="0" shapeId="0" xr:uid="{65EC4509-DFA8-4FDF-9713-D3E5125EA5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3" authorId="0" shapeId="0" xr:uid="{6A659909-27E4-422F-8C6A-9D7D50E5F6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3" authorId="0" shapeId="0" xr:uid="{A99E9D4D-E995-4FD8-9BC2-1D921BBCF9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3" authorId="0" shapeId="0" xr:uid="{860763DE-B340-4F53-8731-EFC3F0FE26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3" authorId="0" shapeId="0" xr:uid="{829E8175-ABFD-4CEC-AD72-820E8BB963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3" authorId="0" shapeId="0" xr:uid="{26BCFA1B-CC94-4416-B022-7A757A41D1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3" authorId="0" shapeId="0" xr:uid="{FACEF65C-5434-4D79-8C96-3BB76E052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4" authorId="0" shapeId="0" xr:uid="{5C950600-05F8-43A3-9D11-E04BB9D0BF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4" authorId="0" shapeId="0" xr:uid="{0637C165-928E-478D-BD77-DA5DD413E1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4" authorId="0" shapeId="0" xr:uid="{53C25B35-E188-4F69-94A9-C5F4D00BA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4" authorId="0" shapeId="0" xr:uid="{A7F15D3A-B8D1-4AFA-8902-283088ED4A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4" authorId="0" shapeId="0" xr:uid="{FA8D16BE-E9EB-46EA-BED4-9CFC7BFAD8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4" authorId="0" shapeId="0" xr:uid="{3DCE880C-3C92-4594-ABC4-8731DCEFFC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5" authorId="0" shapeId="0" xr:uid="{013AEE49-E150-4265-A5AB-B2DCF76B5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5" authorId="0" shapeId="0" xr:uid="{38B71904-6C71-4EB5-8698-EE9A3827AE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5" authorId="0" shapeId="0" xr:uid="{FF3DBBBF-4111-4365-897B-823A25A90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5" authorId="0" shapeId="0" xr:uid="{3F0177EE-0CB0-4C85-A052-A17C6F20D4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5" authorId="0" shapeId="0" xr:uid="{B03243A8-FC7F-43E0-B620-BF72089E3F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5" authorId="0" shapeId="0" xr:uid="{59424E34-5077-4B07-9AC7-A115D5FB77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6" authorId="0" shapeId="0" xr:uid="{7DEF7229-0E2E-416D-B937-4E72226263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6" authorId="0" shapeId="0" xr:uid="{64C0F147-FA6F-47AD-90AE-F11B9BBA66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6" authorId="0" shapeId="0" xr:uid="{DB941A74-A28E-486A-B56E-ABF11B71C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6" authorId="0" shapeId="0" xr:uid="{FD89B966-6E6F-4456-B6ED-3A6620AAF2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6" authorId="0" shapeId="0" xr:uid="{A813C02C-1CF8-4E64-BBE0-1130EC40BA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6" authorId="0" shapeId="0" xr:uid="{91B25A90-5304-4CFF-963B-9084AC5C50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7" authorId="0" shapeId="0" xr:uid="{79E9C8A9-4E0F-4219-8723-A0E30660E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7" authorId="0" shapeId="0" xr:uid="{CE78688F-45B2-4991-BDD1-833951E070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7" authorId="0" shapeId="0" xr:uid="{87B092DF-3D8C-4DC6-A4D5-C01A5D5F6C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7" authorId="0" shapeId="0" xr:uid="{0FC99CFA-CC35-4F22-A973-BAB5CAAC80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7" authorId="0" shapeId="0" xr:uid="{23567C93-8DC7-4D95-A78A-9E1EB8C1E4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7" authorId="0" shapeId="0" xr:uid="{DEA12561-2845-42AE-AE81-4C9C419669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0" authorId="0" shapeId="0" xr:uid="{309AF17F-C9B8-496E-8438-61FDC69CE5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0" authorId="0" shapeId="0" xr:uid="{C1A92A48-2218-46C9-9FD0-B9CE3CE6E6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0" authorId="0" shapeId="0" xr:uid="{16D83F05-BFB3-488F-A851-3384B9A8E7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0" authorId="0" shapeId="0" xr:uid="{5B876E89-CE77-4728-97BE-E01B2C6B0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0" authorId="0" shapeId="0" xr:uid="{0CFF8891-1DA6-499B-ACF3-C4B421DCB6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0" authorId="0" shapeId="0" xr:uid="{79DF7CFA-B491-400C-A052-225389AC4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1" authorId="0" shapeId="0" xr:uid="{F98347E7-BA03-44A2-84A1-83AD8DE8F1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1" authorId="0" shapeId="0" xr:uid="{4D051D47-257F-484E-AEE4-95448AD678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1" authorId="0" shapeId="0" xr:uid="{E6230DD5-0ED2-45DB-B792-7AC8CE8FBC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1" authorId="0" shapeId="0" xr:uid="{7444A457-4298-4220-9003-81BA95F95E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1" authorId="0" shapeId="0" xr:uid="{987A1856-87D3-4CDE-8557-A6A2FB741C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1" authorId="0" shapeId="0" xr:uid="{3614CE0F-2740-45D1-A134-40F131CB9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2" authorId="0" shapeId="0" xr:uid="{0D0C643B-E3E4-4FC7-9EC1-1A6926E16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2" authorId="0" shapeId="0" xr:uid="{9735CC6B-6D01-4918-B586-68CD492A2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2" authorId="0" shapeId="0" xr:uid="{08BC8ED9-53C1-470E-8636-F4030F6218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2" authorId="0" shapeId="0" xr:uid="{44488730-FEBF-4485-B660-ED7E1495C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2" authorId="0" shapeId="0" xr:uid="{49ABE4E5-B5A8-4AC8-B59A-00DE5DF391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2" authorId="0" shapeId="0" xr:uid="{B2591B16-63B4-493A-AF07-AD01CD429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3" authorId="0" shapeId="0" xr:uid="{6B1198A8-7A91-4BA2-B725-76C9567EBC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3" authorId="0" shapeId="0" xr:uid="{91D4E34C-897E-4023-9B8D-C63D0C706D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3" authorId="0" shapeId="0" xr:uid="{63EC62A6-A08D-408B-A708-5D99C7535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3" authorId="0" shapeId="0" xr:uid="{9278E36E-40D8-44E8-98EB-291FBFAE1D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3" authorId="0" shapeId="0" xr:uid="{6C3F6EB5-03E9-4659-8B46-A9F4A5B022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3" authorId="0" shapeId="0" xr:uid="{41AAEB1B-C3C5-48EF-953F-F62C3CE26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4" authorId="0" shapeId="0" xr:uid="{0E217BE8-BCDC-446C-935E-D6440272D5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4" authorId="0" shapeId="0" xr:uid="{F759F641-6514-47C6-ABB6-8EB079DF4E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4" authorId="0" shapeId="0" xr:uid="{1DCE3190-8AAC-4A61-AF63-238104292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4" authorId="0" shapeId="0" xr:uid="{92DDD2E4-FA09-46A0-B822-360F955511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4" authorId="0" shapeId="0" xr:uid="{A7905B00-2F37-4B47-B715-CAD647C614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4" authorId="0" shapeId="0" xr:uid="{C1B76CDE-6929-4B15-A5F6-497B34C49F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5" authorId="0" shapeId="0" xr:uid="{F2A2ED68-78C0-4AFA-884D-E8DB5C201E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5" authorId="0" shapeId="0" xr:uid="{516EA706-F81D-4F97-8394-667D84D415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5" authorId="0" shapeId="0" xr:uid="{8304600D-41F3-4E18-8104-ED64DB3F6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5" authorId="0" shapeId="0" xr:uid="{068E41BA-9B27-43AA-8053-B283A3B2D5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5" authorId="0" shapeId="0" xr:uid="{273BA64C-33BD-4927-9F74-D9619D47FC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5" authorId="0" shapeId="0" xr:uid="{4F616989-B74F-406A-8AFA-5CE54A02CD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6" authorId="0" shapeId="0" xr:uid="{4CDEB9D3-BE9F-47A7-A7BB-AE42B4FD06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6" authorId="0" shapeId="0" xr:uid="{DAF41E77-28DB-4CDA-A2AC-0E5B5A5E12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6" authorId="0" shapeId="0" xr:uid="{03D8B6DD-89EA-4F29-83EB-E01E038CF6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6" authorId="0" shapeId="0" xr:uid="{E977194B-80E5-4E4B-B982-2F42C90108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6" authorId="0" shapeId="0" xr:uid="{96FC9115-71AE-4095-9950-A136B719CB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6" authorId="0" shapeId="0" xr:uid="{C436034E-71AD-4451-9BB8-DC7A7A62DE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7" authorId="0" shapeId="0" xr:uid="{DB9E12CE-9EA0-4B21-8992-6F5D8094ED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7" authorId="0" shapeId="0" xr:uid="{0A1AD7D6-27DE-478A-BB98-33283F0CF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7" authorId="0" shapeId="0" xr:uid="{50C7296A-A1AB-4A7D-9B8F-D0436BB8A8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7" authorId="0" shapeId="0" xr:uid="{403673CC-96C3-4CE8-B09C-A42D06291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7" authorId="0" shapeId="0" xr:uid="{2C369C73-8380-4D4E-9217-3CF9EDA198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7" authorId="0" shapeId="0" xr:uid="{1537D3A0-0634-45AE-A198-F13CED2680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8" authorId="0" shapeId="0" xr:uid="{9F2EF8CB-0623-4300-9F64-11621C6294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8" authorId="0" shapeId="0" xr:uid="{A97B0A9C-9E5D-408B-9E7E-2DCC9E72C9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8" authorId="0" shapeId="0" xr:uid="{85E4F306-C55B-49C3-870A-195C7E7742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8" authorId="0" shapeId="0" xr:uid="{9195C470-1751-41E3-9C52-F5EF60A68E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8" authorId="0" shapeId="0" xr:uid="{C06F878F-6012-4FC3-AC00-F9A2FD407C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8" authorId="0" shapeId="0" xr:uid="{F885737F-4282-4683-8DCB-9C5F952C99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9" authorId="0" shapeId="0" xr:uid="{DFA5A5C4-BF9C-4CE8-AF18-D30640156B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9" authorId="0" shapeId="0" xr:uid="{2CA25E73-6ABC-4B1D-B055-0C1BC3492D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9" authorId="0" shapeId="0" xr:uid="{0818D68C-78FA-43DC-A775-015D47674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9" authorId="0" shapeId="0" xr:uid="{50345586-0BFC-4F8F-98F3-62771AB84B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9" authorId="0" shapeId="0" xr:uid="{5F66876E-49AD-44D2-B8EE-8F4D0D170D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9" authorId="0" shapeId="0" xr:uid="{7C9A4858-3340-4864-B07D-C2B20FF2B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0" authorId="0" shapeId="0" xr:uid="{10D62B63-2F6E-4604-BAFE-82777B08BD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0" authorId="0" shapeId="0" xr:uid="{05AF1EE9-EDFD-4AFB-9495-0F31BC859B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0" authorId="0" shapeId="0" xr:uid="{28B3FD0A-145A-4C7E-ABA3-CC6C036F2C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0" authorId="0" shapeId="0" xr:uid="{7B775197-C806-494D-864A-52263D136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0" authorId="0" shapeId="0" xr:uid="{8B3490DC-453C-42CB-B6F6-978D5D2725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0" authorId="0" shapeId="0" xr:uid="{A4F47C4A-2606-40A7-B562-104C685F13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3" authorId="0" shapeId="0" xr:uid="{73832191-25EA-4FAE-99CA-32EBCF7D47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3" authorId="0" shapeId="0" xr:uid="{57829521-5411-47E2-A11B-A64C6BB35C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3" authorId="0" shapeId="0" xr:uid="{77CDC185-EBA5-457F-97AE-445E5EBD0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3" authorId="0" shapeId="0" xr:uid="{88842ADA-1EC9-4311-92CB-7869EDFAC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3" authorId="0" shapeId="0" xr:uid="{57ACD6FB-7F1F-4000-B4B7-196295A463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3" authorId="0" shapeId="0" xr:uid="{CE974976-8E72-4846-855D-89B065166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4" authorId="0" shapeId="0" xr:uid="{D1F1B251-3E28-42FB-9AC1-D1A89DE5E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4" authorId="0" shapeId="0" xr:uid="{6FD5BE86-A274-46CF-A197-AA33C76F5D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4" authorId="0" shapeId="0" xr:uid="{F72805D3-363B-44ED-84BD-A1EFC16471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4" authorId="0" shapeId="0" xr:uid="{0CC11892-8134-4571-906F-8DAC5F6C79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4" authorId="0" shapeId="0" xr:uid="{9751748B-48C3-4AA1-AA53-1C7C71D909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4" authorId="0" shapeId="0" xr:uid="{DCB35655-3C2B-4CC2-B061-8C52550363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5" authorId="0" shapeId="0" xr:uid="{A78550EB-1072-4DE8-9DB4-CAAAE6A03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5" authorId="0" shapeId="0" xr:uid="{119CBB4A-3579-4663-9A1B-E27DDA4FDC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5" authorId="0" shapeId="0" xr:uid="{C8D1AE80-5688-46DD-9136-B48C289252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5" authorId="0" shapeId="0" xr:uid="{61C58A54-7C6A-482C-801E-6102752777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5" authorId="0" shapeId="0" xr:uid="{5638257D-C366-4191-B420-8CC9CB375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5" authorId="0" shapeId="0" xr:uid="{F6EA37A6-09DC-4393-BF10-FB6AD34431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6" authorId="0" shapeId="0" xr:uid="{218D490D-7372-41C0-80B5-AE94187953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6" authorId="0" shapeId="0" xr:uid="{500263D5-7F2E-4AB4-9BB0-2238694FAA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6" authorId="0" shapeId="0" xr:uid="{376EF7DD-74E8-48AF-B689-EA5660E3BF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6" authorId="0" shapeId="0" xr:uid="{00C0B6CF-0136-4DE2-8510-D7866D100B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6" authorId="0" shapeId="0" xr:uid="{3A897FF0-08DD-4245-BA11-77F6D1766E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6" authorId="0" shapeId="0" xr:uid="{4CB11BF9-7381-420D-82B3-9551FCD04F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7" authorId="0" shapeId="0" xr:uid="{396AC5C1-10F7-49BF-B14F-AEB9F10BB7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7" authorId="0" shapeId="0" xr:uid="{03913B8B-4268-44FC-BD01-7AA054B6B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7" authorId="0" shapeId="0" xr:uid="{D6F16F23-D084-48C5-AB1B-5435790FB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7" authorId="0" shapeId="0" xr:uid="{927C3624-8368-46A1-92DC-23988414C2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7" authorId="0" shapeId="0" xr:uid="{63620DC4-3B52-4216-9EF1-EBE198969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7" authorId="0" shapeId="0" xr:uid="{97DD2187-2810-44AC-9B0D-1CEBE168BF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8" authorId="0" shapeId="0" xr:uid="{E2351B52-01E4-43BC-9732-4666378E43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8" authorId="0" shapeId="0" xr:uid="{760827DE-5547-4E40-8E7B-0A03289E22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8" authorId="0" shapeId="0" xr:uid="{87C0E794-5F8C-4A66-9CD3-230334E12B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8" authorId="0" shapeId="0" xr:uid="{780A3EF4-AE72-4214-8083-58C55FEC7B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8" authorId="0" shapeId="0" xr:uid="{7099B571-2CD5-41BC-BE45-76123278A6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8" authorId="0" shapeId="0" xr:uid="{E55FF4B7-1F1C-44C4-87EB-4E0ED0A4A6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9" authorId="0" shapeId="0" xr:uid="{C67BA026-753B-4696-ADA4-905FB71D6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9" authorId="0" shapeId="0" xr:uid="{5869AEFA-7CCC-43EF-9784-F6AF0C9AFD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9" authorId="0" shapeId="0" xr:uid="{3929069B-DC1C-45B4-966C-8D27F056F7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9" authorId="0" shapeId="0" xr:uid="{A1DD8770-704C-48F1-828F-6C496341DC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9" authorId="0" shapeId="0" xr:uid="{74B07024-91CA-45AA-BD60-1F8214DF74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9" authorId="0" shapeId="0" xr:uid="{A954B2A9-AE19-42AB-ADA4-DD8D623C4B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0" authorId="0" shapeId="0" xr:uid="{5A0AC668-3F9B-45C3-B313-5E4BD7705E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0" authorId="0" shapeId="0" xr:uid="{5D427363-F3B4-4855-A471-186033DAB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0" authorId="0" shapeId="0" xr:uid="{75D08C6C-0D3B-4DFD-BD85-FF2DF072D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0" authorId="0" shapeId="0" xr:uid="{52C13C33-A05C-455A-8076-DCE6AD540B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0" authorId="0" shapeId="0" xr:uid="{A567359F-465E-4437-BDEC-876130D850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0" authorId="0" shapeId="0" xr:uid="{FA912AB3-C91C-41F6-92E0-FAEB2BDF8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1" authorId="0" shapeId="0" xr:uid="{FCDDE5F4-7B7E-4955-9AEC-2569BE6642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1" authorId="0" shapeId="0" xr:uid="{D2B9EE64-22E7-412A-8C74-C740F1998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1" authorId="0" shapeId="0" xr:uid="{D9BAF225-0547-4C93-BE86-2B2157359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1" authorId="0" shapeId="0" xr:uid="{F515BCC0-40E1-4768-81F5-33A80AF8F1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1" authorId="0" shapeId="0" xr:uid="{AB50D5C0-3034-458A-BF6F-F92DB2DA0B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1" authorId="0" shapeId="0" xr:uid="{F78772A5-D746-4F08-B12E-4A97500F62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2" authorId="0" shapeId="0" xr:uid="{69E76BCD-BA60-49F6-AEC1-22E1A6C37B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2" authorId="0" shapeId="0" xr:uid="{60FEB663-5077-4589-9EC6-A66B64A9FB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2" authorId="0" shapeId="0" xr:uid="{5922770F-8579-4B8B-A76C-52EF018A9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2" authorId="0" shapeId="0" xr:uid="{254DE180-521F-4E42-98C7-32E0E75269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2" authorId="0" shapeId="0" xr:uid="{034B8C8B-100D-4A10-8839-374A79A20A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2" authorId="0" shapeId="0" xr:uid="{167280E3-3C02-4B16-B7A6-EA63443BC4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3" authorId="0" shapeId="0" xr:uid="{6BE58A2F-F4EE-4324-8E87-B01245B3CF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3" authorId="0" shapeId="0" xr:uid="{E46CB39E-0224-447A-B178-3FF4BDF39C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3" authorId="0" shapeId="0" xr:uid="{7E822975-9D94-4513-A13D-103B84830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3" authorId="0" shapeId="0" xr:uid="{08656EE8-A837-4BD5-8953-30F1FA7B0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3" authorId="0" shapeId="0" xr:uid="{9EC6A6FF-BF30-47EC-B0DD-3742B92AC4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3" authorId="0" shapeId="0" xr:uid="{8EDF1535-2461-4B4C-A4B6-12037FF7E7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6" authorId="0" shapeId="0" xr:uid="{AD50376A-3787-410B-AA72-BDC25845A9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6" authorId="0" shapeId="0" xr:uid="{79EDE05B-0FF4-468D-B8F2-48D01D2743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6" authorId="0" shapeId="0" xr:uid="{29E4A13B-32D5-4B87-902E-9606E3597A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6" authorId="0" shapeId="0" xr:uid="{7045ACB2-6479-4952-99DE-40E2190645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6" authorId="0" shapeId="0" xr:uid="{F1AED9B8-45E4-4A71-B803-B4BD7B8890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6" authorId="0" shapeId="0" xr:uid="{AC5E2781-439D-4E9D-97B0-7F0C5EAFA3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7" authorId="0" shapeId="0" xr:uid="{E789A762-D881-4AA5-9226-1758C2622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7" authorId="0" shapeId="0" xr:uid="{AB914A90-D6B8-4982-96D0-110E76F394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7" authorId="0" shapeId="0" xr:uid="{868058BD-8311-40A2-831E-0F74E9C9F0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7" authorId="0" shapeId="0" xr:uid="{7FE33131-3975-4FA6-995D-CE5137AAC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7" authorId="0" shapeId="0" xr:uid="{B3A35915-9C51-47C1-9C9F-A72790E8A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7" authorId="0" shapeId="0" xr:uid="{AB648E14-91B0-4065-95AE-50D7557E00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8" authorId="0" shapeId="0" xr:uid="{686A0DC6-E7E4-47DA-B2D7-00037FB5C2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8" authorId="0" shapeId="0" xr:uid="{386E1E91-B195-4827-B9E2-EF88B2DED5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8" authorId="0" shapeId="0" xr:uid="{9760C7CF-5596-4BFC-A1F6-1EBC0B081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8" authorId="0" shapeId="0" xr:uid="{BD363C90-C035-44F8-8288-61F779269E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8" authorId="0" shapeId="0" xr:uid="{91A904D7-6B6F-4FC2-A64E-C1AB2B1EA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8" authorId="0" shapeId="0" xr:uid="{20A6E092-63E7-4193-AF97-474C63561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9" authorId="0" shapeId="0" xr:uid="{52C0DD8A-36B1-4109-AF12-C499BD851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9" authorId="0" shapeId="0" xr:uid="{29BCAE85-416E-4D32-90C7-B3D982E0A7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9" authorId="0" shapeId="0" xr:uid="{8ED1FFBB-B61A-4B60-A1C9-1DA7A3D7F3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9" authorId="0" shapeId="0" xr:uid="{0A77FE6B-9C2B-4BA2-8E7B-6C2015D67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9" authorId="0" shapeId="0" xr:uid="{B512A03D-A626-4230-AC3D-928F3487D7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9" authorId="0" shapeId="0" xr:uid="{1FE01967-BAE4-4853-8B20-4E78F6C697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0" authorId="0" shapeId="0" xr:uid="{B289E005-E1FF-4861-80AE-465C656A19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0" authorId="0" shapeId="0" xr:uid="{FFED392B-A543-48E1-BE58-745BECE54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0" authorId="0" shapeId="0" xr:uid="{3F0A9827-4DF6-4157-9F2D-B44F3C8331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0" authorId="0" shapeId="0" xr:uid="{69FF6856-E05B-49A8-BACC-8688A01B8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0" authorId="0" shapeId="0" xr:uid="{61DFB755-D372-4E73-801C-7088D897C6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0" authorId="0" shapeId="0" xr:uid="{15414DFC-810D-49A2-843D-B2060ED91B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1" authorId="0" shapeId="0" xr:uid="{582DE417-28CC-4B70-B6E3-19B2D5EAAA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1" authorId="0" shapeId="0" xr:uid="{9ACA442E-1707-40BD-A7A4-F8796FAFCC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1" authorId="0" shapeId="0" xr:uid="{E9B45EBC-BF53-47AB-9A94-D9FD8A75CB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1" authorId="0" shapeId="0" xr:uid="{746B0DA5-C5A5-460C-80FB-CCD1C2A2F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1" authorId="0" shapeId="0" xr:uid="{8E092511-DA80-4348-B169-B0C9743D49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1" authorId="0" shapeId="0" xr:uid="{A964EC96-72DB-4842-9EBF-F77C5EA466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2" authorId="0" shapeId="0" xr:uid="{003727E9-0B59-42E0-B04D-44E9E674F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2" authorId="0" shapeId="0" xr:uid="{CAC8EC41-FC3B-4D43-94B7-A86851DC89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2" authorId="0" shapeId="0" xr:uid="{60374703-AF7B-46B4-ABE7-68132D998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2" authorId="0" shapeId="0" xr:uid="{3FB0B5A5-40DA-48B2-90BC-D5BA2E2522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2" authorId="0" shapeId="0" xr:uid="{BE7CBB4E-AAE4-410D-B28A-D583F7FC90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2" authorId="0" shapeId="0" xr:uid="{C81B8187-E0B2-4BEC-AC09-60B8A96A5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3" authorId="0" shapeId="0" xr:uid="{AED63404-55EF-46F7-B346-D804494EB2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3" authorId="0" shapeId="0" xr:uid="{7F1C9FF7-B4D5-4EC9-8080-3A4450C45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3" authorId="0" shapeId="0" xr:uid="{433CC925-7178-4A2A-A867-8677FFC9C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3" authorId="0" shapeId="0" xr:uid="{962A6DFF-1B40-43CA-9BC7-C4D26254C9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3" authorId="0" shapeId="0" xr:uid="{89DE8F1C-92DC-449D-B742-7C64647B4B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3" authorId="0" shapeId="0" xr:uid="{E8D86839-016B-46C8-BA49-BBC0018688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4" authorId="0" shapeId="0" xr:uid="{E7DEA399-9B37-412A-91BE-1AEA4C9C67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4" authorId="0" shapeId="0" xr:uid="{B0D148F9-80E5-41BD-8883-ECE7FC9885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4" authorId="0" shapeId="0" xr:uid="{771DAA11-7A88-46C1-8033-294B53E6EE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4" authorId="0" shapeId="0" xr:uid="{DA0C9E34-D3CB-4D53-8D24-0A9F58CF0C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4" authorId="0" shapeId="0" xr:uid="{F021598E-D652-471D-A701-7B1A5EFF2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4" authorId="0" shapeId="0" xr:uid="{4379FFD7-70E7-4D48-A155-49374B2199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5" authorId="0" shapeId="0" xr:uid="{8094F9EA-93ED-4B0F-A346-C3C55DD57D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5" authorId="0" shapeId="0" xr:uid="{D8A35155-36A8-498E-8A61-1D3DA35B32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5" authorId="0" shapeId="0" xr:uid="{182D4E82-25A6-47BB-A555-ECA5C10E5B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5" authorId="0" shapeId="0" xr:uid="{AE486E88-421A-4B7B-85D5-62ACE9C4AF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5" authorId="0" shapeId="0" xr:uid="{097F4F52-EB4D-498B-8420-52BC9AA836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5" authorId="0" shapeId="0" xr:uid="{EC91ECBC-45CC-4BF9-9563-69E9209C25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6" authorId="0" shapeId="0" xr:uid="{71B0FA2D-E885-4387-8D3D-C81475A5B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6" authorId="0" shapeId="0" xr:uid="{7779690A-8040-4365-873A-B9D9B2438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6" authorId="0" shapeId="0" xr:uid="{8BE65059-8697-4139-8E49-8960C9A2C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6" authorId="0" shapeId="0" xr:uid="{B6224EAD-8395-4577-AFF7-1C7AB5A0D7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6" authorId="0" shapeId="0" xr:uid="{DF0B66AF-E829-4075-839F-6F919BE2B0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6" authorId="0" shapeId="0" xr:uid="{F59F5AA2-7B68-4CBC-ACCA-72A69BCB5F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9" authorId="0" shapeId="0" xr:uid="{02B09F54-EE00-4ED6-9572-4B7AB3309B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9" authorId="0" shapeId="0" xr:uid="{46D92B7C-6A0A-4D06-949C-856EC90F73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9" authorId="0" shapeId="0" xr:uid="{085804AB-CD94-489A-B007-3D825E6F15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9" authorId="0" shapeId="0" xr:uid="{2EA0B745-B2FC-433C-935C-9A6EAE4CB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9" authorId="0" shapeId="0" xr:uid="{6086B35F-2813-4274-85FB-D07DE3A5BB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9" authorId="0" shapeId="0" xr:uid="{AB8032EB-3F49-4E70-842F-D50F412213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0" authorId="0" shapeId="0" xr:uid="{941DA46A-861B-43F3-9F1C-F79D236A8F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0" authorId="0" shapeId="0" xr:uid="{ABCE2FDD-6387-4735-B7CA-0BE7F5B8F2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0" authorId="0" shapeId="0" xr:uid="{2AD16D0D-41E1-48A3-96DB-4C0C9D30A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0" authorId="0" shapeId="0" xr:uid="{4F70C5DB-659F-4540-A4D0-E8660F4C69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0" authorId="0" shapeId="0" xr:uid="{F66DB6D8-BE3E-4759-996F-B62C20B993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0" authorId="0" shapeId="0" xr:uid="{DEE2DDC2-570F-44C4-AF2D-18CDE7D31D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1" authorId="0" shapeId="0" xr:uid="{BE818109-73BB-4858-BB77-E35298F180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1" authorId="0" shapeId="0" xr:uid="{5DFF1CCE-3CAA-493D-85A7-C6A0199AD3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1" authorId="0" shapeId="0" xr:uid="{CD53A38A-C3FE-400B-98E4-2B08F4F5F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1" authorId="0" shapeId="0" xr:uid="{701B10B1-AB21-45F8-9134-0D2FCC6B75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1" authorId="0" shapeId="0" xr:uid="{A596D3C8-2C4A-429A-B5DB-53C21616C6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1" authorId="0" shapeId="0" xr:uid="{3D9B8E38-5EBC-4743-952C-FC9D04E336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2" authorId="0" shapeId="0" xr:uid="{4BF767E1-D792-44C1-ABF4-ACE5F6343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2" authorId="0" shapeId="0" xr:uid="{8E0668D4-5BA7-4388-A8F9-B7F90F4A6F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2" authorId="0" shapeId="0" xr:uid="{DEE5D522-6F41-417A-A69F-1125808FA4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2" authorId="0" shapeId="0" xr:uid="{231429CF-83DE-4725-AE91-62E37062C4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2" authorId="0" shapeId="0" xr:uid="{9678D805-9A3D-47C7-8CC6-17BBE303B3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2" authorId="0" shapeId="0" xr:uid="{EFF73DF9-0314-49A1-AEBF-6E432A1B7C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3" authorId="0" shapeId="0" xr:uid="{87E5B67E-A22C-4A5F-93FA-F640CB29A1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3" authorId="0" shapeId="0" xr:uid="{AEBD962B-9A1E-4F72-BD7D-DA42CEF893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3" authorId="0" shapeId="0" xr:uid="{50074A1A-B309-4C24-9EC1-14A79C9321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3" authorId="0" shapeId="0" xr:uid="{EFED7676-F898-4EE8-9BB1-5A7CF6FC7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3" authorId="0" shapeId="0" xr:uid="{0D4FADC8-9C0C-4946-83F7-463E54B5C2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3" authorId="0" shapeId="0" xr:uid="{7BAA8B43-B4CC-4B3D-80EF-CC5FEAEDCA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4" authorId="0" shapeId="0" xr:uid="{676794B8-077C-42FE-A899-81944F4CD1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4" authorId="0" shapeId="0" xr:uid="{B12E8258-DE29-4052-AAD3-ED787B349F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4" authorId="0" shapeId="0" xr:uid="{4F188FA4-85D7-4EB0-B122-C78F25BDF7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4" authorId="0" shapeId="0" xr:uid="{2D00D6DE-E10D-416B-BBA0-D42881982F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4" authorId="0" shapeId="0" xr:uid="{F5FA0D6C-7532-43B9-A795-40117AF68F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4" authorId="0" shapeId="0" xr:uid="{5A63B866-1605-4F7B-A015-50D8846CE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5" authorId="0" shapeId="0" xr:uid="{743383C5-376A-48F7-AE5A-B575FAE705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5" authorId="0" shapeId="0" xr:uid="{8CAB5291-CB95-45FB-9BC5-EB00BC6631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5" authorId="0" shapeId="0" xr:uid="{6324C8A7-A2CF-4753-9B9B-F52FD9495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5" authorId="0" shapeId="0" xr:uid="{EB39AE6F-4740-438D-810C-4AE9654C88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5" authorId="0" shapeId="0" xr:uid="{2B173C19-5C28-4D7E-839E-8FAA7C58A7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5" authorId="0" shapeId="0" xr:uid="{65831D08-1895-41FF-8C15-CCE469FD45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6" authorId="0" shapeId="0" xr:uid="{A00ED65C-A3F6-4D8B-9536-306B8315C7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6" authorId="0" shapeId="0" xr:uid="{FAE6D715-FA1D-4F54-AD92-A63AB41B10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6" authorId="0" shapeId="0" xr:uid="{CF34EB37-37EE-473E-92A1-D0C26E4E71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6" authorId="0" shapeId="0" xr:uid="{C1F51122-6AB2-450A-8777-A23C8B3374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6" authorId="0" shapeId="0" xr:uid="{B187E7D0-6473-4010-961F-D3B27C1D65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6" authorId="0" shapeId="0" xr:uid="{3ECFEBD8-AF2F-48AF-874E-938A6AF0F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7" authorId="0" shapeId="0" xr:uid="{054A202B-DF0D-478D-8062-910D1110D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7" authorId="0" shapeId="0" xr:uid="{33191731-09D1-4998-9F58-4502643465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7" authorId="0" shapeId="0" xr:uid="{1C259B1C-7A9C-4FD8-9EF2-7E45F304F0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7" authorId="0" shapeId="0" xr:uid="{86F6A8DB-C63A-4D3F-A068-ECFA7E18FF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7" authorId="0" shapeId="0" xr:uid="{CE039445-B922-440D-B8B9-1F6E50C04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7" authorId="0" shapeId="0" xr:uid="{3C4923C0-C72A-4449-A91F-37F930098B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8" authorId="0" shapeId="0" xr:uid="{112FFDAC-7670-450B-9E05-9A71DB158E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8" authorId="0" shapeId="0" xr:uid="{245017A8-6750-492B-A18F-437118F74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8" authorId="0" shapeId="0" xr:uid="{5A8D0217-D243-47C8-9AF6-A177684403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8" authorId="0" shapeId="0" xr:uid="{71287D3A-5D84-459F-ABEC-DE89A805A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8" authorId="0" shapeId="0" xr:uid="{C668E599-1578-43DE-ACD6-098B11D651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8" authorId="0" shapeId="0" xr:uid="{CB47F3EC-ABC4-4439-B73D-394FDD6246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9" authorId="0" shapeId="0" xr:uid="{448E88EA-6BB6-4632-9719-E1464486E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9" authorId="0" shapeId="0" xr:uid="{9AFEF51D-95AD-4416-A57E-50B2C2D7DD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9" authorId="0" shapeId="0" xr:uid="{9D17F5EE-BDB0-4778-A885-1CE57B3201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9" authorId="0" shapeId="0" xr:uid="{FB99CAF5-7772-4B01-9998-4F77AEF2C0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9" authorId="0" shapeId="0" xr:uid="{880514D4-605C-40E1-819C-51B38B1982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9" authorId="0" shapeId="0" xr:uid="{5928CE53-F285-437B-8526-D0D006CB15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2" authorId="0" shapeId="0" xr:uid="{9F3739D7-9013-4DE3-A47C-AF590ED5B5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2" authorId="0" shapeId="0" xr:uid="{C01C8A4F-A986-46B8-91C3-CBBF19F66F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2" authorId="0" shapeId="0" xr:uid="{3DFA7F1A-D029-4F4B-8BF8-ED95827438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2" authorId="0" shapeId="0" xr:uid="{E973A7F7-6F3B-40B5-B87C-A2A9768752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2" authorId="0" shapeId="0" xr:uid="{F2751AFB-62E5-42B8-9C52-95F3AF0D59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2" authorId="0" shapeId="0" xr:uid="{F54E961F-B329-4AEF-9336-D3B12E7C65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3" authorId="0" shapeId="0" xr:uid="{1D69883F-D7B4-477A-AF35-11420B269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3" authorId="0" shapeId="0" xr:uid="{7B65F189-A451-46E8-88BD-D49AF3F827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3" authorId="0" shapeId="0" xr:uid="{97C34AD5-5B1D-4B0E-ABC3-B0FC49EB80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3" authorId="0" shapeId="0" xr:uid="{3BEA2E32-8912-4572-8E46-320736048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3" authorId="0" shapeId="0" xr:uid="{D0522A4B-5618-4503-B653-7944571FA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3" authorId="0" shapeId="0" xr:uid="{E066AAE6-3B77-4568-A19D-50F9A40EC7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4" authorId="0" shapeId="0" xr:uid="{0771DD52-CC13-4397-A46E-2A58DFA0A5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4" authorId="0" shapeId="0" xr:uid="{6803A966-7DE0-47A6-9F58-CADDCBCA6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4" authorId="0" shapeId="0" xr:uid="{C9844E94-52FA-496C-8410-4A6E24B083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4" authorId="0" shapeId="0" xr:uid="{1337D405-C166-45EB-8E0D-C8848EEB09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4" authorId="0" shapeId="0" xr:uid="{8340AC78-3F4F-41FF-8AEA-38057D554B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4" authorId="0" shapeId="0" xr:uid="{44999FAF-57BA-4366-AE61-FD39B5B42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5" authorId="0" shapeId="0" xr:uid="{9B4244E4-AD27-42BA-9387-3AC0B274F0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5" authorId="0" shapeId="0" xr:uid="{FE5E14BE-07C9-45D4-B9A4-4E968AECEA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5" authorId="0" shapeId="0" xr:uid="{439A9DF5-F19F-4E58-9BA1-A282CCD73E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5" authorId="0" shapeId="0" xr:uid="{D4F1DB9C-B276-43CE-A67E-2062A62B1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5" authorId="0" shapeId="0" xr:uid="{7D76320D-953D-49DC-9A25-19BC7C863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5" authorId="0" shapeId="0" xr:uid="{1715FBD3-EA81-4B9C-9DB0-72164A481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6" authorId="0" shapeId="0" xr:uid="{4CF47F30-B23F-4A58-B123-6B3852107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6" authorId="0" shapeId="0" xr:uid="{7239A1B6-1529-448F-BE2D-9074F5D43E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6" authorId="0" shapeId="0" xr:uid="{A2BEEEFB-8440-41D0-9A1D-06E7E9727E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6" authorId="0" shapeId="0" xr:uid="{163443BC-28E5-4BD4-A242-30FFC4CF11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6" authorId="0" shapeId="0" xr:uid="{90CCFC6C-53AA-49F5-BCBE-20745C0D6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6" authorId="0" shapeId="0" xr:uid="{AB6C3525-B0D9-450C-9E0E-2FB57FC56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7" authorId="0" shapeId="0" xr:uid="{716F4D41-3B50-4DA4-B1EA-CE6180019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7" authorId="0" shapeId="0" xr:uid="{93613D7C-B345-4850-BA5B-CC6728F1C2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7" authorId="0" shapeId="0" xr:uid="{BB811DC8-E89F-42F3-890A-8789742574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7" authorId="0" shapeId="0" xr:uid="{2A857F87-8EDF-41EF-9FB5-D1D890A501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7" authorId="0" shapeId="0" xr:uid="{7BEC1791-9FDE-409C-8957-4E153D323C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7" authorId="0" shapeId="0" xr:uid="{C5E5158E-1F94-4BEA-9CEF-E4B5B5A99F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8" authorId="0" shapeId="0" xr:uid="{230F56F7-639A-4860-8B75-32C70030EC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8" authorId="0" shapeId="0" xr:uid="{79375CF8-9CF2-4AA7-9DCC-890E1146C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8" authorId="0" shapeId="0" xr:uid="{AB2FBEF4-C9A0-4F87-B934-45616635CB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8" authorId="0" shapeId="0" xr:uid="{9009CD90-0A48-48DA-A99C-0F2EC76EED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8" authorId="0" shapeId="0" xr:uid="{0B0EB355-2172-4F4C-98C9-94D52A7486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8" authorId="0" shapeId="0" xr:uid="{E8D9367B-7E58-4ECF-9EA7-425626584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9" authorId="0" shapeId="0" xr:uid="{10EABE38-9F19-48F1-A972-3DFD765ACA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9" authorId="0" shapeId="0" xr:uid="{3A52F21D-10A8-44B5-A78C-9217307EB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9" authorId="0" shapeId="0" xr:uid="{ABC92F7D-C8B8-4642-B98B-EF3D96133C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9" authorId="0" shapeId="0" xr:uid="{8231B5DA-9A34-4446-A21D-EA6E75C39A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9" authorId="0" shapeId="0" xr:uid="{FDC14934-3DCC-4863-A151-0B75FC6937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9" authorId="0" shapeId="0" xr:uid="{968203F9-39E7-4108-932C-D472B40F2D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0" authorId="0" shapeId="0" xr:uid="{821C3368-2093-44B1-B7A1-ED3D293343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0" authorId="0" shapeId="0" xr:uid="{E12DA592-7855-4364-BC79-E977D8FE8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0" authorId="0" shapeId="0" xr:uid="{ED1471FF-6917-43A7-9FC2-75722FFBF8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0" authorId="0" shapeId="0" xr:uid="{7285067A-562A-45A4-A709-907DADAF7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0" authorId="0" shapeId="0" xr:uid="{E3951A38-68D3-4BAB-AEB4-F31760359A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0" authorId="0" shapeId="0" xr:uid="{D3095B73-FAC5-4653-ADA8-B8C6158D5A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1" authorId="0" shapeId="0" xr:uid="{2DAAA0C6-2A01-42C9-86A7-42A9F0BB93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1" authorId="0" shapeId="0" xr:uid="{1990CCE6-7CFB-422A-A790-79E3DF70A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1" authorId="0" shapeId="0" xr:uid="{C780D1A6-7DC8-4A69-B516-F76B5968DC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1" authorId="0" shapeId="0" xr:uid="{D6E8F60F-7408-4840-BB54-4CF2350214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1" authorId="0" shapeId="0" xr:uid="{CA4451DA-B494-4C09-832B-B8C8C9928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1" authorId="0" shapeId="0" xr:uid="{B3FBD688-6617-49D8-AA06-96D601108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2" authorId="0" shapeId="0" xr:uid="{D7AF97BA-B868-4A0C-B68E-9EE3AFDC4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2" authorId="0" shapeId="0" xr:uid="{023EF560-6FD0-4355-8350-55B4547528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2" authorId="0" shapeId="0" xr:uid="{3C1D1CD3-2626-4870-A215-93C3CE5420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2" authorId="0" shapeId="0" xr:uid="{1FAC5074-426B-4AF5-854D-2FD80E5FF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2" authorId="0" shapeId="0" xr:uid="{B2BD2017-EF3E-4129-99AC-8452C1F8A1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2" authorId="0" shapeId="0" xr:uid="{51A5D72B-3DA4-4563-B7B6-A20E85D6B4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5" authorId="0" shapeId="0" xr:uid="{6FBFACB8-51FC-4420-80F5-1640EE721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5" authorId="0" shapeId="0" xr:uid="{8197E878-495D-41E4-888B-2D9644D2B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5" authorId="0" shapeId="0" xr:uid="{616168C6-04CB-4190-A99E-7CD71D7DD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5" authorId="0" shapeId="0" xr:uid="{C8F52EDC-F599-4546-9204-58CA12DC48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5" authorId="0" shapeId="0" xr:uid="{D163ADA5-74D5-4A19-AA8D-1B491BADDA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5" authorId="0" shapeId="0" xr:uid="{540405E9-ED6A-4213-BC0A-BC5AC3CEE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6" authorId="0" shapeId="0" xr:uid="{E9611594-2083-4782-8ED4-A19D204D8A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6" authorId="0" shapeId="0" xr:uid="{BB1E54BE-5B05-4752-87D2-CE85C7D30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6" authorId="0" shapeId="0" xr:uid="{5F88516E-0944-4257-9EC5-DB99DF7E2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6" authorId="0" shapeId="0" xr:uid="{623A21BC-E28B-4B77-B1BE-B5CDE49284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6" authorId="0" shapeId="0" xr:uid="{D901EBD2-4FC0-468D-BB8F-FC523807F4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6" authorId="0" shapeId="0" xr:uid="{7AB3C9CC-40DC-468E-9A88-425590F5C1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7" authorId="0" shapeId="0" xr:uid="{BAD54E98-6CA2-4BE2-9E28-475346C7A4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7" authorId="0" shapeId="0" xr:uid="{172A9739-688F-483E-B575-C4675F64E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7" authorId="0" shapeId="0" xr:uid="{86DD8C50-4D4D-45D5-8CB2-05ED62991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7" authorId="0" shapeId="0" xr:uid="{E09ECA0E-B128-4F07-BC4C-7D0065FB0F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7" authorId="0" shapeId="0" xr:uid="{57354C36-C40D-4F90-AF46-F7EB09B97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7" authorId="0" shapeId="0" xr:uid="{86ACF8F0-1C7A-4C5D-8CCE-8B7995517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8" authorId="0" shapeId="0" xr:uid="{BB20F3C1-1C70-4402-959F-91402EE7CF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8" authorId="0" shapeId="0" xr:uid="{D739E14A-5852-45FD-BB40-1253341E2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8" authorId="0" shapeId="0" xr:uid="{2AC4A4D0-8361-4C65-B0EF-95342E932F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8" authorId="0" shapeId="0" xr:uid="{76B46168-D757-4048-AE8B-C8FC5C2FA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8" authorId="0" shapeId="0" xr:uid="{F19DD949-6337-42BB-9167-FAEEF4B680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8" authorId="0" shapeId="0" xr:uid="{F8666177-20C4-4AF3-8A3A-BFC7CE48A1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9" authorId="0" shapeId="0" xr:uid="{11E7C4F8-8AD9-43E1-ADCC-00746F0680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9" authorId="0" shapeId="0" xr:uid="{D94C52E6-A200-44FE-A5AB-6D77FD56B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9" authorId="0" shapeId="0" xr:uid="{9D39CD86-6B3E-4F78-B889-49E12778CB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9" authorId="0" shapeId="0" xr:uid="{1016B86B-D052-4BEF-84AC-586894D9DF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9" authorId="0" shapeId="0" xr:uid="{205DB46F-38C2-411A-891D-40DB859F9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9" authorId="0" shapeId="0" xr:uid="{392FCD90-689E-4B27-B17A-C68600A0F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0" authorId="0" shapeId="0" xr:uid="{9F6CEA80-27BC-4F74-B1DA-B519112FAC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0" authorId="0" shapeId="0" xr:uid="{6C5D989F-ACE6-48D3-9A9F-BC4ED8E0C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0" authorId="0" shapeId="0" xr:uid="{C7A46683-E423-4AB1-AAAF-0A55D39240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0" authorId="0" shapeId="0" xr:uid="{3935D595-6D21-4188-BB87-275E85595B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0" authorId="0" shapeId="0" xr:uid="{C930D596-5D62-4078-A592-F1364EF917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0" authorId="0" shapeId="0" xr:uid="{F78F52BF-CFA9-4624-A77A-07694DA68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1" authorId="0" shapeId="0" xr:uid="{6CA0A5F3-3DFC-4660-B55E-5C175C9DA9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1" authorId="0" shapeId="0" xr:uid="{20E5C045-DBB0-4926-A9B9-9DC4FADF19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1" authorId="0" shapeId="0" xr:uid="{012138BA-66F2-49F7-8A57-BF44F7C442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1" authorId="0" shapeId="0" xr:uid="{8C2BAC71-4DDD-47DB-98AC-3BBBA70D37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1" authorId="0" shapeId="0" xr:uid="{0A1C689A-3E90-47B4-AF0F-9A9D7EEDF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1" authorId="0" shapeId="0" xr:uid="{1C2F8059-AE5D-4F38-B109-E3354C5BC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2" authorId="0" shapeId="0" xr:uid="{57A2B2E8-91D5-4D6C-B0E8-9BD94B2EB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2" authorId="0" shapeId="0" xr:uid="{A90767F5-4D64-4944-825F-7726FDD608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2" authorId="0" shapeId="0" xr:uid="{FB86E1DA-661A-4385-A91F-D9F931FFA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2" authorId="0" shapeId="0" xr:uid="{E907FEC0-00DD-4728-B12A-26241D59FF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2" authorId="0" shapeId="0" xr:uid="{4B209747-DED7-4115-B23A-DF484A639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2" authorId="0" shapeId="0" xr:uid="{880DAFE2-957C-4A22-9358-4DB0FE61E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3" authorId="0" shapeId="0" xr:uid="{5DC20D2F-82EA-4F91-8B43-D895C643B0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3" authorId="0" shapeId="0" xr:uid="{16C4538C-12D0-4724-ABED-76DDD0E68D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3" authorId="0" shapeId="0" xr:uid="{C2D16FAF-548E-4B43-A114-F1F8453CCD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3" authorId="0" shapeId="0" xr:uid="{C0E436FC-D438-4D2E-8FED-ECB20DBCD1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3" authorId="0" shapeId="0" xr:uid="{D81BDE8C-1A34-4C5D-8C4B-63B4D7D9CC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3" authorId="0" shapeId="0" xr:uid="{095D6BFA-D0F0-4F9B-97E2-915F7CE90C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4" authorId="0" shapeId="0" xr:uid="{95A46258-5221-45E2-8CC8-AC1984EAA8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4" authorId="0" shapeId="0" xr:uid="{E503AAA1-720B-45A1-9747-5AAD453289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4" authorId="0" shapeId="0" xr:uid="{72DBD584-A583-4E96-A997-16AADF2D54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4" authorId="0" shapeId="0" xr:uid="{71E1894A-DEAA-4C6F-8687-52036D0745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4" authorId="0" shapeId="0" xr:uid="{A3B9EC63-40B5-4A57-90DB-AB1326942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4" authorId="0" shapeId="0" xr:uid="{1647CB39-20EF-43EF-9F31-71366F8AC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5" authorId="0" shapeId="0" xr:uid="{402E217E-E04F-47E9-8C59-25A3C7636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5" authorId="0" shapeId="0" xr:uid="{00A1E7CD-DC9D-44E0-BACA-C4C5D4484C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5" authorId="0" shapeId="0" xr:uid="{B52B4047-2C10-423C-9896-C2BF0270E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5" authorId="0" shapeId="0" xr:uid="{5E45E393-DF66-4DF8-8E61-9B6A352352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5" authorId="0" shapeId="0" xr:uid="{19CEA7B2-BEC2-49DA-8E07-BD611CD5BF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5" authorId="0" shapeId="0" xr:uid="{9BCD79FF-B487-4ADE-B698-F4F6E619C3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8" authorId="0" shapeId="0" xr:uid="{4DDB48FE-C507-406F-9DFD-60B2E75B9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8" authorId="0" shapeId="0" xr:uid="{CB512F3A-C19E-4D65-A265-6BDF4B3358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8" authorId="0" shapeId="0" xr:uid="{A78D9F4D-424C-4504-89BC-A574C87408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8" authorId="0" shapeId="0" xr:uid="{2F2CFFE5-E133-43B2-BE7E-8D6BB6AFF6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8" authorId="0" shapeId="0" xr:uid="{F0ADCBA9-C329-4A57-83FE-F52CEE9D14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8" authorId="0" shapeId="0" xr:uid="{E9BA4911-EF37-4EDC-AB43-85CF053B5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9" authorId="0" shapeId="0" xr:uid="{A1C01468-89E1-4A6A-8BE6-8FD015D66A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9" authorId="0" shapeId="0" xr:uid="{B1711890-2931-45F5-8D0D-865130BB0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9" authorId="0" shapeId="0" xr:uid="{62E443C4-801C-4D41-A3B4-429063A3DD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9" authorId="0" shapeId="0" xr:uid="{11A61D0A-D327-4083-B00D-4834230862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9" authorId="0" shapeId="0" xr:uid="{8B0297E6-F033-4B91-BBC5-47CD7F803E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9" authorId="0" shapeId="0" xr:uid="{C606A4CB-6136-4B4C-BB9F-75D4A767B8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0" authorId="0" shapeId="0" xr:uid="{28E6B3F8-099F-459D-A742-A6C2EE544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0" authorId="0" shapeId="0" xr:uid="{DCA1A421-FD99-4432-8F56-3550509FF1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0" authorId="0" shapeId="0" xr:uid="{6CAB9642-A531-418E-93D9-8E9B05EA8D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0" authorId="0" shapeId="0" xr:uid="{FF920368-068C-438D-A6DA-357300A633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0" authorId="0" shapeId="0" xr:uid="{9699A6FB-0672-4487-A292-0793F3056F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0" authorId="0" shapeId="0" xr:uid="{11D7E0C2-9911-48AF-9F18-D74076381E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1" authorId="0" shapeId="0" xr:uid="{5BE5F562-36CA-46E3-9DF1-416720140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1" authorId="0" shapeId="0" xr:uid="{E36AB338-47A4-4A53-AB5A-564823397B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1" authorId="0" shapeId="0" xr:uid="{1AAE25BF-E68A-48D6-B002-68E9E2DAA7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1" authorId="0" shapeId="0" xr:uid="{42166075-A9A5-4991-865A-5A0089EF06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1" authorId="0" shapeId="0" xr:uid="{2F05BD5A-C498-4856-8637-357455AB5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1" authorId="0" shapeId="0" xr:uid="{CA8053CE-8B40-4218-A567-4327F0AC7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2" authorId="0" shapeId="0" xr:uid="{09F0FA42-FF0D-4617-8638-7ABFF9093D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2" authorId="0" shapeId="0" xr:uid="{758C7CC2-353B-4A3D-B98D-54448DD4A1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2" authorId="0" shapeId="0" xr:uid="{96CBCF33-8043-4887-8E1B-8CE9B5F4E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2" authorId="0" shapeId="0" xr:uid="{CEDC1D73-4923-4D25-8EF0-638BB94B34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2" authorId="0" shapeId="0" xr:uid="{6E8BED5B-6BC4-4769-8265-6DB22B0746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2" authorId="0" shapeId="0" xr:uid="{58EAA1DB-D3D2-4462-9137-B3B14BBBCE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3" authorId="0" shapeId="0" xr:uid="{1104B8E0-2EB7-44CF-830D-EBEAFE2C21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3" authorId="0" shapeId="0" xr:uid="{6439EEC7-76EE-4C74-B26E-1FC0E14495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3" authorId="0" shapeId="0" xr:uid="{3E4C8DD5-C198-413D-9222-E749435DE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3" authorId="0" shapeId="0" xr:uid="{8C9D8B30-D503-4AB7-963E-B2366714FC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3" authorId="0" shapeId="0" xr:uid="{D81572E2-6B48-4C5E-A184-BCFB7DEDB9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3" authorId="0" shapeId="0" xr:uid="{9FBD4B54-7273-4765-A965-B9E9C1F602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4" authorId="0" shapeId="0" xr:uid="{23D3E289-F875-4447-A146-F7DEADE24C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4" authorId="0" shapeId="0" xr:uid="{6362DE58-D10C-4F90-8F79-1E36AF42A3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4" authorId="0" shapeId="0" xr:uid="{089C074E-B244-4B55-80E6-983EF8374C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4" authorId="0" shapeId="0" xr:uid="{8C63E4FC-A004-4D42-AC61-786C0C2E3F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4" authorId="0" shapeId="0" xr:uid="{2D2F9DA2-78BA-422C-8967-3BA76CC131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4" authorId="0" shapeId="0" xr:uid="{93A71D4F-3DAA-4EA9-BE42-A343F14309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5" authorId="0" shapeId="0" xr:uid="{7DEDA05D-2AD9-4FF6-BA9E-31A04CDEE6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5" authorId="0" shapeId="0" xr:uid="{0330EE2D-D79B-4B84-B157-D893BADDEE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5" authorId="0" shapeId="0" xr:uid="{7D8915F7-E302-4697-AFB6-2F844A2D17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5" authorId="0" shapeId="0" xr:uid="{691348E2-5E25-48C2-A875-9EEF6EAAE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5" authorId="0" shapeId="0" xr:uid="{5FA5547D-D366-4EEF-8AAF-465EAD7081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5" authorId="0" shapeId="0" xr:uid="{DDB78AE8-CC24-4E13-8051-B8280F05FC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6" authorId="0" shapeId="0" xr:uid="{FDE58CE6-E146-48E0-AE77-934CDA9350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6" authorId="0" shapeId="0" xr:uid="{B6C7F9F3-5A47-4B77-B12A-B3A5F0238A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6" authorId="0" shapeId="0" xr:uid="{404A1564-4D2C-49F1-90A8-1E0D3E1211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6" authorId="0" shapeId="0" xr:uid="{AD8B57D7-4CDE-455A-AAD3-B2996C23A6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6" authorId="0" shapeId="0" xr:uid="{8E553814-F838-4415-9993-E7082E15FC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6" authorId="0" shapeId="0" xr:uid="{40427933-AFDA-49B9-B309-C909D5EDA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7" authorId="0" shapeId="0" xr:uid="{1D4FFD4A-BB31-4842-9DD8-0321481BA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7" authorId="0" shapeId="0" xr:uid="{1AF489B7-7B4F-4798-89E0-A7883764D1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7" authorId="0" shapeId="0" xr:uid="{4A2C8E7B-2167-4A2D-9F87-DEE00452D6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7" authorId="0" shapeId="0" xr:uid="{E01AF1B5-AF22-489F-AF9D-F623200601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7" authorId="0" shapeId="0" xr:uid="{BCC62186-F159-413C-99B6-2D85EC883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7" authorId="0" shapeId="0" xr:uid="{EC05D456-F33E-482C-AC62-A64948D840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8" authorId="0" shapeId="0" xr:uid="{73948CF6-893F-4BAD-9A4C-9A97D8E1CF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8" authorId="0" shapeId="0" xr:uid="{678D9460-F9FC-4123-A784-8763C5B55A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8" authorId="0" shapeId="0" xr:uid="{D0A0C106-B81D-4E0F-9725-48F120DD93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8" authorId="0" shapeId="0" xr:uid="{82D628E2-733B-43D1-8E96-1CD4918564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8" authorId="0" shapeId="0" xr:uid="{1D6037D9-CE7A-42DE-9F30-B9F9545750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8" authorId="0" shapeId="0" xr:uid="{F487080C-F853-4CAB-AEC8-C329B2A2ED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1" authorId="0" shapeId="0" xr:uid="{99C2226B-2B53-49F9-97C0-EB7D2581CA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1" authorId="0" shapeId="0" xr:uid="{D77C79F9-179D-4787-BAC6-8AFA33F38B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1" authorId="0" shapeId="0" xr:uid="{C7D71B90-25ED-4402-B996-E6E9740992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1" authorId="0" shapeId="0" xr:uid="{D0E73A9C-C99E-4A48-B6A9-93543944F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1" authorId="0" shapeId="0" xr:uid="{BD66581F-B10A-422A-91E2-0D28EB4B3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1" authorId="0" shapeId="0" xr:uid="{6920344A-89F0-4E35-A760-05EB0AA230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2" authorId="0" shapeId="0" xr:uid="{A33A15A3-1DD9-4B0C-BBE7-1631CCFB03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2" authorId="0" shapeId="0" xr:uid="{84561643-E95A-4D9D-98B1-497E705663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2" authorId="0" shapeId="0" xr:uid="{1EA0681A-BFA8-4BC5-867F-BF266413F4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2" authorId="0" shapeId="0" xr:uid="{956C1909-CCD3-4E92-8FD7-E02B54263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2" authorId="0" shapeId="0" xr:uid="{B7BB44B4-A1C4-4F46-8967-5652884BC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2" authorId="0" shapeId="0" xr:uid="{0644FE85-6C3E-4C7D-B2D8-341AF467DC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3" authorId="0" shapeId="0" xr:uid="{EF32C5C2-F9BF-4541-B9BC-AA4460B6AE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3" authorId="0" shapeId="0" xr:uid="{EF09B1E7-2456-47F5-91E5-28962F188B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3" authorId="0" shapeId="0" xr:uid="{4D9C1F7C-55D0-4642-99D7-3F2C88A1A2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3" authorId="0" shapeId="0" xr:uid="{D25C7113-9AA5-4EF5-AB6F-6ADE6D656B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3" authorId="0" shapeId="0" xr:uid="{8FF4B6A4-1E6B-4328-A484-AE617C4E92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3" authorId="0" shapeId="0" xr:uid="{5A8DB656-13C6-4690-99C5-F1E34435D9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4" authorId="0" shapeId="0" xr:uid="{A04A29E6-2A71-490E-A83E-CAE6631ACD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4" authorId="0" shapeId="0" xr:uid="{B0B839A9-9214-4E69-91F0-DCAA52630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4" authorId="0" shapeId="0" xr:uid="{BB6F6C9F-74B6-41B9-824D-2CF01F2D28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4" authorId="0" shapeId="0" xr:uid="{C8A80D27-EF8A-4132-96F2-3EDCB11856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4" authorId="0" shapeId="0" xr:uid="{712F5A92-9DB1-419D-8B8E-17C7C14790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4" authorId="0" shapeId="0" xr:uid="{91946A1A-62AC-47AB-BA26-313517C278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5" authorId="0" shapeId="0" xr:uid="{8CECE415-93CC-4165-93DD-25E30F55A5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5" authorId="0" shapeId="0" xr:uid="{75EA034A-9FDC-4DD1-A6C2-9F4249A85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5" authorId="0" shapeId="0" xr:uid="{7FC03A29-C7C0-444A-AD3E-9EDAF4EC27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5" authorId="0" shapeId="0" xr:uid="{BBE32D54-5E89-46E2-B672-703BDB446C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5" authorId="0" shapeId="0" xr:uid="{30B5587D-6960-441B-9C5B-6A04DA88A8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5" authorId="0" shapeId="0" xr:uid="{DE6B4467-2AA3-493E-8245-4F50E51891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6" authorId="0" shapeId="0" xr:uid="{CBB9D276-F4B9-4200-A115-4DD3FD08AE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6" authorId="0" shapeId="0" xr:uid="{C4E99986-5DF3-4E43-B9D0-A33089A7EC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6" authorId="0" shapeId="0" xr:uid="{D53E9487-E4E4-4066-9AFA-5F4FEBB23C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6" authorId="0" shapeId="0" xr:uid="{411A041D-1260-43E1-9E78-7C96039DB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6" authorId="0" shapeId="0" xr:uid="{E6297E72-4E61-4222-9B85-76A9B560B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6" authorId="0" shapeId="0" xr:uid="{F85D3B0E-32BC-4D5A-862E-480259EA26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7" authorId="0" shapeId="0" xr:uid="{DE8ACD72-A8A3-4D9A-B2AE-EE87CA5F3A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7" authorId="0" shapeId="0" xr:uid="{4ABEE270-2C69-444D-A2E5-03F7BF8D82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7" authorId="0" shapeId="0" xr:uid="{A3582794-4C5E-4EAB-82FD-A7FAF485D1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7" authorId="0" shapeId="0" xr:uid="{5B97ED10-46D4-419F-B6D6-811E59F213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7" authorId="0" shapeId="0" xr:uid="{3C328EF6-C7E9-4002-940A-34AA3B368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7" authorId="0" shapeId="0" xr:uid="{45BD193F-74C2-4CB7-830B-D002F9F6C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8" authorId="0" shapeId="0" xr:uid="{95583FC7-3209-4CC8-A6AC-05A854689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8" authorId="0" shapeId="0" xr:uid="{5CCED84E-E032-4F05-AC1E-6EC59A0EF6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8" authorId="0" shapeId="0" xr:uid="{004C94EF-BC39-463D-81D8-0846CF4F9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8" authorId="0" shapeId="0" xr:uid="{68DAD3D6-B9AC-49C5-B4BC-F8CE83F51F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8" authorId="0" shapeId="0" xr:uid="{242063A0-ED96-40BB-9504-C4A79095EA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8" authorId="0" shapeId="0" xr:uid="{6732B7FC-13CB-4E88-B42E-A2F9C53F1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9" authorId="0" shapeId="0" xr:uid="{B1D8B8ED-17C1-40B8-A9E2-2A207FCEDF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9" authorId="0" shapeId="0" xr:uid="{5E0EBBA3-5A9A-4815-930C-C7F45B2418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9" authorId="0" shapeId="0" xr:uid="{B2DB27F4-EEDC-4EF4-89DE-DDD60CF34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9" authorId="0" shapeId="0" xr:uid="{4091B5C3-7409-4182-A3D7-8D9904A7D0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9" authorId="0" shapeId="0" xr:uid="{6D386167-92CA-4EDA-959E-BB78B16D1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9" authorId="0" shapeId="0" xr:uid="{B85DC317-EA18-4754-A0D4-9559A3DFE5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0" authorId="0" shapeId="0" xr:uid="{270A57F7-F51E-48B4-A470-6A043C017F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0" authorId="0" shapeId="0" xr:uid="{F739F63C-3C20-4650-ADF0-6A243309DA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0" authorId="0" shapeId="0" xr:uid="{20A69CB7-4ECA-429C-B9EC-BE34B35ECE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0" authorId="0" shapeId="0" xr:uid="{CAC765AD-8B03-45C9-B248-A080B6ABE9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0" authorId="0" shapeId="0" xr:uid="{24697681-FC2C-4948-BD3C-66A3D4EDD6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0" authorId="0" shapeId="0" xr:uid="{835EE225-003B-40E2-9EC6-526BB9EE62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1" authorId="0" shapeId="0" xr:uid="{6F232643-BA61-48FE-9A72-B2A47202E5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1" authorId="0" shapeId="0" xr:uid="{C5DCCC8A-9797-4DF1-AAEB-44489DBED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1" authorId="0" shapeId="0" xr:uid="{8A4FA02A-1652-431D-BE66-9F8A0B1FD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1" authorId="0" shapeId="0" xr:uid="{63D71A19-A125-4630-8DBF-C2D696216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1" authorId="0" shapeId="0" xr:uid="{5D8878FC-C163-4123-843D-243B1FCF8F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1" authorId="0" shapeId="0" xr:uid="{12D76B9D-0276-478A-A87B-E7964082F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4" authorId="0" shapeId="0" xr:uid="{5FB54A91-0F9B-4D45-A5E7-1352F57805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4" authorId="0" shapeId="0" xr:uid="{DECBA7A2-56D0-4045-B33C-D944CDCED2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4" authorId="0" shapeId="0" xr:uid="{B572463D-E7F8-485F-A397-C4E5943BD5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4" authorId="0" shapeId="0" xr:uid="{EE1348AC-CBD9-4762-A62D-E79BE1B26F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4" authorId="0" shapeId="0" xr:uid="{18000FE5-E68B-4A7D-A5FC-302B46FA55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4" authorId="0" shapeId="0" xr:uid="{EE082422-BD26-4F46-A111-9DF0B17CCC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5" authorId="0" shapeId="0" xr:uid="{408033D5-E33A-410F-BCAE-72AB522F50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5" authorId="0" shapeId="0" xr:uid="{3A531D36-8A15-437D-8113-C26AD992C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5" authorId="0" shapeId="0" xr:uid="{162678CE-6556-4765-B49D-CB384C98CF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5" authorId="0" shapeId="0" xr:uid="{F254564F-4265-4CCD-B909-8FDDAA14B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5" authorId="0" shapeId="0" xr:uid="{D42566E3-FA59-496B-B8EB-2C85341A79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5" authorId="0" shapeId="0" xr:uid="{22D0D4AB-5B8E-4301-A1E0-F4D238E87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6" authorId="0" shapeId="0" xr:uid="{A0192DB1-F707-46A0-911C-A8E8234AB5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6" authorId="0" shapeId="0" xr:uid="{1F4F573E-E415-4105-B2AE-372237DCBB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6" authorId="0" shapeId="0" xr:uid="{58D5A8A3-26A7-4E58-A061-929B113D60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6" authorId="0" shapeId="0" xr:uid="{426A6CE4-87EE-4A09-8A58-A5118C19F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6" authorId="0" shapeId="0" xr:uid="{D4C80D9D-3AC8-4204-BEBB-BDB1BFB377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6" authorId="0" shapeId="0" xr:uid="{C3BF1BB3-6CE1-4B57-A97B-B010757D6B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7" authorId="0" shapeId="0" xr:uid="{1752BE4A-130A-49EF-A8AA-83A38E5BF0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7" authorId="0" shapeId="0" xr:uid="{EDD01E14-C336-4E21-8C2F-35B590637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7" authorId="0" shapeId="0" xr:uid="{604C86CF-C955-4D87-B405-9E19DC2FCF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7" authorId="0" shapeId="0" xr:uid="{021D93A4-A454-42EB-BED4-3131203EB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7" authorId="0" shapeId="0" xr:uid="{4BD3B420-7944-47F4-94C2-9BCD96D66B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7" authorId="0" shapeId="0" xr:uid="{46D45448-4F69-4555-BC5B-05FAE4746E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8" authorId="0" shapeId="0" xr:uid="{89AAF593-945F-4C7E-8AF5-32E1BF52E6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8" authorId="0" shapeId="0" xr:uid="{AA061907-A2DF-4881-9FE0-535B346D4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8" authorId="0" shapeId="0" xr:uid="{29CBCEDF-F725-4AB3-8BF8-ACA01F7086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8" authorId="0" shapeId="0" xr:uid="{E3A035ED-208F-4404-91B2-8F07192CBF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8" authorId="0" shapeId="0" xr:uid="{95661BF5-4469-43D4-9D38-193DDEF369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8" authorId="0" shapeId="0" xr:uid="{E9109E20-FF1A-49B8-9D2E-372957CB38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9" authorId="0" shapeId="0" xr:uid="{0569D33A-0C17-4EFB-B6FE-D00F99ED35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9" authorId="0" shapeId="0" xr:uid="{14D06EDA-9DD8-40D8-AD80-188DE0AC29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9" authorId="0" shapeId="0" xr:uid="{93DAFEBE-831A-4889-A937-C5934F972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9" authorId="0" shapeId="0" xr:uid="{68DE2EBF-282C-4322-93A0-36FFBFBDC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9" authorId="0" shapeId="0" xr:uid="{B86074BC-6F98-4546-A8DD-2B42BE788A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9" authorId="0" shapeId="0" xr:uid="{EB6E5C32-7AE4-477E-BA1A-77BDC0A9BA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0" authorId="0" shapeId="0" xr:uid="{B4E48888-0F21-4873-B701-DFB6E872BC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0" authorId="0" shapeId="0" xr:uid="{05A6091C-9FCD-4B7B-8747-D3437FF37B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0" authorId="0" shapeId="0" xr:uid="{8529ACD0-FFA2-4296-BA1B-F45C21602C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0" authorId="0" shapeId="0" xr:uid="{6E9CA993-4025-4625-917E-A7314DE19A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0" authorId="0" shapeId="0" xr:uid="{75B2795A-88F7-41F1-9FE3-F9D3212465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0" authorId="0" shapeId="0" xr:uid="{45A3E29A-BD62-40BE-B909-DEE78DAAB4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1" authorId="0" shapeId="0" xr:uid="{EC74229E-CA5E-49AC-BFA9-10A443D36A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1" authorId="0" shapeId="0" xr:uid="{1C478BA6-248C-4110-84FC-32E8D14E8F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1" authorId="0" shapeId="0" xr:uid="{A81CD8CD-79EF-474A-BAD0-CC9AC5B5C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1" authorId="0" shapeId="0" xr:uid="{D0B7BA6B-FE32-476D-BDB7-840546C8B1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1" authorId="0" shapeId="0" xr:uid="{8164330C-D9AB-45CC-BC7F-6B2E1E287A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1" authorId="0" shapeId="0" xr:uid="{D4497062-DA1D-46A5-86D2-2988EDB51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2" authorId="0" shapeId="0" xr:uid="{1CFCF96B-F7E5-4B38-8DF5-2DCEC20A2B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2" authorId="0" shapeId="0" xr:uid="{87A2E282-51A4-40E8-BAB3-53E1A16C29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2" authorId="0" shapeId="0" xr:uid="{AE415F36-0C32-4689-A5BD-810380813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2" authorId="0" shapeId="0" xr:uid="{51AE1E21-0F93-474E-B8B7-95E31FCA8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2" authorId="0" shapeId="0" xr:uid="{164B8C71-2AEE-436F-AB8B-A3D7211518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2" authorId="0" shapeId="0" xr:uid="{B9E689E3-C76E-4E42-9CB2-606DEBE67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3" authorId="0" shapeId="0" xr:uid="{CC297510-D2D1-4093-8F5E-B685345B19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3" authorId="0" shapeId="0" xr:uid="{A4EF838C-E4F7-43B4-8371-58085E2A63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3" authorId="0" shapeId="0" xr:uid="{3B7456EF-700E-40DE-9D91-C211B12CC5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3" authorId="0" shapeId="0" xr:uid="{8C699EEA-0706-4F0C-AE92-20F92BCEB1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3" authorId="0" shapeId="0" xr:uid="{5C3052D2-5CE0-4546-B1FB-EE4C213F55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3" authorId="0" shapeId="0" xr:uid="{E536B437-1079-4DC0-AB19-12F1C206A3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4" authorId="0" shapeId="0" xr:uid="{52497EAD-87B2-4E2F-9931-1A30A866E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4" authorId="0" shapeId="0" xr:uid="{37C8CAB7-6375-4B6A-AB85-367AD01C89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4" authorId="0" shapeId="0" xr:uid="{0B638A73-E481-48D2-B884-D7F5C990D9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4" authorId="0" shapeId="0" xr:uid="{8A0D5C29-8FEB-43E1-9F88-EC34B40CBD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4" authorId="0" shapeId="0" xr:uid="{CD7EDD56-BE56-433E-82B2-69C1F5DB03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4" authorId="0" shapeId="0" xr:uid="{E4527B7C-FA3B-4FD0-993A-6C1BDB11DA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7" authorId="0" shapeId="0" xr:uid="{B9BAD10A-E0D2-43EA-B949-45EC6ACFF0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7" authorId="0" shapeId="0" xr:uid="{DCC1AAB1-FC5E-456D-B3A0-6C4435C818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7" authorId="0" shapeId="0" xr:uid="{086AB5C0-F487-41EF-9693-B27625F9FA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7" authorId="0" shapeId="0" xr:uid="{80419AF1-5B6E-4F72-B616-C266A82464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7" authorId="0" shapeId="0" xr:uid="{ABF963E1-0F60-40C4-94EB-11F54103E4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7" authorId="0" shapeId="0" xr:uid="{CF66D10E-62AF-4FDE-8EC0-B4F89775D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8" authorId="0" shapeId="0" xr:uid="{BE142ECD-4A1C-41CC-BB91-7F01E69D7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8" authorId="0" shapeId="0" xr:uid="{5497C979-2DDA-49B8-8DB4-91E053854D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8" authorId="0" shapeId="0" xr:uid="{991C3E52-7F49-4D1F-9FCC-907612752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8" authorId="0" shapeId="0" xr:uid="{685D26D3-1CB4-441A-89B1-D4C351CBD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8" authorId="0" shapeId="0" xr:uid="{03D29EB1-3AC3-4364-849F-C9B353C22B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8" authorId="0" shapeId="0" xr:uid="{0A9BE3CC-C7C9-424D-A187-575288E96D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9" authorId="0" shapeId="0" xr:uid="{82B4F1BC-89E2-45EB-A99A-071490140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9" authorId="0" shapeId="0" xr:uid="{22FE4CF9-54C9-4101-A51E-2D853E22B3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9" authorId="0" shapeId="0" xr:uid="{A59DBC9E-9A64-4401-9A77-3EBD2F089A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9" authorId="0" shapeId="0" xr:uid="{26712154-8E24-4137-89B1-220B5EDD05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9" authorId="0" shapeId="0" xr:uid="{14ABADBB-22BB-4B33-9165-C2B2DA40F9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9" authorId="0" shapeId="0" xr:uid="{502382DE-8056-4E3B-92B1-BEA8BB8424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0" authorId="0" shapeId="0" xr:uid="{7934AAE7-EA79-494B-B5BD-7113272295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0" authorId="0" shapeId="0" xr:uid="{D5B0DF6D-C5C5-4526-873F-2588B06EB5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0" authorId="0" shapeId="0" xr:uid="{05907285-96C9-4702-9FFE-012F63ECB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0" authorId="0" shapeId="0" xr:uid="{EAFFA868-BAD6-4730-9EB0-7A916B9B6C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0" authorId="0" shapeId="0" xr:uid="{94721B5D-29E0-4617-B49E-9D119CF2D1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0" authorId="0" shapeId="0" xr:uid="{583B12FE-5322-47B2-B3B0-C55FDA0B21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1" authorId="0" shapeId="0" xr:uid="{AD2B050B-5EF7-4035-9929-EE86A12B1F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1" authorId="0" shapeId="0" xr:uid="{53208289-F1D7-4FF3-B27D-0C4C4B1D0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1" authorId="0" shapeId="0" xr:uid="{27F31886-FA1B-40E9-8DDC-C58A8A694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1" authorId="0" shapeId="0" xr:uid="{1E558D41-2793-43D5-8AE6-9713AED167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1" authorId="0" shapeId="0" xr:uid="{51825D81-BA78-4665-AF7C-36FA921109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1" authorId="0" shapeId="0" xr:uid="{86191FFE-C79A-4D52-BC83-060C341F8E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2" authorId="0" shapeId="0" xr:uid="{42149B9B-869E-4C9E-8C84-A3D677F3F4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2" authorId="0" shapeId="0" xr:uid="{90779409-0BBB-4523-8201-2FF124CCF6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2" authorId="0" shapeId="0" xr:uid="{EBFB4307-85CD-4D86-A90A-49A0CD18E4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2" authorId="0" shapeId="0" xr:uid="{E6B514D7-DA5B-4D47-9BB0-DF8B4A36B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2" authorId="0" shapeId="0" xr:uid="{15D776DC-580B-478B-A95D-F13115A807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2" authorId="0" shapeId="0" xr:uid="{89472445-C284-49FC-92FD-EBF1AB1AD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3" authorId="0" shapeId="0" xr:uid="{18DA0FAE-A58C-49A2-BA04-B434E9923A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3" authorId="0" shapeId="0" xr:uid="{B1479E5D-35C5-431C-A4EF-F44DAABAD6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3" authorId="0" shapeId="0" xr:uid="{757B7D87-128F-4C01-8F98-0270A5EDE6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3" authorId="0" shapeId="0" xr:uid="{0AB561F3-999A-48D7-A474-BF8B68F770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3" authorId="0" shapeId="0" xr:uid="{E3C6AFA1-C20A-4181-8953-F771CDB1B5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3" authorId="0" shapeId="0" xr:uid="{4AAC4EDE-2C85-4B7C-87AB-887ABE2371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4" authorId="0" shapeId="0" xr:uid="{CB915FDA-E108-499A-AC7F-22EC71D26A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4" authorId="0" shapeId="0" xr:uid="{D34F6AB9-BD33-4408-9888-71391F173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4" authorId="0" shapeId="0" xr:uid="{CEBC9C53-9924-4CA7-9F33-C3FAC7ED4C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4" authorId="0" shapeId="0" xr:uid="{6E430F97-8091-440A-9471-4A958C2C0B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4" authorId="0" shapeId="0" xr:uid="{F0593F85-D6FF-4B74-A7D5-F0BA807D8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4" authorId="0" shapeId="0" xr:uid="{F2408117-08F3-44CA-85D6-33A3D8DD47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5" authorId="0" shapeId="0" xr:uid="{BA0D25E2-91BD-42E3-A581-A3B61F8F7E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5" authorId="0" shapeId="0" xr:uid="{E6A4698B-3690-4B4C-B159-054A28B4C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5" authorId="0" shapeId="0" xr:uid="{F0E5F8FE-8693-42D0-AC8D-92712787F6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5" authorId="0" shapeId="0" xr:uid="{16BF69CD-6E63-463A-A736-13D28112D3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5" authorId="0" shapeId="0" xr:uid="{93DEFCB1-329B-4487-A215-F218FA023E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5" authorId="0" shapeId="0" xr:uid="{9835397A-A7B7-40C5-802B-F21EBBA9E3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6" authorId="0" shapeId="0" xr:uid="{D1817588-812B-4C66-8A54-FECE65336F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6" authorId="0" shapeId="0" xr:uid="{7CCF077E-2F4A-4F25-8CA7-3EC44196AB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6" authorId="0" shapeId="0" xr:uid="{64505F35-F87A-4729-A620-E4F1E98EED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6" authorId="0" shapeId="0" xr:uid="{F47B1BC3-988B-425E-9334-19A2D81D59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6" authorId="0" shapeId="0" xr:uid="{5E6AAA4B-7334-48C1-9C34-0AC5AB8916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6" authorId="0" shapeId="0" xr:uid="{0C9981A6-4302-4C51-9D99-C08B57886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7" authorId="0" shapeId="0" xr:uid="{F933EE82-E179-4218-832A-F5F071D6B8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7" authorId="0" shapeId="0" xr:uid="{623D49B7-E7BA-48BE-B724-DA2630023D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7" authorId="0" shapeId="0" xr:uid="{ABA33FCF-1A1D-4CE4-A6DA-2C334AD06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7" authorId="0" shapeId="0" xr:uid="{9C486F5F-A609-494A-B150-3BE3EB195D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7" authorId="0" shapeId="0" xr:uid="{7DB56ADF-28E2-412A-90E8-D185F65393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7" authorId="0" shapeId="0" xr:uid="{863203C4-358B-4570-9264-C84C456027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0" authorId="0" shapeId="0" xr:uid="{2A941D21-94D1-4C47-920C-1E4CAA947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0" authorId="0" shapeId="0" xr:uid="{495A9133-815F-427E-99C4-ABCEA7B51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0" authorId="0" shapeId="0" xr:uid="{19892ABD-7435-4EB7-A57B-147504B8A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0" authorId="0" shapeId="0" xr:uid="{04DF01A7-8001-4501-A118-44FE2BDAED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0" authorId="0" shapeId="0" xr:uid="{74836CED-8C8F-408C-897C-00870B7945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0" authorId="0" shapeId="0" xr:uid="{629AAA06-04A2-48F4-A6F5-E604A59C8B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1" authorId="0" shapeId="0" xr:uid="{1672FBA1-36BA-4329-B16E-416B0B09E5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1" authorId="0" shapeId="0" xr:uid="{C561905C-7E0C-44AC-A185-D8C1C3AA45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1" authorId="0" shapeId="0" xr:uid="{58C91F85-98C9-4D1C-905B-A113A1F4B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1" authorId="0" shapeId="0" xr:uid="{097BB733-240F-4E83-BA83-2D22CFA165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1" authorId="0" shapeId="0" xr:uid="{C468D431-2E89-4095-AE97-F618C6DE7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1" authorId="0" shapeId="0" xr:uid="{E3AEAF1F-F76F-43EE-9E97-C100363C98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2" authorId="0" shapeId="0" xr:uid="{44D3DC91-50D5-47CC-A0A7-1B0E8EB03E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2" authorId="0" shapeId="0" xr:uid="{92A0A485-AEC8-4B76-86DF-D2D62E5227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2" authorId="0" shapeId="0" xr:uid="{CE4D9C95-E30F-4F27-99BA-17E1B08F39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2" authorId="0" shapeId="0" xr:uid="{B507BB7F-93FF-4B8F-B1D8-E1DF9F12CA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2" authorId="0" shapeId="0" xr:uid="{5726EFE2-7DE8-4F00-B4FA-34B8BCD4A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2" authorId="0" shapeId="0" xr:uid="{84FBE9B0-C3DA-4608-8734-A871870186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3" authorId="0" shapeId="0" xr:uid="{22E1E10E-961E-4373-9FC7-C4C9E74BE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3" authorId="0" shapeId="0" xr:uid="{FC9942AF-D28E-43E9-95C8-B7A33C3A70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3" authorId="0" shapeId="0" xr:uid="{280CC92C-5095-4837-A108-705716E58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3" authorId="0" shapeId="0" xr:uid="{71CC5792-27BF-4C27-A77E-98C0A5E7B9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3" authorId="0" shapeId="0" xr:uid="{A0B21761-AA0E-4EF5-8F12-F197D040FE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3" authorId="0" shapeId="0" xr:uid="{9037CA19-F557-4C8C-9EF0-3F483C31A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4" authorId="0" shapeId="0" xr:uid="{43F096FF-A561-432D-908A-D8EA2F8D0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4" authorId="0" shapeId="0" xr:uid="{FB319A3A-28C0-49BB-BD87-3C6048EDF7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4" authorId="0" shapeId="0" xr:uid="{AB8E171B-62B3-4301-AA21-DA2F663B1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4" authorId="0" shapeId="0" xr:uid="{A0354BF5-8215-48B3-96E6-07EFA6CDE4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4" authorId="0" shapeId="0" xr:uid="{E07C5A93-9BA9-4293-82F5-598EF70776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4" authorId="0" shapeId="0" xr:uid="{E3D9E0D3-AFAA-486C-8741-39CE6752CA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5" authorId="0" shapeId="0" xr:uid="{9482ED88-E849-4794-8B32-13BECEF297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5" authorId="0" shapeId="0" xr:uid="{A3DF5BCD-CECF-4DD2-BD0E-DD2F8BE17C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5" authorId="0" shapeId="0" xr:uid="{8881EE29-EB68-4F35-AC59-7FD732820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5" authorId="0" shapeId="0" xr:uid="{DAE8B05F-5F09-4E84-AE4A-0FCE193C28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5" authorId="0" shapeId="0" xr:uid="{31234866-3810-4CA5-BB7C-0FB22C2B80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5" authorId="0" shapeId="0" xr:uid="{3E0E2D62-3F62-4C90-8104-2D086ACDB8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6" authorId="0" shapeId="0" xr:uid="{B34E535A-8A65-4C2E-BDA6-DCEA9A737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6" authorId="0" shapeId="0" xr:uid="{60D51A27-01FD-46B0-B4A2-041662E5C4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6" authorId="0" shapeId="0" xr:uid="{FD20BA25-F2A8-43E5-AE31-F9C1130A4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6" authorId="0" shapeId="0" xr:uid="{04451DC0-1CC5-4C00-8989-3454EAFAAA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6" authorId="0" shapeId="0" xr:uid="{EC32E478-CE0F-4091-9D17-3BC79C093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6" authorId="0" shapeId="0" xr:uid="{9375C31D-8FEF-48D5-8BCC-1640D4A9FA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7" authorId="0" shapeId="0" xr:uid="{D7E13DE2-3460-455D-AD21-934172E592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7" authorId="0" shapeId="0" xr:uid="{E4918626-4FFA-4734-9BE8-0B350EBDF0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7" authorId="0" shapeId="0" xr:uid="{6BD2175E-DF3A-44EB-8B0B-12F8E48D84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7" authorId="0" shapeId="0" xr:uid="{54C1089C-2C6F-4DE4-A124-13163B1EDE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7" authorId="0" shapeId="0" xr:uid="{376FE931-D9D4-4C27-8F92-C0E6D9B052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7" authorId="0" shapeId="0" xr:uid="{066A9FB8-A021-4F85-87AF-1E74937FD1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8" authorId="0" shapeId="0" xr:uid="{A3686D3B-C720-4A66-B3CB-067A523476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8" authorId="0" shapeId="0" xr:uid="{EAC80926-75FE-471A-9C2C-D5B2A8D410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8" authorId="0" shapeId="0" xr:uid="{36EBDB4D-2052-4776-B5C6-308E207A57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8" authorId="0" shapeId="0" xr:uid="{38755134-FE03-4CC0-AB77-BA72FF7C4F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8" authorId="0" shapeId="0" xr:uid="{665DEDA4-395A-4189-9A4F-1D44E59DF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8" authorId="0" shapeId="0" xr:uid="{4C9A3F22-9B59-48F1-A5D9-8589F9A81A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9" authorId="0" shapeId="0" xr:uid="{7301D68A-D696-4C02-9E54-1045AF4C38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9" authorId="0" shapeId="0" xr:uid="{B1F161D6-B604-484D-8838-6EC1BEF8A8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9" authorId="0" shapeId="0" xr:uid="{E61EE5E9-9538-4FEB-AC4E-55E97064B9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9" authorId="0" shapeId="0" xr:uid="{4F030608-EEE3-4E07-BC48-0F2DAC86D8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9" authorId="0" shapeId="0" xr:uid="{B0DD5CE4-3502-4419-B107-47BEF2C6A9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9" authorId="0" shapeId="0" xr:uid="{11B11273-381B-456B-8C51-AD838E1D28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0" authorId="0" shapeId="0" xr:uid="{30779E85-5965-461E-90CA-59E4054DCA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0" authorId="0" shapeId="0" xr:uid="{25DA9817-A1C9-4B57-A674-06067F5832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0" authorId="0" shapeId="0" xr:uid="{CA23D662-02E1-48DA-9326-AC24170ED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0" authorId="0" shapeId="0" xr:uid="{91694440-5E55-42CD-855B-6D79830D4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0" authorId="0" shapeId="0" xr:uid="{08C67AAA-A022-40F6-AEED-05A8C3F11D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0" authorId="0" shapeId="0" xr:uid="{DCFCCFBE-9BF1-46BF-A38C-9EADBFC94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3" authorId="0" shapeId="0" xr:uid="{4B932A08-7486-4598-9CD4-17D3877A1D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3" authorId="0" shapeId="0" xr:uid="{41CB276F-3AA3-4475-B150-D5CA8DD5B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3" authorId="0" shapeId="0" xr:uid="{84FBC020-42C7-4B5C-8E27-2CF73C40BE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3" authorId="0" shapeId="0" xr:uid="{042C2A24-0287-469F-B476-062D9DBCE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3" authorId="0" shapeId="0" xr:uid="{511ABB77-E718-4D9F-8F73-59CF52594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3" authorId="0" shapeId="0" xr:uid="{F1E840C3-6362-4829-BD3B-69288C626C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4" authorId="0" shapeId="0" xr:uid="{358D2A7A-4825-4D7F-AC87-79587629A7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4" authorId="0" shapeId="0" xr:uid="{B0C3EA8A-5015-4E1B-ACFE-562261C074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4" authorId="0" shapeId="0" xr:uid="{68DA85E4-1A40-46F7-B426-8C1B06D63A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4" authorId="0" shapeId="0" xr:uid="{AC513BC4-0D91-43A4-AFEA-B60662C6CA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4" authorId="0" shapeId="0" xr:uid="{AD72CD40-26BB-42EE-9DF7-21CE651261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4" authorId="0" shapeId="0" xr:uid="{5D16B275-D391-4A7C-B06C-6E0B9F3719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5" authorId="0" shapeId="0" xr:uid="{921B1AB5-CEA7-4875-98D1-AAEE38785E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5" authorId="0" shapeId="0" xr:uid="{28E39CE0-C469-4E02-ACB7-EFD0623FC7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5" authorId="0" shapeId="0" xr:uid="{7595AB70-CBEE-4172-A2DD-12CEDC1F3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5" authorId="0" shapeId="0" xr:uid="{52AD12B5-A279-46C1-A781-AD9585422F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5" authorId="0" shapeId="0" xr:uid="{1141DD15-D961-4A54-AF07-CEAF63F1B4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5" authorId="0" shapeId="0" xr:uid="{21B9626A-FC9F-4E2A-BD2D-CDFD84A61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6" authorId="0" shapeId="0" xr:uid="{A6CCD597-5098-4CE7-B3EB-F18D59EDC1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6" authorId="0" shapeId="0" xr:uid="{5263A545-A971-4350-8A07-DE632DF095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6" authorId="0" shapeId="0" xr:uid="{C54E92F8-09AE-487D-B28B-D5D779F70C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6" authorId="0" shapeId="0" xr:uid="{8629987E-1692-4AC1-900F-BC556859F9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6" authorId="0" shapeId="0" xr:uid="{AE9C9BB2-38F6-49E5-8B08-C00B8D589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6" authorId="0" shapeId="0" xr:uid="{F825D106-D7D1-42EE-A7D1-181B501C4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7" authorId="0" shapeId="0" xr:uid="{E1FFD9C7-76B5-43C9-BA7E-8DE14BEBFA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7" authorId="0" shapeId="0" xr:uid="{504C0CAF-D5F3-4A2E-A7CA-8A458DE14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7" authorId="0" shapeId="0" xr:uid="{BCE91A8B-02A9-4976-8EB8-FFA27687C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7" authorId="0" shapeId="0" xr:uid="{2B8D9D53-E019-4B0F-8DE9-525797723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7" authorId="0" shapeId="0" xr:uid="{10E75474-6876-486E-8D2A-9C2C93B664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7" authorId="0" shapeId="0" xr:uid="{90196B9F-C551-44D2-A140-611A5D90DA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8" authorId="0" shapeId="0" xr:uid="{DD19085C-2486-40F9-AD28-68596EDCB7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8" authorId="0" shapeId="0" xr:uid="{4C10A6A0-FC34-4B67-ADA2-2A53EAAFD6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8" authorId="0" shapeId="0" xr:uid="{DD021F60-6B3E-4245-B547-F6D82DDFC8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8" authorId="0" shapeId="0" xr:uid="{5306CCAE-F65B-4056-A10B-11097F45D5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8" authorId="0" shapeId="0" xr:uid="{D98D8D2E-34F1-4552-9F4C-888155CA16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8" authorId="0" shapeId="0" xr:uid="{999614B0-B20B-4C7B-83C4-898A8828B6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9" authorId="0" shapeId="0" xr:uid="{19ACCF58-DD38-4855-8D85-1BCA030AF5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9" authorId="0" shapeId="0" xr:uid="{D23775FA-2946-4223-B06A-D76762E6F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9" authorId="0" shapeId="0" xr:uid="{F7D03227-A7B5-4566-9AA2-2E59F6A1CE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9" authorId="0" shapeId="0" xr:uid="{16E12C7F-668F-439D-B622-90EC5E6BA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9" authorId="0" shapeId="0" xr:uid="{D770CF8B-CE11-4E19-B788-4B8C3F6DA7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9" authorId="0" shapeId="0" xr:uid="{D5F1F524-DC0C-4F31-8F7E-9B5B0D357B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0" authorId="0" shapeId="0" xr:uid="{946A57BA-2A7C-4FCD-B3B4-C725E392D6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0" authorId="0" shapeId="0" xr:uid="{1A31CEE4-B142-4759-8392-4E06866E38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0" authorId="0" shapeId="0" xr:uid="{B5A4401D-A4D9-4CCE-A380-C45993050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0" authorId="0" shapeId="0" xr:uid="{74D34CCC-F806-40A1-B7F3-5955BFC8A4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0" authorId="0" shapeId="0" xr:uid="{A85ADC36-4DE3-47F0-A52F-77779C7144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0" authorId="0" shapeId="0" xr:uid="{33A768F5-7574-45DB-BDE4-841D0356D8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1" authorId="0" shapeId="0" xr:uid="{6AAE7F98-8A04-4666-A38E-E1518A71A2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1" authorId="0" shapeId="0" xr:uid="{792E51AF-7F15-49E9-909A-BBA257F4F3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1" authorId="0" shapeId="0" xr:uid="{C98E8D04-3E3E-4104-B50D-308ACADC5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1" authorId="0" shapeId="0" xr:uid="{B683FD7B-A21A-4C20-BCC9-3654E8E29A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1" authorId="0" shapeId="0" xr:uid="{626C2B34-71C6-4ABA-B30C-AE5B426ADF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1" authorId="0" shapeId="0" xr:uid="{50BDE810-03EE-4357-94C8-7C2FDE2F9F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2" authorId="0" shapeId="0" xr:uid="{1B6555AE-F44C-4E9D-AA49-9F3C3A474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2" authorId="0" shapeId="0" xr:uid="{A1F4DC02-A632-40D6-A0D2-141C7994F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2" authorId="0" shapeId="0" xr:uid="{91FBB085-7A04-49CE-9283-0B0409B26C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2" authorId="0" shapeId="0" xr:uid="{2E4C6396-F4E3-4D0B-9EAE-48EF7C2F1D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2" authorId="0" shapeId="0" xr:uid="{9172DF91-69D2-4F9D-A23A-D4C37C08B0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2" authorId="0" shapeId="0" xr:uid="{3FA7B7E6-B03D-4D28-AFC2-D141E9CAE3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3" authorId="0" shapeId="0" xr:uid="{EEA70D70-2D88-4AF9-A9BB-2F36664E54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3" authorId="0" shapeId="0" xr:uid="{F34CBB86-671D-4F05-9D22-026D5E6AE5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3" authorId="0" shapeId="0" xr:uid="{C36B7E7A-EA8C-4958-B25F-7E25F9BFB7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3" authorId="0" shapeId="0" xr:uid="{2D34F20F-3FE6-4CF6-85D2-1C95D0616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3" authorId="0" shapeId="0" xr:uid="{A8467FED-7661-4A1E-9E6B-E152B02CEF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3" authorId="0" shapeId="0" xr:uid="{144F1B88-22A5-4ABD-824E-D6EA1A53F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6" authorId="0" shapeId="0" xr:uid="{6DF51E30-D41E-471E-8439-9195DE29F2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6" authorId="0" shapeId="0" xr:uid="{3ACB4838-F3A4-4520-A60A-106DEACDA0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6" authorId="0" shapeId="0" xr:uid="{ED057624-9484-4EB3-A7EE-D1E9DC2EFE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6" authorId="0" shapeId="0" xr:uid="{88E740CF-5DB9-4BD9-94FF-1F24611AE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6" authorId="0" shapeId="0" xr:uid="{D67384EA-A9AA-4BC3-ABE9-84D1C18D0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6" authorId="0" shapeId="0" xr:uid="{EFC66D2C-EEC8-46DA-A412-06229DB7D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7" authorId="0" shapeId="0" xr:uid="{872432ED-7859-4BEC-8571-2C00743225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7" authorId="0" shapeId="0" xr:uid="{5E5ED851-DFFF-4420-B470-45CFF1EE4D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7" authorId="0" shapeId="0" xr:uid="{CBC2BE32-18AB-47C9-B2FF-DDDE343C51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7" authorId="0" shapeId="0" xr:uid="{37B9F2CB-67CC-4779-BE15-9AC1790716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7" authorId="0" shapeId="0" xr:uid="{19D509DB-346E-489E-8300-FDF040A1A6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7" authorId="0" shapeId="0" xr:uid="{188F7F0E-312D-4F90-BFF1-73500C960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8" authorId="0" shapeId="0" xr:uid="{4A59BF05-243E-4E84-94C3-D693274C82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8" authorId="0" shapeId="0" xr:uid="{9EE11951-D32D-4B9F-A764-33B48FFE8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8" authorId="0" shapeId="0" xr:uid="{498E3CA3-0C9D-4FC4-8CB9-652A9147EF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8" authorId="0" shapeId="0" xr:uid="{B016E018-6328-45EC-BE55-92CE339B80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8" authorId="0" shapeId="0" xr:uid="{E476ADD6-EE5A-4757-8359-02368FE5C2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8" authorId="0" shapeId="0" xr:uid="{85656802-D0CE-4705-BFF7-C76B955F3C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9" authorId="0" shapeId="0" xr:uid="{D0AFC142-D2A1-4DDD-8362-51A595837E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9" authorId="0" shapeId="0" xr:uid="{EC13CAAA-D035-4ADE-AD42-79B4CA4B9E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9" authorId="0" shapeId="0" xr:uid="{A0AB9AF4-B159-4058-B8C3-F57743B3C1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9" authorId="0" shapeId="0" xr:uid="{02DD8090-80B8-468E-9DA7-3B3719A388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9" authorId="0" shapeId="0" xr:uid="{0E44E536-D8D9-42C0-8A2A-42304B334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9" authorId="0" shapeId="0" xr:uid="{3923E9BA-9328-4DAB-B3B5-D0651A76F8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0" authorId="0" shapeId="0" xr:uid="{B8E1F884-1F84-4964-A619-D3AF24B2D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0" authorId="0" shapeId="0" xr:uid="{9853E0BB-0C1F-40BE-9080-BEF3C3954B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0" authorId="0" shapeId="0" xr:uid="{B36FC721-2844-4707-B342-2F81D0C371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0" authorId="0" shapeId="0" xr:uid="{67A36D7E-1201-41B7-A0DF-E265358847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0" authorId="0" shapeId="0" xr:uid="{E1D192DD-1B19-446D-9AA7-B3CE32F4EB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0" authorId="0" shapeId="0" xr:uid="{E53CFD1B-D422-484F-BBD2-052FD1C715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1" authorId="0" shapeId="0" xr:uid="{31317C1C-4A53-45A3-B231-36770A513A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1" authorId="0" shapeId="0" xr:uid="{CC86A3DD-5E76-4D8E-A07C-F6A5797DA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1" authorId="0" shapeId="0" xr:uid="{A573D8D9-4E9F-4515-A968-8399F028B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1" authorId="0" shapeId="0" xr:uid="{E5F70E8D-D093-4702-B749-F2F43C0598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1" authorId="0" shapeId="0" xr:uid="{1B66857A-741F-4141-B322-9EFA1D1228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1" authorId="0" shapeId="0" xr:uid="{7C18F224-3CD3-4134-B4AB-E552FF873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2" authorId="0" shapeId="0" xr:uid="{6B5A5A3C-B730-434B-809A-2661BE6F14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2" authorId="0" shapeId="0" xr:uid="{E60CDCD3-777E-4E24-B8F0-B088D4B63F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2" authorId="0" shapeId="0" xr:uid="{05926572-C971-40C5-A1A4-10528214C6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2" authorId="0" shapeId="0" xr:uid="{61924848-3FC6-47F3-A91C-5EBAF1F927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2" authorId="0" shapeId="0" xr:uid="{A4DBD15D-4B00-4C07-BF1B-7B198C9280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2" authorId="0" shapeId="0" xr:uid="{FC550478-C288-4F8D-ACDE-7A4FA4E26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3" authorId="0" shapeId="0" xr:uid="{5A68FD24-C4EF-4D92-BD34-9691BDA5AF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3" authorId="0" shapeId="0" xr:uid="{E8731AEE-209C-40E9-B5E5-7D82AE7D33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3" authorId="0" shapeId="0" xr:uid="{62B055B7-D1C2-4668-9D13-27BA0C0028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3" authorId="0" shapeId="0" xr:uid="{1997EFA3-FC65-417E-A96B-D3711329E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3" authorId="0" shapeId="0" xr:uid="{E8A09B9E-068A-40DB-8895-FFC920E710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3" authorId="0" shapeId="0" xr:uid="{393B653D-AF7E-4B75-AE77-75ACC89B4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4" authorId="0" shapeId="0" xr:uid="{DDE7D319-E124-45D8-AD0F-A3C2F0007A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4" authorId="0" shapeId="0" xr:uid="{A4F95EAC-2281-407B-84B7-89C3B17808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4" authorId="0" shapeId="0" xr:uid="{7E47CF37-138C-4DE3-B469-DD3242DFE4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4" authorId="0" shapeId="0" xr:uid="{4E90B67C-7645-4B00-AD6E-61C18C69B1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4" authorId="0" shapeId="0" xr:uid="{984C7AF2-A01C-4AFD-8667-AD1B7F3E0C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4" authorId="0" shapeId="0" xr:uid="{4782F4C0-81A7-4A89-908B-AB66BFEA3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5" authorId="0" shapeId="0" xr:uid="{CDE6FEA7-A10B-4754-8C69-A645264B88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5" authorId="0" shapeId="0" xr:uid="{3D49975F-3A20-46C0-A26B-640D9226D1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5" authorId="0" shapeId="0" xr:uid="{EDB235F6-980C-46FE-8CE7-9724C9566E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5" authorId="0" shapeId="0" xr:uid="{95C74785-18B4-4D50-B271-3967F1CCF5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5" authorId="0" shapeId="0" xr:uid="{A7D47421-5B77-41B3-A119-FB074AD877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5" authorId="0" shapeId="0" xr:uid="{7BA0E36A-848F-4245-90DA-9B0A71D4FE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6" authorId="0" shapeId="0" xr:uid="{903D36F5-4F6D-4DC0-B063-8C9E0D42A5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6" authorId="0" shapeId="0" xr:uid="{7EDFE00D-8319-4720-B2FD-280DA5DDDC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6" authorId="0" shapeId="0" xr:uid="{DF08A5F6-96BA-4177-BAE6-8F01919F5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6" authorId="0" shapeId="0" xr:uid="{EB5A8E6E-AADE-4BEB-B68B-4C51B25389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6" authorId="0" shapeId="0" xr:uid="{1170400D-1360-43C9-9676-0B99808769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6" authorId="0" shapeId="0" xr:uid="{FDE3C6CB-A4D8-44EA-A64A-80B2ADD9EE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9" authorId="0" shapeId="0" xr:uid="{2AC4B838-B9C2-4EBF-A3D7-24B7F37CA2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9" authorId="0" shapeId="0" xr:uid="{6C98F02A-BCF9-48DF-9E39-C5E41FCAE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9" authorId="0" shapeId="0" xr:uid="{2C78C384-7917-4FA8-8AEC-607B8D1A52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9" authorId="0" shapeId="0" xr:uid="{C27945F6-2534-47AC-9085-858C6C995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9" authorId="0" shapeId="0" xr:uid="{EE1AB752-2886-4CA0-B2A8-C938FBD3E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9" authorId="0" shapeId="0" xr:uid="{0A27A4F5-7EB4-4A17-A7D3-4EBF02DE98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0" authorId="0" shapeId="0" xr:uid="{C80D4673-854C-4F78-85C3-8754F5FC0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0" authorId="0" shapeId="0" xr:uid="{94A18173-7119-4C00-934E-20DB2F8AE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0" authorId="0" shapeId="0" xr:uid="{9C1355EF-A59F-4299-93DD-B27AAD32D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0" authorId="0" shapeId="0" xr:uid="{328FE4F7-9379-4609-BE07-23A28F9ED9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0" authorId="0" shapeId="0" xr:uid="{C3074454-275F-4EC7-ACFD-B9D4DE50CD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0" authorId="0" shapeId="0" xr:uid="{D0AAE595-5106-4C03-8BF7-10E0520F7C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1" authorId="0" shapeId="0" xr:uid="{D6C8C539-FD18-466E-A258-6501E66C22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1" authorId="0" shapeId="0" xr:uid="{45B59303-1869-45CB-9A20-308635D053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1" authorId="0" shapeId="0" xr:uid="{4FCE1CBB-65CD-44D5-AC49-E7590C1241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1" authorId="0" shapeId="0" xr:uid="{5851FFFE-F43D-44AE-B5CF-0BCBC987A9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1" authorId="0" shapeId="0" xr:uid="{96C13B0E-366B-4EA6-A2E0-1853E13FA3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1" authorId="0" shapeId="0" xr:uid="{21389814-2DD0-4446-8788-DE03234DF7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2" authorId="0" shapeId="0" xr:uid="{5DEB2DE4-A8C1-466E-BAB4-5A8BD27A3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2" authorId="0" shapeId="0" xr:uid="{26B1614D-B3A7-4613-AFF9-3DBC99D684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2" authorId="0" shapeId="0" xr:uid="{D372B44F-CC3B-424F-A1F4-F936DF1AFC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2" authorId="0" shapeId="0" xr:uid="{7FF66AE8-6246-4B0C-B0BA-18E2A0E274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2" authorId="0" shapeId="0" xr:uid="{D070EA79-E24B-45E0-9BEA-7EC9084A2D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2" authorId="0" shapeId="0" xr:uid="{8AFF467E-A503-4CE3-9D0F-F0BC350DE9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3" authorId="0" shapeId="0" xr:uid="{03545F5B-3FD0-47A0-A50B-84F3BFE8EB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3" authorId="0" shapeId="0" xr:uid="{0367A4A9-1D6C-4EDC-A20D-FBFC534A80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3" authorId="0" shapeId="0" xr:uid="{CD7A84CA-8BCF-4FB7-9D91-EF3C47E28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3" authorId="0" shapeId="0" xr:uid="{AC256CA4-E506-4731-A17A-B93D623881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3" authorId="0" shapeId="0" xr:uid="{E17D3D27-25DE-4048-8050-76A63B158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3" authorId="0" shapeId="0" xr:uid="{E38F0EC9-0457-4910-9567-4439E4254B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4" authorId="0" shapeId="0" xr:uid="{E5E88F04-A576-4B80-8A57-7EDC1A480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4" authorId="0" shapeId="0" xr:uid="{462113AA-124C-44AF-A805-79A92745BD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4" authorId="0" shapeId="0" xr:uid="{58BB9081-26B8-4AF4-9176-3B069D945B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4" authorId="0" shapeId="0" xr:uid="{DCBF4FA1-A410-4803-B72A-1070076A3E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4" authorId="0" shapeId="0" xr:uid="{11243BE6-984C-47EC-A7A5-CE0772892D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4" authorId="0" shapeId="0" xr:uid="{7765FD7C-920E-4E5C-BC8C-2A629FFA18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5" authorId="0" shapeId="0" xr:uid="{AE61CE23-47E1-47F7-A1D1-99C2448A68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5" authorId="0" shapeId="0" xr:uid="{CE2161A0-543B-4946-AFAB-CB4CCF5828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5" authorId="0" shapeId="0" xr:uid="{4EC3F5A1-C920-43E2-A850-AF08F332D9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5" authorId="0" shapeId="0" xr:uid="{1A3E905E-FBA3-4955-AA8F-284336BE1D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5" authorId="0" shapeId="0" xr:uid="{3120DCC8-2BF0-40EF-B2D1-ABCD77489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5" authorId="0" shapeId="0" xr:uid="{6304AB8B-59B0-461D-A4AE-FAD18BE5E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6" authorId="0" shapeId="0" xr:uid="{99D22CFA-8944-478B-B810-B90B71300E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6" authorId="0" shapeId="0" xr:uid="{D7323820-0163-45F5-80C8-D36D1A619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6" authorId="0" shapeId="0" xr:uid="{01325A0C-448C-4FBE-80F3-91741EDAFA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6" authorId="0" shapeId="0" xr:uid="{41A3142B-A8B0-4084-853F-09D2F1403D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6" authorId="0" shapeId="0" xr:uid="{5E311D84-49ED-418C-B32F-62728B7D2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6" authorId="0" shapeId="0" xr:uid="{F1D34541-84D2-48C5-8D53-0D4EB6CF5A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7" authorId="0" shapeId="0" xr:uid="{09888914-25D6-4E31-9357-B6670B4E2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7" authorId="0" shapeId="0" xr:uid="{943AF2E5-C94B-4BC5-932D-66B68A7857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7" authorId="0" shapeId="0" xr:uid="{CBF7DAD5-7220-40F3-AD2E-98372DDBA5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7" authorId="0" shapeId="0" xr:uid="{273512B7-1F34-4949-A7EB-9C3B27ED1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7" authorId="0" shapeId="0" xr:uid="{E85C6B59-38AB-469F-AC40-C77BB99DFA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7" authorId="0" shapeId="0" xr:uid="{F9B03F95-FE3E-4429-9818-98DDAB03A5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8" authorId="0" shapeId="0" xr:uid="{733DA23F-C1AB-4F1E-9322-79CB454E8D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8" authorId="0" shapeId="0" xr:uid="{B5A8E102-C48F-4635-B759-CEDD3C6E4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8" authorId="0" shapeId="0" xr:uid="{8B969045-B95D-4E27-AE90-7DFFEE07E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8" authorId="0" shapeId="0" xr:uid="{5762931B-4023-4F20-A089-0AB0E6E2AA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8" authorId="0" shapeId="0" xr:uid="{35148F34-7FCA-4A80-8808-2D3275DA1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8" authorId="0" shapeId="0" xr:uid="{A0F283AD-69B5-4F08-8C76-B614E9BAE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9" authorId="0" shapeId="0" xr:uid="{D6999E07-65C0-4546-97F9-D103308986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9" authorId="0" shapeId="0" xr:uid="{139153CD-1D3A-40EF-A72E-E91576872E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9" authorId="0" shapeId="0" xr:uid="{6B1E67C8-C3AB-4148-B332-1F7B14E8EE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9" authorId="0" shapeId="0" xr:uid="{049BE33F-79CB-4655-93E3-D3DA5D1C7C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9" authorId="0" shapeId="0" xr:uid="{C73E2476-4F02-4CCD-B573-BCBFA9F86A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9" authorId="0" shapeId="0" xr:uid="{B8B896CA-6D11-40D9-AA36-AABA2CD9F0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2" authorId="0" shapeId="0" xr:uid="{36CB5BF3-0539-4F27-91B3-9F5E353286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2" authorId="0" shapeId="0" xr:uid="{D1A4058A-13B8-488C-967C-D326D8D231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2" authorId="0" shapeId="0" xr:uid="{250F6336-6F83-4E38-8AD6-DB7B0686D7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2" authorId="0" shapeId="0" xr:uid="{96517B18-5D2B-418A-A362-E3FEAB780D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2" authorId="0" shapeId="0" xr:uid="{563E6BFF-9F29-4FE2-9462-FEBD95E223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2" authorId="0" shapeId="0" xr:uid="{FFC612BD-B5AF-4BF1-850D-571EAA51A5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3" authorId="0" shapeId="0" xr:uid="{64557CA2-253C-4BD8-B551-6972A970FA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3" authorId="0" shapeId="0" xr:uid="{5D51D0E4-47D5-40EE-97F2-88D41EE49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3" authorId="0" shapeId="0" xr:uid="{C5707075-9739-4FCC-8671-01F4BE657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3" authorId="0" shapeId="0" xr:uid="{D4F8D20A-9861-4FDD-9A7C-03F76C96B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3" authorId="0" shapeId="0" xr:uid="{0C84D7B4-32B4-44C2-8477-8E2F1BC258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3" authorId="0" shapeId="0" xr:uid="{5141133D-9209-414D-BC77-64CB590BCB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4" authorId="0" shapeId="0" xr:uid="{815A876C-F05B-4CF5-86DD-2827CE3F4B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4" authorId="0" shapeId="0" xr:uid="{ACDAD9B7-C6C7-4FAA-B000-F2838A89C9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4" authorId="0" shapeId="0" xr:uid="{6B96C3D4-A7E2-4211-8022-3E1462DF2E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4" authorId="0" shapeId="0" xr:uid="{632497CE-AB36-4DEA-A00F-76B8416C5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4" authorId="0" shapeId="0" xr:uid="{B1E3E104-16CA-4BDE-A6FB-64343810E0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4" authorId="0" shapeId="0" xr:uid="{E1EDC087-6514-4851-AE8B-E1730CC03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5" authorId="0" shapeId="0" xr:uid="{C3DF9275-0142-4E51-BC62-52B3E1DD5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5" authorId="0" shapeId="0" xr:uid="{061E0371-3B7E-445B-8AFD-8066B0498E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5" authorId="0" shapeId="0" xr:uid="{9B907ADD-62A4-49B7-A9FD-D13DA3D964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5" authorId="0" shapeId="0" xr:uid="{B2DD192F-F608-41BB-8533-14046B702A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5" authorId="0" shapeId="0" xr:uid="{DFC0D301-3FE8-46FB-88B3-8EB9CA9B9E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5" authorId="0" shapeId="0" xr:uid="{A3334B2A-B12C-4F69-9156-09DC4B5F9C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6" authorId="0" shapeId="0" xr:uid="{C6D07864-0583-4BF0-B8A6-DA37ADB9D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6" authorId="0" shapeId="0" xr:uid="{6F7A9CB7-666B-4E72-A5EC-C27261E6FC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6" authorId="0" shapeId="0" xr:uid="{85823C2E-08BA-4C2B-8B4B-070D3FD90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6" authorId="0" shapeId="0" xr:uid="{6ED1E471-0ACD-42C6-89DC-3A12008D88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6" authorId="0" shapeId="0" xr:uid="{3AF66EFB-8B51-48EF-A80C-4CA72ADA89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6" authorId="0" shapeId="0" xr:uid="{B0EE6674-D9C1-4F1B-9F80-A09AC8CAC8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7" authorId="0" shapeId="0" xr:uid="{A17541C4-14B0-4B7A-96D2-87521B25D6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7" authorId="0" shapeId="0" xr:uid="{41BF66E7-419E-4C85-98C5-E5784E2AA0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7" authorId="0" shapeId="0" xr:uid="{1DFB253A-01D8-404C-99DB-2EDB6BC1EB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7" authorId="0" shapeId="0" xr:uid="{3CC8E9CD-8799-40E1-8444-C77D58D9E7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7" authorId="0" shapeId="0" xr:uid="{ABC3C68C-C47C-4097-AB87-8F262DB81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7" authorId="0" shapeId="0" xr:uid="{56F30D16-0EC3-425A-A017-BEBB885825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8" authorId="0" shapeId="0" xr:uid="{FCA1B55D-9A6A-4EA0-AFBA-6567C7E1B8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8" authorId="0" shapeId="0" xr:uid="{2C3DE4B7-0A4F-4496-95DD-39586F4087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8" authorId="0" shapeId="0" xr:uid="{0259FF2E-B137-47C7-BBC1-584FBBCC91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8" authorId="0" shapeId="0" xr:uid="{15147699-28FC-41D0-A782-DE68C6D873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8" authorId="0" shapeId="0" xr:uid="{9213B82B-F07E-4C1D-8552-96FB165EE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8" authorId="0" shapeId="0" xr:uid="{B5642207-DF59-47AC-8BE6-CDCA51D6C6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9" authorId="0" shapeId="0" xr:uid="{258A7259-5E70-4676-A4E1-A7B5EECBD1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9" authorId="0" shapeId="0" xr:uid="{3B0911B4-86D1-4A80-8122-A7F831604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9" authorId="0" shapeId="0" xr:uid="{8FFCBE2D-6D58-4744-AE10-5722F1B484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9" authorId="0" shapeId="0" xr:uid="{8D2CB4C7-6EA7-4344-BB64-01F064F07E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9" authorId="0" shapeId="0" xr:uid="{15B78AE1-BC39-4184-AA7E-7F5D7DF85A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9" authorId="0" shapeId="0" xr:uid="{328E1276-AF21-44F4-920E-8ED603BA51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0" authorId="0" shapeId="0" xr:uid="{282AA996-A216-47CE-BB16-47A91E1A33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0" authorId="0" shapeId="0" xr:uid="{0744639A-3CF4-4F0A-A2EA-F7B80C119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0" authorId="0" shapeId="0" xr:uid="{C8599BFE-E2E7-4AF4-8130-D5598ECED1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0" authorId="0" shapeId="0" xr:uid="{4DA8764A-1EC3-4CAB-BD9C-CA4DF3D9B0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0" authorId="0" shapeId="0" xr:uid="{EF239ADE-94CD-4D19-B844-FA0A40D1D1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0" authorId="0" shapeId="0" xr:uid="{FA40F89A-7AA0-4516-B81C-C96599F60F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1" authorId="0" shapeId="0" xr:uid="{828B6E1E-1440-472B-B0E2-7102EC9BB2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1" authorId="0" shapeId="0" xr:uid="{452F9D73-FE74-4A2A-A04D-921E417937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1" authorId="0" shapeId="0" xr:uid="{6CE5AF3A-8750-4D00-90BE-8FC0C9CCC9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1" authorId="0" shapeId="0" xr:uid="{82072992-2F6D-4CA6-A214-3A9E92FB56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1" authorId="0" shapeId="0" xr:uid="{6EBB8BA4-3745-47CE-8AFA-7FCA6C36D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1" authorId="0" shapeId="0" xr:uid="{FD13D2DB-0C1C-4D2B-9A03-441A4E0099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2" authorId="0" shapeId="0" xr:uid="{50BB1553-3C52-47C5-AFA4-A15F437A60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2" authorId="0" shapeId="0" xr:uid="{6D76A760-EC18-4666-84FC-EA46C7C240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2" authorId="0" shapeId="0" xr:uid="{8D7426E7-039D-459F-ACAB-212422D8B1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2" authorId="0" shapeId="0" xr:uid="{5D5A4B80-AB10-4F0A-97DF-859ABD8F76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2" authorId="0" shapeId="0" xr:uid="{66C27012-4D9A-4F4A-8F30-35B321AD5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2" authorId="0" shapeId="0" xr:uid="{6EC287A3-31BC-46A4-8E05-0DEC62ADC1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5" authorId="0" shapeId="0" xr:uid="{7FF58A38-1504-44F6-AA52-DC0F85041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5" authorId="0" shapeId="0" xr:uid="{2CC0B60E-23D8-442B-AFE0-750AEC1110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5" authorId="0" shapeId="0" xr:uid="{17214321-5F0B-4E3E-907D-310B7CD04C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5" authorId="0" shapeId="0" xr:uid="{4E1497B2-E5D9-4822-8FCF-9DCF436C42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5" authorId="0" shapeId="0" xr:uid="{CFD18AC3-FF3B-4C17-8386-7391C1654D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5" authorId="0" shapeId="0" xr:uid="{3C13C2FD-9CD5-4715-B499-A8DD32E20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6" authorId="0" shapeId="0" xr:uid="{B2027265-793C-45FB-BD2D-214066FE36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6" authorId="0" shapeId="0" xr:uid="{423019AB-3051-4BC6-B1E9-5964310BF8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6" authorId="0" shapeId="0" xr:uid="{0DA567BB-EFA1-4598-B2A3-D84766CDE3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6" authorId="0" shapeId="0" xr:uid="{3AD6D4A2-9095-4A32-9907-8996D78DB6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6" authorId="0" shapeId="0" xr:uid="{DBD3C7ED-8807-4F85-AB56-EABD8D428C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6" authorId="0" shapeId="0" xr:uid="{4317A3ED-92CC-468F-B8DC-65EC9E3B7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7" authorId="0" shapeId="0" xr:uid="{A008E8F9-665C-4EFF-B84A-B4192FD8D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7" authorId="0" shapeId="0" xr:uid="{8082867D-0D35-41BE-9E43-037FD8A56D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7" authorId="0" shapeId="0" xr:uid="{37DE6EB9-432D-408E-A694-FEAB3DA75C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7" authorId="0" shapeId="0" xr:uid="{C0872C96-A9FE-49B1-B6AB-EC6248290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7" authorId="0" shapeId="0" xr:uid="{059680FA-5127-47E1-9B48-7F2BB71675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7" authorId="0" shapeId="0" xr:uid="{F66C5313-3F1E-44FA-B3B0-324C6AC98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8" authorId="0" shapeId="0" xr:uid="{9383699B-F603-4008-8D79-596E588CA2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8" authorId="0" shapeId="0" xr:uid="{B1FB308B-00A8-4E32-898D-BA4A944E1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8" authorId="0" shapeId="0" xr:uid="{F029318D-A80D-4FFA-AB4F-D33821EAE4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8" authorId="0" shapeId="0" xr:uid="{7538E778-43C7-424D-8A8A-5A911FEC3E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8" authorId="0" shapeId="0" xr:uid="{736CE28D-1BE1-4DA2-A87B-683F58D949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8" authorId="0" shapeId="0" xr:uid="{F7E7EACF-7635-4C1A-8FA6-27DEEE63F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9" authorId="0" shapeId="0" xr:uid="{EEAE8D8E-FBA9-430B-8571-D0FB21C5DA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9" authorId="0" shapeId="0" xr:uid="{67BA4992-D2D2-4BE1-A246-16B197A105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9" authorId="0" shapeId="0" xr:uid="{356C9257-DF93-4805-B73B-24814E7132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9" authorId="0" shapeId="0" xr:uid="{33B0EA0E-54C8-4196-B49F-EAE194A2C3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9" authorId="0" shapeId="0" xr:uid="{54D7DA4E-4BD9-4064-93FA-B7952648F7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9" authorId="0" shapeId="0" xr:uid="{1F9B7748-ECC0-419A-ACE7-513626DD2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0" authorId="0" shapeId="0" xr:uid="{11C6D994-BE5D-4203-BAE1-61466D015C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0" authorId="0" shapeId="0" xr:uid="{4916BAC8-4D66-4A93-A837-658553B74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0" authorId="0" shapeId="0" xr:uid="{92AFA18C-BCC4-49F3-88AF-5CAD2E8AC7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0" authorId="0" shapeId="0" xr:uid="{4F706A00-0584-4471-A803-8B10E8125B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0" authorId="0" shapeId="0" xr:uid="{A21CEB1D-B9A0-4355-9F8E-1114B47B0F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0" authorId="0" shapeId="0" xr:uid="{7B7F486B-5A78-4561-8E27-5B7731008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1" authorId="0" shapeId="0" xr:uid="{360949B4-EA6F-4FAE-B626-93C7570A71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1" authorId="0" shapeId="0" xr:uid="{706D56D5-AC0E-40D6-BDD8-5676E86481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1" authorId="0" shapeId="0" xr:uid="{7CFEF0DA-A5EE-4A5E-9577-FF90283E2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1" authorId="0" shapeId="0" xr:uid="{B12DF804-7F4F-460E-AEE8-1272161B9D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1" authorId="0" shapeId="0" xr:uid="{D509E76A-D6F9-4F14-96A8-B4DC0A2EF4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1" authorId="0" shapeId="0" xr:uid="{DA1E8E39-1C94-47DB-A1B1-CD5CA0D33B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2" authorId="0" shapeId="0" xr:uid="{B8CE4552-5C8C-4B97-BE0D-538D6DA147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2" authorId="0" shapeId="0" xr:uid="{617DF180-0D8D-45B2-9892-C30BB31BD4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2" authorId="0" shapeId="0" xr:uid="{F761EB5F-42B2-4924-9B37-259BCFAF40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2" authorId="0" shapeId="0" xr:uid="{BADC3BCA-3F76-44B1-9951-699F3E64F1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2" authorId="0" shapeId="0" xr:uid="{FEF27E84-32D3-45CA-B6F3-62B033C3E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2" authorId="0" shapeId="0" xr:uid="{EE3ED769-CAD5-42BA-BB38-39F5717A61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3" authorId="0" shapeId="0" xr:uid="{6137B833-9645-4AFD-B334-30B2ABE802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3" authorId="0" shapeId="0" xr:uid="{88689DED-E4D3-4085-A2A3-7D5C4B151D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3" authorId="0" shapeId="0" xr:uid="{740CBEC2-0146-473E-8E29-B104B41447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3" authorId="0" shapeId="0" xr:uid="{73333ED5-93CC-4B8B-9C08-D4522373EA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3" authorId="0" shapeId="0" xr:uid="{31896D64-F4AA-4DD7-B8BB-1EB830D92E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3" authorId="0" shapeId="0" xr:uid="{CBB272EC-589C-414C-8521-60BA93690B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4" authorId="0" shapeId="0" xr:uid="{31C4D8C4-6A12-4B2B-B8EC-D78775C1AF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4" authorId="0" shapeId="0" xr:uid="{9C727A88-86D9-49C4-B049-F62AA5E83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4" authorId="0" shapeId="0" xr:uid="{25DE52F7-E519-4962-A485-17421EB2AB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4" authorId="0" shapeId="0" xr:uid="{63310ECF-BDAA-4D75-8E13-29C2C24F81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4" authorId="0" shapeId="0" xr:uid="{ABB15D83-3E76-4ED7-994F-0B4BC3AE95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4" authorId="0" shapeId="0" xr:uid="{FD6CE969-7D2D-4AC3-A057-75BCEA401A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5" authorId="0" shapeId="0" xr:uid="{3CF8D93A-42ED-4797-9134-86A4D20D41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5" authorId="0" shapeId="0" xr:uid="{7DDF5775-8F23-4FCE-8937-F02FBE6096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5" authorId="0" shapeId="0" xr:uid="{46C69F2B-DCA0-4588-A93A-057FE95E1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5" authorId="0" shapeId="0" xr:uid="{8EB4A8AC-0F72-403C-852D-DBA645B313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5" authorId="0" shapeId="0" xr:uid="{DE7617A3-3436-42CA-9A73-22A22AC3D9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5" authorId="0" shapeId="0" xr:uid="{1A249512-81A9-4C54-8125-58CBE4CC8E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8" authorId="0" shapeId="0" xr:uid="{8E34EF2B-83CB-4C70-8B7C-344B2E576C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8" authorId="0" shapeId="0" xr:uid="{91E2A500-79EF-489A-B8FA-8E51D659B5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8" authorId="0" shapeId="0" xr:uid="{153516AA-EB41-407F-823F-DC8B30124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8" authorId="0" shapeId="0" xr:uid="{739330B5-6858-48DC-8F16-C12F014F9C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8" authorId="0" shapeId="0" xr:uid="{5DE1EFC9-1EF4-4E76-96DA-343050FB2D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8" authorId="0" shapeId="0" xr:uid="{7BDA8BDD-A9CD-48FB-B119-2D9289176A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9" authorId="0" shapeId="0" xr:uid="{F8CAB817-26D5-4272-9072-3F67903925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9" authorId="0" shapeId="0" xr:uid="{7C2F378D-FB09-4775-8373-36FE9B56C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9" authorId="0" shapeId="0" xr:uid="{F3ED264A-BC9A-42F8-9DCB-E779831EBB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9" authorId="0" shapeId="0" xr:uid="{188023C2-F703-454D-B41F-C0077B9FF7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9" authorId="0" shapeId="0" xr:uid="{6927D0A6-2E54-4D22-A209-614F1C67C1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9" authorId="0" shapeId="0" xr:uid="{F83529A5-2806-45D6-B613-BB3AEE48E5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0" authorId="0" shapeId="0" xr:uid="{DAE9855C-EEAE-4CEF-8C9A-6FF6A3AE1C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0" authorId="0" shapeId="0" xr:uid="{A3016B26-CE70-4977-A4F0-0ECFE003A2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0" authorId="0" shapeId="0" xr:uid="{BD06749C-3EF8-444B-914C-9B2367789C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0" authorId="0" shapeId="0" xr:uid="{25A2DA5C-E12A-4BA0-B4AD-BF0C3A9CC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0" authorId="0" shapeId="0" xr:uid="{94EAF3AD-C4C7-48ED-A864-42E85F782F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0" authorId="0" shapeId="0" xr:uid="{7EAED378-0B5E-468F-8C0A-7EA9822F41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1" authorId="0" shapeId="0" xr:uid="{A69CF5CC-74F0-48EC-858A-A6F9359F4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1" authorId="0" shapeId="0" xr:uid="{95A3FA45-013C-4570-A4CC-698B843C58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1" authorId="0" shapeId="0" xr:uid="{77569700-28B0-4CD0-83E9-201FC43F77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1" authorId="0" shapeId="0" xr:uid="{507227CF-7F9D-465D-836A-BD711DA040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1" authorId="0" shapeId="0" xr:uid="{FB2791B6-601D-4B00-92F4-7070CDBCED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1" authorId="0" shapeId="0" xr:uid="{EBD108FE-D312-459E-A5E4-137706D2B1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2" authorId="0" shapeId="0" xr:uid="{2FDC130F-A624-4D1A-A2A1-C9E871B420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2" authorId="0" shapeId="0" xr:uid="{96D7E1A2-D055-4182-BC60-2E071BF665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2" authorId="0" shapeId="0" xr:uid="{AC188EC8-88D8-43EA-A3B4-65BD86512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2" authorId="0" shapeId="0" xr:uid="{8A482C58-90EA-4415-969C-B16BFB4E5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2" authorId="0" shapeId="0" xr:uid="{17CC6DE3-56A6-4886-8F82-2637A97FF7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2" authorId="0" shapeId="0" xr:uid="{879AC6A8-E039-438D-B039-7A72D20196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3" authorId="0" shapeId="0" xr:uid="{93096A60-3374-4B86-B26B-635CE26CF0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3" authorId="0" shapeId="0" xr:uid="{D774C7D2-FB9B-4E69-A845-26849CF624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3" authorId="0" shapeId="0" xr:uid="{2BAB1D9E-7A40-4C5F-91B5-17228FD4D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3" authorId="0" shapeId="0" xr:uid="{342B41B6-B2A8-4056-963F-65178DAB67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3" authorId="0" shapeId="0" xr:uid="{E3A185CC-AD5E-4C4A-9644-85DE4FD3BB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3" authorId="0" shapeId="0" xr:uid="{31BAB76E-2FED-4F1A-8DF1-AF432DA40D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4" authorId="0" shapeId="0" xr:uid="{48190AA9-A681-46E2-8192-AE5775FBD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4" authorId="0" shapeId="0" xr:uid="{6D7F48FE-A0E8-4365-8319-3A6114BA2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4" authorId="0" shapeId="0" xr:uid="{B92E2A02-04FD-4D1D-899E-CD506DDE7A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4" authorId="0" shapeId="0" xr:uid="{ED018629-59BD-4FB7-BDEF-9BEF661A34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4" authorId="0" shapeId="0" xr:uid="{D3E34B04-8909-414C-81FC-06CF12242E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4" authorId="0" shapeId="0" xr:uid="{DF82C51E-12A5-48DF-957C-7EC19E57A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5" authorId="0" shapeId="0" xr:uid="{49A231A1-95F5-4513-8723-AAA5C00A2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5" authorId="0" shapeId="0" xr:uid="{ED73F901-B1BA-4629-9151-23905CD15F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5" authorId="0" shapeId="0" xr:uid="{3A052090-7C39-4DB9-8EA4-EBB903567A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5" authorId="0" shapeId="0" xr:uid="{907FC1E2-1300-441F-B946-DAB6C1D74E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5" authorId="0" shapeId="0" xr:uid="{777F3260-6DFA-46D9-AEFC-53496BC417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5" authorId="0" shapeId="0" xr:uid="{4C954044-B6A6-404D-B633-CAD3237DC4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6" authorId="0" shapeId="0" xr:uid="{71BB455F-0C7B-4180-92EC-6536B51FFB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6" authorId="0" shapeId="0" xr:uid="{1549EC8C-5F53-4D9F-8842-F22FCAA07B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6" authorId="0" shapeId="0" xr:uid="{7FB52E53-220C-4C20-BDFA-8DCD0CD51A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6" authorId="0" shapeId="0" xr:uid="{7D3F4CA1-F481-4762-B6B1-4F3ACF4CC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6" authorId="0" shapeId="0" xr:uid="{7407716D-FBDB-4725-9698-96620E76E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6" authorId="0" shapeId="0" xr:uid="{78845E57-994D-4B96-BBD0-57114DEB45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7" authorId="0" shapeId="0" xr:uid="{5AB72A59-38B9-4CDF-B16A-5544080082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7" authorId="0" shapeId="0" xr:uid="{8CFC4265-3644-4A24-A3CA-8EEECAFD91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7" authorId="0" shapeId="0" xr:uid="{5ECD2D96-8052-46D1-B0B0-F224F934A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7" authorId="0" shapeId="0" xr:uid="{89E8FC41-67F6-4E50-964E-B368D40578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7" authorId="0" shapeId="0" xr:uid="{671A8680-0A03-4408-8464-52831290EC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7" authorId="0" shapeId="0" xr:uid="{E938BAAE-A8A9-4326-9864-D86A2EBBA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8" authorId="0" shapeId="0" xr:uid="{3F16CF3B-551E-4CC5-A45A-AFCB0F4CE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8" authorId="0" shapeId="0" xr:uid="{975AC214-1948-4B47-B6AB-1BB516411D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8" authorId="0" shapeId="0" xr:uid="{EF6C3527-0C67-439D-82F3-6A9D08943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8" authorId="0" shapeId="0" xr:uid="{9E5CD502-30E3-448C-977A-9E9692E24A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8" authorId="0" shapeId="0" xr:uid="{3507A29E-670A-4176-8515-C2FDA6BC7D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8" authorId="0" shapeId="0" xr:uid="{81E5A8FF-29CE-4334-B9F4-D313B02F6C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1" authorId="0" shapeId="0" xr:uid="{C1AEC55D-1E17-4617-9B6C-F7F3EF445C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1" authorId="0" shapeId="0" xr:uid="{75D8A645-A1C0-429D-9387-A7E5F3F953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1" authorId="0" shapeId="0" xr:uid="{0FF46521-7C22-4159-A858-8437504161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1" authorId="0" shapeId="0" xr:uid="{80113722-FAEA-4407-A401-FB545C81B6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1" authorId="0" shapeId="0" xr:uid="{DE837EC1-D989-4F0E-B8FA-621263EA0F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1" authorId="0" shapeId="0" xr:uid="{B7EB8FE6-31A6-4C95-A908-0F8F463376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2" authorId="0" shapeId="0" xr:uid="{4C85944A-3B8E-4332-B32F-CEEC209336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2" authorId="0" shapeId="0" xr:uid="{FC93A365-4C80-4608-AA73-0625F00FCC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2" authorId="0" shapeId="0" xr:uid="{7EB5BAAA-78B5-4B77-82EF-400C39D6C1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2" authorId="0" shapeId="0" xr:uid="{8861DFC4-3131-4BA5-9013-9086749B89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2" authorId="0" shapeId="0" xr:uid="{85B6D9F3-B881-4EB6-812A-6545A23EEB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2" authorId="0" shapeId="0" xr:uid="{6CD1F4E9-ED47-49F8-AF3E-3281D0CDBB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3" authorId="0" shapeId="0" xr:uid="{C8D8A36F-FD92-4789-8400-7DE6363BE6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3" authorId="0" shapeId="0" xr:uid="{A42688AA-2177-491E-827B-57126BF1B0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3" authorId="0" shapeId="0" xr:uid="{37029204-EC0B-4C41-BF8D-42885EF444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3" authorId="0" shapeId="0" xr:uid="{75548324-33C5-429E-91EF-BE2C6E15C8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3" authorId="0" shapeId="0" xr:uid="{B45B8041-FBAB-425A-A475-1EC7C5243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3" authorId="0" shapeId="0" xr:uid="{12CA599F-AE9F-46E7-BE67-B77986941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4" authorId="0" shapeId="0" xr:uid="{68891E41-8567-4779-81E8-25A9174B2E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4" authorId="0" shapeId="0" xr:uid="{B86BDD96-84A4-463E-9AD1-F760F1E164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4" authorId="0" shapeId="0" xr:uid="{15899052-7280-4628-9F2D-512026750B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4" authorId="0" shapeId="0" xr:uid="{4E8CF1D3-E4F7-474C-957E-AB637B3F42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4" authorId="0" shapeId="0" xr:uid="{9430BF06-49AE-40FC-AFDB-C5FE98B964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4" authorId="0" shapeId="0" xr:uid="{66BCAD21-6D6B-475D-83C6-1785F8D05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5" authorId="0" shapeId="0" xr:uid="{621BA978-D2C8-4055-A9CD-CA93FA29C0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5" authorId="0" shapeId="0" xr:uid="{F10E4253-2B7F-432D-A998-BBF3CA7BB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5" authorId="0" shapeId="0" xr:uid="{D16F92D0-9657-482F-8457-E5014C6AEB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5" authorId="0" shapeId="0" xr:uid="{21E25994-7D4A-4682-8935-E14EC5F1EA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5" authorId="0" shapeId="0" xr:uid="{5917EF1E-0BBC-4B53-9DFC-C9483771C0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5" authorId="0" shapeId="0" xr:uid="{B0D10DC8-857A-4460-8140-931B7B2961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6" authorId="0" shapeId="0" xr:uid="{4B4DC4B9-9782-4F5A-A08D-052DB85A9B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6" authorId="0" shapeId="0" xr:uid="{F01605A5-C43E-495C-89F5-644EDDDCE7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6" authorId="0" shapeId="0" xr:uid="{3E78FA61-E76A-4F23-AE25-11287949D0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6" authorId="0" shapeId="0" xr:uid="{06DB3789-713A-4173-9E7F-77E58720AB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6" authorId="0" shapeId="0" xr:uid="{330A977A-AB79-431B-875B-B3065D03B2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6" authorId="0" shapeId="0" xr:uid="{7ACF1861-44A6-4BC7-9129-12582B6050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7" authorId="0" shapeId="0" xr:uid="{5C8761DF-BFE7-41B6-9FBC-35743D829B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7" authorId="0" shapeId="0" xr:uid="{B9007649-5C1A-4DA9-9F56-BB601C00C9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7" authorId="0" shapeId="0" xr:uid="{91557441-C0FF-4873-B9AA-6C9E5FBC49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7" authorId="0" shapeId="0" xr:uid="{5EA7CB32-9CE5-4F33-96F6-03C1224231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7" authorId="0" shapeId="0" xr:uid="{AA598B5D-0E81-4AA2-B019-31E6DEFEA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7" authorId="0" shapeId="0" xr:uid="{46F5D101-C08C-4257-8DAD-23C89E2EE9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8" authorId="0" shapeId="0" xr:uid="{8691AEF1-1661-4203-BF04-D25591D1D4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8" authorId="0" shapeId="0" xr:uid="{3F89C6F4-179A-4F27-8079-B1E5F0E3E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8" authorId="0" shapeId="0" xr:uid="{8B49F5B8-8655-4E00-A26C-946605B12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8" authorId="0" shapeId="0" xr:uid="{B2C33ED6-677B-4D8B-A480-5F9AE971B4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8" authorId="0" shapeId="0" xr:uid="{9BFFD7D3-D1F6-456D-9633-A398AAD0F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8" authorId="0" shapeId="0" xr:uid="{F8A707F7-9324-4035-B973-4024282C2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9" authorId="0" shapeId="0" xr:uid="{50FBB9C6-7CA1-4F4B-AB55-33CF33A92C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9" authorId="0" shapeId="0" xr:uid="{D3FAF352-D21C-4D02-B7E7-6CC40B943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9" authorId="0" shapeId="0" xr:uid="{43AF607B-97F6-4ED2-B4CA-51D916778A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9" authorId="0" shapeId="0" xr:uid="{83D0B969-5F4B-4891-BD67-FA56134325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9" authorId="0" shapeId="0" xr:uid="{B6BC0347-B552-4D4E-9F9B-E15A4BD1E3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9" authorId="0" shapeId="0" xr:uid="{F21D85B8-DD03-4E5F-8B0E-871479EE0D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0" authorId="0" shapeId="0" xr:uid="{6CA25CBE-B184-4513-8BF1-2A42F51A11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0" authorId="0" shapeId="0" xr:uid="{E60F4B5C-5564-4651-8CD1-1953F64EA9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0" authorId="0" shapeId="0" xr:uid="{741901B4-73AD-41F9-9538-832622A3D8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0" authorId="0" shapeId="0" xr:uid="{52751446-26F5-42BB-BF31-8715FD877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0" authorId="0" shapeId="0" xr:uid="{794BE99F-82D2-459F-9B05-827C73481F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0" authorId="0" shapeId="0" xr:uid="{2E715D8D-EBC7-44D6-957E-5D1BBBA5FE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1" authorId="0" shapeId="0" xr:uid="{52AC3BA9-B4E1-4B98-B6A9-08829ACB19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1" authorId="0" shapeId="0" xr:uid="{C7BC2CE4-2625-400C-BAAE-7676B777E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1" authorId="0" shapeId="0" xr:uid="{0766D674-84C8-43D3-9B22-5A1CFD4BB5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1" authorId="0" shapeId="0" xr:uid="{1A191931-D20B-4FAD-9CD3-2BB81C8299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1" authorId="0" shapeId="0" xr:uid="{F7C5F7C4-B45E-4B4A-BFCC-A15CAAEB4F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1" authorId="0" shapeId="0" xr:uid="{405040ED-4DBC-4572-AFE3-7302BF25EE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4" authorId="0" shapeId="0" xr:uid="{88AC787D-3A46-40F8-9E25-A05C383A30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4" authorId="0" shapeId="0" xr:uid="{0D098593-9461-45DA-A9F1-A7FB57DA3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4" authorId="0" shapeId="0" xr:uid="{5D198536-B29B-410B-AD9A-DE40B5B70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4" authorId="0" shapeId="0" xr:uid="{E197C05A-47D9-4FEB-BB5B-BA10710C09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4" authorId="0" shapeId="0" xr:uid="{3851AC01-7E98-47E8-B1AE-78DC161102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4" authorId="0" shapeId="0" xr:uid="{5131C08D-9ED4-4BC9-832A-C250442D2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5" authorId="0" shapeId="0" xr:uid="{9ABABEA8-D897-448D-990C-FA95022905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5" authorId="0" shapeId="0" xr:uid="{AFB4F2F8-0CB6-4222-AF84-63150C8D7D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5" authorId="0" shapeId="0" xr:uid="{11E0749A-5267-43FA-A258-60E35F727F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5" authorId="0" shapeId="0" xr:uid="{AB7E8767-ECDF-48D1-A361-CFB1C5B16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5" authorId="0" shapeId="0" xr:uid="{66E6CA37-82A0-4346-8F55-395EC749E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5" authorId="0" shapeId="0" xr:uid="{1DA08792-3325-4C0F-85B0-71D59B56F0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6" authorId="0" shapeId="0" xr:uid="{CC095F81-D57F-4DFA-A53C-FE272E443E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6" authorId="0" shapeId="0" xr:uid="{1449CC94-36B9-473E-8047-C778069195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6" authorId="0" shapeId="0" xr:uid="{9E55BD90-1140-4F38-A848-B41C334CD7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6" authorId="0" shapeId="0" xr:uid="{55D431F6-55BE-4489-8EAA-01B613B769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6" authorId="0" shapeId="0" xr:uid="{CA773BA9-3231-4D7A-B00D-CA1B96B44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6" authorId="0" shapeId="0" xr:uid="{C9CED525-2BC0-4F25-A41E-B67B9F83E3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7" authorId="0" shapeId="0" xr:uid="{5DB9C54A-1474-47B5-A4A1-C24B1F708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7" authorId="0" shapeId="0" xr:uid="{934BB568-FB8D-4D3E-B99B-51A154A252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7" authorId="0" shapeId="0" xr:uid="{4A3C49F1-B80D-4F2B-BDE4-EE23ED42CC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7" authorId="0" shapeId="0" xr:uid="{9C593A3A-DD67-49C0-A2DA-D0E8740CE8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7" authorId="0" shapeId="0" xr:uid="{F49F24C1-FABB-4CFC-9650-4C626D0C2C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7" authorId="0" shapeId="0" xr:uid="{2628FDE1-D34F-4961-9417-6B97CE172A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8" authorId="0" shapeId="0" xr:uid="{6DF46891-FFFB-4BA1-8126-FAEACE80F4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8" authorId="0" shapeId="0" xr:uid="{1E401677-B580-4C51-BA79-9AEE619948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8" authorId="0" shapeId="0" xr:uid="{B360AA9B-011D-4E6E-B700-B6C4C172D1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8" authorId="0" shapeId="0" xr:uid="{83193D99-52BC-4551-97F0-53DC179ECF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8" authorId="0" shapeId="0" xr:uid="{26815F2E-EC7A-4387-AA24-BBBB119193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8" authorId="0" shapeId="0" xr:uid="{C65611CB-40BF-4C94-8143-2547FF5C3B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9" authorId="0" shapeId="0" xr:uid="{1A7CB855-EBDE-4D4C-9C12-F01EFA3A4B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9" authorId="0" shapeId="0" xr:uid="{0B29FA64-CB27-4891-BF01-F5AB0D2015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9" authorId="0" shapeId="0" xr:uid="{B82A701F-E007-409D-ADE0-6DE4CFED0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9" authorId="0" shapeId="0" xr:uid="{7D91A4AC-C174-4FE9-8BA8-5871390D8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9" authorId="0" shapeId="0" xr:uid="{EF58ECB1-3040-4034-A641-B6212F732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9" authorId="0" shapeId="0" xr:uid="{4EB873D2-B6F6-4690-BFE0-90FE3C9D72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0" authorId="0" shapeId="0" xr:uid="{A23B4AA9-C4DF-4D46-A11C-2C1D76EE2A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0" authorId="0" shapeId="0" xr:uid="{B51924CC-8676-451B-8AB8-654BE419DD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0" authorId="0" shapeId="0" xr:uid="{4002BECA-1B82-424A-81F6-CAC9535B6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0" authorId="0" shapeId="0" xr:uid="{E4B34035-8740-4D9D-9F69-FE078BF927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0" authorId="0" shapeId="0" xr:uid="{4B4BEE2B-928C-4C4C-AC2F-FD9A1001E7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0" authorId="0" shapeId="0" xr:uid="{3DC2A793-705C-4013-9B36-CF9049CF9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1" authorId="0" shapeId="0" xr:uid="{F035A6CC-DF02-4A84-8E31-D6E6A80698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1" authorId="0" shapeId="0" xr:uid="{88CCE248-F406-4619-BC50-103D4DF480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1" authorId="0" shapeId="0" xr:uid="{F22BF83E-12BF-4BF5-89AE-FF041AADF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1" authorId="0" shapeId="0" xr:uid="{44144BD6-EE6E-44FD-AAE5-A46F5B0941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1" authorId="0" shapeId="0" xr:uid="{6B61E419-0A5E-4F21-94F9-DF57E6A361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1" authorId="0" shapeId="0" xr:uid="{29C64AFE-382B-4446-AA08-2BEA8B0450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2" authorId="0" shapeId="0" xr:uid="{DAD5093A-E235-4ACE-AB66-30C87C3E1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2" authorId="0" shapeId="0" xr:uid="{BB1EB7DE-CEF8-4B03-A33F-C4ED47297B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2" authorId="0" shapeId="0" xr:uid="{15BDF218-8DD2-4871-A8C4-493BE48586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2" authorId="0" shapeId="0" xr:uid="{86AF8522-6744-4B5E-9CA7-0254283DB2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2" authorId="0" shapeId="0" xr:uid="{5768CCEB-D5E8-4260-8DE8-CD949EC6E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2" authorId="0" shapeId="0" xr:uid="{837ABBD4-3D5F-406D-96AC-F8DAA6875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3" authorId="0" shapeId="0" xr:uid="{6E069E40-A542-428D-8C15-1604850619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3" authorId="0" shapeId="0" xr:uid="{C8EFE439-8557-4B88-AE4A-F0DD82069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3" authorId="0" shapeId="0" xr:uid="{3B9A4B52-0792-46EC-9696-69547550F4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3" authorId="0" shapeId="0" xr:uid="{7B7E00C2-55FA-4DA5-87D2-E9EA7341F6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3" authorId="0" shapeId="0" xr:uid="{7D44AFF8-6AAE-4246-8399-B9D8E5C802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3" authorId="0" shapeId="0" xr:uid="{6B5E3EA8-70B5-428E-BF31-C96D37A2F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4" authorId="0" shapeId="0" xr:uid="{C4174428-F2A3-4ECB-9DE4-F4C90C7B7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4" authorId="0" shapeId="0" xr:uid="{E31AB07A-A49F-4C35-A7C0-6631A8D224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4" authorId="0" shapeId="0" xr:uid="{8A8CB838-7EAA-457D-A06C-E962D9F2F0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4" authorId="0" shapeId="0" xr:uid="{259D83CC-672A-40CC-9B8D-81BE7B06CB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4" authorId="0" shapeId="0" xr:uid="{F55C10B3-511D-402C-9216-38A492CB9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4" authorId="0" shapeId="0" xr:uid="{52EDA3F8-75FA-4F5E-984C-634CB0BB20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7" authorId="0" shapeId="0" xr:uid="{AE98476B-BD62-43FC-9774-4828519166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7" authorId="0" shapeId="0" xr:uid="{0C25E02C-90C0-4B31-B588-B931600D01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7" authorId="0" shapeId="0" xr:uid="{14A1D083-9FDE-4A6E-82CE-A8D19E221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7" authorId="0" shapeId="0" xr:uid="{7BFA03F7-E443-4A76-A520-61ECDED182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7" authorId="0" shapeId="0" xr:uid="{FF03A2D0-BAF0-4529-B69A-C26CE5B75D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7" authorId="0" shapeId="0" xr:uid="{D762A241-070C-4605-99E3-E64335DA26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8" authorId="0" shapeId="0" xr:uid="{E8E25B89-B9D1-4E70-B06F-1FCDC431EC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8" authorId="0" shapeId="0" xr:uid="{42BB6FBC-F938-4197-BD02-86B7F07750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8" authorId="0" shapeId="0" xr:uid="{0F1D1427-033D-4E1C-A98F-E9633605EF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8" authorId="0" shapeId="0" xr:uid="{1FDEE1E9-2108-46BB-9B74-DF076C7973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8" authorId="0" shapeId="0" xr:uid="{DA560C53-5EA0-4719-AB31-5A723C2DB2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8" authorId="0" shapeId="0" xr:uid="{D19D41BB-1BA3-4B4A-8F80-5163249FF1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9" authorId="0" shapeId="0" xr:uid="{AB0D9BC2-5209-49FF-AF36-21A2E1BFA8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9" authorId="0" shapeId="0" xr:uid="{6BB0E7D0-D11C-45EA-8E3A-04C46B339E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9" authorId="0" shapeId="0" xr:uid="{00E06452-E384-45E4-8EAF-E63F4BA057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9" authorId="0" shapeId="0" xr:uid="{5D409510-ABE9-403F-886C-3108BCCA23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9" authorId="0" shapeId="0" xr:uid="{17015B59-EA23-4118-846B-9A5D666EB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9" authorId="0" shapeId="0" xr:uid="{4D4C2D3B-5E4A-443A-B254-396FFD2730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0" authorId="0" shapeId="0" xr:uid="{F6828CF1-514F-41BD-AC74-C643F16564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0" authorId="0" shapeId="0" xr:uid="{717EA40D-70D3-456C-8931-5C9E74F51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0" authorId="0" shapeId="0" xr:uid="{632F5010-A4EB-4DC1-8BFE-AB22B50B9E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0" authorId="0" shapeId="0" xr:uid="{9BE83C3C-4DD8-4AF5-8760-8812CCD2F4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0" authorId="0" shapeId="0" xr:uid="{14F5416C-9837-4CEF-91D1-B7DBB1DF4F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0" authorId="0" shapeId="0" xr:uid="{D8C286FF-6767-4BB0-8CF3-5A17CC734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1" authorId="0" shapeId="0" xr:uid="{687C88D0-DD40-4CA8-998B-8C9AE13F55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1" authorId="0" shapeId="0" xr:uid="{6DCAB86B-330F-472F-BD55-7608ED78DA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1" authorId="0" shapeId="0" xr:uid="{0550F2ED-78A0-4D76-B6DA-751240497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1" authorId="0" shapeId="0" xr:uid="{3D5C1C6A-D293-498E-949E-337D8E0B40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1" authorId="0" shapeId="0" xr:uid="{17F95EE2-15EE-4A4A-8117-02733017BA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1" authorId="0" shapeId="0" xr:uid="{BC14B3B9-E030-40D7-BA72-5676DF6BE3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2" authorId="0" shapeId="0" xr:uid="{D00529B7-7A92-46EE-9652-83D35B97EA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2" authorId="0" shapeId="0" xr:uid="{A7EEF9F8-FD55-42B9-89B4-32FD5C082D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2" authorId="0" shapeId="0" xr:uid="{2B8AE247-CE42-46D0-B8D4-8BF7D3C3D3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2" authorId="0" shapeId="0" xr:uid="{715E6B85-380B-4248-9B8C-258C17BD0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2" authorId="0" shapeId="0" xr:uid="{F8A0A830-FF59-4481-B5C8-15E69991A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2" authorId="0" shapeId="0" xr:uid="{7794E738-0C3D-4D47-BB4F-7D25C1360F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3" authorId="0" shapeId="0" xr:uid="{84E171D5-59CE-4FB8-B03C-64414C80A5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3" authorId="0" shapeId="0" xr:uid="{969E4FDF-967F-4242-94BD-83AE7DA2F2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3" authorId="0" shapeId="0" xr:uid="{400EFE4D-19D4-4022-9454-E2CF07949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3" authorId="0" shapeId="0" xr:uid="{676489AC-F896-4745-9165-8807394574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3" authorId="0" shapeId="0" xr:uid="{1E9CE1FA-77DE-4603-9FB3-D8A2D2A40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3" authorId="0" shapeId="0" xr:uid="{F5CB5D0D-B8BB-4C42-9F90-3D29E842B8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4" authorId="0" shapeId="0" xr:uid="{93E16285-D27E-4ADB-92B9-69DA34A0E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4" authorId="0" shapeId="0" xr:uid="{56A11BD8-21FE-4730-AB59-D988D6835E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4" authorId="0" shapeId="0" xr:uid="{18D8566E-82A8-4AC8-8299-687607ACAA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4" authorId="0" shapeId="0" xr:uid="{D67ED57C-B6DE-4C3C-BA0D-AF4B67F4A8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4" authorId="0" shapeId="0" xr:uid="{DDA2E459-9F27-4E70-B384-9661B75B87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4" authorId="0" shapeId="0" xr:uid="{E1E43E47-FD0B-4E0F-8998-1AA5D11A9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5" authorId="0" shapeId="0" xr:uid="{58BC4B2E-0F75-4A57-9E11-F695BB8E88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5" authorId="0" shapeId="0" xr:uid="{6BCB2ADC-7EB3-4975-8A0D-5EDEA311DE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5" authorId="0" shapeId="0" xr:uid="{FCF68E93-F2BF-41A3-B243-DA04B53085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5" authorId="0" shapeId="0" xr:uid="{3976605E-CB8C-408E-AD7E-917AB64F00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5" authorId="0" shapeId="0" xr:uid="{060BFB08-480B-43E9-8305-DE6364E0CF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5" authorId="0" shapeId="0" xr:uid="{4AA13D80-E1F0-4FD6-B601-E1EFE3C93A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6" authorId="0" shapeId="0" xr:uid="{C73EF5F6-AC51-4531-BECF-057D76626D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6" authorId="0" shapeId="0" xr:uid="{F684A178-0BF9-45D4-B897-3D7BE65B55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6" authorId="0" shapeId="0" xr:uid="{ACA7428F-8223-45D8-9CB7-38D52B4A3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6" authorId="0" shapeId="0" xr:uid="{D6547F70-F43A-46F2-A380-EC47D210A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6" authorId="0" shapeId="0" xr:uid="{B961602A-0F97-44C8-A78D-CA79DD6916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6" authorId="0" shapeId="0" xr:uid="{873CD083-8D52-4234-8FF2-5DC90D3A86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7" authorId="0" shapeId="0" xr:uid="{5B71A805-A7A6-42BC-962B-24368BAF56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7" authorId="0" shapeId="0" xr:uid="{F17F8A63-5A7D-400C-8A2E-2422F5E7D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7" authorId="0" shapeId="0" xr:uid="{F79476B6-61BE-46E6-B2AD-140569DD06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7" authorId="0" shapeId="0" xr:uid="{8F43610A-99F2-44E4-9FEC-BE1DE974B1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7" authorId="0" shapeId="0" xr:uid="{1F0FA5A9-E306-4852-BE99-AAC4F41C85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7" authorId="0" shapeId="0" xr:uid="{0BB2E2E9-3D4D-43A6-9FB2-40F52009B4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0" authorId="0" shapeId="0" xr:uid="{104DC928-6235-484C-A198-4BD6FFBAA2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0" authorId="0" shapeId="0" xr:uid="{15147B66-22CE-4E31-9A18-E3FD1170CA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0" authorId="0" shapeId="0" xr:uid="{806828C6-F06E-4337-9784-F989E8A33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0" authorId="0" shapeId="0" xr:uid="{EFCE8972-5D7A-4B9C-9AA3-29D42AB86A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0" authorId="0" shapeId="0" xr:uid="{49138334-2C6B-4B86-B90B-7FB7848924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0" authorId="0" shapeId="0" xr:uid="{D79FEC7C-5CE8-4E00-AE7C-76DD5C4A0D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1" authorId="0" shapeId="0" xr:uid="{17A82D05-8D9E-418E-A7BA-1274D83B9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1" authorId="0" shapeId="0" xr:uid="{549BC6FD-8315-428B-B801-9FC27EC83F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1" authorId="0" shapeId="0" xr:uid="{788A665A-4F41-45AE-97EC-FC668C09B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1" authorId="0" shapeId="0" xr:uid="{B4C31AFA-0CAC-4328-B7AD-4F39C0D05A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1" authorId="0" shapeId="0" xr:uid="{40DF8925-5BE7-43CB-911C-1B22A0DBC0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1" authorId="0" shapeId="0" xr:uid="{E481B2E8-6C4C-45B6-A499-8F3CA1AD78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2" authorId="0" shapeId="0" xr:uid="{13A3B291-8634-4477-8AE7-55E312B127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2" authorId="0" shapeId="0" xr:uid="{9764DB2C-0F92-4365-962B-CC90731A78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2" authorId="0" shapeId="0" xr:uid="{9F0B8C7E-622A-4451-B0E9-3B764B039A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2" authorId="0" shapeId="0" xr:uid="{BB4C30A4-F675-4C2A-85BD-9C79FE994D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2" authorId="0" shapeId="0" xr:uid="{22261C54-4013-42A4-AFCF-479CB87804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2" authorId="0" shapeId="0" xr:uid="{13F7AB13-C7EC-41E7-B49F-810B449F43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3" authorId="0" shapeId="0" xr:uid="{C38A2331-3B39-401C-AC7C-603236C786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3" authorId="0" shapeId="0" xr:uid="{4F3E291E-AB77-422A-84CD-075151463A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3" authorId="0" shapeId="0" xr:uid="{E6471251-785E-473C-A1A7-02359C029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3" authorId="0" shapeId="0" xr:uid="{AB70959F-E363-4E4D-A149-BCF9E8346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3" authorId="0" shapeId="0" xr:uid="{3E94BA8D-D76D-49A7-B2C5-457961705B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3" authorId="0" shapeId="0" xr:uid="{CD269510-503D-4903-8BEA-26C3B11D34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4" authorId="0" shapeId="0" xr:uid="{E7DC1E0F-FC49-4095-8A70-CEF64F3662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4" authorId="0" shapeId="0" xr:uid="{4BFCBE6D-B2D0-4739-BF4D-A2A6CE32D9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4" authorId="0" shapeId="0" xr:uid="{B5FAA8CB-23FD-4412-B7BC-44AC306C0A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4" authorId="0" shapeId="0" xr:uid="{85F95AB6-C990-4B4A-BF6D-C0C7AAF033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4" authorId="0" shapeId="0" xr:uid="{03BAFE1D-11FC-40A8-8F6B-24D4EA6D96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4" authorId="0" shapeId="0" xr:uid="{32D466A3-A764-4F5C-812B-69A74751F2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5" authorId="0" shapeId="0" xr:uid="{9447BED0-E18A-4582-AD8B-924479D53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5" authorId="0" shapeId="0" xr:uid="{A5471AA7-00DD-423B-B4CF-E2162DA0B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5" authorId="0" shapeId="0" xr:uid="{052A8151-2F05-4C66-9719-3DC4FA3620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5" authorId="0" shapeId="0" xr:uid="{0B776708-6228-4516-978F-D64D0E89FF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5" authorId="0" shapeId="0" xr:uid="{9211C702-6985-4AC5-A817-CE870ABAB4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5" authorId="0" shapeId="0" xr:uid="{398C7265-835D-44B9-8B3D-238CA18E4C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6" authorId="0" shapeId="0" xr:uid="{07FE99D6-7794-424E-A7E9-E335DBE48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6" authorId="0" shapeId="0" xr:uid="{6A6D0B7C-73FE-48C0-91FB-3FE37E26C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6" authorId="0" shapeId="0" xr:uid="{66BCC407-381E-44EE-A598-DC15DCB95B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6" authorId="0" shapeId="0" xr:uid="{900B3C64-E837-46C5-B956-20B75219F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6" authorId="0" shapeId="0" xr:uid="{ECDDB3BA-8E95-41B7-9607-F69AA0C5AB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6" authorId="0" shapeId="0" xr:uid="{586C4B71-5E17-4338-8104-B33DABA5A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7" authorId="0" shapeId="0" xr:uid="{0EAD19C6-C1FF-4984-92FB-7EA10FDF8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7" authorId="0" shapeId="0" xr:uid="{E4C67173-1223-4A1E-8628-522491730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7" authorId="0" shapeId="0" xr:uid="{7158AF99-FCCC-46C3-BC34-ECAD26BBBC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7" authorId="0" shapeId="0" xr:uid="{2B50F044-4975-4B7E-9200-3FAE46190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7" authorId="0" shapeId="0" xr:uid="{8CBAEA10-9466-48B9-A26C-46DBD79F0B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7" authorId="0" shapeId="0" xr:uid="{F9363205-039E-4C3C-A276-19016AB7ED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8" authorId="0" shapeId="0" xr:uid="{F51E798A-112E-49E2-8B46-A32F14DDF4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8" authorId="0" shapeId="0" xr:uid="{66B11533-6B65-4AC6-8DD4-8636BD2DF8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8" authorId="0" shapeId="0" xr:uid="{E35C1B51-2D1D-482D-92EC-2BCFF57551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8" authorId="0" shapeId="0" xr:uid="{26C2AC07-65B2-4CDA-8108-F07220975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8" authorId="0" shapeId="0" xr:uid="{415649D1-240A-4D83-950D-E198CCBD97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8" authorId="0" shapeId="0" xr:uid="{9FE3B5DB-8824-4ADB-B736-E1529286D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9" authorId="0" shapeId="0" xr:uid="{D634386B-1A80-465A-9557-AC227639AD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9" authorId="0" shapeId="0" xr:uid="{92166340-D4EF-461A-ADC5-0AB40A6A0B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9" authorId="0" shapeId="0" xr:uid="{4707F392-6A4A-41B5-B795-20A07E4E2A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9" authorId="0" shapeId="0" xr:uid="{14DE827F-1C41-4169-A09C-F7BD7B6BF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9" authorId="0" shapeId="0" xr:uid="{F16013EA-64AE-4E8D-99A8-725CAE7AD6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9" authorId="0" shapeId="0" xr:uid="{7AE6E521-4149-449D-B881-F5C6FA8BF9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0" authorId="0" shapeId="0" xr:uid="{9757ABC0-B899-4C29-A1B0-A7E9FCD1C3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0" authorId="0" shapeId="0" xr:uid="{631068FA-FEA7-4F90-8925-44838500B3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0" authorId="0" shapeId="0" xr:uid="{559DF5C7-4EA9-4341-A8FE-4A40C9D982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0" authorId="0" shapeId="0" xr:uid="{9777BFEB-9FEC-4C1F-B27B-9354A79E91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0" authorId="0" shapeId="0" xr:uid="{AD8E3872-0780-4916-B92D-757C9EEC92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0" authorId="0" shapeId="0" xr:uid="{096AF60F-2420-44F7-B081-53D4B267A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3" authorId="0" shapeId="0" xr:uid="{166B5849-8328-41A2-B4F2-1D83A3A5E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3" authorId="0" shapeId="0" xr:uid="{6950018C-30FD-4345-AA12-76551193F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3" authorId="0" shapeId="0" xr:uid="{A8CAFE5A-3EEA-4704-8DA7-A296FF3DE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3" authorId="0" shapeId="0" xr:uid="{F02A628C-AF47-4831-86F2-3A6773D9C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3" authorId="0" shapeId="0" xr:uid="{64D4AF7A-B001-4008-BAB3-BE7F96ABC9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3" authorId="0" shapeId="0" xr:uid="{3AB59D8E-8FA4-46D3-8594-C8025C03AF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4" authorId="0" shapeId="0" xr:uid="{03808DB6-477D-4743-B9CF-7765AAF93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4" authorId="0" shapeId="0" xr:uid="{F784327C-AB50-44C9-96BF-98C3923E3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4" authorId="0" shapeId="0" xr:uid="{216FF06C-3732-49E3-955C-941A282AF7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4" authorId="0" shapeId="0" xr:uid="{68FFFDFE-426F-44F4-B015-D374D5D7E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4" authorId="0" shapeId="0" xr:uid="{97BB6DD2-1C20-40E3-8D01-FEFD831BAD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4" authorId="0" shapeId="0" xr:uid="{4E856B1C-9F3E-4A78-8EFE-FA2B68C599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5" authorId="0" shapeId="0" xr:uid="{5FA4C310-D9DB-429C-9FA8-599D86001C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5" authorId="0" shapeId="0" xr:uid="{29903B94-CADC-47FE-8FD1-297CBCC450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5" authorId="0" shapeId="0" xr:uid="{B2789257-DE2C-4E54-8156-8AB88F3B4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5" authorId="0" shapeId="0" xr:uid="{3314F93D-067C-4710-8579-E4B77C7CC2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5" authorId="0" shapeId="0" xr:uid="{BCA60E1F-7AFA-405D-BCF8-4C6A7101BF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5" authorId="0" shapeId="0" xr:uid="{D488645B-DA9A-4362-A49B-7A36DA176D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6" authorId="0" shapeId="0" xr:uid="{F7B009E3-C439-49AA-8A50-2B11B84B59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6" authorId="0" shapeId="0" xr:uid="{FD55D1BC-7F44-4A28-B9FD-29B6BFC8D5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6" authorId="0" shapeId="0" xr:uid="{282E5928-38A2-4089-B46B-C9F160839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6" authorId="0" shapeId="0" xr:uid="{0645EB98-FE48-4988-8AA6-3203950E70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6" authorId="0" shapeId="0" xr:uid="{18B22731-5DAF-4FA9-A29B-F032015D93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6" authorId="0" shapeId="0" xr:uid="{DFB95988-906F-47CA-94AF-454A254F7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7" authorId="0" shapeId="0" xr:uid="{48FFB1D3-5696-4550-B45E-F7C2B0769C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7" authorId="0" shapeId="0" xr:uid="{224EF22F-3B5E-4ACE-A88C-3C41E1D85E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7" authorId="0" shapeId="0" xr:uid="{64620D53-510A-449D-9579-5F549DC81D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7" authorId="0" shapeId="0" xr:uid="{8F195D1D-15CA-4001-86E8-CC9A3EC3BC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7" authorId="0" shapeId="0" xr:uid="{312F3A71-1D8F-4620-B1F0-9A40B53899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7" authorId="0" shapeId="0" xr:uid="{62474D3F-44A9-48E5-B039-4E98F2F525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8" authorId="0" shapeId="0" xr:uid="{76774CEA-F013-4263-8D62-4B3086065C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8" authorId="0" shapeId="0" xr:uid="{5588E9BF-DB50-4793-A236-1EB258E24C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8" authorId="0" shapeId="0" xr:uid="{04B5101A-1D10-40A4-8F86-8B96CDB00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8" authorId="0" shapeId="0" xr:uid="{BAF1A3CB-29E1-4F6E-ADEB-78FF7D58AF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8" authorId="0" shapeId="0" xr:uid="{D0F460D9-FA9A-411E-A380-F029BB71D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8" authorId="0" shapeId="0" xr:uid="{B67F2354-6E3B-480D-9BC8-25FF0469D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9" authorId="0" shapeId="0" xr:uid="{BCEA6CBB-37EF-42B9-B39B-C56CA0886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9" authorId="0" shapeId="0" xr:uid="{ACFACF7A-BF7B-4B79-B40A-8BFD2B761D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9" authorId="0" shapeId="0" xr:uid="{F0C68017-EBBB-44ED-A964-D688D14BA2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9" authorId="0" shapeId="0" xr:uid="{CE50B22D-2797-466B-831D-D308241371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9" authorId="0" shapeId="0" xr:uid="{A0E9A685-FB23-443C-BDF1-1B8784AB2C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9" authorId="0" shapeId="0" xr:uid="{E75A08AD-E126-4927-8EC5-2514A84C37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0" authorId="0" shapeId="0" xr:uid="{3AABA301-231F-446B-B67C-286CF17A7E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0" authorId="0" shapeId="0" xr:uid="{416F227D-EA04-4313-8C76-B08162B1EE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0" authorId="0" shapeId="0" xr:uid="{26B64E92-AF0B-430A-AC2C-373A8FEB5E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0" authorId="0" shapeId="0" xr:uid="{3CD1B398-AB12-4B78-A623-2DE8EB64EA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0" authorId="0" shapeId="0" xr:uid="{AB9CF144-4A58-4C2C-B722-F6682303E9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0" authorId="0" shapeId="0" xr:uid="{A5261686-5CB0-43B0-A0D2-36F25FF88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1" authorId="0" shapeId="0" xr:uid="{FEB4DACB-B4DF-4CA2-B0F2-010C69DBED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1" authorId="0" shapeId="0" xr:uid="{5152E390-B7A5-44C7-A553-A50F796BFD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1" authorId="0" shapeId="0" xr:uid="{A55B5518-7BDF-4723-9643-463BAAE47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1" authorId="0" shapeId="0" xr:uid="{17CB0662-AF29-4360-97F5-03346E06E7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1" authorId="0" shapeId="0" xr:uid="{212460D5-5576-4B9A-8068-7D27D4A442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1" authorId="0" shapeId="0" xr:uid="{10FB09A7-4721-4776-A473-C85137C5C3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2" authorId="0" shapeId="0" xr:uid="{AC16E196-528B-48D4-9047-21500823FF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2" authorId="0" shapeId="0" xr:uid="{BA95E0E7-F56E-48B7-9B43-544CD05A4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2" authorId="0" shapeId="0" xr:uid="{36540DE2-39BB-40D1-8434-76F758FE13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2" authorId="0" shapeId="0" xr:uid="{854F5D1E-A37E-4BA2-A08D-9557A3F317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2" authorId="0" shapeId="0" xr:uid="{C16107A2-7909-4357-856F-AFDB3A0121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2" authorId="0" shapeId="0" xr:uid="{36154D5D-8F9B-41B7-9CC9-52C284B38A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3" authorId="0" shapeId="0" xr:uid="{A60A2D81-46D3-47EF-A4D1-2669228E6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3" authorId="0" shapeId="0" xr:uid="{3632C569-1760-4576-A62B-900E63CDDA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3" authorId="0" shapeId="0" xr:uid="{C44B0BF5-D318-499C-A91A-B22A4C6EE2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3" authorId="0" shapeId="0" xr:uid="{14A37E31-9538-41D8-A0A4-529025EDE6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3" authorId="0" shapeId="0" xr:uid="{D11E93C4-A0DC-43A5-895E-089B87D3E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3" authorId="0" shapeId="0" xr:uid="{11FCB5FD-FDA9-42F2-BC4F-758066AE16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6" authorId="0" shapeId="0" xr:uid="{CFD593FB-6B3F-4114-8FBE-745D078796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6" authorId="0" shapeId="0" xr:uid="{6C50A9D8-E23D-4ECF-8CEB-3178C6A5C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6" authorId="0" shapeId="0" xr:uid="{082597D0-D4AA-4853-9A6C-11706DF995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6" authorId="0" shapeId="0" xr:uid="{E611CC26-0046-44F8-8362-F2E4A2A252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6" authorId="0" shapeId="0" xr:uid="{B776B196-64A2-4A3C-9BE8-C11FE0E90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6" authorId="0" shapeId="0" xr:uid="{3F2C6313-173D-45FC-96D7-CA8646FCE1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7" authorId="0" shapeId="0" xr:uid="{66A41431-73E1-4FFC-84CC-2BA1F9A84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7" authorId="0" shapeId="0" xr:uid="{CD18D547-0C99-4509-9D09-54B2F63791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7" authorId="0" shapeId="0" xr:uid="{219D67C1-3B84-43EE-9BB1-84658F0C57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7" authorId="0" shapeId="0" xr:uid="{DFB7982D-F1B2-4797-AC53-8C41EB4302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7" authorId="0" shapeId="0" xr:uid="{93F6CBAD-3A40-4E17-82D7-7772249986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7" authorId="0" shapeId="0" xr:uid="{76D33132-BC3D-452A-A1B1-6055DADE1A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8" authorId="0" shapeId="0" xr:uid="{1CC16BEA-F192-45AB-8711-EBE07901F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8" authorId="0" shapeId="0" xr:uid="{424828EA-237E-466D-86A8-1B2D2A16D2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8" authorId="0" shapeId="0" xr:uid="{EE57FFDC-12A5-4EF2-BB19-AB08CD2714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8" authorId="0" shapeId="0" xr:uid="{3D011DD6-0424-47A0-9BA7-23413569EE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8" authorId="0" shapeId="0" xr:uid="{DA0D09D4-1095-4F1D-9A08-B85B200442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8" authorId="0" shapeId="0" xr:uid="{0D5E3D3E-4FD4-458B-9F4C-E3C875FD38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9" authorId="0" shapeId="0" xr:uid="{5ABB3873-4141-4C08-8097-D598D68FB7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9" authorId="0" shapeId="0" xr:uid="{EDF0B189-8B10-4D62-AF77-91D5EB29D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9" authorId="0" shapeId="0" xr:uid="{4F4AE32F-8399-4A57-AC97-3F939E1D36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9" authorId="0" shapeId="0" xr:uid="{F28E5D9D-52E7-4670-AEFB-D6658EDD47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9" authorId="0" shapeId="0" xr:uid="{EA0BD7AE-A9E0-46BA-8DC8-61A31F2EFF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9" authorId="0" shapeId="0" xr:uid="{7A4BCB0E-A1C2-4962-AC7E-E3FE8ABD73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0" authorId="0" shapeId="0" xr:uid="{A533F9E1-D0E3-465F-836D-5ABFE276CB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0" authorId="0" shapeId="0" xr:uid="{DD70B1CE-38AE-449B-BBDB-16F9DBF4C8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0" authorId="0" shapeId="0" xr:uid="{F046B62D-2E9A-4E22-96B4-0053854B37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0" authorId="0" shapeId="0" xr:uid="{C40BF56A-F92F-409E-B23A-5CA59CC413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0" authorId="0" shapeId="0" xr:uid="{DA4C0307-6728-4A9A-B7ED-5E2DBF25FA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0" authorId="0" shapeId="0" xr:uid="{92596077-87BE-4976-B2B4-E5E901945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1" authorId="0" shapeId="0" xr:uid="{62E80354-BDA6-417E-8C61-926F5FAC6E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1" authorId="0" shapeId="0" xr:uid="{04734DF2-433E-4B91-9B3B-B8D4A8CCEA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1" authorId="0" shapeId="0" xr:uid="{F0AA2F54-9770-412C-93C1-3655C542BA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1" authorId="0" shapeId="0" xr:uid="{08E742AA-BF54-443F-A122-520F2FCF4C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1" authorId="0" shapeId="0" xr:uid="{7FA724E8-DEF3-4BAD-A6B9-31FC4A3AF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1" authorId="0" shapeId="0" xr:uid="{31AD2658-ECA1-48FD-A771-82FE11FF8E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2" authorId="0" shapeId="0" xr:uid="{AA86DDDC-3BD4-4DC6-867F-0DEDA42251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2" authorId="0" shapeId="0" xr:uid="{F4A7716E-DDE1-4347-855B-7DFF688E0B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2" authorId="0" shapeId="0" xr:uid="{42D6F7F2-EE0E-4E38-B412-9FB472DDAD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2" authorId="0" shapeId="0" xr:uid="{2BA9A13F-8DE6-4865-8EA7-495522916C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2" authorId="0" shapeId="0" xr:uid="{7FC0E5B2-104D-4D5A-9F46-08509F3227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2" authorId="0" shapeId="0" xr:uid="{8AF01668-7B28-4C71-AF2F-B227555C73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3" authorId="0" shapeId="0" xr:uid="{06CD0676-8DDE-44ED-ABF9-C5D42A3968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3" authorId="0" shapeId="0" xr:uid="{3087E0E5-20AA-4B50-AB5B-5265FEC5A0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3" authorId="0" shapeId="0" xr:uid="{3F70993F-11F7-4624-AC79-A05E0C99C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3" authorId="0" shapeId="0" xr:uid="{6D1CA0FB-05B3-49CA-8A68-9CF8CE9CD7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3" authorId="0" shapeId="0" xr:uid="{AE7A50E9-41D3-4A77-83EF-86B127F782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3" authorId="0" shapeId="0" xr:uid="{C1474FE3-9FF2-40B0-8638-52714F0974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4" authorId="0" shapeId="0" xr:uid="{E61622E5-AB62-43AD-B689-A48E7B1510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4" authorId="0" shapeId="0" xr:uid="{57FADE72-D0F1-459C-BCA2-4C28BCD0A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4" authorId="0" shapeId="0" xr:uid="{9515A65F-8A1B-4B2E-976B-1F141BBA10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4" authorId="0" shapeId="0" xr:uid="{A0D816FD-A219-4CE7-ADEF-A17B0A5107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4" authorId="0" shapeId="0" xr:uid="{84838DDF-AF0F-4CD2-9EEC-7478FCD816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4" authorId="0" shapeId="0" xr:uid="{E8495D76-0C78-4799-B57E-E199CDF610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5" authorId="0" shapeId="0" xr:uid="{6C59B588-F0D0-41D7-A080-3CAE377478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5" authorId="0" shapeId="0" xr:uid="{8121CA39-4730-446C-BEE2-776FBE70A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5" authorId="0" shapeId="0" xr:uid="{A82A1E7B-C49D-46DF-92FD-C3B75DA4B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5" authorId="0" shapeId="0" xr:uid="{EC7349E1-F242-45E1-804C-D545C125E7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5" authorId="0" shapeId="0" xr:uid="{9994D499-1F43-40F0-A85B-A63A034CA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5" authorId="0" shapeId="0" xr:uid="{D4EA5790-A0BF-4E33-AE56-E84AB78BEF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6" authorId="0" shapeId="0" xr:uid="{CDFCDB6D-6FE1-4A2D-B680-C210102AC7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6" authorId="0" shapeId="0" xr:uid="{64B4AB8D-F75B-489E-9DFB-4A3461AE65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6" authorId="0" shapeId="0" xr:uid="{2F423104-6783-4068-9761-E5C42AEE7D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6" authorId="0" shapeId="0" xr:uid="{FDBE87AF-C39E-4E14-82CB-7DBC9892CB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6" authorId="0" shapeId="0" xr:uid="{48B31E9A-3B57-4722-97C6-CD42E8C40F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6" authorId="0" shapeId="0" xr:uid="{E0BA7CE3-2FCE-4086-A4C9-9505748D9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9" authorId="0" shapeId="0" xr:uid="{B33F0DF5-5555-47AD-8945-B746B2E0E5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9" authorId="0" shapeId="0" xr:uid="{32B3E1A2-A394-42BA-98D8-EA00B09F8A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9" authorId="0" shapeId="0" xr:uid="{DEE80D24-003B-42F2-8F82-69EECD817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9" authorId="0" shapeId="0" xr:uid="{54E54080-4105-4662-AB96-97148E5484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9" authorId="0" shapeId="0" xr:uid="{ADB189E6-A50C-4F82-A19B-4F3C57E07A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9" authorId="0" shapeId="0" xr:uid="{ACC5D871-90D0-4F01-9375-CB3ABA802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0" authorId="0" shapeId="0" xr:uid="{25847553-0B1D-49A7-97B5-C4105A3A5F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0" authorId="0" shapeId="0" xr:uid="{8E2680F2-F459-43A8-9515-4E2D025CDC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0" authorId="0" shapeId="0" xr:uid="{340F3A33-8C81-479C-B148-645ACE32ED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0" authorId="0" shapeId="0" xr:uid="{1643D22A-7929-4EEA-8582-AAE7C8FF4D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0" authorId="0" shapeId="0" xr:uid="{80BB22A1-5E5C-41A4-89CD-FA8F5995AD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0" authorId="0" shapeId="0" xr:uid="{F43E6F05-67B8-43DD-8363-D148D059AB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1" authorId="0" shapeId="0" xr:uid="{9B5ADBCE-0DE4-4D64-B3CE-80356AE976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1" authorId="0" shapeId="0" xr:uid="{859A4430-A924-421A-99C2-559233E8E4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1" authorId="0" shapeId="0" xr:uid="{0D7D4497-9A21-4FB2-88C1-8AC7B0E18F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1" authorId="0" shapeId="0" xr:uid="{47B8D6A8-15A8-4ED6-A8E3-10C902BF8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1" authorId="0" shapeId="0" xr:uid="{4E7AE350-DABE-4ECA-957E-767D4F63B0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1" authorId="0" shapeId="0" xr:uid="{FEA022FD-2B45-4B1E-A258-1ACB574A97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2" authorId="0" shapeId="0" xr:uid="{03CEE281-909C-465D-B5F0-2C96897C0C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2" authorId="0" shapeId="0" xr:uid="{49E79F40-C499-4636-8F04-5149CCC2A5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2" authorId="0" shapeId="0" xr:uid="{0782E908-1FB7-4839-8454-209D424EB3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2" authorId="0" shapeId="0" xr:uid="{D5BF4A7B-156F-423B-BB2C-C457CD764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2" authorId="0" shapeId="0" xr:uid="{0AAD9AE2-1E78-4BD2-8031-811D83725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2" authorId="0" shapeId="0" xr:uid="{B29B9A52-1767-4F18-866A-06499A5A3C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3" authorId="0" shapeId="0" xr:uid="{461E79BA-2C89-43B3-A2D6-E6AE9A8B2B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3" authorId="0" shapeId="0" xr:uid="{3C6E9B21-4678-434E-876B-9B436CE92F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3" authorId="0" shapeId="0" xr:uid="{6B5EBC34-9869-4AC6-8CC5-EF1A3C550D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3" authorId="0" shapeId="0" xr:uid="{CDF58B04-7426-4622-8C22-B730D6FBB9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3" authorId="0" shapeId="0" xr:uid="{E7E458C0-37D0-4354-ACF7-E7711779BC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3" authorId="0" shapeId="0" xr:uid="{61418915-322D-4065-9C5C-C1C7F8E77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4" authorId="0" shapeId="0" xr:uid="{C292DC8D-799B-48D5-873D-280C4E53A8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4" authorId="0" shapeId="0" xr:uid="{B4B40764-5DA1-491C-948B-E09E339490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4" authorId="0" shapeId="0" xr:uid="{C2AD9078-93C6-4E82-98B1-FF94C5EF8A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4" authorId="0" shapeId="0" xr:uid="{45AFD45D-7259-43BA-AE84-4E383973C6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4" authorId="0" shapeId="0" xr:uid="{927516A2-86E1-49DA-868E-A4069EC244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4" authorId="0" shapeId="0" xr:uid="{104EEE56-230C-4546-8FA4-C482EFFE93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5" authorId="0" shapeId="0" xr:uid="{6065FF64-9205-42CC-8203-B330997BE4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5" authorId="0" shapeId="0" xr:uid="{0E2CE71D-E3E3-465E-BF31-88D21684F7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5" authorId="0" shapeId="0" xr:uid="{EA1F7253-40DF-4026-8C8D-76D6C4EEE6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5" authorId="0" shapeId="0" xr:uid="{5A0738BB-E8F6-4068-A385-9377EA4BA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5" authorId="0" shapeId="0" xr:uid="{634B37D9-B36B-4A3E-89C5-745591494C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5" authorId="0" shapeId="0" xr:uid="{87E11718-5484-4B2F-B3D2-82E32E616A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6" authorId="0" shapeId="0" xr:uid="{E7942695-9228-4584-945F-F57FAB3B9A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6" authorId="0" shapeId="0" xr:uid="{96C6C93B-9924-4960-8C0E-F26CD450EC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6" authorId="0" shapeId="0" xr:uid="{30E029DC-E53A-4724-B7F3-1E534AD0CC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6" authorId="0" shapeId="0" xr:uid="{74212629-7F93-4BEB-AAE0-7ED190DDE7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6" authorId="0" shapeId="0" xr:uid="{DCF748F3-433B-46B1-9C95-7D66CAE765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6" authorId="0" shapeId="0" xr:uid="{2638AF86-A0FC-4573-B32A-BA6AE295FE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7" authorId="0" shapeId="0" xr:uid="{88A09088-F366-49A4-891B-42F03F2215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7" authorId="0" shapeId="0" xr:uid="{3CF55A14-4469-4388-90DA-B217C5362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7" authorId="0" shapeId="0" xr:uid="{AF361929-8140-4A5B-8E8A-4549DAA6B9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7" authorId="0" shapeId="0" xr:uid="{B95D06CE-73B0-449B-994F-43704638C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7" authorId="0" shapeId="0" xr:uid="{7D9993C2-0BEA-40B1-8411-DD0CC48A79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7" authorId="0" shapeId="0" xr:uid="{9F24A094-F5EC-4392-901D-A4C4ACB5A0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8" authorId="0" shapeId="0" xr:uid="{571C1DD3-A993-4681-AB69-BF66FFDA1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8" authorId="0" shapeId="0" xr:uid="{13F758F0-82E5-49FD-84BB-DED0DA5A35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8" authorId="0" shapeId="0" xr:uid="{5FB2317B-98A7-4585-8463-993B2122B1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8" authorId="0" shapeId="0" xr:uid="{92CEE958-DEF7-4D80-A571-E75BD4F30D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8" authorId="0" shapeId="0" xr:uid="{77141D1F-8E26-44FB-A8AC-67493A033F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8" authorId="0" shapeId="0" xr:uid="{93BCA28F-0907-4614-A4DF-EB6DDE5177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9" authorId="0" shapeId="0" xr:uid="{F37BC5CC-3DC9-401A-AC9B-93410F2C0E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9" authorId="0" shapeId="0" xr:uid="{3D2F17EE-2150-4DFD-B63B-8C69F2790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9" authorId="0" shapeId="0" xr:uid="{2D1DD860-BC24-40C4-B177-A9E5FBF47B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9" authorId="0" shapeId="0" xr:uid="{FFE7C2E7-2711-432F-9906-CE9D4472AB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9" authorId="0" shapeId="0" xr:uid="{1DCEEF08-334F-4048-98F7-9AF13FF260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9" authorId="0" shapeId="0" xr:uid="{5B7338B8-A456-4843-B5BD-DF7395A1CB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2" authorId="0" shapeId="0" xr:uid="{73F8A749-883B-43F6-B8F0-8DA0875E95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2" authorId="0" shapeId="0" xr:uid="{CC3352E2-CC01-4434-96CD-D55A474B4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2" authorId="0" shapeId="0" xr:uid="{C764A993-C2E3-4CC8-9BDC-2B3C2D36F3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2" authorId="0" shapeId="0" xr:uid="{B5333F4C-813D-48DA-9773-43D426E621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2" authorId="0" shapeId="0" xr:uid="{6E3C0D67-0BBC-4F06-B457-E37BAE7128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2" authorId="0" shapeId="0" xr:uid="{D58381F3-E0BA-432C-9571-77E94CAFAF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3" authorId="0" shapeId="0" xr:uid="{FAC10256-019C-4DDD-85F1-C90BB806ED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3" authorId="0" shapeId="0" xr:uid="{A346CC69-D745-481B-AAA0-28D9EE971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3" authorId="0" shapeId="0" xr:uid="{B15A131F-1B6C-4F13-9790-BE29C0A78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3" authorId="0" shapeId="0" xr:uid="{0B3F7E13-1076-486E-88EB-F8CA2B97FA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3" authorId="0" shapeId="0" xr:uid="{BA63A617-D8CA-4DB6-A652-62F26ECB29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3" authorId="0" shapeId="0" xr:uid="{C643DD9A-B5C3-4120-8CED-10F1118DD0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4" authorId="0" shapeId="0" xr:uid="{025508FD-C217-4CDD-879D-DDA9EB9293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4" authorId="0" shapeId="0" xr:uid="{2F88C45D-C187-499E-A3CA-EF4645965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4" authorId="0" shapeId="0" xr:uid="{5A8AA2C1-2075-46BD-9A7C-6AA27BF5F8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4" authorId="0" shapeId="0" xr:uid="{5103AC84-7D13-4969-BF59-53E75C4CF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4" authorId="0" shapeId="0" xr:uid="{DE7E1219-6F00-472B-A060-14AEBACABA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4" authorId="0" shapeId="0" xr:uid="{E2AAEA9F-4CF6-4F8B-AF9D-EFB1ACCD90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5" authorId="0" shapeId="0" xr:uid="{6973EE81-9C56-4C74-A58C-C7620C241A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5" authorId="0" shapeId="0" xr:uid="{2882AE5A-FB24-41D1-ABD6-2385E3D379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5" authorId="0" shapeId="0" xr:uid="{7918E8D4-80DA-449F-9551-632C4E892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5" authorId="0" shapeId="0" xr:uid="{F5C6AF64-51A9-49D6-AC83-B9249082BC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5" authorId="0" shapeId="0" xr:uid="{76B87FB6-EC8E-45E3-A1B4-55C6DC834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5" authorId="0" shapeId="0" xr:uid="{A4B8DD8D-D558-47F5-914F-635329470D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6" authorId="0" shapeId="0" xr:uid="{7755EE26-B911-489D-9CE1-597AB70A67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6" authorId="0" shapeId="0" xr:uid="{45B77C63-DA38-42BA-A02C-DD79D2C3A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6" authorId="0" shapeId="0" xr:uid="{A119E6FA-784F-4BF7-89F7-7456F00DA1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6" authorId="0" shapeId="0" xr:uid="{BCF37A2F-F69B-44BA-AC38-77FDFBF93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6" authorId="0" shapeId="0" xr:uid="{3B55989B-315C-4071-ADCF-2F91CEFBC8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6" authorId="0" shapeId="0" xr:uid="{F28938F4-2D15-4295-9A63-C7BEDB5701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7" authorId="0" shapeId="0" xr:uid="{60CD6647-A8CD-4219-B4CB-48E78ED78C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7" authorId="0" shapeId="0" xr:uid="{F987455A-BC20-44A1-B396-E0BD945DF2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7" authorId="0" shapeId="0" xr:uid="{1790E172-9C46-4049-985C-90935C045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7" authorId="0" shapeId="0" xr:uid="{4473F390-279E-45B8-A86B-AC9FD8BAC5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7" authorId="0" shapeId="0" xr:uid="{C270841E-CA08-4398-974F-68B9B8C55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7" authorId="0" shapeId="0" xr:uid="{85BF6EE5-622B-4627-ABE3-BEBC6F09DF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8" authorId="0" shapeId="0" xr:uid="{7D1AAA3D-51C1-4D8A-8057-348A9D7E27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8" authorId="0" shapeId="0" xr:uid="{0C754A2D-A452-4120-855E-89321F773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8" authorId="0" shapeId="0" xr:uid="{A20E0138-9AA1-4AEC-828A-438791670E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8" authorId="0" shapeId="0" xr:uid="{78C61508-B3A7-49E0-A864-DD4DB50B57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8" authorId="0" shapeId="0" xr:uid="{672454F2-D874-485E-B22F-E80287DAAB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8" authorId="0" shapeId="0" xr:uid="{8921DC7A-6AD6-4A10-96E0-D7C1D5DAE6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9" authorId="0" shapeId="0" xr:uid="{FB0AF342-23C8-4EA4-99CC-A3ACD6C6F2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9" authorId="0" shapeId="0" xr:uid="{45776DC4-0F7D-46ED-8A82-C9A88A11FC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9" authorId="0" shapeId="0" xr:uid="{DBBE70A6-1195-4EED-A73E-9DC46F1CBC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9" authorId="0" shapeId="0" xr:uid="{A4C242E2-C404-479C-8608-E57F072941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9" authorId="0" shapeId="0" xr:uid="{AF422004-8DE1-4EE2-A85F-B5483E400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9" authorId="0" shapeId="0" xr:uid="{DAA3D6F7-092B-44C2-AEEA-77B4D32E39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0" authorId="0" shapeId="0" xr:uid="{F917ADDB-EAE1-43AB-8DEA-890BD35C8B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0" authorId="0" shapeId="0" xr:uid="{0655CAC1-8793-4BCF-8637-EDC54DBCCC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0" authorId="0" shapeId="0" xr:uid="{8FAF6174-2638-4F7B-8E12-B8D2E40A8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0" authorId="0" shapeId="0" xr:uid="{2511383F-5529-4B3F-B635-CC535D221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0" authorId="0" shapeId="0" xr:uid="{FAD3FAD1-A568-42CA-96C1-84BAC2241A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0" authorId="0" shapeId="0" xr:uid="{0DEBF0B7-09D1-4854-8187-E4407B763F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1" authorId="0" shapeId="0" xr:uid="{B917A50D-03E7-4A91-98AD-B044483A5B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1" authorId="0" shapeId="0" xr:uid="{469CE14E-0AA1-4B69-8110-E489CA7E1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1" authorId="0" shapeId="0" xr:uid="{74394432-2D64-4158-A901-7570ADBDF7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1" authorId="0" shapeId="0" xr:uid="{793E89FA-9553-460A-A8CF-F4AB5FAB47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1" authorId="0" shapeId="0" xr:uid="{A5A30E4D-DCEE-4834-92F2-DEFFFB8BDA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1" authorId="0" shapeId="0" xr:uid="{756CEDD5-6E87-4BBD-8B14-AD6F02483E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2" authorId="0" shapeId="0" xr:uid="{C950935F-32C4-41E2-8EE1-3EAA29FB65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2" authorId="0" shapeId="0" xr:uid="{49367A60-68AC-4916-89E9-27A9A438C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2" authorId="0" shapeId="0" xr:uid="{B9351D9D-992B-47F0-86DE-43601D03CA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2" authorId="0" shapeId="0" xr:uid="{26F9C4A3-046A-4768-980B-A2F5775892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2" authorId="0" shapeId="0" xr:uid="{B9F251AC-F78A-4E3A-AD2C-6E0D209CA5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2" authorId="0" shapeId="0" xr:uid="{487C2DD5-1E0A-47F3-BF69-1E55A4353F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5" authorId="0" shapeId="0" xr:uid="{B9024671-F9DA-4B4A-83CC-2B914CE732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5" authorId="0" shapeId="0" xr:uid="{0DD517D3-5E02-4906-806E-487AABFE2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5" authorId="0" shapeId="0" xr:uid="{BACC768B-8BC5-4C87-B569-A9F2E87C59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5" authorId="0" shapeId="0" xr:uid="{490C5A12-2813-4C3B-B15E-6108646C6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5" authorId="0" shapeId="0" xr:uid="{215FE587-4B51-48FA-B32A-2690C6783E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5" authorId="0" shapeId="0" xr:uid="{0978A248-B51F-4100-953F-9CB26EA877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6" authorId="0" shapeId="0" xr:uid="{FF57EAE3-DD76-477E-AC91-4DA33B968A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6" authorId="0" shapeId="0" xr:uid="{5B0083D4-11FB-4F7A-B597-3A6B9D17E7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6" authorId="0" shapeId="0" xr:uid="{E7AE114B-0265-4049-BDEA-361112EBE0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6" authorId="0" shapeId="0" xr:uid="{E1A7E3EF-DAB5-4816-A5E2-70572D7B0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6" authorId="0" shapeId="0" xr:uid="{4451967D-6A5A-4F48-8398-A8562D1CCA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6" authorId="0" shapeId="0" xr:uid="{22FDF70F-3936-45D3-8910-99E42023A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7" authorId="0" shapeId="0" xr:uid="{84FD2238-9518-4170-90D3-797658CCF8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7" authorId="0" shapeId="0" xr:uid="{7769ECB6-5956-406F-937A-FB0ADB950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7" authorId="0" shapeId="0" xr:uid="{04C3DBF7-6F11-4F88-AD1C-61DBB5F6F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7" authorId="0" shapeId="0" xr:uid="{D1A8415A-F3F0-4049-8DCC-8B3FB73750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7" authorId="0" shapeId="0" xr:uid="{83CED22F-9D54-44AD-B5AB-97571896C8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7" authorId="0" shapeId="0" xr:uid="{DA65C4C5-C754-4A38-A4C0-CD4024C2C3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8" authorId="0" shapeId="0" xr:uid="{0319467A-B85E-4D67-AF3D-DD9AA8D633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8" authorId="0" shapeId="0" xr:uid="{3CFB75BE-5C2D-4B77-86FD-4D8C33A53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8" authorId="0" shapeId="0" xr:uid="{D70CCFE6-88EB-4988-86E3-BB5E89AA70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8" authorId="0" shapeId="0" xr:uid="{FDFB0C53-3D42-43AA-9F65-25427926DD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8" authorId="0" shapeId="0" xr:uid="{8BAFE513-09BF-4329-8388-791E848A3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8" authorId="0" shapeId="0" xr:uid="{56C41A10-A44D-4D21-A5F2-47E3DA3CC8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9" authorId="0" shapeId="0" xr:uid="{7B83516E-8856-4ACC-9BB4-F4BBBD4AFA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9" authorId="0" shapeId="0" xr:uid="{7385B9EA-8751-4324-85E9-834122F0C9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9" authorId="0" shapeId="0" xr:uid="{DA4108D1-4551-4496-99AA-45139FD84D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9" authorId="0" shapeId="0" xr:uid="{8355B296-53A3-4F81-85CF-4BC89A0A63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9" authorId="0" shapeId="0" xr:uid="{EDE64DFD-74C6-4D6B-897D-4BD6BFCFD9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9" authorId="0" shapeId="0" xr:uid="{66A73D00-DE93-497F-BAB3-2A26F89B5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0" authorId="0" shapeId="0" xr:uid="{82968EB1-89F1-45B1-9425-34DFAEEAF2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0" authorId="0" shapeId="0" xr:uid="{40D62670-AFCF-4E21-923C-B05AC80F40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0" authorId="0" shapeId="0" xr:uid="{935D6C18-E25C-4F60-8C7F-172CA608B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0" authorId="0" shapeId="0" xr:uid="{F05F421E-C42E-4848-A861-38ACF38B6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0" authorId="0" shapeId="0" xr:uid="{0E6A1CBB-05D2-4B24-B264-EC1B08937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0" authorId="0" shapeId="0" xr:uid="{CDEA9263-B3E7-4FD4-81C3-AEA678CFA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1" authorId="0" shapeId="0" xr:uid="{7DF878CB-70BC-4E42-9F03-ED850FF06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1" authorId="0" shapeId="0" xr:uid="{5CAAE7E8-A120-4D9C-A2FF-547396027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1" authorId="0" shapeId="0" xr:uid="{940492C5-547D-4CE0-B56E-4286DE29C1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1" authorId="0" shapeId="0" xr:uid="{D18B4EAD-DEAB-49BF-86BD-E46A12B04C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1" authorId="0" shapeId="0" xr:uid="{D94744F5-B430-482D-A426-ADDB7FFE6D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1" authorId="0" shapeId="0" xr:uid="{17A0FDEC-CB5F-40DE-9427-88D0664D04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2" authorId="0" shapeId="0" xr:uid="{A9D51723-D990-462D-8907-7EC6DBA9A0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2" authorId="0" shapeId="0" xr:uid="{D80D25F6-35AF-4DBB-9AE7-A982A77A4D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2" authorId="0" shapeId="0" xr:uid="{756034B7-FD7B-4A88-9BE7-B5AD71DBC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2" authorId="0" shapeId="0" xr:uid="{92BA8E8D-E0C4-4932-A4D7-362D9A6ED5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2" authorId="0" shapeId="0" xr:uid="{6632C904-574A-4CB9-8504-40B34D2191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2" authorId="0" shapeId="0" xr:uid="{789F13A3-67E3-4AE4-9B58-CD5385CEC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3" authorId="0" shapeId="0" xr:uid="{233025D5-6934-4A94-9AA7-B841788C2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3" authorId="0" shapeId="0" xr:uid="{5BA0B272-FDBE-40AC-A52A-1D94F85337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3" authorId="0" shapeId="0" xr:uid="{7D1C72F3-A19C-4FF3-B4A2-916785BBFC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3" authorId="0" shapeId="0" xr:uid="{5FD99698-F144-4D02-AB5A-773B3CB75E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3" authorId="0" shapeId="0" xr:uid="{026EEA02-CE49-46AE-A304-CD2AB1BCB8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3" authorId="0" shapeId="0" xr:uid="{A0623AE1-435E-4B46-9333-33868FD22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4" authorId="0" shapeId="0" xr:uid="{ACDFA931-D2F8-4445-8356-5296299D26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4" authorId="0" shapeId="0" xr:uid="{EE1D57CE-B481-4904-AE98-E7AAF1D7EA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4" authorId="0" shapeId="0" xr:uid="{252EFA65-1C2B-4FBB-9125-16F2CC996F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4" authorId="0" shapeId="0" xr:uid="{810D7747-27F6-45F4-B4CD-D81A113A46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4" authorId="0" shapeId="0" xr:uid="{71BEE59D-33C8-49A0-9828-E3015910FC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4" authorId="0" shapeId="0" xr:uid="{4CFCC2E4-FE33-4505-95A8-7729FE598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5" authorId="0" shapeId="0" xr:uid="{BB925AE0-93CD-40FB-A458-9B64C38E5A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5" authorId="0" shapeId="0" xr:uid="{D3314053-CA74-4D4B-9890-B06D960B9B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5" authorId="0" shapeId="0" xr:uid="{ABDF774D-836F-4A92-BD38-432CF3F91B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5" authorId="0" shapeId="0" xr:uid="{FE28174D-C460-4E76-BED2-E3EAE114B2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5" authorId="0" shapeId="0" xr:uid="{8A71A81D-E75A-471E-A93B-49DB18B707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5" authorId="0" shapeId="0" xr:uid="{36F585B6-63E8-49FC-9C41-AEB30B6CEE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8" authorId="0" shapeId="0" xr:uid="{4EA9E338-0360-494C-858A-4A7B197F2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8" authorId="0" shapeId="0" xr:uid="{DA691B7A-BF48-4E86-AA08-5B34707AD4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8" authorId="0" shapeId="0" xr:uid="{5F7F4F3A-0E64-4120-BE5C-2E43FDD21C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8" authorId="0" shapeId="0" xr:uid="{9C8EFBF7-C8A8-4A6D-BF55-B2199CDCD1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8" authorId="0" shapeId="0" xr:uid="{12A6A62A-774C-4597-99D6-12E2F9026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8" authorId="0" shapeId="0" xr:uid="{A92D694B-97A4-4599-BE7F-48956AD104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9" authorId="0" shapeId="0" xr:uid="{B5B375EB-8119-40FB-AC1D-C203F3D2B7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9" authorId="0" shapeId="0" xr:uid="{9F9B1830-00B7-4E36-A99E-24CAED5703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9" authorId="0" shapeId="0" xr:uid="{D10580C7-CBA6-4C33-9B9E-C0507AE96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9" authorId="0" shapeId="0" xr:uid="{78E48D48-464C-43EB-B536-F13A980C38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9" authorId="0" shapeId="0" xr:uid="{1D60C451-C2D8-4500-9856-92D9B12EA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9" authorId="0" shapeId="0" xr:uid="{D383A142-14FD-4704-B102-3226A67E94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0" authorId="0" shapeId="0" xr:uid="{CD75DA54-3140-49CA-8363-3438EDC9A3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0" authorId="0" shapeId="0" xr:uid="{B506D6EE-8737-408C-A4B7-3C58164431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0" authorId="0" shapeId="0" xr:uid="{76132701-891F-40FE-B19F-7CC8BF489C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0" authorId="0" shapeId="0" xr:uid="{97531F16-CEFE-4BE4-A163-4563D13DD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0" authorId="0" shapeId="0" xr:uid="{0262EAE4-407B-4C64-94B6-181F66E45D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0" authorId="0" shapeId="0" xr:uid="{846284E8-F4D7-4B9A-90BD-DF960ED067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1" authorId="0" shapeId="0" xr:uid="{BCBD9CAE-8133-4D0F-8C4B-4D0D5E28DA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1" authorId="0" shapeId="0" xr:uid="{B19113EF-4C54-4936-AC81-37AC44D0C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1" authorId="0" shapeId="0" xr:uid="{A0C1AD0A-FE7C-4888-A00A-0D2BB22840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1" authorId="0" shapeId="0" xr:uid="{A546C82E-1ABC-4C0A-A572-4595AB287E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1" authorId="0" shapeId="0" xr:uid="{AF39EF64-7C4B-43B7-9BEE-7421331CBA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1" authorId="0" shapeId="0" xr:uid="{5320B842-44F0-4659-8797-AE172213A6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2" authorId="0" shapeId="0" xr:uid="{1C8F3BF9-A1CE-43FA-9CC4-2C051E2E16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2" authorId="0" shapeId="0" xr:uid="{83AB4C54-68E2-4586-BCBE-53C886C91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2" authorId="0" shapeId="0" xr:uid="{B15D89D7-2DB1-4DE8-A97D-4756DB410E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2" authorId="0" shapeId="0" xr:uid="{121E72EE-B0D6-4B4C-92C5-0A714961CD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2" authorId="0" shapeId="0" xr:uid="{68A46AC9-0250-4F28-9398-DB174E9741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2" authorId="0" shapeId="0" xr:uid="{C722AA58-7325-4B94-B4A7-D4C217A85C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3" authorId="0" shapeId="0" xr:uid="{52B3416F-5233-496E-9564-3C0B50CC34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3" authorId="0" shapeId="0" xr:uid="{3D85A562-8D1B-447A-B15E-1DEFD7B15D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3" authorId="0" shapeId="0" xr:uid="{C259DD9A-1CC9-47A2-92D3-5735109B3E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3" authorId="0" shapeId="0" xr:uid="{69669B34-CC53-49DF-95C6-A4BD1F3993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3" authorId="0" shapeId="0" xr:uid="{ABDBD74E-878C-4BD4-B67E-E99009487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3" authorId="0" shapeId="0" xr:uid="{07EE2F27-A82D-45B4-A857-B42597E607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4" authorId="0" shapeId="0" xr:uid="{55F149E0-4A32-47B1-B563-77AD7A7E21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4" authorId="0" shapeId="0" xr:uid="{CFD8309E-3C9B-4340-932B-627D2DE725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4" authorId="0" shapeId="0" xr:uid="{35EAB10C-5E21-4B12-8B1E-D52C420E04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4" authorId="0" shapeId="0" xr:uid="{F9177DEA-1D8C-4219-9249-FB1F00C08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4" authorId="0" shapeId="0" xr:uid="{AC5429D1-66CF-4BDC-8B3D-30F8378C3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4" authorId="0" shapeId="0" xr:uid="{2EF2B38E-076C-43DC-8D8F-50CB0E0D4D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5" authorId="0" shapeId="0" xr:uid="{12B5743B-BD72-4B56-BCB8-AE7F40B371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5" authorId="0" shapeId="0" xr:uid="{A6387998-95DE-46BB-8812-58A160069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5" authorId="0" shapeId="0" xr:uid="{2196855A-59DE-429F-A972-DD76FB736C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5" authorId="0" shapeId="0" xr:uid="{5BE72CCE-9E43-476F-B3F0-974FB331F7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5" authorId="0" shapeId="0" xr:uid="{2A193ECF-2413-4D4B-9BA5-256A9479AD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5" authorId="0" shapeId="0" xr:uid="{0F35D02F-80A0-4DF5-A3D5-C85704BB76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6" authorId="0" shapeId="0" xr:uid="{1F78A8D4-CF21-4304-8C00-8C1D08C6D4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6" authorId="0" shapeId="0" xr:uid="{B85353BA-A82D-4E17-B17A-12CDA3D1A6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6" authorId="0" shapeId="0" xr:uid="{0B0BC197-4CF9-4469-9D78-D186DAAE3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6" authorId="0" shapeId="0" xr:uid="{EA60A75B-22C2-4829-965B-D0F271528C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6" authorId="0" shapeId="0" xr:uid="{7EBE8DE5-5C98-4B38-91F8-E63722C2D7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6" authorId="0" shapeId="0" xr:uid="{F6EDCA93-BFEE-4407-96E6-4E78FE180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7" authorId="0" shapeId="0" xr:uid="{767A3277-775E-4B2F-88C1-D45F6BC70A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7" authorId="0" shapeId="0" xr:uid="{B6A396B7-8ED7-4175-A8E6-C269AE088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7" authorId="0" shapeId="0" xr:uid="{A79549C3-DC45-45E6-8E42-64A46AD96C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7" authorId="0" shapeId="0" xr:uid="{A0F670DB-BF59-4670-9C2B-5B5436AD4A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7" authorId="0" shapeId="0" xr:uid="{A5D987A5-9AF6-455B-A205-F4DC4BEC7F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7" authorId="0" shapeId="0" xr:uid="{9EF16D0D-99AE-4C43-BD2C-63813D316F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8" authorId="0" shapeId="0" xr:uid="{6F960D0A-D4E2-448E-86E7-DEB521AA1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8" authorId="0" shapeId="0" xr:uid="{D73D6569-43B7-4208-BDAE-6358FE6146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8" authorId="0" shapeId="0" xr:uid="{9D544FA8-2DB4-4D6F-BFB4-CDE2FB9770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8" authorId="0" shapeId="0" xr:uid="{9D2F98DC-F160-4373-92F1-480927A7B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8" authorId="0" shapeId="0" xr:uid="{EFB60272-D1EC-41CB-91E3-0C47DB94E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8" authorId="0" shapeId="0" xr:uid="{60D8779E-614F-46DA-94F0-1A1B3B6296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1" authorId="0" shapeId="0" xr:uid="{0B2F4244-F880-4EA4-A03C-4EEFD913BF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1" authorId="0" shapeId="0" xr:uid="{B67D823F-6B9D-47F4-86D5-3A07E80A9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1" authorId="0" shapeId="0" xr:uid="{BBDAEF5C-A183-4511-9295-4F75C3DA1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1" authorId="0" shapeId="0" xr:uid="{7F32596D-E6A1-48E6-B643-25077F5454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1" authorId="0" shapeId="0" xr:uid="{4AD59B26-F274-4FAB-BF6D-D83596A14D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1" authorId="0" shapeId="0" xr:uid="{68DAFC0D-E236-496E-84B7-56C3A201D8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2" authorId="0" shapeId="0" xr:uid="{6D23A0E3-D110-47D7-80EC-E1873F4A39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2" authorId="0" shapeId="0" xr:uid="{126C1251-AF64-449B-8B01-BB84F757F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2" authorId="0" shapeId="0" xr:uid="{4F531731-F712-4062-B138-095845ADE9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2" authorId="0" shapeId="0" xr:uid="{BFD86A76-9881-4E4D-BF45-5951A2A3CF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2" authorId="0" shapeId="0" xr:uid="{59AE9994-572F-4BF4-A489-E944BA2095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2" authorId="0" shapeId="0" xr:uid="{36592A19-EC28-4693-9BC5-E7DD0E41FA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3" authorId="0" shapeId="0" xr:uid="{267F0BCF-7BC9-4118-A259-417870CAB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3" authorId="0" shapeId="0" xr:uid="{0DEF67C8-1FDF-4ACF-A2A6-B5DEB558BF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3" authorId="0" shapeId="0" xr:uid="{0B5485B1-21C1-4F1D-9D08-BD937A235C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3" authorId="0" shapeId="0" xr:uid="{D9FDE145-0F72-4499-9440-34783B8E39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3" authorId="0" shapeId="0" xr:uid="{03BD125B-A2D6-483D-A970-892668FE7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3" authorId="0" shapeId="0" xr:uid="{879D553B-E2C7-47DB-BC18-9C6427F6CB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4" authorId="0" shapeId="0" xr:uid="{515CDCA0-B003-4FD2-AF3F-D757852C1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4" authorId="0" shapeId="0" xr:uid="{2D22A822-725E-4B51-8F19-8E6B9193CA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4" authorId="0" shapeId="0" xr:uid="{B0669A88-9432-4F1C-8D9B-FBA12CB67B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4" authorId="0" shapeId="0" xr:uid="{EF1EDE1D-BAEB-4718-89F1-81E23C08D6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4" authorId="0" shapeId="0" xr:uid="{4E4E17FA-CE51-42D7-97DD-84286DB2F1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4" authorId="0" shapeId="0" xr:uid="{B5E28380-FFBA-4F1C-9BC0-3D2ABD92DF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5" authorId="0" shapeId="0" xr:uid="{0EE7ECC2-77AB-4888-98B1-45946F557E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5" authorId="0" shapeId="0" xr:uid="{4A83B65B-138D-4985-A316-0706F32154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5" authorId="0" shapeId="0" xr:uid="{14F070F2-4150-445D-BD49-33D3DC9D12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5" authorId="0" shapeId="0" xr:uid="{B305D012-A880-4C87-92D5-FF15B2149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5" authorId="0" shapeId="0" xr:uid="{AA02FFFA-AE1B-4250-BEF3-4FF113393F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5" authorId="0" shapeId="0" xr:uid="{4E2DC4CA-CF67-4D95-A1CC-407E1E779D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6" authorId="0" shapeId="0" xr:uid="{E83101F5-FD4A-4BC1-8790-B452FFA60F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6" authorId="0" shapeId="0" xr:uid="{4B25B5A1-CA0B-4F75-BD96-932968FDC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6" authorId="0" shapeId="0" xr:uid="{3B0F6280-32BF-458E-B190-727AC1F16A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6" authorId="0" shapeId="0" xr:uid="{A6A55F51-270D-42C7-A763-339DDF1613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6" authorId="0" shapeId="0" xr:uid="{3A1AD0DF-B242-4085-AE89-A1FBA5563D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6" authorId="0" shapeId="0" xr:uid="{99B9642C-D4C7-4A62-A392-8D24444777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7" authorId="0" shapeId="0" xr:uid="{4F8AF5E7-ADD5-4B85-B55B-8A93F2B098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7" authorId="0" shapeId="0" xr:uid="{17DC3B3F-B145-44D8-897B-0B13273268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7" authorId="0" shapeId="0" xr:uid="{30C6C83D-CC4D-4F80-82FF-2FD2B7D166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7" authorId="0" shapeId="0" xr:uid="{72485D02-1E2F-428C-AE1A-52B75D473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7" authorId="0" shapeId="0" xr:uid="{AC3350A3-EB0A-4465-8897-DB3BD4DDFC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7" authorId="0" shapeId="0" xr:uid="{D6D6DB10-7227-4A0B-BC6C-01BC29240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8" authorId="0" shapeId="0" xr:uid="{D0C1BACD-2E53-41FE-8D52-CBBE3BF55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8" authorId="0" shapeId="0" xr:uid="{FAFB409F-2EB6-4F16-A8CE-C31FB535F9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8" authorId="0" shapeId="0" xr:uid="{263DD112-FB7B-495D-A6B7-7B477FDE23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8" authorId="0" shapeId="0" xr:uid="{EA13F5AA-E8B5-460D-A179-B2EB815AB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8" authorId="0" shapeId="0" xr:uid="{5ED2B6A7-281A-4840-A665-09B97E6F2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8" authorId="0" shapeId="0" xr:uid="{CB070CC6-B6C6-46DD-A1C8-8014AA8095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9" authorId="0" shapeId="0" xr:uid="{C34D20DA-E154-453C-BFF6-B9B887EC8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9" authorId="0" shapeId="0" xr:uid="{17ECB71E-B382-4379-BF0B-B5EE570C1A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9" authorId="0" shapeId="0" xr:uid="{568A62FC-C7B7-40A4-92F4-0E4F856884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9" authorId="0" shapeId="0" xr:uid="{DF7758A0-C98B-4137-B500-7C9BBC5B0F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9" authorId="0" shapeId="0" xr:uid="{F8FE3C5A-B837-4895-A224-8996857D5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9" authorId="0" shapeId="0" xr:uid="{4494EDA1-983A-48E2-A9FA-1FFEE981B7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0" authorId="0" shapeId="0" xr:uid="{11E59F02-2570-4809-9198-295FF0048B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0" authorId="0" shapeId="0" xr:uid="{A8FD376B-8C96-459E-A295-262AFE13C6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0" authorId="0" shapeId="0" xr:uid="{8A18A49D-D233-41E7-9CAA-8AC220D80A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0" authorId="0" shapeId="0" xr:uid="{1CCBB101-F111-414C-8B87-959B2651AA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0" authorId="0" shapeId="0" xr:uid="{C555A1B6-9CD9-4DF2-8F78-4337BA6DEB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0" authorId="0" shapeId="0" xr:uid="{15F31ECE-1F61-412D-99AE-33B9C34288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1" authorId="0" shapeId="0" xr:uid="{0FA3BBD4-9A1A-4340-B346-74852433DC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1" authorId="0" shapeId="0" xr:uid="{F8B1B90A-5C0F-4F3A-B140-B3CFE8E907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1" authorId="0" shapeId="0" xr:uid="{4BE620E8-FC6A-4B5E-8AAD-596E04242D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1" authorId="0" shapeId="0" xr:uid="{1DAFF5A9-F389-4A8C-A757-BEE63C680D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1" authorId="0" shapeId="0" xr:uid="{A4285B34-F35A-44EB-9631-CDAE0464AF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1" authorId="0" shapeId="0" xr:uid="{1EE6C34B-5BC9-4C44-B271-A89522B460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4" authorId="0" shapeId="0" xr:uid="{90BB91AB-2811-4438-9EF3-81A42D686B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4" authorId="0" shapeId="0" xr:uid="{4CB17B8C-E85C-475C-9DD1-B1B7E8123A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4" authorId="0" shapeId="0" xr:uid="{79DAE799-D8C8-40DB-8235-0F39D308AC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4" authorId="0" shapeId="0" xr:uid="{5B0BEF80-92EF-40E0-8C10-9C41B9AB0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4" authorId="0" shapeId="0" xr:uid="{D92CA66C-6F16-45E0-889D-F65BC61081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4" authorId="0" shapeId="0" xr:uid="{B1999433-744D-48BC-A7EC-D63ABF6354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5" authorId="0" shapeId="0" xr:uid="{CB91B375-E516-4336-9BCF-76D99E5DEE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5" authorId="0" shapeId="0" xr:uid="{41B057BD-930C-48C7-A5CF-121F2CF47F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5" authorId="0" shapeId="0" xr:uid="{6AA99302-8A1C-484D-91CB-2AC41ABE1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5" authorId="0" shapeId="0" xr:uid="{DA37B85C-127F-4B5E-B54C-17853EDF83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5" authorId="0" shapeId="0" xr:uid="{B77EFE3E-154B-480C-93AC-0CF359C4F6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5" authorId="0" shapeId="0" xr:uid="{86E41267-4B20-4C9B-BF59-A7A367BCC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6" authorId="0" shapeId="0" xr:uid="{DE746861-294E-4AA9-AD0A-78B20B5838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6" authorId="0" shapeId="0" xr:uid="{07B766BC-C7A3-4E20-8A4E-542AA3EBD8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6" authorId="0" shapeId="0" xr:uid="{AE3D0F4F-469E-422D-95A5-0E0A2C6B61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6" authorId="0" shapeId="0" xr:uid="{77A30B44-4534-4D1E-AE11-6C17816529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6" authorId="0" shapeId="0" xr:uid="{707C98F6-C1AE-448D-9A46-D6DFC5A4A7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6" authorId="0" shapeId="0" xr:uid="{26625737-611E-4C7B-87E5-C5F8DD3C1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7" authorId="0" shapeId="0" xr:uid="{B83E3779-EEC5-4AF1-BAB7-24A8BF7AF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7" authorId="0" shapeId="0" xr:uid="{232AB0B1-CCE3-4EC0-8D7F-2FDE4503B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7" authorId="0" shapeId="0" xr:uid="{D4C7A720-6900-4BF3-81A3-59F4DBC6D6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7" authorId="0" shapeId="0" xr:uid="{D2F09DC5-E82C-46DA-8D0A-532323144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7" authorId="0" shapeId="0" xr:uid="{C1033218-9315-4E8D-93FE-4E0BC6EB4D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7" authorId="0" shapeId="0" xr:uid="{7B3C488A-575E-4A1A-9C04-251E99A3B3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8" authorId="0" shapeId="0" xr:uid="{A6FC6821-B2C1-4166-82FE-635F78F81C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8" authorId="0" shapeId="0" xr:uid="{08F0411C-484A-45F6-97BC-D51561C44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8" authorId="0" shapeId="0" xr:uid="{6BF797BD-0E46-4088-ADE3-9555F4C06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8" authorId="0" shapeId="0" xr:uid="{E2C9A8F0-5CF9-4BFC-B65B-6B1C441D1D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8" authorId="0" shapeId="0" xr:uid="{0FFA1EEF-2A6B-4433-8917-F8F3C12340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8" authorId="0" shapeId="0" xr:uid="{19385BDF-C180-4931-8755-302F080500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9" authorId="0" shapeId="0" xr:uid="{B0FB935A-6BD0-4157-AE5C-34E8628566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9" authorId="0" shapeId="0" xr:uid="{A8A097D2-808E-41F4-8703-881EEE0EE9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9" authorId="0" shapeId="0" xr:uid="{7B6376D6-1246-45AE-A8EE-DF028E42F9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9" authorId="0" shapeId="0" xr:uid="{DA31CDC9-A4CA-4A1E-BF95-674E9775B6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9" authorId="0" shapeId="0" xr:uid="{B25D2666-80BD-4592-BBB7-BE96B5D7C5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9" authorId="0" shapeId="0" xr:uid="{F365BB0F-D293-4DE6-930E-43F44C5422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0" authorId="0" shapeId="0" xr:uid="{42D53327-FEC6-4A3F-A73E-141260BDB8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0" authorId="0" shapeId="0" xr:uid="{172701ED-D5AB-4636-838B-C56E083DA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0" authorId="0" shapeId="0" xr:uid="{424E1150-DAE0-41A3-9154-BB3E7985F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0" authorId="0" shapeId="0" xr:uid="{3751FFB2-D193-4B65-85E9-0694208D0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0" authorId="0" shapeId="0" xr:uid="{6AC5A0A6-3C03-4410-BF5F-07A3FBAA26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0" authorId="0" shapeId="0" xr:uid="{908F6907-D48C-4B08-87BD-02FED01D5D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1" authorId="0" shapeId="0" xr:uid="{8D275188-F197-4F2A-B0E3-8242B8CFB1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1" authorId="0" shapeId="0" xr:uid="{709C6671-4E4D-48BC-97E4-ACB707F62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1" authorId="0" shapeId="0" xr:uid="{E279CE77-317D-419C-BB25-0701315658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1" authorId="0" shapeId="0" xr:uid="{B871D406-07FF-434A-AB0C-CE6C66DC83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1" authorId="0" shapeId="0" xr:uid="{A3F4D896-2C70-4999-A176-06A044CB7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1" authorId="0" shapeId="0" xr:uid="{0058E0C2-AE23-40BA-A00C-B72DA178F4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2" authorId="0" shapeId="0" xr:uid="{D9E9CB1C-CEC5-4EFB-A6EC-BD5B409AF1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2" authorId="0" shapeId="0" xr:uid="{F946C5A8-F1CC-4C1C-8168-27D6687805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2" authorId="0" shapeId="0" xr:uid="{E0DB99DD-5F0B-4E65-A5DD-55CF6FC04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2" authorId="0" shapeId="0" xr:uid="{E53C511D-3FB4-4415-823A-7E152F8DC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2" authorId="0" shapeId="0" xr:uid="{D975E54E-1357-4279-9388-57B7993E54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2" authorId="0" shapeId="0" xr:uid="{1C542CE6-C7CC-40E6-A29A-111F068370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3" authorId="0" shapeId="0" xr:uid="{28A78B0D-76B3-46B4-942F-465F2F8D5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3" authorId="0" shapeId="0" xr:uid="{B68A03ED-988F-46D8-A8B9-A03D040E7F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3" authorId="0" shapeId="0" xr:uid="{0143A895-6797-4725-AB16-AC6E3D62C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3" authorId="0" shapeId="0" xr:uid="{77CE1DBA-318D-4EA5-B86B-ACF1E0BFDA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3" authorId="0" shapeId="0" xr:uid="{2D8C893F-B284-4765-9460-B4C8F910F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3" authorId="0" shapeId="0" xr:uid="{5CDC746A-D97A-4776-9366-2BD72B410D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4" authorId="0" shapeId="0" xr:uid="{B8998BD6-5896-4F8A-AD23-A10276D9D0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4" authorId="0" shapeId="0" xr:uid="{B8EA3D04-30DA-4993-BFE0-CBA67AD216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4" authorId="0" shapeId="0" xr:uid="{F999D911-01B9-47BE-9E64-86DB09CB2A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4" authorId="0" shapeId="0" xr:uid="{E6921420-F283-4863-815C-B55112AC57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4" authorId="0" shapeId="0" xr:uid="{1FCACAF5-E63F-4052-A328-E848FA80AD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4" authorId="0" shapeId="0" xr:uid="{79E657E6-577F-4214-97B3-E41B1C3838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7" authorId="0" shapeId="0" xr:uid="{C8A96D66-17F6-4EE7-904C-CBB70EE87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7" authorId="0" shapeId="0" xr:uid="{55C9CB7A-8F02-4443-AD57-93E11577C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7" authorId="0" shapeId="0" xr:uid="{EA69E978-66F8-48BF-840E-C9B29E82B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7" authorId="0" shapeId="0" xr:uid="{9182EE1D-25A8-4080-9C4B-380FC861A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7" authorId="0" shapeId="0" xr:uid="{22B69E70-EF02-418F-8B2B-A6C760F92A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7" authorId="0" shapeId="0" xr:uid="{543920EC-6775-4678-8C8E-A4F8A36EA8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8" authorId="0" shapeId="0" xr:uid="{53AEB7C7-16A5-47B4-86FF-51AFDC4DD8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8" authorId="0" shapeId="0" xr:uid="{F6471396-2974-42A4-916D-DB1F930F0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8" authorId="0" shapeId="0" xr:uid="{CE7E7535-CC9F-441C-8243-757075C5B9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8" authorId="0" shapeId="0" xr:uid="{B078D245-CAF1-442A-93FA-724FFF5DE8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8" authorId="0" shapeId="0" xr:uid="{E98D5DB0-B18A-44C1-A65C-893CA0848F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8" authorId="0" shapeId="0" xr:uid="{FF1F093E-347F-4167-B31A-3CE6F047C8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9" authorId="0" shapeId="0" xr:uid="{E36F2300-4BCC-4682-BAA6-206BDB2135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9" authorId="0" shapeId="0" xr:uid="{3DDFDEBD-BFF2-4C52-ACF2-3C1A3E7F66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9" authorId="0" shapeId="0" xr:uid="{A73196FA-5A7C-4105-BCD3-34132B048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9" authorId="0" shapeId="0" xr:uid="{312F2D32-11BD-49C9-AF4A-796DD64839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9" authorId="0" shapeId="0" xr:uid="{3031FCC6-F24B-4CCC-BBA3-249F4E05D7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9" authorId="0" shapeId="0" xr:uid="{7231B982-EE3F-4B58-B1B3-4F606DD24E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0" authorId="0" shapeId="0" xr:uid="{D7454F3D-9E10-4CFF-9147-4948BF5AD2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0" authorId="0" shapeId="0" xr:uid="{C6C02DAA-9A86-4F08-872C-F8230B3D71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0" authorId="0" shapeId="0" xr:uid="{FEDF5325-BE95-4CD6-90A7-C4AD939255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0" authorId="0" shapeId="0" xr:uid="{B725FCED-47BF-4A7B-ACAF-635AC7184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0" authorId="0" shapeId="0" xr:uid="{C6EE131F-7CBF-46A3-98D2-C489CA93B1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0" authorId="0" shapeId="0" xr:uid="{C8C97CA5-5AD7-4432-A3B3-6782279687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1" authorId="0" shapeId="0" xr:uid="{4A07CE30-8D75-4058-9F75-6BD49D876F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1" authorId="0" shapeId="0" xr:uid="{DA4D983E-3234-42DB-9728-6FFAC841A2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1" authorId="0" shapeId="0" xr:uid="{CA921955-C3B7-4D6D-BD59-C1284C436A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1" authorId="0" shapeId="0" xr:uid="{8E7202B8-7655-43F6-B6D3-BEB7071EB8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1" authorId="0" shapeId="0" xr:uid="{CDFCD07C-DD50-40AB-B149-207A481193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1" authorId="0" shapeId="0" xr:uid="{97290387-70E5-4B6A-B82B-DCD40577C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2" authorId="0" shapeId="0" xr:uid="{BBD09B82-49E4-43CB-964B-24FF1EC25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2" authorId="0" shapeId="0" xr:uid="{5DD7869D-563B-4745-ACEA-C0D1F19C4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2" authorId="0" shapeId="0" xr:uid="{DBAE3BA8-AA58-4797-BD95-6B8DEB025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2" authorId="0" shapeId="0" xr:uid="{8A5979E9-1E2A-47E7-81D2-72F722D6EC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2" authorId="0" shapeId="0" xr:uid="{6229C6EE-BDBF-4260-8E21-BAD261AB85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2" authorId="0" shapeId="0" xr:uid="{B0FF1FDF-B642-49A3-82AE-E62586B3DB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3" authorId="0" shapeId="0" xr:uid="{53AFA999-1F3D-487E-B81B-269FDD7E09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3" authorId="0" shapeId="0" xr:uid="{858A8EC1-383E-446A-A1BA-6DC01F5D72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3" authorId="0" shapeId="0" xr:uid="{3BD96492-719E-4D50-AD76-E5BF76B7E7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3" authorId="0" shapeId="0" xr:uid="{B92E3362-D7A5-48F7-AD40-9327300F2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3" authorId="0" shapeId="0" xr:uid="{FC6B6C30-6994-4E30-AA90-EEB3B9F4C5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3" authorId="0" shapeId="0" xr:uid="{EE9F9C6A-9373-4523-A7AB-CD6608C6E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4" authorId="0" shapeId="0" xr:uid="{199400C6-0970-49DB-BDB4-43659F224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4" authorId="0" shapeId="0" xr:uid="{E0A6B386-5AFD-4901-9252-53B108B0EA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4" authorId="0" shapeId="0" xr:uid="{321C8ADC-6B72-47AB-BE84-A525F9DA45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4" authorId="0" shapeId="0" xr:uid="{C24A666D-72C3-46E3-9A64-7D02976AFB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4" authorId="0" shapeId="0" xr:uid="{1661E805-7FC4-4476-856C-68EBDE9581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4" authorId="0" shapeId="0" xr:uid="{98AE5EDF-4528-4886-BC2F-54A225F27A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5" authorId="0" shapeId="0" xr:uid="{D4F98D27-ABB0-45D4-86B9-712F374C32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5" authorId="0" shapeId="0" xr:uid="{373A9436-DE8C-4572-AFC7-F3DF6EE312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5" authorId="0" shapeId="0" xr:uid="{59F9E1EB-7BE2-4135-A48D-3194E80BDD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5" authorId="0" shapeId="0" xr:uid="{E4F29101-24A3-43D2-9123-CD76F51CF4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5" authorId="0" shapeId="0" xr:uid="{ED9C9ABA-8B28-4970-A838-870B98B402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5" authorId="0" shapeId="0" xr:uid="{5497CECE-41C2-4C72-9DB2-882D994074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6" authorId="0" shapeId="0" xr:uid="{E1540B14-8194-4756-986B-25802DFA88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6" authorId="0" shapeId="0" xr:uid="{86048B93-E8D9-4A3A-A29F-5DA76E4881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6" authorId="0" shapeId="0" xr:uid="{0E26EF48-BABF-4365-88C8-EC53450F2C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6" authorId="0" shapeId="0" xr:uid="{AD0A3646-B83B-4184-B68E-39F2A581B9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6" authorId="0" shapeId="0" xr:uid="{7704F37E-82EB-44ED-BBFE-8132B5E77A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6" authorId="0" shapeId="0" xr:uid="{9B815EFA-E556-46D7-AB7A-D54AA6E75C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7" authorId="0" shapeId="0" xr:uid="{359AA90C-7C1A-4B63-884A-AE633A5A54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7" authorId="0" shapeId="0" xr:uid="{177EDF57-E5F2-4383-8AB8-6BFE25682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7" authorId="0" shapeId="0" xr:uid="{7DBE4BB7-76E3-4A90-9CFF-7555E8792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7" authorId="0" shapeId="0" xr:uid="{D4A7DA95-9FA0-4FB2-8B89-4D388FCB4C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7" authorId="0" shapeId="0" xr:uid="{BA4B909D-11BE-4334-9568-184BE746E6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7" authorId="0" shapeId="0" xr:uid="{94CC5A4B-ADDC-4F0F-AA1C-966E469259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0" authorId="0" shapeId="0" xr:uid="{3CF3E014-87EE-4D25-A79F-83C93F4A0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0" authorId="0" shapeId="0" xr:uid="{8150A4C0-E430-40D5-BFF7-3A4565244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0" authorId="0" shapeId="0" xr:uid="{6A64BBBC-B1B7-4F0E-984A-12D2F9ACE5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0" authorId="0" shapeId="0" xr:uid="{05FC785F-D424-4CA1-9966-4B0FF8C8CB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0" authorId="0" shapeId="0" xr:uid="{48C1F80E-FF5D-4003-9EAB-1A71660E74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0" authorId="0" shapeId="0" xr:uid="{EAB4DCA4-C50C-4547-83C3-A378EB6EA4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1" authorId="0" shapeId="0" xr:uid="{BB42E8A5-E3F8-49A2-A800-0F7400B303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1" authorId="0" shapeId="0" xr:uid="{5EDF79BA-3D72-49BF-A2E0-CD068BBA6B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1" authorId="0" shapeId="0" xr:uid="{C71D9336-52F9-45F8-9F76-B620445BD6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1" authorId="0" shapeId="0" xr:uid="{13F1E8F9-5BE2-4107-9707-273DA666AE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1" authorId="0" shapeId="0" xr:uid="{E17C6495-02E8-45DF-AFA9-22F534B83F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1" authorId="0" shapeId="0" xr:uid="{5F0891D2-6655-4849-881A-B92316F06A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2" authorId="0" shapeId="0" xr:uid="{2EF5A6E2-093A-4F41-88C7-840AB4EE21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2" authorId="0" shapeId="0" xr:uid="{D741E78A-6BE4-4609-A3B6-4E5D6AB0C1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2" authorId="0" shapeId="0" xr:uid="{45802BBE-3C3C-4195-9389-292E26A536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2" authorId="0" shapeId="0" xr:uid="{32B5ECCB-F533-47DB-8A37-C2400A3742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2" authorId="0" shapeId="0" xr:uid="{D1F48447-84E6-4134-8897-BF586B9FDD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2" authorId="0" shapeId="0" xr:uid="{EA5C3342-130E-437C-ADE4-3C4846D15A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3" authorId="0" shapeId="0" xr:uid="{D58FC230-7F1E-42F4-AC1F-9B14EB4E23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3" authorId="0" shapeId="0" xr:uid="{D2773E26-10B2-4324-82C8-F04EE0E21C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3" authorId="0" shapeId="0" xr:uid="{F6685B7D-17A9-4BA6-8543-B906E3C0DE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3" authorId="0" shapeId="0" xr:uid="{FBDA2CB9-4F7B-4D76-84C3-860CCDECC9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3" authorId="0" shapeId="0" xr:uid="{6B172344-7820-431B-87FB-F7BBF05F14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3" authorId="0" shapeId="0" xr:uid="{2BA6961B-7BE7-4310-8177-37C38EFE82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4" authorId="0" shapeId="0" xr:uid="{7E75883A-9CE6-4DE2-A718-9483287BC7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4" authorId="0" shapeId="0" xr:uid="{37A55676-7158-4E8B-AAE1-E55D85900E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4" authorId="0" shapeId="0" xr:uid="{753ABC76-CC00-499A-BA55-983519F21E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4" authorId="0" shapeId="0" xr:uid="{51785DDD-9EE8-43FD-B482-31F3C1DB4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4" authorId="0" shapeId="0" xr:uid="{79A272EE-053F-4C17-959C-0A3DCB7E66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4" authorId="0" shapeId="0" xr:uid="{3A9E0DCB-640F-448B-9B4D-261028740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5" authorId="0" shapeId="0" xr:uid="{7BF98AEF-25C4-4471-A67B-51AC6DF925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5" authorId="0" shapeId="0" xr:uid="{408620EC-2568-4E53-A60F-E9BE09344F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5" authorId="0" shapeId="0" xr:uid="{4C091A2B-F2B6-42DF-A42C-E39362EF0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5" authorId="0" shapeId="0" xr:uid="{6AB7F57D-DF5D-4E77-9A90-B74FB8CB2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5" authorId="0" shapeId="0" xr:uid="{0249615B-80D8-4AA1-BBA9-BA1F6DB50A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5" authorId="0" shapeId="0" xr:uid="{A995D8B8-E39B-4B14-9D71-817533A4C6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6" authorId="0" shapeId="0" xr:uid="{BF1E33B2-90B4-44D5-A47A-78F70A8496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6" authorId="0" shapeId="0" xr:uid="{F542E8E0-A4F7-4D3A-8229-86E8B57D11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6" authorId="0" shapeId="0" xr:uid="{769F4420-F9C1-4D8D-A348-032C117133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6" authorId="0" shapeId="0" xr:uid="{CE9E321D-5BCB-4D6E-8322-64AAF040E5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6" authorId="0" shapeId="0" xr:uid="{C5D32D46-829D-47EB-85CB-F49A1BE1F4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6" authorId="0" shapeId="0" xr:uid="{31BF48B9-1503-48D7-B24F-6A3C838194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7" authorId="0" shapeId="0" xr:uid="{6160D131-57C9-4ED1-888D-9FEB3D7654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7" authorId="0" shapeId="0" xr:uid="{7D02B17C-41DC-4291-A92C-0C9E853F8B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7" authorId="0" shapeId="0" xr:uid="{B30835D3-3B21-4FA8-8752-5B03EAC436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7" authorId="0" shapeId="0" xr:uid="{20C3973E-E019-488C-8113-9760E082EC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7" authorId="0" shapeId="0" xr:uid="{5CC220B0-D491-4382-8240-6B9BB0E5E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7" authorId="0" shapeId="0" xr:uid="{E12E3B9F-F173-4739-A1B7-880D29D047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8" authorId="0" shapeId="0" xr:uid="{549982C2-F4AB-45E5-A453-CCFEE4BBC7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8" authorId="0" shapeId="0" xr:uid="{14FF8DB9-4B96-4093-855D-9B05C78A3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8" authorId="0" shapeId="0" xr:uid="{2A5D34D0-9F53-43BD-886F-FB32D4C142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8" authorId="0" shapeId="0" xr:uid="{33257BB1-C5D4-489D-BE16-EED198D19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8" authorId="0" shapeId="0" xr:uid="{2387162E-9DD5-4894-B773-83074DEF8E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8" authorId="0" shapeId="0" xr:uid="{45803939-62A3-47D7-9471-9AE70720FE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9" authorId="0" shapeId="0" xr:uid="{1F1DDA8F-18DE-4807-92A1-82C2798840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9" authorId="0" shapeId="0" xr:uid="{29782811-F73F-43CD-BF72-AA4E3FC24F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9" authorId="0" shapeId="0" xr:uid="{D60A11A3-7477-49BD-B86A-F4ABEA57B2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9" authorId="0" shapeId="0" xr:uid="{6B39CD70-2F19-4BA5-9D85-3610D2B41A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9" authorId="0" shapeId="0" xr:uid="{7886BB91-84BE-46A8-B61E-E364469219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9" authorId="0" shapeId="0" xr:uid="{A649061E-E08C-4B41-A1D5-BE31502AE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0" authorId="0" shapeId="0" xr:uid="{0917BC8C-C5ED-4404-B195-E311967AB2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0" authorId="0" shapeId="0" xr:uid="{4D8506D8-C021-4B0B-8638-24ED3B651C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0" authorId="0" shapeId="0" xr:uid="{7A7EAAFC-11E8-4079-9CD6-C306223099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0" authorId="0" shapeId="0" xr:uid="{247EE7D2-DFF1-4D0A-BD4F-5A0916597B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0" authorId="0" shapeId="0" xr:uid="{681C8B50-1020-4B3A-B8E0-BAA71BAD3A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0" authorId="0" shapeId="0" xr:uid="{860287B9-13E1-4CD3-9B19-3A93C34A98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3" authorId="0" shapeId="0" xr:uid="{6C0DEA82-E546-4DA5-8DDF-D345DDFC44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3" authorId="0" shapeId="0" xr:uid="{7842EFC8-23CD-4271-A2C2-B4F9898662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3" authorId="0" shapeId="0" xr:uid="{37EE1A00-AF1D-4515-9E4E-32AAF00E88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3" authorId="0" shapeId="0" xr:uid="{AAE508D3-43D9-491B-8386-2E1B9F6F8B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3" authorId="0" shapeId="0" xr:uid="{ED8F8C8C-6694-4294-82DE-F0651D9B24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3" authorId="0" shapeId="0" xr:uid="{009D6297-AC0A-4C4A-8996-6438EF57CB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4" authorId="0" shapeId="0" xr:uid="{E4FB37DE-88AF-4785-AF8E-ED6C65AB21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4" authorId="0" shapeId="0" xr:uid="{529D1F63-CF17-4B2C-AF57-66A13C57C0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4" authorId="0" shapeId="0" xr:uid="{4235587D-21CE-4984-8B3A-236D603F5F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4" authorId="0" shapeId="0" xr:uid="{DA4D89A8-7B6F-49FA-A635-DC8F426A3D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4" authorId="0" shapeId="0" xr:uid="{8847D86E-947D-405A-8D5B-40B2174B8C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4" authorId="0" shapeId="0" xr:uid="{14D45B70-96F6-4F5E-907F-EE82C01FF4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5" authorId="0" shapeId="0" xr:uid="{87F9821C-4765-4CF2-8B8E-0168010C83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5" authorId="0" shapeId="0" xr:uid="{E048C0C4-8F35-4318-9E61-288D88C45F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5" authorId="0" shapeId="0" xr:uid="{A0051C31-0EC3-448B-ACA6-2FA58C1ED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5" authorId="0" shapeId="0" xr:uid="{9116BDC7-7359-475B-81A1-021F2308BD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5" authorId="0" shapeId="0" xr:uid="{D4BE0711-8527-4C99-A681-B567DA4D9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5" authorId="0" shapeId="0" xr:uid="{F4332580-03B4-4DF3-B24C-992F260735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6" authorId="0" shapeId="0" xr:uid="{D6137F6E-3A4B-4F28-BFE5-D5F352F8EA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6" authorId="0" shapeId="0" xr:uid="{B902420A-375F-4858-B795-5E3A5CBC32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6" authorId="0" shapeId="0" xr:uid="{8F8665D9-9DCD-4867-A1AE-E44660C4AE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6" authorId="0" shapeId="0" xr:uid="{BBAF5B47-9621-4246-934D-C0912BDD19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6" authorId="0" shapeId="0" xr:uid="{6A323FB2-3061-4E31-B362-9DBCE83332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6" authorId="0" shapeId="0" xr:uid="{4C5CA6D3-52F7-4198-9489-C2747C7905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7" authorId="0" shapeId="0" xr:uid="{89A4F4A1-2921-45A3-AEBA-9E791B5537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7" authorId="0" shapeId="0" xr:uid="{F8EEF95C-E5AD-4C10-B0EA-1D166635DB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7" authorId="0" shapeId="0" xr:uid="{DC4D6546-520E-4194-ADB8-A8A768740E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7" authorId="0" shapeId="0" xr:uid="{BE3AA78A-C6ED-43B6-B0AC-33E677C4A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7" authorId="0" shapeId="0" xr:uid="{A5D5FEB1-5057-4BE1-8C75-0E86E2042E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7" authorId="0" shapeId="0" xr:uid="{3AB064FA-F279-4434-AF3D-B1350CDB45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8" authorId="0" shapeId="0" xr:uid="{F5504EB2-79D3-4538-AEB5-CCFA82E20A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8" authorId="0" shapeId="0" xr:uid="{128D6E21-DD0D-4AAB-A90A-82D297839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8" authorId="0" shapeId="0" xr:uid="{85132392-9580-4422-BFDE-7A2B1E8D8C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8" authorId="0" shapeId="0" xr:uid="{D13E790B-F251-4103-B2CF-1168CDCB8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8" authorId="0" shapeId="0" xr:uid="{AEF60D19-7F24-44DD-A017-946A2DDC0D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8" authorId="0" shapeId="0" xr:uid="{5514F777-D619-4194-AA0C-8ADA566E9F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9" authorId="0" shapeId="0" xr:uid="{1CDBFD4F-B270-4414-83B8-CB5609E1C2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9" authorId="0" shapeId="0" xr:uid="{6C782790-5558-4F0E-80C8-B8D39E8AA3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9" authorId="0" shapeId="0" xr:uid="{735B7945-DCC3-45F1-B873-93A58CFFB5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9" authorId="0" shapeId="0" xr:uid="{0C081116-4AF0-4C8B-A62B-27AFC0435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9" authorId="0" shapeId="0" xr:uid="{C667F869-6999-4EE2-9E1E-8C81C5D729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9" authorId="0" shapeId="0" xr:uid="{34E3D711-2B3C-445D-9F3F-EA946AD50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0" authorId="0" shapeId="0" xr:uid="{90AEBDA1-3F03-4AA2-A025-0D7A6B5C7D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0" authorId="0" shapeId="0" xr:uid="{6CEB8755-5C57-4F11-A020-0486CEA255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0" authorId="0" shapeId="0" xr:uid="{EE74238A-42BF-4233-A5A5-60EE9E88C7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0" authorId="0" shapeId="0" xr:uid="{CD976C55-00D6-451A-8C33-EA3837572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0" authorId="0" shapeId="0" xr:uid="{149B6134-CFDE-41FD-ADD9-A815287D50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0" authorId="0" shapeId="0" xr:uid="{3F397B2B-88C3-4738-9F0B-EDD014555C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1" authorId="0" shapeId="0" xr:uid="{10EF8700-5F5E-43D8-B605-2E41AF674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1" authorId="0" shapeId="0" xr:uid="{525759F5-B667-4B90-8EAF-AE8E222C8C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1" authorId="0" shapeId="0" xr:uid="{02F64DC8-76D0-4D09-BE06-54B04E988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1" authorId="0" shapeId="0" xr:uid="{2D1307F9-701C-4B29-B49B-51B1B9867D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1" authorId="0" shapeId="0" xr:uid="{86826A18-B832-45F6-B6BB-3630ACEC0E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1" authorId="0" shapeId="0" xr:uid="{A953A266-A616-4709-95E6-0ECE4252AE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2" authorId="0" shapeId="0" xr:uid="{A2DB1A41-AA08-42B0-A4B4-1562F1271A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2" authorId="0" shapeId="0" xr:uid="{79643B86-4804-451A-AF13-2386552DB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2" authorId="0" shapeId="0" xr:uid="{CC12211C-2516-4C65-8BCE-EAA051059A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2" authorId="0" shapeId="0" xr:uid="{ED4A3D13-B97D-4F69-BA36-416D55CC08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2" authorId="0" shapeId="0" xr:uid="{B9B617A9-5F14-4959-9740-401A100C6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2" authorId="0" shapeId="0" xr:uid="{3ED4365E-D58F-43E6-A1A0-E3E71C88B2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3" authorId="0" shapeId="0" xr:uid="{6D2F4CBB-2788-4405-82BF-5CB0B80D7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3" authorId="0" shapeId="0" xr:uid="{5222A398-4709-4946-A897-27ABDBE9E8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3" authorId="0" shapeId="0" xr:uid="{044DA83F-CC08-4344-81A6-02137420D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3" authorId="0" shapeId="0" xr:uid="{2E6EF26E-9425-4F62-9CA5-E43CD2FD3D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3" authorId="0" shapeId="0" xr:uid="{5FF6BF01-CDDD-4887-BE7C-E9B889C680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3" authorId="0" shapeId="0" xr:uid="{9435C375-4712-4DF0-A3C9-67141BFA5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6" authorId="0" shapeId="0" xr:uid="{1A9F1259-D6C3-48A4-8CB9-83C8A789FA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6" authorId="0" shapeId="0" xr:uid="{FE01E4EC-D484-4E00-84F0-103C0B3E01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6" authorId="0" shapeId="0" xr:uid="{08FB20AC-B8C5-49BB-B6FD-83A9313B43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6" authorId="0" shapeId="0" xr:uid="{B0AD15F8-3398-4606-9237-9F879819DF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6" authorId="0" shapeId="0" xr:uid="{8DAA5DE6-6365-4542-9D3A-9F7B198BD9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6" authorId="0" shapeId="0" xr:uid="{FACED513-B9D2-468D-BC28-4F0A9C05E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7" authorId="0" shapeId="0" xr:uid="{DE887621-D7DA-4921-8B27-7C2B09CF8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7" authorId="0" shapeId="0" xr:uid="{BA898598-2F78-49E8-AA29-B608CB2C80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7" authorId="0" shapeId="0" xr:uid="{2EAE6328-3332-41E1-B2BB-2982580924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7" authorId="0" shapeId="0" xr:uid="{7F13C3AA-F76B-458D-86C0-331FACAD6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7" authorId="0" shapeId="0" xr:uid="{73F65C84-6A93-44A6-B5AC-24902F9433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7" authorId="0" shapeId="0" xr:uid="{3CDD62FD-9F44-4B22-9016-46A0061889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8" authorId="0" shapeId="0" xr:uid="{B46D7A63-7720-4B8C-9F16-BA8DD69E95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8" authorId="0" shapeId="0" xr:uid="{4430DBA9-096E-407D-9513-2171EB77F4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8" authorId="0" shapeId="0" xr:uid="{55BC9F8C-30EF-4E5F-A9D0-B32DC27969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8" authorId="0" shapeId="0" xr:uid="{EC778EBC-01FF-4372-96E3-F210F70BA6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8" authorId="0" shapeId="0" xr:uid="{AC2A9B69-2ABC-477A-A427-672B26ED33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8" authorId="0" shapeId="0" xr:uid="{BA910D47-CC61-475E-873E-0A4F7F21BA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9" authorId="0" shapeId="0" xr:uid="{2C962BA8-07A0-4D0F-AF59-D57F8C0175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9" authorId="0" shapeId="0" xr:uid="{29811074-4EE7-44C3-AFBE-C68627BF0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9" authorId="0" shapeId="0" xr:uid="{02F03A3A-44B3-48E4-BE8F-7E37C80240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9" authorId="0" shapeId="0" xr:uid="{D4920AF6-6B00-4BC4-8D0F-F27FFFDCF7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9" authorId="0" shapeId="0" xr:uid="{B9919759-5B5E-49CE-8A31-B51A32747C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9" authorId="0" shapeId="0" xr:uid="{E571B053-AC4B-4F1D-839E-C90F64DF34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0" authorId="0" shapeId="0" xr:uid="{382703DA-FD0B-4688-935F-12F652D93B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0" authorId="0" shapeId="0" xr:uid="{AB772711-7026-4CF5-8645-42B4A52366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0" authorId="0" shapeId="0" xr:uid="{6BD0596F-559C-4647-8431-F7AAB7F61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0" authorId="0" shapeId="0" xr:uid="{FE9FDC90-6AFA-4E56-A8AD-B1BF9E6EF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0" authorId="0" shapeId="0" xr:uid="{BF37864F-5377-4BFD-860D-F35F4B22F0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0" authorId="0" shapeId="0" xr:uid="{8D5E0998-76D4-44E1-A716-C7157A7BCD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1" authorId="0" shapeId="0" xr:uid="{A10CDF4E-D407-4E6C-A930-70EE085C4C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1" authorId="0" shapeId="0" xr:uid="{65DC0601-5313-42D2-A1EE-7A452639F9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1" authorId="0" shapeId="0" xr:uid="{1DA01D3C-8224-4554-979C-1116ECC8BD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1" authorId="0" shapeId="0" xr:uid="{FF4B58B9-9307-4769-B6B9-3FFA8E8039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1" authorId="0" shapeId="0" xr:uid="{4DF9615F-7AD1-4682-872A-8CFA882B4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1" authorId="0" shapeId="0" xr:uid="{9EB4BB19-0303-4D53-B31E-D8F9271A8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2" authorId="0" shapeId="0" xr:uid="{6F307076-E913-4D14-B898-E03271F5D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2" authorId="0" shapeId="0" xr:uid="{EF44D346-D50F-4AEF-A895-CA87B7FA88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2" authorId="0" shapeId="0" xr:uid="{EF4093B1-792B-442B-B7C0-0AD5A180F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2" authorId="0" shapeId="0" xr:uid="{DB9A8D95-7CAE-4920-8517-E6AD6AC7F3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2" authorId="0" shapeId="0" xr:uid="{E0EA23FB-DEC1-452F-AF06-A3C0AB81D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2" authorId="0" shapeId="0" xr:uid="{ACB75C8F-4646-4792-AFA3-C046ECE564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3" authorId="0" shapeId="0" xr:uid="{74FEB5D3-050A-485A-9297-B565B0063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3" authorId="0" shapeId="0" xr:uid="{955D1F7F-32AE-46A2-970C-76423A69E6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3" authorId="0" shapeId="0" xr:uid="{4787C040-67AE-4ADA-8F8E-8091703885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3" authorId="0" shapeId="0" xr:uid="{46B04041-5378-409B-ABBD-F860175932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3" authorId="0" shapeId="0" xr:uid="{CDC99A67-7CD8-4F9B-AB5A-BEF343049C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3" authorId="0" shapeId="0" xr:uid="{CDB5E83F-1C50-4C24-BF31-8565EF410C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4" authorId="0" shapeId="0" xr:uid="{828EC37E-02F1-40C2-B607-3EDA43B84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4" authorId="0" shapeId="0" xr:uid="{08ECD9AE-3CF4-499C-8CE0-4EB23441BB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4" authorId="0" shapeId="0" xr:uid="{15FD8B57-AAB0-405C-95BC-37661E2A2E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4" authorId="0" shapeId="0" xr:uid="{6C01AB7A-B68D-4714-8017-F0A8A2024C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4" authorId="0" shapeId="0" xr:uid="{6A2B80E3-A7F1-43C5-B3E7-EE514D223E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4" authorId="0" shapeId="0" xr:uid="{23C19A14-02CF-4A20-840E-6B28821C84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5" authorId="0" shapeId="0" xr:uid="{F70C809D-6901-4FCC-AD8F-337A5BD80F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5" authorId="0" shapeId="0" xr:uid="{2ABB5E66-4AF0-49D1-810B-FFDCF4BB78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5" authorId="0" shapeId="0" xr:uid="{A9961AB0-A7B9-4D3E-8621-8D28CF7B99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5" authorId="0" shapeId="0" xr:uid="{114A0BBC-3AD5-4013-A1ED-D4FC0A5640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5" authorId="0" shapeId="0" xr:uid="{642D6A6A-CB17-4CA1-90E3-3C58F7001B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5" authorId="0" shapeId="0" xr:uid="{27240966-913D-48C0-B141-E1C61CED08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6" authorId="0" shapeId="0" xr:uid="{13B8A5F4-F26F-4FF4-8AE8-F188BFCE4F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6" authorId="0" shapeId="0" xr:uid="{A0DCE9E7-7270-429A-971E-03B81E5734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6" authorId="0" shapeId="0" xr:uid="{D48B229B-5F8B-4EB3-8262-710F26847C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6" authorId="0" shapeId="0" xr:uid="{C85C1957-9998-4DDD-979D-8A4BFF1F00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6" authorId="0" shapeId="0" xr:uid="{06C0A2B9-09D5-4FF6-892D-0A18B09DBA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6" authorId="0" shapeId="0" xr:uid="{ABFC0E0C-2A37-4F12-8363-0080EA8EF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9" authorId="0" shapeId="0" xr:uid="{EDA37FA7-E6FD-4090-9FEE-D00CC75C36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9" authorId="0" shapeId="0" xr:uid="{09BF47D9-17B2-4C06-A837-1E518D852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9" authorId="0" shapeId="0" xr:uid="{11D3E5FE-7D81-4AE7-B83B-69EA7DF052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9" authorId="0" shapeId="0" xr:uid="{2417F751-E1EA-450B-AC70-9F3282C96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9" authorId="0" shapeId="0" xr:uid="{A0C9E20E-8E31-49BA-B2FE-129EF3C2B0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9" authorId="0" shapeId="0" xr:uid="{B84AC104-70EC-4621-A372-E9706AFEC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0" authorId="0" shapeId="0" xr:uid="{69AD6175-F3A0-4EA0-9235-6140C5B848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0" authorId="0" shapeId="0" xr:uid="{507CC3DD-A496-44DC-9D52-31E1EF630A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0" authorId="0" shapeId="0" xr:uid="{B7AF0103-6A52-42CE-A1AF-F4A6693371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0" authorId="0" shapeId="0" xr:uid="{CAD7E9FA-8343-4769-A8EE-7364FB8FB2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0" authorId="0" shapeId="0" xr:uid="{3021D4DB-30CB-4C42-BCD8-FFD201C417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0" authorId="0" shapeId="0" xr:uid="{63D0381F-0895-44C5-B049-F9A2E48C71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1" authorId="0" shapeId="0" xr:uid="{C496BC21-F33B-487D-A27C-449677465C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1" authorId="0" shapeId="0" xr:uid="{FD2527ED-FD75-4FCA-8BB3-A04B29FFCE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1" authorId="0" shapeId="0" xr:uid="{87D13C21-AAEA-4CDF-9F89-2ADBEC5DB9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1" authorId="0" shapeId="0" xr:uid="{D71EAA37-0E66-4020-84B1-A5E8976C61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1" authorId="0" shapeId="0" xr:uid="{3A2EA475-F30D-48B8-B8CF-1AF83EDC63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1" authorId="0" shapeId="0" xr:uid="{4AD12DC2-CC54-4686-B816-280D05D818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2" authorId="0" shapeId="0" xr:uid="{8F3F47B8-01B0-4A66-8D99-5BE2EE4C7C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2" authorId="0" shapeId="0" xr:uid="{0EEE4ACD-7D03-4AB0-B0EA-153BDDA107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2" authorId="0" shapeId="0" xr:uid="{FF7499AA-C3C2-4766-A0B3-9D58BC0E4A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2" authorId="0" shapeId="0" xr:uid="{00650509-B0DD-4E39-A730-1132280767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2" authorId="0" shapeId="0" xr:uid="{DA819060-57A8-45B9-8BAE-B3B12275DF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2" authorId="0" shapeId="0" xr:uid="{B1FE41E3-7774-4D09-B1CA-D040A25B6A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3" authorId="0" shapeId="0" xr:uid="{C7009D2B-A997-4C79-943C-B601634624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3" authorId="0" shapeId="0" xr:uid="{9E881A9D-26E7-4727-ABD1-C8DFA8784A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3" authorId="0" shapeId="0" xr:uid="{CDF9DC1A-B9BA-4F99-AF11-35A250381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3" authorId="0" shapeId="0" xr:uid="{42891848-869F-43DF-BA42-B8EB886760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3" authorId="0" shapeId="0" xr:uid="{204CD4B9-2BEF-496B-AE55-BCA9022590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3" authorId="0" shapeId="0" xr:uid="{297786DD-4357-42EC-9164-0A41A4FCE7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4" authorId="0" shapeId="0" xr:uid="{D4F393A6-CC50-4ED5-A172-CB94DF9204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4" authorId="0" shapeId="0" xr:uid="{EBBEE127-6671-4ACC-B0DF-26198D22D7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4" authorId="0" shapeId="0" xr:uid="{A2E1A558-7F39-4D04-83EF-2F1325B1F5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4" authorId="0" shapeId="0" xr:uid="{27D437B1-B0E1-4B6A-8A02-D7C1802E6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4" authorId="0" shapeId="0" xr:uid="{A3D35EC0-34A1-4284-B059-8DC736006F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4" authorId="0" shapeId="0" xr:uid="{12056A96-CBDE-4425-82E3-1665E39892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5" authorId="0" shapeId="0" xr:uid="{7DA8FEE1-7DA2-46D8-BBD3-3CDFBEA4BE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5" authorId="0" shapeId="0" xr:uid="{6E912D4B-6AE6-4C17-BE8A-6BF05AE042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5" authorId="0" shapeId="0" xr:uid="{7EE4B296-F328-4360-8320-5D74A545F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5" authorId="0" shapeId="0" xr:uid="{24F5880C-1A68-49E6-B774-14065C239F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5" authorId="0" shapeId="0" xr:uid="{43A50548-55B4-4D8B-88BC-10D6FD3E7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5" authorId="0" shapeId="0" xr:uid="{04157BA0-C517-486E-B17A-41240A0E48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6" authorId="0" shapeId="0" xr:uid="{33760004-DED5-4687-8B69-1CADBFE41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6" authorId="0" shapeId="0" xr:uid="{1DD3CC59-438C-4F54-BA2F-6B5EEBCD75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6" authorId="0" shapeId="0" xr:uid="{DD34ECE2-213F-4B08-ACAE-B4DA404269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6" authorId="0" shapeId="0" xr:uid="{44BC0519-4331-4E70-97E4-E27874EC0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6" authorId="0" shapeId="0" xr:uid="{24A85FBB-4889-425C-B29E-D7152FFF81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6" authorId="0" shapeId="0" xr:uid="{53EC68C2-B3F9-452B-BA98-9B60F9370D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7" authorId="0" shapeId="0" xr:uid="{40AE16C7-C2BB-4191-B6B4-5A3136CBB2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7" authorId="0" shapeId="0" xr:uid="{47FF91BF-0408-44CC-BE35-B2FD9ED361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7" authorId="0" shapeId="0" xr:uid="{8987C241-BFE4-4901-BE50-B7A7D27D06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7" authorId="0" shapeId="0" xr:uid="{CDFB03EF-36BC-42F4-881D-A688442C2B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7" authorId="0" shapeId="0" xr:uid="{F361F934-4261-41A2-958F-CDB995A792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7" authorId="0" shapeId="0" xr:uid="{10F91CFD-0AAE-46A6-98A2-ADB56AA386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8" authorId="0" shapeId="0" xr:uid="{DEC5C2BC-CDF3-41CF-8259-1CF9F08B94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8" authorId="0" shapeId="0" xr:uid="{30363963-F995-4676-9407-467136000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8" authorId="0" shapeId="0" xr:uid="{783C88F2-D013-4497-B474-CED7C73836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8" authorId="0" shapeId="0" xr:uid="{353EC14B-0E11-49EB-A28C-FDE4FFEDF7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8" authorId="0" shapeId="0" xr:uid="{6D504B58-2DB7-4675-8A46-D707957A9A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8" authorId="0" shapeId="0" xr:uid="{BBE38311-E031-45CE-B2F7-3052F9FD7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9" authorId="0" shapeId="0" xr:uid="{ABDF26DA-E8CE-4EC5-8FE5-DBA5A5AFAC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9" authorId="0" shapeId="0" xr:uid="{F80444FD-3513-4B37-8A2F-351B36D74A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9" authorId="0" shapeId="0" xr:uid="{47920AF2-D7D4-4239-BDDF-091752DFC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9" authorId="0" shapeId="0" xr:uid="{0F882406-1B78-44A8-8A01-A251A56DC0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9" authorId="0" shapeId="0" xr:uid="{751EE7B3-EC31-485C-8ADE-686CAEFA10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9" authorId="0" shapeId="0" xr:uid="{B9BFE705-BD81-45AD-AED7-7F69145947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2" authorId="0" shapeId="0" xr:uid="{AF09AE4B-F0E4-44F2-98B6-A77E49ECD0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2" authorId="0" shapeId="0" xr:uid="{D97C631E-EA39-4F03-BC4F-2DD4BD20A2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2" authorId="0" shapeId="0" xr:uid="{E5A7E7F3-9AE5-4D80-ACF4-24CCA9ED8A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2" authorId="0" shapeId="0" xr:uid="{DAD1A605-DAB1-473E-9A61-D627104EC1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2" authorId="0" shapeId="0" xr:uid="{396001DE-B2D8-4212-97E3-6A4102A049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2" authorId="0" shapeId="0" xr:uid="{A5136FDA-B1B0-4105-A24E-611CC7CD26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3" authorId="0" shapeId="0" xr:uid="{C6FD3C3D-8618-42D0-916C-596D4FEAB4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3" authorId="0" shapeId="0" xr:uid="{2198A366-8E5C-4763-B05D-C517FF0F9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3" authorId="0" shapeId="0" xr:uid="{567AD324-107B-406F-9D5E-69C95B801A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3" authorId="0" shapeId="0" xr:uid="{89E5A3FE-E3F9-4ED7-9770-86F0FE1B0B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3" authorId="0" shapeId="0" xr:uid="{0426B4F0-CB9B-43A5-8603-7776AB221B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3" authorId="0" shapeId="0" xr:uid="{2F642646-469B-4F49-AF7E-239881A8C0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4" authorId="0" shapeId="0" xr:uid="{375385FD-7150-4D77-A333-AEE20FFD3D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4" authorId="0" shapeId="0" xr:uid="{D606C242-48E1-4D6E-8D24-7F5E34704C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4" authorId="0" shapeId="0" xr:uid="{3F50FC72-D501-4E84-94D9-DEBC5F5FDA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4" authorId="0" shapeId="0" xr:uid="{440AE375-DECF-48C0-8DD5-2A8901381B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4" authorId="0" shapeId="0" xr:uid="{43B93A56-E8A0-4DEF-817F-5759F005DC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4" authorId="0" shapeId="0" xr:uid="{153535F8-0B9C-4371-BE2B-700A0CBABF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5" authorId="0" shapeId="0" xr:uid="{1BE05354-C069-40CB-B22C-19F1BE982A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5" authorId="0" shapeId="0" xr:uid="{4A1AE835-31BA-4CC0-9E00-DFB1CE1CEA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5" authorId="0" shapeId="0" xr:uid="{503A58D2-01ED-4F5D-8579-13855E9D30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5" authorId="0" shapeId="0" xr:uid="{A4F71CAF-E65A-4804-A6D2-E0428A081A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5" authorId="0" shapeId="0" xr:uid="{B774D54E-B23C-443F-A1DE-1D014CCFC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5" authorId="0" shapeId="0" xr:uid="{4C48EE61-7EF0-4848-B5C2-4F7FF3770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6" authorId="0" shapeId="0" xr:uid="{6940149A-4A80-4333-99A4-C8B009327F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6" authorId="0" shapeId="0" xr:uid="{5340B344-8054-4B38-880D-D8AF2E4DA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6" authorId="0" shapeId="0" xr:uid="{1B297D34-5658-4D1D-9EB2-4E1C98655E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6" authorId="0" shapeId="0" xr:uid="{8DD26292-2C2A-4509-9A8F-B9917618C8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6" authorId="0" shapeId="0" xr:uid="{DE75050B-1FA7-4122-A19A-EF9D99BE42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6" authorId="0" shapeId="0" xr:uid="{7B7C0DD8-FC95-4F29-A834-DEB9C3612D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7" authorId="0" shapeId="0" xr:uid="{3CB66F2D-32BA-455D-BAF8-902AF88E2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7" authorId="0" shapeId="0" xr:uid="{56911B41-3A54-48CB-8AD1-E6FD56DA6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7" authorId="0" shapeId="0" xr:uid="{025A393B-F877-4F71-937F-A64D43C268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7" authorId="0" shapeId="0" xr:uid="{EF693F23-74C8-405C-B193-7214ECE89D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7" authorId="0" shapeId="0" xr:uid="{AF54A4FB-B421-4D27-91C6-C5EB8141E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7" authorId="0" shapeId="0" xr:uid="{87D9A892-36F8-4534-B612-90DFC27A74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8" authorId="0" shapeId="0" xr:uid="{27506F27-2B7D-4B20-9474-DD5F7DAAD8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8" authorId="0" shapeId="0" xr:uid="{43EF7042-B59E-4E34-9CD9-1BCC3FD36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8" authorId="0" shapeId="0" xr:uid="{12A714B9-BFA6-4D40-8E0C-9AC2D22E70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8" authorId="0" shapeId="0" xr:uid="{19776486-84AC-491A-8FD9-D5B88CC26D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8" authorId="0" shapeId="0" xr:uid="{2BDB591D-D042-4131-B26F-95E8EDB86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8" authorId="0" shapeId="0" xr:uid="{B581AB0D-35B2-49A9-88D6-D2D2CA4CBC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9" authorId="0" shapeId="0" xr:uid="{D90F35BA-77BF-49A3-9673-7E84743A7E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9" authorId="0" shapeId="0" xr:uid="{5AA731F0-E320-401E-A1BD-712C426427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9" authorId="0" shapeId="0" xr:uid="{FC5F8FD0-9B5C-4380-A488-394CD05B18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9" authorId="0" shapeId="0" xr:uid="{774E70EE-7445-403A-8BE0-73DB055000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9" authorId="0" shapeId="0" xr:uid="{0909B49C-EA98-4BB0-B95F-667FCA8ED7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9" authorId="0" shapeId="0" xr:uid="{440CD22A-43A5-42A7-BDC2-6D65A84063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0" authorId="0" shapeId="0" xr:uid="{77BC128D-3B92-47AF-8662-39DAA815A4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0" authorId="0" shapeId="0" xr:uid="{0BAC77C0-56E0-486F-BE7C-D14EACA44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0" authorId="0" shapeId="0" xr:uid="{877D8E43-1BBB-46F8-992F-E70CACFCDD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0" authorId="0" shapeId="0" xr:uid="{3CBC4E18-0C98-4269-9222-5E3750FDC5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0" authorId="0" shapeId="0" xr:uid="{E4E0F292-94C5-46AF-A2DA-F340B27F9A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0" authorId="0" shapeId="0" xr:uid="{16F91BD2-349C-49D9-A431-DF9E972F40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1" authorId="0" shapeId="0" xr:uid="{0B580440-FA93-42A3-95E8-A9B63BAA04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1" authorId="0" shapeId="0" xr:uid="{1871465B-10B6-40E7-BFD7-CD89E84975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1" authorId="0" shapeId="0" xr:uid="{54A226BE-B0BA-41D2-A059-D1FF70C5B7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1" authorId="0" shapeId="0" xr:uid="{679CAADF-18C6-4693-8930-75AAABF442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1" authorId="0" shapeId="0" xr:uid="{4C06F4BD-E80D-4609-A164-9494F5E26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1" authorId="0" shapeId="0" xr:uid="{C82EEC74-A3D9-4280-B4C9-3E416FC34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2" authorId="0" shapeId="0" xr:uid="{97EED20C-D905-4875-81CD-6DD329411C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2" authorId="0" shapeId="0" xr:uid="{C600A7C5-4A4C-4C51-9720-029703EBFB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2" authorId="0" shapeId="0" xr:uid="{607BDAF1-D3C3-4346-A5B5-36F4721AD9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2" authorId="0" shapeId="0" xr:uid="{3E3838E1-5BFC-4395-A906-7381B3A3A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2" authorId="0" shapeId="0" xr:uid="{D820ECC9-44BF-48D8-B5D7-19CB085319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2" authorId="0" shapeId="0" xr:uid="{B1AE1071-3256-4A5B-8BB9-784AAD45BD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5" authorId="0" shapeId="0" xr:uid="{21C8FA8B-6173-474D-BE8E-682AA9517E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5" authorId="0" shapeId="0" xr:uid="{8484CFA9-8C18-42BE-AAE3-A3D2217254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5" authorId="0" shapeId="0" xr:uid="{44235870-27F6-4BA4-B00F-BC22EC76F3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5" authorId="0" shapeId="0" xr:uid="{39FD3EDC-C4D0-4B4A-8B8D-E9B6BA61EF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5" authorId="0" shapeId="0" xr:uid="{C9D454C3-27FE-4A44-8C57-4FEA8132B1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5" authorId="0" shapeId="0" xr:uid="{9A50AF8B-E79E-433D-BFFF-B0F655F5A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6" authorId="0" shapeId="0" xr:uid="{43360BB8-D87C-4674-B4EF-48878B02BF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6" authorId="0" shapeId="0" xr:uid="{D5BA4580-E2A5-4F0E-B999-1402004A81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6" authorId="0" shapeId="0" xr:uid="{7C48C2FA-0127-4F7D-879B-F98813357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6" authorId="0" shapeId="0" xr:uid="{E2B00C8A-05FF-4087-948D-014B38FCF8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6" authorId="0" shapeId="0" xr:uid="{01278018-842A-46E5-A99E-035BEE4971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6" authorId="0" shapeId="0" xr:uid="{8E0E357A-253F-4669-A955-7D2F2DD4A8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7" authorId="0" shapeId="0" xr:uid="{0BF4B1A9-76EF-4281-AC36-03A976D95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7" authorId="0" shapeId="0" xr:uid="{6B7620A7-A98A-4961-8310-DC7661E37D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7" authorId="0" shapeId="0" xr:uid="{4DFF8440-213F-49D6-8453-B4301AA65F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7" authorId="0" shapeId="0" xr:uid="{8FD3125A-3374-4340-B81C-73FDF2669E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7" authorId="0" shapeId="0" xr:uid="{0F392EF2-8171-4990-A3C5-6C64DAB654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7" authorId="0" shapeId="0" xr:uid="{382B85D6-A7EA-4EE0-8625-2FA9350972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8" authorId="0" shapeId="0" xr:uid="{BE96C749-A7F5-4811-B5BE-292A5B027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8" authorId="0" shapeId="0" xr:uid="{1980042D-4717-4DCC-A46C-271262120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8" authorId="0" shapeId="0" xr:uid="{E5B69936-8D48-450B-9969-5B78CD33E2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8" authorId="0" shapeId="0" xr:uid="{38D97A9B-E191-4306-B34E-A497A5798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8" authorId="0" shapeId="0" xr:uid="{FA48237D-9CC7-4970-8DBE-56ED11BC5A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8" authorId="0" shapeId="0" xr:uid="{E8ACC6F2-2D0E-40A0-A1D2-782D46591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9" authorId="0" shapeId="0" xr:uid="{E5ED0D2D-6449-4007-A714-BD393F5955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9" authorId="0" shapeId="0" xr:uid="{9CB16B1B-C65B-4ED2-834F-3A0C90529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9" authorId="0" shapeId="0" xr:uid="{7048CD67-FDBF-44FD-9C8A-F8C34BF9DD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9" authorId="0" shapeId="0" xr:uid="{34F7E541-2D05-4A2E-8365-187B5922B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9" authorId="0" shapeId="0" xr:uid="{4C14219E-C81C-40D4-B5BD-9BA1BA0BE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9" authorId="0" shapeId="0" xr:uid="{19A11C2A-4196-4151-8C2F-3E777CA8B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0" authorId="0" shapeId="0" xr:uid="{9F3DB252-95FE-4AC7-B8F7-570C4C1305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0" authorId="0" shapeId="0" xr:uid="{C222EA32-E33A-418D-836C-C609EBAF20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0" authorId="0" shapeId="0" xr:uid="{BF8E98BD-3C98-4FF1-AF6D-D331D5F44C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0" authorId="0" shapeId="0" xr:uid="{A43CD45D-028A-48A7-AC23-937BE4F75F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0" authorId="0" shapeId="0" xr:uid="{C27DC23B-BF72-42FB-B4F1-3562BF1809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0" authorId="0" shapeId="0" xr:uid="{7DC01B8A-4071-43FB-8AD0-0F1F797A87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1" authorId="0" shapeId="0" xr:uid="{F7CB0D68-5B34-4B40-8198-853DFF6BE3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1" authorId="0" shapeId="0" xr:uid="{333B99EB-8E69-4E7F-A5CB-1913FD7EEB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1" authorId="0" shapeId="0" xr:uid="{FCFC9A56-ACF3-4333-BAC3-F586A8FA1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1" authorId="0" shapeId="0" xr:uid="{B6C0E114-094F-4D93-8005-2E2DFA8B7B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1" authorId="0" shapeId="0" xr:uid="{5D7587D6-8D2A-47CE-AE09-51C021AC0D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1" authorId="0" shapeId="0" xr:uid="{4D459184-CD18-435B-828C-5334375E54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2" authorId="0" shapeId="0" xr:uid="{E58A5A01-1985-42F1-A4BB-31A3DD3710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2" authorId="0" shapeId="0" xr:uid="{A34F5C64-7B2B-4FD0-8D5B-88441CFAFD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2" authorId="0" shapeId="0" xr:uid="{580B1908-0097-43F1-BD41-9116B8ABF4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2" authorId="0" shapeId="0" xr:uid="{DA94EE67-71B0-424B-A2B5-1C3CADA2CB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2" authorId="0" shapeId="0" xr:uid="{CA2FB0EF-335A-4004-A0DB-BACE0D8DDC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2" authorId="0" shapeId="0" xr:uid="{2A8E8D24-4B4F-42C7-9D2F-A845B918B5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3" authorId="0" shapeId="0" xr:uid="{E84BA2BE-FB52-4482-9504-721E9ACA4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3" authorId="0" shapeId="0" xr:uid="{1D6E5955-9AA7-4069-B404-BB518761A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3" authorId="0" shapeId="0" xr:uid="{1027E9F5-56B9-4A4A-B9C3-200EB27A8F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3" authorId="0" shapeId="0" xr:uid="{A037209A-1B64-40B9-8B1E-E18255B47A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3" authorId="0" shapeId="0" xr:uid="{1A34C87B-CB26-4C8C-9E0F-ED15468D1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3" authorId="0" shapeId="0" xr:uid="{E13E8141-1E51-4C20-A0A1-E0CA5370BE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4" authorId="0" shapeId="0" xr:uid="{9B2F4F2B-EC04-46E7-8703-72728D09EF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4" authorId="0" shapeId="0" xr:uid="{C0B0642B-A4D9-4CA9-ADCE-EEFD19CE34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4" authorId="0" shapeId="0" xr:uid="{70E2FCDD-9BC0-4CB4-959D-DF32B33578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4" authorId="0" shapeId="0" xr:uid="{0F36A92F-F36F-4444-9C63-8C6CF3F631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4" authorId="0" shapeId="0" xr:uid="{D9194838-B3B3-4B81-980E-3433BFD481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4" authorId="0" shapeId="0" xr:uid="{49593977-E3F6-4976-A866-34A78820A2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5" authorId="0" shapeId="0" xr:uid="{F04BB384-1F25-4778-B2CD-944FEEE3F9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5" authorId="0" shapeId="0" xr:uid="{BD1652BD-0DA0-43FE-AF09-75262BDD4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5" authorId="0" shapeId="0" xr:uid="{602A0422-AD0C-40EF-AF0E-31FB8BEB53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5" authorId="0" shapeId="0" xr:uid="{07AD88A5-7735-433A-A985-C39E59CA42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5" authorId="0" shapeId="0" xr:uid="{DDA2FEF0-CCED-48D7-B951-A245456501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5" authorId="0" shapeId="0" xr:uid="{38C99701-5BC2-473F-8213-DAE26D95D8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8" authorId="0" shapeId="0" xr:uid="{96D3B7C2-BFBB-44FB-8DD1-4FB235EBCF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8" authorId="0" shapeId="0" xr:uid="{83C18FA9-AA9C-42DD-A0F5-93BC2E7155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8" authorId="0" shapeId="0" xr:uid="{DDE14D80-34CB-4C89-BB54-3D504F4C22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8" authorId="0" shapeId="0" xr:uid="{E9C7CA14-3188-4447-8850-8AC101A656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8" authorId="0" shapeId="0" xr:uid="{DEADFB02-EC39-456C-8099-670F71E18F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8" authorId="0" shapeId="0" xr:uid="{A1B0F87E-0E1C-46A9-BA2A-24F1907847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9" authorId="0" shapeId="0" xr:uid="{F9CECA14-C977-445F-A171-544729385B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9" authorId="0" shapeId="0" xr:uid="{34A0DB9C-BE0E-4918-8D50-A25F3F232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9" authorId="0" shapeId="0" xr:uid="{2DC0D8D1-7823-456F-BB2D-519438C23A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9" authorId="0" shapeId="0" xr:uid="{06646FD9-D392-4F1F-8917-0B3E2358A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9" authorId="0" shapeId="0" xr:uid="{E49CD70E-3DC4-4757-A635-BA89A06E5B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9" authorId="0" shapeId="0" xr:uid="{4EA67445-B201-4AAC-8533-63D5864AA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0" authorId="0" shapeId="0" xr:uid="{75123E57-B055-4A00-844F-0F114CD612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0" authorId="0" shapeId="0" xr:uid="{7CF04F3F-5163-423A-BF59-5F0508A389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0" authorId="0" shapeId="0" xr:uid="{ECAF151C-1181-4024-8A1B-E7AE7C3F10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0" authorId="0" shapeId="0" xr:uid="{BDCA9D8E-A820-4AA1-AB85-FB4FC98F3B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0" authorId="0" shapeId="0" xr:uid="{5E1516FF-A253-4A44-8731-830008F59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0" authorId="0" shapeId="0" xr:uid="{30AED313-6480-4D78-821B-81708C1355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1" authorId="0" shapeId="0" xr:uid="{6458D7C9-7021-4E22-96CE-F6AE61A3D5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1" authorId="0" shapeId="0" xr:uid="{A171A524-435A-41BF-99FA-556B64B859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1" authorId="0" shapeId="0" xr:uid="{3F5D54B8-C8C0-455F-AD71-4ABDBCE21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1" authorId="0" shapeId="0" xr:uid="{9217DAC2-4B37-4718-9127-95311BC4A6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1" authorId="0" shapeId="0" xr:uid="{BF2F6B8C-CDBF-4E47-B54C-72C78B5A13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1" authorId="0" shapeId="0" xr:uid="{40FC8B5B-F229-4BD1-BE7A-EB768FFC4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2" authorId="0" shapeId="0" xr:uid="{65148191-BDD0-4B9D-AD9E-73B96420A9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2" authorId="0" shapeId="0" xr:uid="{44191DDC-3278-4D9F-A2D2-E5058501E7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2" authorId="0" shapeId="0" xr:uid="{F0BFA788-EA3D-4995-B866-EF290E7BD2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2" authorId="0" shapeId="0" xr:uid="{DFB6C89C-022D-49FF-BE8A-737614C705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2" authorId="0" shapeId="0" xr:uid="{E951A619-787E-4EE1-94B6-673A845E0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2" authorId="0" shapeId="0" xr:uid="{2D581C33-1AD9-4CDA-B7D8-ECA4E0485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3" authorId="0" shapeId="0" xr:uid="{1B699556-89DD-4646-91A3-D97FD12A05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3" authorId="0" shapeId="0" xr:uid="{654CB4D7-EB18-4B63-99A4-D712BC4BD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3" authorId="0" shapeId="0" xr:uid="{DF62FC57-D7FB-4B6F-9BE2-628588BCF3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3" authorId="0" shapeId="0" xr:uid="{9DE672C9-AEC0-4E6E-BEA6-3656FFF3D9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3" authorId="0" shapeId="0" xr:uid="{4743C13B-0049-451C-93A9-4ECE93D772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3" authorId="0" shapeId="0" xr:uid="{4D4ECC6C-EA03-48F1-9534-B74B6813C9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4" authorId="0" shapeId="0" xr:uid="{FC6AA94D-DAFF-4F4B-817B-3C2316A5DF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4" authorId="0" shapeId="0" xr:uid="{FE815925-6858-4DB2-8226-087DA92629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4" authorId="0" shapeId="0" xr:uid="{5E38AB1F-3286-422A-B046-6B465ADC76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4" authorId="0" shapeId="0" xr:uid="{5964DC6D-2CF9-471B-92ED-F3403E470C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4" authorId="0" shapeId="0" xr:uid="{A1B9180A-D570-4C95-AF86-D195B06608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4" authorId="0" shapeId="0" xr:uid="{76ABBC64-45BB-4529-A5EA-9357E98680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5" authorId="0" shapeId="0" xr:uid="{4F9F7FFA-A082-4215-87DE-C7AE3A1133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5" authorId="0" shapeId="0" xr:uid="{107A2BF7-6660-4CCB-84C6-F1ED2773D6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5" authorId="0" shapeId="0" xr:uid="{5249FC29-E823-40B1-B8D4-2A051294FC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5" authorId="0" shapeId="0" xr:uid="{1C8A83A2-5A01-4884-AE72-97D229CAD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5" authorId="0" shapeId="0" xr:uid="{98621770-9725-4708-901F-178992BED9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5" authorId="0" shapeId="0" xr:uid="{8950A46E-9372-4810-8F7C-E7E35350F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6" authorId="0" shapeId="0" xr:uid="{5844A50A-093C-4D79-BE68-C909D01BE6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6" authorId="0" shapeId="0" xr:uid="{AC909E5C-36EE-4678-89E3-6FE4BF12CA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6" authorId="0" shapeId="0" xr:uid="{84A01E2F-3B2D-4B12-BE33-2C6E72BA2E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6" authorId="0" shapeId="0" xr:uid="{19B251D6-37E4-4167-8C7A-B0C7655D55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6" authorId="0" shapeId="0" xr:uid="{D9F17514-B78E-4392-8FE0-7465E5C5BE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6" authorId="0" shapeId="0" xr:uid="{1DCC8E57-C9F1-43E1-B465-BF35276689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7" authorId="0" shapeId="0" xr:uid="{C56B3717-D8C5-450E-8ECA-FF44397F65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7" authorId="0" shapeId="0" xr:uid="{A8E158D1-0FFA-44EE-A112-27AF62173B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7" authorId="0" shapeId="0" xr:uid="{A1408659-719B-4F24-82D9-E0F8BC9880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7" authorId="0" shapeId="0" xr:uid="{8DBADC77-C0D6-47C4-876C-D116D19A31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7" authorId="0" shapeId="0" xr:uid="{6CE594F9-EDEB-473F-A328-13220D8C0D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7" authorId="0" shapeId="0" xr:uid="{9279E76B-03E0-4D19-BC59-101400B77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8" authorId="0" shapeId="0" xr:uid="{9B83D314-B339-41C7-AFE5-DA4FF08C44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8" authorId="0" shapeId="0" xr:uid="{04FCD3D6-BD10-4AE5-B970-BD03D06EB6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8" authorId="0" shapeId="0" xr:uid="{68F076C1-EA0B-4EFF-8BF8-CD6D9FC09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8" authorId="0" shapeId="0" xr:uid="{99D54034-27F0-4074-B738-940E59F44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8" authorId="0" shapeId="0" xr:uid="{3F5E7392-E6C6-42B8-98EB-64E6F5FC7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8" authorId="0" shapeId="0" xr:uid="{F65D21ED-B716-4B95-8EE8-20F6FF37E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<sst xmlns="http://schemas.openxmlformats.org/spreadsheetml/2006/main" count="524" uniqueCount="293">
  <si>
    <t>Calories</t>
  </si>
  <si>
    <t>Total Fat</t>
  </si>
  <si>
    <t>Sodium</t>
  </si>
  <si>
    <t>Potassium</t>
  </si>
  <si>
    <t>Total Carbo-hydrate</t>
  </si>
  <si>
    <t>Dietary Fiber</t>
  </si>
  <si>
    <t>Sugars</t>
  </si>
  <si>
    <t>Protein</t>
  </si>
  <si>
    <t>Vitamin A</t>
  </si>
  <si>
    <t>Vitamin C</t>
  </si>
  <si>
    <t>Calcium</t>
  </si>
  <si>
    <t>(g)</t>
  </si>
  <si>
    <t>(%DV)</t>
  </si>
  <si>
    <t>Asparagus, 5 spears (93 g/3.3 oz)</t>
  </si>
  <si>
    <t>Bell Pepper, 1 medium (148 g/5.3 oz)</t>
  </si>
  <si>
    <t>Broccoli, 1 medium stalk (148 g/5.3 oz)</t>
  </si>
  <si>
    <t>Carrot, 1 carrot, 7" long,Ê1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</si>
  <si>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</si>
  <si>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</si>
  <si>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</si>
  <si>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</si>
  <si>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GreenÊCabbage,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</si>
  <si>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</si>
  <si>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</si>
  <si>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</si>
  <si>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</si>
  <si>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</si>
  <si>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</si>
  <si>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</si>
  <si>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SummerÊSquash, 1/2 medium (98 g/3.5 oz)</t>
  </si>
  <si>
    <t>Sweet Corn, kernels from 1Êmedium ear (90 g/3.2 oz)</t>
  </si>
  <si>
    <t>Sweet Potato, 1 medium, 5" long,Ê2"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</si>
  <si>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</si>
  <si>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</si>
  <si>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</si>
  <si>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</si>
  <si>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</si>
  <si>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</si>
  <si>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</si>
  <si>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HoneydewÊMelon 1/10 mediumÊmelon  (134 g/4.8 oz)</t>
  </si>
  <si>
    <t>Kiwifruit, 2 medium (148 g/5.3 oz)</t>
  </si>
  <si>
    <t>Lemon, 1 medium (58 g/2.1 oz)</t>
  </si>
  <si>
    <t>Lime, 1 medium (67 g/2.4 oz)</t>
  </si>
  <si>
    <t>Nectarine, 1 medium (140 g/5.0 oz)</t>
  </si>
  <si>
    <t>Orange, 1 medium (154 g/5.5 oz)</t>
  </si>
  <si>
    <t>Peach, 1 medium (147 g/5.3 oz)</t>
  </si>
  <si>
    <t>Pear, 1 medium (166 g/5.9 oz)</t>
  </si>
  <si>
    <t>Pineapple, 2 slices, 3" diameter,Ê3/4" thick</t>
  </si>
  <si>
    <t>Plums, 2 medium (151 g/5.4 oz)</t>
  </si>
  <si>
    <t>Strawberries, 8 medium (147 g/5.3 oz)</t>
  </si>
  <si>
    <t>SweetÊCherries 21 cherries;Ê1 cup</t>
  </si>
  <si>
    <t>Tangerine, 1 medium (109 g/3.9 oz)</t>
  </si>
  <si>
    <t>Watermelon, 1/18 medium melon; 2 cups diced pieces(280 g/</t>
  </si>
  <si>
    <t>Blue Crab</t>
  </si>
  <si>
    <t>Catfish</t>
  </si>
  <si>
    <t>Clams, about 12 small</t>
  </si>
  <si>
    <t>Cod</t>
  </si>
  <si>
    <t>Flounder/Sole</t>
  </si>
  <si>
    <t>Haddock</t>
  </si>
  <si>
    <t>Halibut</t>
  </si>
  <si>
    <t>Lobster</t>
  </si>
  <si>
    <t>Ocean Perch</t>
  </si>
  <si>
    <t>Orange Roughy</t>
  </si>
  <si>
    <t>Oysters, about 12 medium</t>
  </si>
  <si>
    <t>Pollock</t>
  </si>
  <si>
    <t>Rainbow Trout</t>
  </si>
  <si>
    <t>Rockfish</t>
  </si>
  <si>
    <t>Salmon, Atlantic/Coho/Sockeye /Chinook</t>
  </si>
  <si>
    <t>Salmon,ÊChum/Pink</t>
  </si>
  <si>
    <t>Scallops, about 6 large or 14 small</t>
  </si>
  <si>
    <t>Shrimp</t>
  </si>
  <si>
    <t>Swordfish</t>
  </si>
  <si>
    <t>Tilapia</t>
  </si>
  <si>
    <t>Tuna</t>
  </si>
  <si>
    <t>Calories from Fat</t>
  </si>
  <si>
    <t>Iron</t>
  </si>
  <si>
    <t>(mg)</t>
  </si>
  <si>
    <t>Objective function</t>
  </si>
  <si>
    <t>Constraints</t>
  </si>
  <si>
    <t>LHS</t>
  </si>
  <si>
    <t>RHS</t>
  </si>
  <si>
    <t>For calories</t>
  </si>
  <si>
    <t>&gt;=</t>
  </si>
  <si>
    <t>For fat</t>
  </si>
  <si>
    <t>For Sodium</t>
  </si>
  <si>
    <t>&lt;=</t>
  </si>
  <si>
    <t>For Carbohydrates</t>
  </si>
  <si>
    <t>For Dietary Fiber</t>
  </si>
  <si>
    <t>For sugars</t>
  </si>
  <si>
    <t>For Protein</t>
  </si>
  <si>
    <t>(microg)</t>
  </si>
  <si>
    <t>Quantity ( Xi )</t>
  </si>
  <si>
    <t>Food and Serving (i)</t>
  </si>
  <si>
    <t>Minimum Requirement of  Vitamin A</t>
  </si>
  <si>
    <t>Maximum limit of Vitamin A</t>
  </si>
  <si>
    <t>Minimum Requirement of Vitamin C</t>
  </si>
  <si>
    <t>Maximum limit of Vitamin C</t>
  </si>
  <si>
    <t>Minimum Requirement of Calcium</t>
  </si>
  <si>
    <t>Maximum Limit of Calcium</t>
  </si>
  <si>
    <t>Minimum Requirement of Iron</t>
  </si>
  <si>
    <t>Maximum limit of Iron</t>
  </si>
  <si>
    <t>Microsoft Excel 16.0 Sensitivity Report</t>
  </si>
  <si>
    <t>Worksheet: [NutriBalance.xlsx]NutriBalance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</si>
  <si>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</si>
  <si>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</si>
  <si>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</si>
  <si>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</si>
  <si>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</si>
  <si>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</si>
  <si>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</si>
  <si>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</si>
  <si>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</si>
  <si>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</si>
  <si>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</si>
  <si>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</si>
  <si>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</si>
  <si>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</si>
  <si>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</si>
  <si>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</si>
  <si>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</si>
  <si>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Asparagus, 5 spears (93 g/3.3 oz) Quantity ( Xi )</t>
  </si>
  <si>
    <t>$B$4</t>
  </si>
  <si>
    <t>Bell Pepper, 1 medium (148 g/5.3 oz) Quantity ( Xi )</t>
  </si>
  <si>
    <t>$B$5</t>
  </si>
  <si>
    <t>Broccoli, 1 medium stalk (148 g/5.3 oz) Quantity ( Xi )</t>
  </si>
  <si>
    <t>$B$6</t>
  </si>
  <si>
    <t>Carrot, 1 carrot, 7" long,Ê1 1/4" diameter (78 g/2.8 oz) Quantity ( Xi )</t>
  </si>
  <si>
    <t>$B$7</t>
  </si>
  <si>
    <t>Cauliflower, 1/6 medium head (99 g/3.5 oz) Quantity ( Xi )</t>
  </si>
  <si>
    <t>$B$8</t>
  </si>
  <si>
    <t>Celery, 2 medium stalks (110 g/3.9 oz) Quantity ( Xi )</t>
  </si>
  <si>
    <t>$B$9</t>
  </si>
  <si>
    <t>Cucumber, 1/3 medium (99 g/3.5 oz) Quantity ( Xi )</t>
  </si>
  <si>
    <t>$B$10</t>
  </si>
  <si>
    <t>Green (Snap) Beans, 3/4 cup cut (83 g/3.0 oz) Quantity ( Xi )</t>
  </si>
  <si>
    <t>$B$11</t>
  </si>
  <si>
    <t>GreenÊCabbage, 1/12 medium head (84 g/3.0 oz) Quantity ( Xi )</t>
  </si>
  <si>
    <t>$B$12</t>
  </si>
  <si>
    <t>Green Onion, 1/4 cup chopped (25 g/0.9 oz) Quantity ( Xi )</t>
  </si>
  <si>
    <t>$B$13</t>
  </si>
  <si>
    <t>Iceberg Lettuce, 1/6 medium head (89 g/3.2 oz) Quantity ( Xi )</t>
  </si>
  <si>
    <t>$B$14</t>
  </si>
  <si>
    <t>Leaf Lettuce, 1 1/2 cups shredded (85 g/3.0 oz) Quantity ( Xi )</t>
  </si>
  <si>
    <t>$B$15</t>
  </si>
  <si>
    <t>Mushrooms, 5 medium (84 g/3.0 oz) Quantity ( Xi )</t>
  </si>
  <si>
    <t>$B$16</t>
  </si>
  <si>
    <t>Onion, 1 medium (148 g/5.3 oz) Quantity ( Xi )</t>
  </si>
  <si>
    <t>$B$17</t>
  </si>
  <si>
    <t>Potato, 1 medium (148 g/5.3 oz) Quantity ( Xi )</t>
  </si>
  <si>
    <t>$B$18</t>
  </si>
  <si>
    <t>Radishes, 7 radishes (85 g/3.0 oz) Quantity ( Xi )</t>
  </si>
  <si>
    <t>$B$19</t>
  </si>
  <si>
    <t>SummerÊSquash, 1/2 medium (98 g/3.5 oz) Quantity ( Xi )</t>
  </si>
  <si>
    <t>$B$20</t>
  </si>
  <si>
    <t>Sweet Corn, kernels from 1Êmedium ear (90 g/3.2 oz) Quantity ( Xi )</t>
  </si>
  <si>
    <t>$B$21</t>
  </si>
  <si>
    <t>Sweet Potato, 1 medium, 5" long,Ê2" diameter (130 g/4.6 oz) Quantity ( Xi )</t>
  </si>
  <si>
    <t>$B$22</t>
  </si>
  <si>
    <t>Tomato, 1 medium (148 g/5.3 oz) Quantity ( Xi )</t>
  </si>
  <si>
    <t>$B$23</t>
  </si>
  <si>
    <t>Apple, 1 large (242 g/8 oz) Quantity ( Xi )</t>
  </si>
  <si>
    <t>$B$24</t>
  </si>
  <si>
    <t>Avocado, California,1/5 medium (30 g/1.1 oz) Quantity ( Xi )</t>
  </si>
  <si>
    <t>$B$25</t>
  </si>
  <si>
    <t>Banana, 1 medium (126 g/4.5 oz) Quantity ( Xi )</t>
  </si>
  <si>
    <t>$B$26</t>
  </si>
  <si>
    <t>Cantaloupe, 1/4 medium (134 g/4.8 oz) Quantity ( Xi )</t>
  </si>
  <si>
    <t>$B$27</t>
  </si>
  <si>
    <t>Grapefruit, 1/2 medium, (154 g/5.5 oz) Quantity ( Xi )</t>
  </si>
  <si>
    <t>$B$28</t>
  </si>
  <si>
    <t>Grapes, 3/4 cup (126 g/4.5 oz) Quantity ( Xi )</t>
  </si>
  <si>
    <t>$B$29</t>
  </si>
  <si>
    <t>HoneydewÊMelon 1/10 mediumÊmelon  (134 g/4.8 oz) Quantity ( Xi )</t>
  </si>
  <si>
    <t>$B$30</t>
  </si>
  <si>
    <t>Kiwifruit, 2 medium (148 g/5.3 oz) Quantity ( Xi )</t>
  </si>
  <si>
    <t>$B$31</t>
  </si>
  <si>
    <t>Lemon, 1 medium (58 g/2.1 oz) Quantity ( Xi )</t>
  </si>
  <si>
    <t>$B$32</t>
  </si>
  <si>
    <t>Lime, 1 medium (67 g/2.4 oz) Quantity ( Xi )</t>
  </si>
  <si>
    <t>$B$33</t>
  </si>
  <si>
    <t>Nectarine, 1 medium (140 g/5.0 oz) Quantity ( Xi )</t>
  </si>
  <si>
    <t>$B$34</t>
  </si>
  <si>
    <t>Orange, 1 medium (154 g/5.5 oz) Quantity ( Xi )</t>
  </si>
  <si>
    <t>$B$35</t>
  </si>
  <si>
    <t>Peach, 1 medium (147 g/5.3 oz) Quantity ( Xi )</t>
  </si>
  <si>
    <t>$B$36</t>
  </si>
  <si>
    <t>Pear, 1 medium (166 g/5.9 oz) Quantity ( Xi )</t>
  </si>
  <si>
    <t>$B$37</t>
  </si>
  <si>
    <t>Pineapple, 2 slices, 3" diameter,Ê3/4" thick Quantity ( Xi )</t>
  </si>
  <si>
    <t>$B$38</t>
  </si>
  <si>
    <t>Plums, 2 medium (151 g/5.4 oz) Quantity ( Xi )</t>
  </si>
  <si>
    <t>$B$39</t>
  </si>
  <si>
    <t>Strawberries, 8 medium (147 g/5.3 oz) Quantity ( Xi )</t>
  </si>
  <si>
    <t>$B$40</t>
  </si>
  <si>
    <t>SweetÊCherries 21 cherries;Ê1 cup Quantity ( Xi )</t>
  </si>
  <si>
    <t>$B$41</t>
  </si>
  <si>
    <t>Tangerine, 1 medium (109 g/3.9 oz) Quantity ( Xi )</t>
  </si>
  <si>
    <t>$B$42</t>
  </si>
  <si>
    <t>Watermelon, 1/18 medium melon; 2 cups diced pieces(280 g/ Quantity ( Xi )</t>
  </si>
  <si>
    <t>$B$43</t>
  </si>
  <si>
    <t>Blue Crab Quantity ( Xi )</t>
  </si>
  <si>
    <t>$B$44</t>
  </si>
  <si>
    <t>Catfish Quantity ( Xi )</t>
  </si>
  <si>
    <t>$B$45</t>
  </si>
  <si>
    <t>Clams, about 12 small Quantity ( Xi )</t>
  </si>
  <si>
    <t>$B$46</t>
  </si>
  <si>
    <t>Cod Quantity ( Xi )</t>
  </si>
  <si>
    <t>$B$47</t>
  </si>
  <si>
    <t>Flounder/Sole Quantity ( Xi )</t>
  </si>
  <si>
    <t>$B$48</t>
  </si>
  <si>
    <t>Haddock Quantity ( Xi )</t>
  </si>
  <si>
    <t>$B$49</t>
  </si>
  <si>
    <t>Halibut Quantity ( Xi )</t>
  </si>
  <si>
    <t>$B$50</t>
  </si>
  <si>
    <t>Lobster Quantity ( Xi )</t>
  </si>
  <si>
    <t>$B$51</t>
  </si>
  <si>
    <t>Ocean Perch Quantity ( Xi )</t>
  </si>
  <si>
    <t>$B$52</t>
  </si>
  <si>
    <t>Orange Roughy Quantity ( Xi )</t>
  </si>
  <si>
    <t>$B$53</t>
  </si>
  <si>
    <t>Oysters, about 12 medium Quantity ( Xi )</t>
  </si>
  <si>
    <t>$B$54</t>
  </si>
  <si>
    <t>Pollock Quantity ( Xi )</t>
  </si>
  <si>
    <t>$B$55</t>
  </si>
  <si>
    <t>Rainbow Trout Quantity ( Xi )</t>
  </si>
  <si>
    <t>$B$56</t>
  </si>
  <si>
    <t>Rockfish Quantity ( Xi )</t>
  </si>
  <si>
    <t>$B$57</t>
  </si>
  <si>
    <t>Salmon, Atlantic/Coho/Sockeye /Chinook Quantity ( Xi )</t>
  </si>
  <si>
    <t>$B$58</t>
  </si>
  <si>
    <t>Salmon,ÊChum/Pink Quantity ( Xi )</t>
  </si>
  <si>
    <t>$B$59</t>
  </si>
  <si>
    <t>Scallops, about 6 large or 14 small Quantity ( Xi )</t>
  </si>
  <si>
    <t>$B$60</t>
  </si>
  <si>
    <t>Shrimp Quantity ( Xi )</t>
  </si>
  <si>
    <t>$B$61</t>
  </si>
  <si>
    <t>Swordfish Quantity ( Xi )</t>
  </si>
  <si>
    <t>$B$62</t>
  </si>
  <si>
    <t>Tilapia Quantity ( Xi )</t>
  </si>
  <si>
    <t>$B$63</t>
  </si>
  <si>
    <t>Tuna Quantity ( Xi )</t>
  </si>
  <si>
    <t>$B$68</t>
  </si>
  <si>
    <t>For calories LHS</t>
  </si>
  <si>
    <t>$B$69</t>
  </si>
  <si>
    <t>For fat LHS</t>
  </si>
  <si>
    <t>$B$70</t>
  </si>
  <si>
    <t>For Carbohydrates LHS</t>
  </si>
  <si>
    <t>$B$71</t>
  </si>
  <si>
    <t>For Dietary Fiber LHS</t>
  </si>
  <si>
    <t>$B$72</t>
  </si>
  <si>
    <t>For sugars LHS</t>
  </si>
  <si>
    <t>$B$73</t>
  </si>
  <si>
    <t>For Protein LHS</t>
  </si>
  <si>
    <t>$B$76</t>
  </si>
  <si>
    <t>Minimum Requirement of  Vitamin A LHS</t>
  </si>
  <si>
    <t>$B$77</t>
  </si>
  <si>
    <t>Maximum limit of Vitamin A LHS</t>
  </si>
  <si>
    <t>$B$78</t>
  </si>
  <si>
    <t>Minimum Requirement of Vitamin C LHS</t>
  </si>
  <si>
    <t>$B$79</t>
  </si>
  <si>
    <t>Maximum limit of Vitamin C LHS</t>
  </si>
  <si>
    <t>$B$80</t>
  </si>
  <si>
    <t>Minimum Requirement of Calcium LHS</t>
  </si>
  <si>
    <t>$B$81</t>
  </si>
  <si>
    <t>Maximum Limit of Calcium LHS</t>
  </si>
  <si>
    <t>$B$82</t>
  </si>
  <si>
    <t>Minimum Requirement of Iron LHS</t>
  </si>
  <si>
    <t>$B$83</t>
  </si>
  <si>
    <t>Maximum limit of Iron LHS</t>
  </si>
  <si>
    <t>$B$84</t>
  </si>
  <si>
    <t>$B$85</t>
  </si>
  <si>
    <t>For Sodium LHS</t>
  </si>
  <si>
    <t>Average Requirement of Potassium</t>
  </si>
  <si>
    <t>$D$70</t>
  </si>
  <si>
    <t>$B$65,$B$3:$B$63</t>
  </si>
  <si>
    <t>Input</t>
  </si>
  <si>
    <t>One-way analysis for Solver model in NutriBalance worksheet</t>
  </si>
  <si>
    <t>Input (cell $D$70) values along side, output cell(s) along top</t>
  </si>
  <si>
    <t>$B$65</t>
  </si>
  <si>
    <t>Data for chart</t>
  </si>
  <si>
    <t/>
  </si>
  <si>
    <t>$D$73</t>
  </si>
  <si>
    <t>Input1</t>
  </si>
  <si>
    <t>Input2</t>
  </si>
  <si>
    <t>Two-way analysis for Solver model in NutriBalance worksheet</t>
  </si>
  <si>
    <t>Input1 (cell $D$70) values along side, Input2 (cell $D$73) values along top, output cell in corner</t>
  </si>
  <si>
    <t>Output and Input1 value for chart</t>
  </si>
  <si>
    <t>Output</t>
  </si>
  <si>
    <t>Input1 value</t>
  </si>
  <si>
    <t>Output and Input2 value for chart</t>
  </si>
  <si>
    <t>Input2 value</t>
  </si>
  <si>
    <t>Report Created: 3/8/2024 6:09:21 PM</t>
  </si>
  <si>
    <t>Average Requirement of Potassium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</si>
</sst>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49" fontId="0" fillId="0" borderId="0" xfId="0" applyNumberFormat="1"/>
    <xf numFmtId="0" fontId="0" fillId="0" borderId="12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/>
    <xf numFmtId="0" fontId="0" fillId="0" borderId="20" xfId="0" applyBorder="1"/>
    <xf numFmtId="0" fontId="0" fillId="0" borderId="21" xfId="0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0" xfId="0" applyAlignment="1">
      <alignment horizontal="right" textRotation="90"/>
    </xf>
    <xf numFmtId="0" fontId="0" fillId="35" borderId="0" xfId="0" applyFill="1" applyAlignment="1">
      <alignment horizontal="right" textRotation="90"/>
    </xf>
    <xf numFmtId="0" fontId="19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11" xfId="0" applyBorder="1"/>
    <xf numFmtId="0" fontId="0" fillId="0" borderId="27" xfId="0" applyBorder="1"/>
    <xf numFmtId="0" fontId="0" fillId="0" borderId="0" xfId="0" applyAlignment="1">
      <alignment horizontal="right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'1WAY'!$BM$1</c:f>
          <c:strCache>
            <c:ptCount val="1"/>
            <c:pt idx="0">
              <c:v>Sensitivity of $B$65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'1WAY'!$A$5:$A$35</c:f>
              <c:numCache>
                <c:formatCode>General</c:formatCode>
                <c:ptCount val="31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  <c:pt idx="11">
                  <c:v>420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510</c:v>
                </c:pt>
                <c:pt idx="21">
                  <c:v>520</c:v>
                </c:pt>
                <c:pt idx="22">
                  <c:v>530</c:v>
                </c:pt>
                <c:pt idx="23">
                  <c:v>540</c:v>
                </c:pt>
                <c:pt idx="24">
                  <c:v>550</c:v>
                </c:pt>
                <c:pt idx="25">
                  <c:v>560</c:v>
                </c:pt>
                <c:pt idx="26">
                  <c:v>570</c:v>
                </c:pt>
                <c:pt idx="27">
                  <c:v>580</c:v>
                </c:pt>
                <c:pt idx="28">
                  <c:v>590</c:v>
                </c:pt>
                <c:pt idx="29">
                  <c:v>600</c:v>
                </c:pt>
                <c:pt idx="30">
                  <c:v>610</c:v>
                </c:pt>
              </c:numCache>
            </c:numRef>
          </c:cat>
          <c:val>
            <c:numRef>
              <c:f>'1WAY'!$BM$5:$BM$35</c:f>
              <c:numCache>
                <c:formatCode>General</c:formatCode>
                <c:ptCount val="3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2000.0000000000002</c:v>
                </c:pt>
                <c:pt idx="9">
                  <c:v>2000.0000000000005</c:v>
                </c:pt>
                <c:pt idx="10">
                  <c:v>2000.0000000000007</c:v>
                </c:pt>
                <c:pt idx="11">
                  <c:v>2014.2857142857147</c:v>
                </c:pt>
                <c:pt idx="12">
                  <c:v>2042.8571428571424</c:v>
                </c:pt>
                <c:pt idx="13">
                  <c:v>2071.4285714285711</c:v>
                </c:pt>
                <c:pt idx="14">
                  <c:v>2099.9999999999995</c:v>
                </c:pt>
                <c:pt idx="15">
                  <c:v>2128.5714285714284</c:v>
                </c:pt>
                <c:pt idx="16">
                  <c:v>2157.1428571428569</c:v>
                </c:pt>
                <c:pt idx="17">
                  <c:v>2185.7142857142853</c:v>
                </c:pt>
                <c:pt idx="18">
                  <c:v>2214.2857142857138</c:v>
                </c:pt>
                <c:pt idx="19">
                  <c:v>2242.8571428571422</c:v>
                </c:pt>
                <c:pt idx="20">
                  <c:v>2271.4285714285706</c:v>
                </c:pt>
                <c:pt idx="21">
                  <c:v>2299.9999999999991</c:v>
                </c:pt>
                <c:pt idx="22">
                  <c:v>2330.4713910761147</c:v>
                </c:pt>
                <c:pt idx="23">
                  <c:v>2370.136563146998</c:v>
                </c:pt>
                <c:pt idx="24">
                  <c:v>2409.8881159420284</c:v>
                </c:pt>
                <c:pt idx="25">
                  <c:v>2449.6396687370598</c:v>
                </c:pt>
                <c:pt idx="26">
                  <c:v>2489.3912215320906</c:v>
                </c:pt>
                <c:pt idx="27">
                  <c:v>2529.142774327122</c:v>
                </c:pt>
                <c:pt idx="28">
                  <c:v>2568.9029964887454</c:v>
                </c:pt>
                <c:pt idx="29">
                  <c:v>2610.2033333463642</c:v>
                </c:pt>
                <c:pt idx="30">
                  <c:v>2651.5036702039811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8B4-AEA7-96A9F09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52032"/>
        <c:axId val="463176160"/>
      </c:lineChart>
      <c:catAx>
        <c:axId val="4631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($D$70)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176160"/>
        <c:crosses val="autoZero"/>
        <c:auto val="1"/>
        <c:lblAlgn val="ctr"/>
        <c:lblOffset val="100"/>
        <c:noMultiLvlLbl val="0"/>
      </c:catAx>
      <c:valAx>
        <c:axId val="4631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52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'2WAY'!$K$1</c:f>
          <c:strCache>
            <c:ptCount val="1"/>
            <c:pt idx="0">
              <c:v>Sensitivity of $B$65 to Input2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'2WAY'!$B$4:$G$4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'2WAY'!$K$5:$K$10</c:f>
              <c:numCache>
                <c:formatCode>General</c:formatCode>
                <c:ptCount val="6"/>
                <c:pt idx="0">
                  <c:v>2000</c:v>
                </c:pt>
                <c:pt idx="1">
                  <c:v>2000</c:v>
                </c:pt>
                <c:pt idx="2">
                  <c:v>1999.9999999999998</c:v>
                </c:pt>
                <c:pt idx="3">
                  <c:v>2000</c:v>
                </c:pt>
                <c:pt idx="4">
                  <c:v>2424.0999999999995</c:v>
                </c:pt>
                <c:pt idx="5">
                  <c:v>2924.0999999999985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6-4BF5-86BF-5B244191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71168"/>
        <c:axId val="463162016"/>
      </c:lineChart>
      <c:catAx>
        <c:axId val="4631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Input2 ($D$73)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162016"/>
        <c:crosses val="autoZero"/>
        <c:auto val="1"/>
        <c:lblAlgn val="ctr"/>
        <c:lblOffset val="100"/>
        <c:noMultiLvlLbl val="0"/>
      </c:catAx>
      <c:valAx>
        <c:axId val="4631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7116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'2WAY'!$O$1</c:f>
          <c:strCache>
            <c:ptCount val="1"/>
            <c:pt idx="0">
              <c:v>Sensitivity of $B$65 to Input1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'2WAY'!$A$5:$A$15</c:f>
              <c:numCache>
                <c:formatCode>General</c:formatCode>
                <c:ptCount val="11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</c:numCache>
            </c:numRef>
          </c:cat>
          <c:val>
            <c:numRef>
              <c:f>'2WAY'!$O$5:$O$15</c:f>
              <c:numCache>
                <c:formatCode>General</c:formatCode>
                <c:ptCount val="1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2000.0000000000002</c:v>
                </c:pt>
                <c:pt idx="9">
                  <c:v>2000.0000000000005</c:v>
                </c:pt>
                <c:pt idx="10">
                  <c:v>2000.0000000000007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3-442D-8CC3-EF8C50BF6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75328"/>
        <c:axId val="463150368"/>
      </c:lineChart>
      <c:catAx>
        <c:axId val="4631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Input1 ($D$70)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150368"/>
        <c:crosses val="autoZero"/>
        <c:auto val="1"/>
        <c:lblAlgn val="ctr"/>
        <c:lblOffset val="100"/>
        <c:noMultiLvlLbl val="0"/>
      </c:catAx>
      <c:valAx>
        <c:axId val="4631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175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65</xdr:row>
      <xdr:rowOff>0</xdr:rowOff>
    </xdr:from>
    <xdr:to>
      <xdr:col>10</xdr:col>
      <xdr:colOff>800100</xdr:colOff>
      <xdr:row>94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89F87E-DB7E-41FC-A678-B3A08519AD7A}"/>
            </a:ext>
          </a:extLst>
        </xdr:cNvPr>
        <xdr:cNvSpPr txBox="1"/>
      </xdr:nvSpPr>
      <xdr:spPr>
        <a:xfrm>
          <a:off x="9353550" y="11969750"/>
          <a:ext cx="5765800" cy="440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</a:rPr>
            <a:t>Decision variables:</a:t>
          </a:r>
        </a:p>
        <a:p>
          <a:r>
            <a:rPr lang="en-US" sz="1100"/>
            <a:t>Let</a:t>
          </a:r>
          <a:r>
            <a:rPr lang="en-US" sz="1100" baseline="0"/>
            <a:t> xi represent the quantity of food item i to include in the diet, where i is each food item in the dataset.</a:t>
          </a:r>
        </a:p>
        <a:p>
          <a:endParaRPr lang="en-US" sz="1100" baseline="0"/>
        </a:p>
        <a:p>
          <a:r>
            <a:rPr lang="en-US" sz="1200" b="1" baseline="0">
              <a:solidFill>
                <a:schemeClr val="accent1"/>
              </a:solidFill>
            </a:rPr>
            <a:t>Objective function:</a:t>
          </a:r>
        </a:p>
        <a:p>
          <a:r>
            <a:rPr lang="en-US" sz="1100" b="0" baseline="0"/>
            <a:t>Minimize total calorie intake,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∑(Calories per serving of i) * xi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Constraints:</a:t>
          </a:r>
        </a:p>
        <a:p>
          <a:r>
            <a:rPr lang="en-US" sz="1100" b="0"/>
            <a:t>Calories: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∑(Calories per serving of i) * xi &gt;= 2000</a:t>
          </a:r>
        </a:p>
        <a:p>
          <a:r>
            <a:rPr lang="en-US" sz="1100" b="0"/>
            <a:t>Fat: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∑(Fat per serving of i) * xi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 70g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Carbohydrates: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∑(Carbohydrates per serving of i)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xi &gt;=310g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Dietary Fiber: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∑(Dietary fiber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serving of i) * xi &gt;= 28g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Sugars: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∑(Sugars per serving of i) * xi &lt;= 50g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Protein: ∑(Protein per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serving of i) * xi &gt;= 50g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Vitamin A: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∑(Vitamin A serving of i) * xi &gt;= 900microg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Vitamin A: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∑(Vitamin A serving of i) * xi &lt;= 900microg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Vitamin C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∑(Vitamin C serving of i)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xi &gt;= 90mg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Vitamin C: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∑(Vitamin C serving of i)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xi &lt;=2000mg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Calcium: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∑(Calcium per serving of i) * xi &gt;= 1000mg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Calcium: ∑(Calcium per serving of i) * xi &lt;=2500mg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Iron: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∑(Iron per serving of i) * xi &gt;= 8mg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 Iron : ∑(Iron per serving of i) * xi &lt;= 45mg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Potassium: ∑(Potassium per serving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i) * xi &gt;= 3.4g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Sodium: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∑(Sodium per serving of i) * xi &lt;= 2.3g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62</xdr:col>
      <xdr:colOff>355600</xdr:colOff>
      <xdr:row>37</xdr:row>
      <xdr:rowOff>38100</xdr:rowOff>
    </xdr:from>
    <xdr:to>
      <xdr:col>70</xdr:col>
      <xdr:colOff>355600</xdr:colOff>
      <xdr:row>52</xdr:row>
      <xdr:rowOff>133350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1159B8D0-023A-497D-9B6A-4650B777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64</xdr:col>
      <xdr:colOff>355600</xdr:colOff>
      <xdr:row>3</xdr:row>
      <xdr:rowOff>19050</xdr:rowOff>
    </xdr:from>
    <xdr:to>
      <xdr:col>68</xdr:col>
      <xdr:colOff>355600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6424D3-6172-4E78-AE63-19979A3BA257}"/>
            </a:ext>
          </a:extLst>
        </xdr:cNvPr>
        <xdr:cNvSpPr txBox="1"/>
      </xdr:nvSpPr>
      <xdr:spPr>
        <a:xfrm>
          <a:off x="402336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$BM$4,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749300</xdr:colOff>
      <xdr:row>16</xdr:row>
      <xdr:rowOff>95250</xdr:rowOff>
    </xdr:from>
    <xdr:to>
      <xdr:col>14</xdr:col>
      <xdr:colOff>533400</xdr:colOff>
      <xdr:row>32</xdr:row>
      <xdr:rowOff>6350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D7FA44BF-5C0B-4116-8326-72293BDC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533400</xdr:colOff>
      <xdr:row>16</xdr:row>
      <xdr:rowOff>95250</xdr:rowOff>
    </xdr:from>
    <xdr:to>
      <xdr:col>23</xdr:col>
      <xdr:colOff>533400</xdr:colOff>
      <xdr:row>32</xdr:row>
      <xdr:rowOff>6350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DBA8F776-8B1C-455E-9861-462D191B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533400</xdr:colOff>
      <xdr:row>3</xdr:row>
      <xdr:rowOff>19050</xdr:rowOff>
    </xdr:from>
    <xdr:to>
      <xdr:col>21</xdr:col>
      <xdr:colOff>533400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B5426-08A1-4A29-9E3B-435BD2DB5F93}"/>
            </a:ext>
          </a:extLst>
        </xdr:cNvPr>
        <xdr:cNvSpPr txBox="1"/>
      </xdr:nvSpPr>
      <xdr:spPr>
        <a:xfrm>
          <a:off x="107759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zoomScale="62" zoomScaleNormal="55" workbookViewId="0">
      <selection activeCell="A18" sqref="A18"/>
    </sheetView>
  </sheetViews>
  <sheetFormatPr defaultRowHeight="14.5" x14ac:dyDescent="0.35"/>
  <cols>
    <col min="1" max="1" width="51.26953125" customWidth="1"/>
    <col min="2" max="2" width="39.7265625" style="5" customWidth="1"/>
    <col min="4" max="4" width="22.81640625" customWidth="1"/>
    <col min="5" max="5" width="11.1796875" customWidth="1"/>
    <col min="6" max="7" width="13.453125" customWidth="1"/>
    <col min="8" max="8" width="18.08984375" customWidth="1"/>
    <col min="9" max="9" width="14.7265625" customWidth="1"/>
    <col min="10" max="10" width="11.54296875" customWidth="1"/>
    <col min="11" max="11" width="12.90625" customWidth="1"/>
    <col min="12" max="13" width="13.1796875" customWidth="1"/>
    <col min="14" max="15" width="13" customWidth="1"/>
    <col min="16" max="17" width="12.6328125" customWidth="1"/>
    <col min="18" max="19" width="14.453125" customWidth="1"/>
    <col min="20" max="20" width="15.453125" customWidth="1"/>
    <col min="21" max="21" width="16" customWidth="1"/>
    <col min="22" max="22" width="45.81640625" customWidth="1"/>
  </cols>
  <sheetData>
    <row r="1" spans="1:22" x14ac:dyDescent="0.35">
      <c r="A1" s="7" t="s">
        <v>92</v>
      </c>
      <c r="B1" s="8" t="s">
        <v>91</v>
      </c>
      <c r="C1" s="6" t="s">
        <v>0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8</v>
      </c>
      <c r="N1" s="6" t="s">
        <v>9</v>
      </c>
      <c r="O1" s="6" t="s">
        <v>9</v>
      </c>
      <c r="P1" s="6" t="s">
        <v>10</v>
      </c>
      <c r="Q1" s="6" t="s">
        <v>10</v>
      </c>
      <c r="R1" s="6" t="s">
        <v>75</v>
      </c>
      <c r="S1" s="6" t="s">
        <v>75</v>
      </c>
      <c r="T1" s="6"/>
      <c r="U1" s="6"/>
      <c r="V1" s="6"/>
    </row>
    <row r="2" spans="1:22" x14ac:dyDescent="0.35">
      <c r="A2" s="6"/>
      <c r="B2" s="3"/>
      <c r="C2" s="6"/>
      <c r="D2" s="6"/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12</v>
      </c>
      <c r="M2" s="6" t="s">
        <v>90</v>
      </c>
      <c r="N2" s="6" t="s">
        <v>12</v>
      </c>
      <c r="O2" s="6" t="s">
        <v>76</v>
      </c>
      <c r="P2" s="6" t="s">
        <v>12</v>
      </c>
      <c r="Q2" s="6" t="s">
        <v>76</v>
      </c>
      <c r="R2" s="6" t="s">
        <v>12</v>
      </c>
      <c r="S2" s="6" t="s">
        <v>76</v>
      </c>
      <c r="T2" s="6"/>
      <c r="U2" s="6"/>
      <c r="V2" s="6"/>
    </row>
    <row r="3" spans="1:22" x14ac:dyDescent="0.35">
      <c r="A3" s="6" t="s">
        <v>13</v>
      </c>
      <c r="B3" s="3">
        <v>0</v>
      </c>
      <c r="C3" s="6">
        <v>20</v>
      </c>
      <c r="D3" s="6">
        <v>0</v>
      </c>
      <c r="E3" s="6">
        <v>0</v>
      </c>
      <c r="F3" s="6">
        <v>0</v>
      </c>
      <c r="G3" s="6">
        <v>230</v>
      </c>
      <c r="H3" s="6">
        <v>4</v>
      </c>
      <c r="I3" s="6">
        <v>2</v>
      </c>
      <c r="J3" s="6">
        <v>2</v>
      </c>
      <c r="K3" s="6">
        <v>2</v>
      </c>
      <c r="L3" s="6">
        <f>10</f>
        <v>10</v>
      </c>
      <c r="M3" s="6">
        <f>(L3/100*900)</f>
        <v>90</v>
      </c>
      <c r="N3" s="6">
        <v>15</v>
      </c>
      <c r="O3" s="6">
        <f>N3/100*90</f>
        <v>13.5</v>
      </c>
      <c r="P3" s="6">
        <v>2</v>
      </c>
      <c r="Q3" s="6">
        <f>P3/100*1000</f>
        <v>20</v>
      </c>
      <c r="R3" s="6">
        <v>2</v>
      </c>
      <c r="S3" s="6">
        <f>R3/100*18</f>
        <v>0.36</v>
      </c>
      <c r="T3" s="6"/>
      <c r="U3" s="6"/>
      <c r="V3" s="6"/>
    </row>
    <row r="4" spans="1:22" x14ac:dyDescent="0.35">
      <c r="A4" s="6" t="s">
        <v>14</v>
      </c>
      <c r="B4" s="3">
        <v>0</v>
      </c>
      <c r="C4" s="6">
        <v>25</v>
      </c>
      <c r="D4" s="6">
        <v>0</v>
      </c>
      <c r="E4" s="6">
        <v>0</v>
      </c>
      <c r="F4" s="6">
        <v>40</v>
      </c>
      <c r="G4" s="6">
        <v>220</v>
      </c>
      <c r="H4" s="6">
        <v>6</v>
      </c>
      <c r="I4" s="6">
        <v>2</v>
      </c>
      <c r="J4" s="6">
        <v>4</v>
      </c>
      <c r="K4" s="6">
        <v>1</v>
      </c>
      <c r="L4" s="6">
        <v>4</v>
      </c>
      <c r="M4" s="6">
        <f t="shared" ref="M4:M63" si="0">(L4/100*900)</f>
        <v>36</v>
      </c>
      <c r="N4" s="6">
        <v>190</v>
      </c>
      <c r="O4" s="6">
        <f t="shared" ref="O4:O63" si="1">N4/100*90</f>
        <v>171</v>
      </c>
      <c r="P4" s="6">
        <v>2</v>
      </c>
      <c r="Q4" s="6">
        <f t="shared" ref="Q4:Q63" si="2">P4/100*1000</f>
        <v>20</v>
      </c>
      <c r="R4" s="6">
        <v>4</v>
      </c>
      <c r="S4" s="6">
        <f t="shared" ref="S4:S63" si="3">R4/100*18</f>
        <v>0.72</v>
      </c>
      <c r="T4" s="6"/>
      <c r="U4" s="6"/>
      <c r="V4" s="6"/>
    </row>
    <row r="5" spans="1:22" x14ac:dyDescent="0.35">
      <c r="A5" s="6" t="s">
        <v>15</v>
      </c>
      <c r="B5" s="3">
        <v>2.8749999999999994E-2</v>
      </c>
      <c r="C5" s="6">
        <v>45</v>
      </c>
      <c r="D5" s="6">
        <v>0</v>
      </c>
      <c r="E5" s="6">
        <v>0.5</v>
      </c>
      <c r="F5" s="6">
        <v>80</v>
      </c>
      <c r="G5" s="6">
        <v>460</v>
      </c>
      <c r="H5" s="6">
        <v>8</v>
      </c>
      <c r="I5" s="6">
        <v>3</v>
      </c>
      <c r="J5" s="6">
        <v>2</v>
      </c>
      <c r="K5" s="6">
        <v>4</v>
      </c>
      <c r="L5" s="6">
        <v>6</v>
      </c>
      <c r="M5" s="6">
        <f t="shared" si="0"/>
        <v>54</v>
      </c>
      <c r="N5" s="6">
        <v>220</v>
      </c>
      <c r="O5" s="6">
        <f t="shared" si="1"/>
        <v>198.00000000000003</v>
      </c>
      <c r="P5" s="6">
        <v>6</v>
      </c>
      <c r="Q5" s="6">
        <f t="shared" si="2"/>
        <v>60</v>
      </c>
      <c r="R5" s="6">
        <v>6</v>
      </c>
      <c r="S5" s="6">
        <f t="shared" si="3"/>
        <v>1.08</v>
      </c>
      <c r="T5" s="6"/>
      <c r="U5" s="6"/>
      <c r="V5" s="6"/>
    </row>
    <row r="6" spans="1:22" x14ac:dyDescent="0.35">
      <c r="A6" s="6" t="s">
        <v>16</v>
      </c>
      <c r="B6" s="3">
        <v>0</v>
      </c>
      <c r="C6" s="6">
        <v>30</v>
      </c>
      <c r="D6" s="6">
        <v>0</v>
      </c>
      <c r="E6" s="6">
        <v>0</v>
      </c>
      <c r="F6" s="6">
        <v>60</v>
      </c>
      <c r="G6" s="6">
        <v>250</v>
      </c>
      <c r="H6" s="6">
        <v>7</v>
      </c>
      <c r="I6" s="6">
        <v>2</v>
      </c>
      <c r="J6" s="6">
        <v>5</v>
      </c>
      <c r="K6" s="6">
        <v>1</v>
      </c>
      <c r="L6" s="6">
        <v>110</v>
      </c>
      <c r="M6" s="6">
        <f t="shared" si="0"/>
        <v>990.00000000000011</v>
      </c>
      <c r="N6" s="6">
        <v>10</v>
      </c>
      <c r="O6" s="6">
        <f t="shared" si="1"/>
        <v>9</v>
      </c>
      <c r="P6" s="6">
        <v>2</v>
      </c>
      <c r="Q6" s="6">
        <f t="shared" si="2"/>
        <v>20</v>
      </c>
      <c r="R6" s="6">
        <v>2</v>
      </c>
      <c r="S6" s="6">
        <f t="shared" si="3"/>
        <v>0.36</v>
      </c>
      <c r="T6" s="6"/>
      <c r="U6" s="6"/>
      <c r="V6" s="6"/>
    </row>
    <row r="7" spans="1:22" x14ac:dyDescent="0.35">
      <c r="A7" s="6" t="s">
        <v>17</v>
      </c>
      <c r="B7" s="3">
        <v>0</v>
      </c>
      <c r="C7" s="6">
        <v>25</v>
      </c>
      <c r="D7" s="6">
        <v>0</v>
      </c>
      <c r="E7" s="6">
        <v>0</v>
      </c>
      <c r="F7" s="6">
        <v>30</v>
      </c>
      <c r="G7" s="6">
        <v>270</v>
      </c>
      <c r="H7" s="6">
        <v>5</v>
      </c>
      <c r="I7" s="6">
        <v>2</v>
      </c>
      <c r="J7" s="6">
        <v>2</v>
      </c>
      <c r="K7" s="6">
        <v>2</v>
      </c>
      <c r="L7" s="6">
        <v>0</v>
      </c>
      <c r="M7" s="6">
        <f t="shared" si="0"/>
        <v>0</v>
      </c>
      <c r="N7" s="6">
        <v>100</v>
      </c>
      <c r="O7" s="6">
        <f t="shared" si="1"/>
        <v>90</v>
      </c>
      <c r="P7" s="6">
        <v>2</v>
      </c>
      <c r="Q7" s="6">
        <f t="shared" si="2"/>
        <v>20</v>
      </c>
      <c r="R7" s="6">
        <v>2</v>
      </c>
      <c r="S7" s="6">
        <f t="shared" si="3"/>
        <v>0.36</v>
      </c>
      <c r="T7" s="6"/>
      <c r="U7" s="6"/>
      <c r="V7" s="6"/>
    </row>
    <row r="8" spans="1:22" x14ac:dyDescent="0.35">
      <c r="A8" s="6" t="s">
        <v>18</v>
      </c>
      <c r="B8" s="3">
        <v>0</v>
      </c>
      <c r="C8" s="6">
        <v>15</v>
      </c>
      <c r="D8" s="6">
        <v>0</v>
      </c>
      <c r="E8" s="6">
        <v>0</v>
      </c>
      <c r="F8" s="6">
        <v>115</v>
      </c>
      <c r="G8" s="6">
        <v>260</v>
      </c>
      <c r="H8" s="6">
        <v>4</v>
      </c>
      <c r="I8" s="6">
        <v>2</v>
      </c>
      <c r="J8" s="6">
        <v>2</v>
      </c>
      <c r="K8" s="6">
        <v>0</v>
      </c>
      <c r="L8" s="6">
        <v>10</v>
      </c>
      <c r="M8" s="6">
        <f t="shared" si="0"/>
        <v>90</v>
      </c>
      <c r="N8" s="6">
        <v>15</v>
      </c>
      <c r="O8" s="6">
        <f t="shared" si="1"/>
        <v>13.5</v>
      </c>
      <c r="P8" s="6">
        <v>4</v>
      </c>
      <c r="Q8" s="6">
        <f t="shared" si="2"/>
        <v>40</v>
      </c>
      <c r="R8" s="6">
        <v>2</v>
      </c>
      <c r="S8" s="6">
        <f t="shared" si="3"/>
        <v>0.36</v>
      </c>
      <c r="T8" s="6"/>
      <c r="U8" s="6"/>
      <c r="V8" s="6"/>
    </row>
    <row r="9" spans="1:22" x14ac:dyDescent="0.35">
      <c r="A9" s="6" t="s">
        <v>19</v>
      </c>
      <c r="B9" s="3">
        <v>49.908522727272697</v>
      </c>
      <c r="C9" s="6">
        <v>10</v>
      </c>
      <c r="D9" s="6">
        <v>0</v>
      </c>
      <c r="E9" s="6">
        <v>0</v>
      </c>
      <c r="F9" s="6">
        <v>0</v>
      </c>
      <c r="G9" s="6">
        <v>140</v>
      </c>
      <c r="H9" s="6">
        <v>2</v>
      </c>
      <c r="I9" s="6">
        <v>1</v>
      </c>
      <c r="J9" s="6">
        <v>1</v>
      </c>
      <c r="K9" s="6">
        <v>1</v>
      </c>
      <c r="L9" s="6">
        <v>4</v>
      </c>
      <c r="M9" s="6">
        <f t="shared" si="0"/>
        <v>36</v>
      </c>
      <c r="N9" s="6">
        <v>10</v>
      </c>
      <c r="O9" s="6">
        <f t="shared" si="1"/>
        <v>9</v>
      </c>
      <c r="P9" s="6">
        <v>2</v>
      </c>
      <c r="Q9" s="6">
        <f t="shared" si="2"/>
        <v>20</v>
      </c>
      <c r="R9" s="6">
        <v>2</v>
      </c>
      <c r="S9" s="6">
        <f t="shared" si="3"/>
        <v>0.36</v>
      </c>
      <c r="T9" s="6"/>
      <c r="U9" s="6"/>
      <c r="V9" s="6"/>
    </row>
    <row r="10" spans="1:22" x14ac:dyDescent="0.35">
      <c r="A10" s="6" t="s">
        <v>20</v>
      </c>
      <c r="B10" s="3">
        <v>0</v>
      </c>
      <c r="C10" s="6">
        <v>20</v>
      </c>
      <c r="D10" s="6">
        <v>0</v>
      </c>
      <c r="E10" s="6">
        <v>0</v>
      </c>
      <c r="F10" s="6">
        <v>0</v>
      </c>
      <c r="G10" s="6">
        <v>200</v>
      </c>
      <c r="H10" s="6">
        <v>5</v>
      </c>
      <c r="I10" s="6">
        <v>3</v>
      </c>
      <c r="J10" s="6">
        <v>2</v>
      </c>
      <c r="K10" s="6">
        <v>1</v>
      </c>
      <c r="L10" s="6">
        <v>4</v>
      </c>
      <c r="M10" s="6">
        <f t="shared" si="0"/>
        <v>36</v>
      </c>
      <c r="N10" s="6">
        <v>10</v>
      </c>
      <c r="O10" s="6">
        <f t="shared" si="1"/>
        <v>9</v>
      </c>
      <c r="P10" s="6">
        <v>4</v>
      </c>
      <c r="Q10" s="6">
        <f t="shared" si="2"/>
        <v>40</v>
      </c>
      <c r="R10" s="6">
        <v>2</v>
      </c>
      <c r="S10" s="6">
        <f t="shared" si="3"/>
        <v>0.36</v>
      </c>
      <c r="T10" s="6"/>
      <c r="U10" s="6"/>
      <c r="V10" s="6"/>
    </row>
    <row r="11" spans="1:22" x14ac:dyDescent="0.35">
      <c r="A11" s="6" t="s">
        <v>21</v>
      </c>
      <c r="B11" s="3">
        <v>0</v>
      </c>
      <c r="C11" s="6">
        <v>25</v>
      </c>
      <c r="D11" s="6">
        <v>0</v>
      </c>
      <c r="E11" s="6">
        <v>0</v>
      </c>
      <c r="F11" s="6">
        <v>20</v>
      </c>
      <c r="G11" s="6">
        <v>190</v>
      </c>
      <c r="H11" s="6">
        <v>5</v>
      </c>
      <c r="I11" s="6">
        <v>2</v>
      </c>
      <c r="J11" s="6">
        <v>3</v>
      </c>
      <c r="K11" s="6">
        <v>1</v>
      </c>
      <c r="L11" s="6">
        <v>0</v>
      </c>
      <c r="M11" s="6">
        <f t="shared" si="0"/>
        <v>0</v>
      </c>
      <c r="N11" s="6">
        <v>70</v>
      </c>
      <c r="O11" s="6">
        <f t="shared" si="1"/>
        <v>62.999999999999993</v>
      </c>
      <c r="P11" s="6">
        <v>4</v>
      </c>
      <c r="Q11" s="6">
        <f t="shared" si="2"/>
        <v>40</v>
      </c>
      <c r="R11" s="6">
        <v>2</v>
      </c>
      <c r="S11" s="6">
        <f t="shared" si="3"/>
        <v>0.36</v>
      </c>
      <c r="T11" s="6"/>
      <c r="U11" s="6"/>
      <c r="V11" s="6"/>
    </row>
    <row r="12" spans="1:22" x14ac:dyDescent="0.35">
      <c r="A12" s="6" t="s">
        <v>22</v>
      </c>
      <c r="B12" s="3">
        <v>0</v>
      </c>
      <c r="C12" s="6">
        <v>10</v>
      </c>
      <c r="D12" s="6">
        <v>0</v>
      </c>
      <c r="E12" s="6">
        <v>0</v>
      </c>
      <c r="F12" s="6">
        <v>10</v>
      </c>
      <c r="G12" s="6">
        <v>70</v>
      </c>
      <c r="H12" s="6">
        <v>2</v>
      </c>
      <c r="I12" s="6">
        <v>1</v>
      </c>
      <c r="J12" s="6">
        <v>1</v>
      </c>
      <c r="K12" s="6">
        <v>0</v>
      </c>
      <c r="L12" s="6">
        <v>2</v>
      </c>
      <c r="M12" s="6">
        <f t="shared" si="0"/>
        <v>18</v>
      </c>
      <c r="N12" s="6">
        <v>8</v>
      </c>
      <c r="O12" s="6">
        <f t="shared" si="1"/>
        <v>7.2</v>
      </c>
      <c r="P12" s="6">
        <v>2</v>
      </c>
      <c r="Q12" s="6">
        <f t="shared" si="2"/>
        <v>20</v>
      </c>
      <c r="R12" s="6">
        <v>2</v>
      </c>
      <c r="S12" s="6">
        <f t="shared" si="3"/>
        <v>0.36</v>
      </c>
      <c r="T12" s="6"/>
      <c r="U12" s="6"/>
      <c r="V12" s="6"/>
    </row>
    <row r="13" spans="1:22" x14ac:dyDescent="0.35">
      <c r="A13" s="6" t="s">
        <v>23</v>
      </c>
      <c r="B13" s="3">
        <v>0</v>
      </c>
      <c r="C13" s="6">
        <v>10</v>
      </c>
      <c r="D13" s="6">
        <v>0</v>
      </c>
      <c r="E13" s="6">
        <v>0</v>
      </c>
      <c r="F13" s="6">
        <v>10</v>
      </c>
      <c r="G13" s="6">
        <v>125</v>
      </c>
      <c r="H13" s="6">
        <v>2</v>
      </c>
      <c r="I13" s="6">
        <v>1</v>
      </c>
      <c r="J13" s="6">
        <v>2</v>
      </c>
      <c r="K13" s="6">
        <v>1</v>
      </c>
      <c r="L13" s="6">
        <v>6</v>
      </c>
      <c r="M13" s="6">
        <f t="shared" si="0"/>
        <v>54</v>
      </c>
      <c r="N13" s="6">
        <v>6</v>
      </c>
      <c r="O13" s="6">
        <f t="shared" si="1"/>
        <v>5.3999999999999995</v>
      </c>
      <c r="P13" s="6">
        <v>2</v>
      </c>
      <c r="Q13" s="6">
        <f t="shared" si="2"/>
        <v>20</v>
      </c>
      <c r="R13" s="6">
        <v>2</v>
      </c>
      <c r="S13" s="6">
        <f t="shared" si="3"/>
        <v>0.36</v>
      </c>
      <c r="T13" s="6"/>
      <c r="U13" s="6"/>
      <c r="V13" s="6"/>
    </row>
    <row r="14" spans="1:22" x14ac:dyDescent="0.35">
      <c r="A14" s="6" t="s">
        <v>24</v>
      </c>
      <c r="B14" s="3">
        <v>0</v>
      </c>
      <c r="C14" s="6">
        <v>15</v>
      </c>
      <c r="D14" s="6">
        <v>0</v>
      </c>
      <c r="E14" s="6">
        <v>0</v>
      </c>
      <c r="F14" s="6">
        <v>35</v>
      </c>
      <c r="G14" s="6">
        <v>170</v>
      </c>
      <c r="H14" s="6">
        <v>2</v>
      </c>
      <c r="I14" s="6">
        <v>1</v>
      </c>
      <c r="J14" s="6">
        <v>1</v>
      </c>
      <c r="K14" s="6">
        <v>1</v>
      </c>
      <c r="L14" s="6">
        <v>130</v>
      </c>
      <c r="M14" s="6">
        <f t="shared" si="0"/>
        <v>1170</v>
      </c>
      <c r="N14" s="6">
        <v>6</v>
      </c>
      <c r="O14" s="6">
        <f t="shared" si="1"/>
        <v>5.3999999999999995</v>
      </c>
      <c r="P14" s="6">
        <v>2</v>
      </c>
      <c r="Q14" s="6">
        <f t="shared" si="2"/>
        <v>20</v>
      </c>
      <c r="R14" s="6">
        <v>4</v>
      </c>
      <c r="S14" s="6">
        <f t="shared" si="3"/>
        <v>0.72</v>
      </c>
      <c r="T14" s="6"/>
      <c r="U14" s="6"/>
      <c r="V14" s="6"/>
    </row>
    <row r="15" spans="1:22" x14ac:dyDescent="0.35">
      <c r="A15" s="6" t="s">
        <v>25</v>
      </c>
      <c r="B15" s="3">
        <v>0</v>
      </c>
      <c r="C15" s="6">
        <v>20</v>
      </c>
      <c r="D15" s="6">
        <v>0</v>
      </c>
      <c r="E15" s="6">
        <v>0</v>
      </c>
      <c r="F15" s="6">
        <v>15</v>
      </c>
      <c r="G15" s="6">
        <v>300</v>
      </c>
      <c r="H15" s="6">
        <v>3</v>
      </c>
      <c r="I15" s="6">
        <v>1</v>
      </c>
      <c r="J15" s="6">
        <v>0</v>
      </c>
      <c r="K15" s="6">
        <v>3</v>
      </c>
      <c r="L15" s="6">
        <v>0</v>
      </c>
      <c r="M15" s="6">
        <f t="shared" si="0"/>
        <v>0</v>
      </c>
      <c r="N15" s="6">
        <v>2</v>
      </c>
      <c r="O15" s="6">
        <f t="shared" si="1"/>
        <v>1.8</v>
      </c>
      <c r="P15" s="6">
        <v>0</v>
      </c>
      <c r="Q15" s="6">
        <f t="shared" si="2"/>
        <v>0</v>
      </c>
      <c r="R15" s="6">
        <v>2</v>
      </c>
      <c r="S15" s="6">
        <f t="shared" si="3"/>
        <v>0.36</v>
      </c>
      <c r="T15" s="6"/>
      <c r="U15" s="6"/>
      <c r="V15" s="6"/>
    </row>
    <row r="16" spans="1:22" x14ac:dyDescent="0.35">
      <c r="A16" s="6" t="s">
        <v>26</v>
      </c>
      <c r="B16" s="3">
        <v>0</v>
      </c>
      <c r="C16" s="6">
        <v>45</v>
      </c>
      <c r="D16" s="6">
        <v>0</v>
      </c>
      <c r="E16" s="6">
        <v>0</v>
      </c>
      <c r="F16" s="6">
        <v>5</v>
      </c>
      <c r="G16" s="6">
        <v>190</v>
      </c>
      <c r="H16" s="6">
        <v>11</v>
      </c>
      <c r="I16" s="6">
        <v>3</v>
      </c>
      <c r="J16" s="6">
        <v>9</v>
      </c>
      <c r="K16" s="6">
        <v>1</v>
      </c>
      <c r="L16" s="6">
        <v>0</v>
      </c>
      <c r="M16" s="6">
        <f t="shared" si="0"/>
        <v>0</v>
      </c>
      <c r="N16" s="6">
        <v>20</v>
      </c>
      <c r="O16" s="6">
        <f t="shared" si="1"/>
        <v>18</v>
      </c>
      <c r="P16" s="6">
        <v>4</v>
      </c>
      <c r="Q16" s="6">
        <f t="shared" si="2"/>
        <v>40</v>
      </c>
      <c r="R16" s="6">
        <v>4</v>
      </c>
      <c r="S16" s="6">
        <f t="shared" si="3"/>
        <v>0.72</v>
      </c>
      <c r="T16" s="6"/>
      <c r="U16" s="6"/>
      <c r="V16" s="6"/>
    </row>
    <row r="17" spans="1:22" x14ac:dyDescent="0.35">
      <c r="A17" s="6" t="s">
        <v>27</v>
      </c>
      <c r="B17" s="3">
        <v>0</v>
      </c>
      <c r="C17" s="6">
        <v>110</v>
      </c>
      <c r="D17" s="6">
        <v>0</v>
      </c>
      <c r="E17" s="6">
        <v>0</v>
      </c>
      <c r="F17" s="6">
        <v>0</v>
      </c>
      <c r="G17" s="6">
        <v>620</v>
      </c>
      <c r="H17" s="6">
        <v>26</v>
      </c>
      <c r="I17" s="6">
        <v>2</v>
      </c>
      <c r="J17" s="6">
        <v>1</v>
      </c>
      <c r="K17" s="6">
        <v>3</v>
      </c>
      <c r="L17" s="6">
        <v>0</v>
      </c>
      <c r="M17" s="6">
        <f t="shared" si="0"/>
        <v>0</v>
      </c>
      <c r="N17" s="6">
        <v>45</v>
      </c>
      <c r="O17" s="6">
        <f t="shared" si="1"/>
        <v>40.5</v>
      </c>
      <c r="P17" s="6">
        <v>2</v>
      </c>
      <c r="Q17" s="6">
        <f t="shared" si="2"/>
        <v>20</v>
      </c>
      <c r="R17" s="6">
        <v>6</v>
      </c>
      <c r="S17" s="6">
        <f t="shared" si="3"/>
        <v>1.08</v>
      </c>
      <c r="T17" s="6"/>
      <c r="U17" s="6"/>
      <c r="V17" s="6"/>
    </row>
    <row r="18" spans="1:22" x14ac:dyDescent="0.35">
      <c r="A18" s="6" t="s">
        <v>28</v>
      </c>
      <c r="B18" s="3">
        <v>0</v>
      </c>
      <c r="C18" s="6">
        <v>10</v>
      </c>
      <c r="D18" s="6">
        <v>0</v>
      </c>
      <c r="E18" s="6">
        <v>0</v>
      </c>
      <c r="F18" s="6">
        <v>55</v>
      </c>
      <c r="G18" s="6">
        <v>190</v>
      </c>
      <c r="H18" s="6">
        <v>3</v>
      </c>
      <c r="I18" s="6">
        <v>1</v>
      </c>
      <c r="J18" s="6">
        <v>2</v>
      </c>
      <c r="K18" s="6">
        <v>0</v>
      </c>
      <c r="L18" s="6">
        <v>0</v>
      </c>
      <c r="M18" s="6">
        <f t="shared" si="0"/>
        <v>0</v>
      </c>
      <c r="N18" s="6">
        <v>30</v>
      </c>
      <c r="O18" s="6">
        <f t="shared" si="1"/>
        <v>27</v>
      </c>
      <c r="P18" s="6">
        <v>2</v>
      </c>
      <c r="Q18" s="6">
        <f t="shared" si="2"/>
        <v>20</v>
      </c>
      <c r="R18" s="6">
        <v>2</v>
      </c>
      <c r="S18" s="6">
        <f t="shared" si="3"/>
        <v>0.36</v>
      </c>
      <c r="T18" s="6"/>
      <c r="U18" s="6"/>
      <c r="V18" s="6"/>
    </row>
    <row r="19" spans="1:22" x14ac:dyDescent="0.35">
      <c r="A19" s="6" t="s">
        <v>29</v>
      </c>
      <c r="B19" s="3">
        <v>0</v>
      </c>
      <c r="C19" s="6">
        <v>20</v>
      </c>
      <c r="D19" s="6">
        <v>0</v>
      </c>
      <c r="E19" s="6">
        <v>0</v>
      </c>
      <c r="F19" s="6">
        <v>0</v>
      </c>
      <c r="G19" s="6">
        <v>260</v>
      </c>
      <c r="H19" s="6">
        <v>4</v>
      </c>
      <c r="I19" s="6">
        <v>2</v>
      </c>
      <c r="J19" s="6">
        <v>2</v>
      </c>
      <c r="K19" s="6">
        <v>1</v>
      </c>
      <c r="L19" s="6">
        <v>6</v>
      </c>
      <c r="M19" s="6">
        <f t="shared" si="0"/>
        <v>54</v>
      </c>
      <c r="N19" s="6">
        <v>30</v>
      </c>
      <c r="O19" s="6">
        <f t="shared" si="1"/>
        <v>27</v>
      </c>
      <c r="P19" s="6">
        <v>2</v>
      </c>
      <c r="Q19" s="6">
        <f t="shared" si="2"/>
        <v>20</v>
      </c>
      <c r="R19" s="6">
        <v>2</v>
      </c>
      <c r="S19" s="6">
        <f t="shared" si="3"/>
        <v>0.36</v>
      </c>
      <c r="T19" s="6"/>
      <c r="U19" s="6"/>
      <c r="V19" s="6"/>
    </row>
    <row r="20" spans="1:22" x14ac:dyDescent="0.35">
      <c r="A20" s="6" t="s">
        <v>30</v>
      </c>
      <c r="B20" s="3">
        <v>0</v>
      </c>
      <c r="C20" s="6">
        <v>90</v>
      </c>
      <c r="D20" s="6">
        <v>20</v>
      </c>
      <c r="E20" s="6">
        <v>2.5</v>
      </c>
      <c r="F20" s="6">
        <v>0</v>
      </c>
      <c r="G20" s="6">
        <v>250</v>
      </c>
      <c r="H20" s="6">
        <v>18</v>
      </c>
      <c r="I20" s="6">
        <v>2</v>
      </c>
      <c r="J20" s="6">
        <v>5</v>
      </c>
      <c r="K20" s="6">
        <v>4</v>
      </c>
      <c r="L20" s="6">
        <v>2</v>
      </c>
      <c r="M20" s="6">
        <f t="shared" si="0"/>
        <v>18</v>
      </c>
      <c r="N20" s="6">
        <v>10</v>
      </c>
      <c r="O20" s="6">
        <f t="shared" si="1"/>
        <v>9</v>
      </c>
      <c r="P20" s="6">
        <v>0</v>
      </c>
      <c r="Q20" s="6">
        <f t="shared" si="2"/>
        <v>0</v>
      </c>
      <c r="R20" s="6">
        <v>2</v>
      </c>
      <c r="S20" s="6">
        <f t="shared" si="3"/>
        <v>0.36</v>
      </c>
      <c r="T20" s="6"/>
      <c r="U20" s="6"/>
      <c r="V20" s="6"/>
    </row>
    <row r="21" spans="1:22" x14ac:dyDescent="0.35">
      <c r="A21" s="6" t="s">
        <v>31</v>
      </c>
      <c r="B21" s="3">
        <v>0</v>
      </c>
      <c r="C21" s="6">
        <v>100</v>
      </c>
      <c r="D21" s="6">
        <v>0</v>
      </c>
      <c r="E21" s="6">
        <v>0</v>
      </c>
      <c r="F21" s="6">
        <v>70</v>
      </c>
      <c r="G21" s="6">
        <v>440</v>
      </c>
      <c r="H21" s="6">
        <v>23</v>
      </c>
      <c r="I21" s="6">
        <v>4</v>
      </c>
      <c r="J21" s="6">
        <v>7</v>
      </c>
      <c r="K21" s="6">
        <v>2</v>
      </c>
      <c r="L21" s="6">
        <v>120</v>
      </c>
      <c r="M21" s="6">
        <f t="shared" si="0"/>
        <v>1080</v>
      </c>
      <c r="N21" s="6">
        <v>30</v>
      </c>
      <c r="O21" s="6">
        <f t="shared" si="1"/>
        <v>27</v>
      </c>
      <c r="P21" s="6">
        <v>4</v>
      </c>
      <c r="Q21" s="6">
        <f t="shared" si="2"/>
        <v>40</v>
      </c>
      <c r="R21" s="6">
        <v>4</v>
      </c>
      <c r="S21" s="6">
        <f t="shared" si="3"/>
        <v>0.72</v>
      </c>
      <c r="T21" s="6"/>
      <c r="U21" s="6"/>
      <c r="V21" s="6"/>
    </row>
    <row r="22" spans="1:22" x14ac:dyDescent="0.35">
      <c r="A22" s="6" t="s">
        <v>32</v>
      </c>
      <c r="B22" s="3">
        <v>0</v>
      </c>
      <c r="C22" s="6">
        <v>25</v>
      </c>
      <c r="D22" s="6">
        <v>0</v>
      </c>
      <c r="E22" s="6">
        <v>0</v>
      </c>
      <c r="F22" s="6">
        <v>20</v>
      </c>
      <c r="G22" s="6">
        <v>340</v>
      </c>
      <c r="H22" s="6">
        <v>5</v>
      </c>
      <c r="I22" s="6">
        <v>1</v>
      </c>
      <c r="J22" s="6">
        <v>3</v>
      </c>
      <c r="K22" s="6">
        <v>1</v>
      </c>
      <c r="L22" s="6">
        <v>20</v>
      </c>
      <c r="M22" s="6">
        <f t="shared" si="0"/>
        <v>180</v>
      </c>
      <c r="N22" s="6">
        <v>40</v>
      </c>
      <c r="O22" s="6">
        <f t="shared" si="1"/>
        <v>36</v>
      </c>
      <c r="P22" s="6">
        <v>2</v>
      </c>
      <c r="Q22" s="6">
        <f t="shared" si="2"/>
        <v>20</v>
      </c>
      <c r="R22" s="6">
        <v>4</v>
      </c>
      <c r="S22" s="6">
        <f t="shared" si="3"/>
        <v>0.72</v>
      </c>
      <c r="T22" s="6"/>
      <c r="U22" s="6"/>
      <c r="V22" s="6"/>
    </row>
    <row r="23" spans="1:22" x14ac:dyDescent="0.35">
      <c r="A23" s="6" t="s">
        <v>33</v>
      </c>
      <c r="B23" s="3">
        <v>0</v>
      </c>
      <c r="C23" s="6">
        <v>130</v>
      </c>
      <c r="D23" s="6">
        <v>0</v>
      </c>
      <c r="E23" s="6">
        <v>0</v>
      </c>
      <c r="F23" s="6">
        <v>0</v>
      </c>
      <c r="G23" s="6">
        <v>260</v>
      </c>
      <c r="H23" s="6">
        <v>34</v>
      </c>
      <c r="I23" s="6">
        <v>5</v>
      </c>
      <c r="J23" s="6">
        <v>25</v>
      </c>
      <c r="K23" s="6">
        <v>1</v>
      </c>
      <c r="L23" s="6">
        <v>2</v>
      </c>
      <c r="M23" s="6">
        <f t="shared" si="0"/>
        <v>18</v>
      </c>
      <c r="N23" s="6">
        <v>8</v>
      </c>
      <c r="O23" s="6">
        <f t="shared" si="1"/>
        <v>7.2</v>
      </c>
      <c r="P23" s="6">
        <v>2</v>
      </c>
      <c r="Q23" s="6">
        <f t="shared" si="2"/>
        <v>20</v>
      </c>
      <c r="R23" s="6">
        <v>2</v>
      </c>
      <c r="S23" s="6">
        <f t="shared" si="3"/>
        <v>0.36</v>
      </c>
      <c r="T23" s="6"/>
      <c r="U23" s="6"/>
      <c r="V23" s="6"/>
    </row>
    <row r="24" spans="1:22" x14ac:dyDescent="0.35">
      <c r="A24" s="6" t="s">
        <v>34</v>
      </c>
      <c r="B24" s="3">
        <v>15.551780303030295</v>
      </c>
      <c r="C24" s="6">
        <v>50</v>
      </c>
      <c r="D24" s="6">
        <v>35</v>
      </c>
      <c r="E24" s="6">
        <v>4.5</v>
      </c>
      <c r="F24" s="6">
        <v>0</v>
      </c>
      <c r="G24" s="6">
        <v>140</v>
      </c>
      <c r="H24" s="6">
        <v>3</v>
      </c>
      <c r="I24" s="6">
        <v>1</v>
      </c>
      <c r="J24" s="6">
        <v>0</v>
      </c>
      <c r="K24" s="6">
        <v>1</v>
      </c>
      <c r="L24" s="6">
        <v>0</v>
      </c>
      <c r="M24" s="6">
        <f t="shared" si="0"/>
        <v>0</v>
      </c>
      <c r="N24" s="6">
        <v>4</v>
      </c>
      <c r="O24" s="6">
        <f t="shared" si="1"/>
        <v>3.6</v>
      </c>
      <c r="P24" s="6">
        <v>0</v>
      </c>
      <c r="Q24" s="6">
        <f t="shared" si="2"/>
        <v>0</v>
      </c>
      <c r="R24" s="6">
        <v>2</v>
      </c>
      <c r="S24" s="6">
        <f t="shared" si="3"/>
        <v>0.36</v>
      </c>
      <c r="T24" s="6"/>
      <c r="U24" s="6"/>
      <c r="V24" s="6"/>
    </row>
    <row r="25" spans="1:22" x14ac:dyDescent="0.35">
      <c r="A25" s="6" t="s">
        <v>35</v>
      </c>
      <c r="B25" s="3">
        <v>0</v>
      </c>
      <c r="C25" s="6">
        <v>110</v>
      </c>
      <c r="D25" s="6">
        <v>0</v>
      </c>
      <c r="E25" s="6">
        <v>0</v>
      </c>
      <c r="F25" s="6">
        <v>0</v>
      </c>
      <c r="G25" s="6">
        <v>450</v>
      </c>
      <c r="H25" s="6">
        <v>30</v>
      </c>
      <c r="I25" s="6">
        <v>3</v>
      </c>
      <c r="J25" s="6">
        <v>19</v>
      </c>
      <c r="K25" s="6">
        <v>1</v>
      </c>
      <c r="L25" s="6">
        <v>2</v>
      </c>
      <c r="M25" s="6">
        <f t="shared" si="0"/>
        <v>18</v>
      </c>
      <c r="N25" s="6">
        <v>15</v>
      </c>
      <c r="O25" s="6">
        <f t="shared" si="1"/>
        <v>13.5</v>
      </c>
      <c r="P25" s="6">
        <v>0</v>
      </c>
      <c r="Q25" s="6">
        <f t="shared" si="2"/>
        <v>0</v>
      </c>
      <c r="R25" s="6">
        <v>2</v>
      </c>
      <c r="S25" s="6">
        <f t="shared" si="3"/>
        <v>0.36</v>
      </c>
      <c r="T25" s="6"/>
      <c r="U25" s="6"/>
      <c r="V25" s="6"/>
    </row>
    <row r="26" spans="1:22" x14ac:dyDescent="0.35">
      <c r="A26" s="6" t="s">
        <v>36</v>
      </c>
      <c r="B26" s="3">
        <v>0</v>
      </c>
      <c r="C26" s="6">
        <v>50</v>
      </c>
      <c r="D26" s="6">
        <v>0</v>
      </c>
      <c r="E26" s="6">
        <v>0</v>
      </c>
      <c r="F26" s="6">
        <v>20</v>
      </c>
      <c r="G26" s="6">
        <v>240</v>
      </c>
      <c r="H26" s="6">
        <v>12</v>
      </c>
      <c r="I26" s="6">
        <v>1</v>
      </c>
      <c r="J26" s="6">
        <v>11</v>
      </c>
      <c r="K26" s="6">
        <v>1</v>
      </c>
      <c r="L26" s="6">
        <v>120</v>
      </c>
      <c r="M26" s="6">
        <f t="shared" si="0"/>
        <v>1080</v>
      </c>
      <c r="N26" s="6">
        <v>80</v>
      </c>
      <c r="O26" s="6">
        <f t="shared" si="1"/>
        <v>72</v>
      </c>
      <c r="P26" s="6">
        <v>2</v>
      </c>
      <c r="Q26" s="6">
        <f t="shared" si="2"/>
        <v>20</v>
      </c>
      <c r="R26" s="6">
        <v>2</v>
      </c>
      <c r="S26" s="6">
        <f t="shared" si="3"/>
        <v>0.36</v>
      </c>
      <c r="T26" s="6"/>
      <c r="U26" s="6"/>
      <c r="V26" s="6"/>
    </row>
    <row r="27" spans="1:22" x14ac:dyDescent="0.35">
      <c r="A27" s="6" t="s">
        <v>37</v>
      </c>
      <c r="B27" s="3">
        <v>0</v>
      </c>
      <c r="C27" s="6">
        <v>60</v>
      </c>
      <c r="D27" s="6">
        <v>0</v>
      </c>
      <c r="E27" s="6">
        <v>0</v>
      </c>
      <c r="F27" s="6">
        <v>0</v>
      </c>
      <c r="G27" s="6">
        <v>160</v>
      </c>
      <c r="H27" s="6">
        <v>15</v>
      </c>
      <c r="I27" s="6">
        <v>2</v>
      </c>
      <c r="J27" s="6">
        <v>11</v>
      </c>
      <c r="K27" s="6">
        <v>1</v>
      </c>
      <c r="L27" s="6">
        <v>35</v>
      </c>
      <c r="M27" s="6">
        <f t="shared" si="0"/>
        <v>315</v>
      </c>
      <c r="N27" s="6">
        <v>100</v>
      </c>
      <c r="O27" s="6">
        <f t="shared" si="1"/>
        <v>90</v>
      </c>
      <c r="P27" s="6">
        <v>4</v>
      </c>
      <c r="Q27" s="6">
        <f t="shared" si="2"/>
        <v>40</v>
      </c>
      <c r="R27" s="6">
        <v>0</v>
      </c>
      <c r="S27" s="6">
        <f t="shared" si="3"/>
        <v>0</v>
      </c>
      <c r="T27" s="6"/>
      <c r="U27" s="6"/>
      <c r="V27" s="6"/>
    </row>
    <row r="28" spans="1:22" x14ac:dyDescent="0.35">
      <c r="A28" s="6" t="s">
        <v>38</v>
      </c>
      <c r="B28" s="3">
        <v>0</v>
      </c>
      <c r="C28" s="6">
        <v>90</v>
      </c>
      <c r="D28" s="6">
        <v>0</v>
      </c>
      <c r="E28" s="6">
        <v>0</v>
      </c>
      <c r="F28" s="6">
        <v>15</v>
      </c>
      <c r="G28" s="6">
        <v>240</v>
      </c>
      <c r="H28" s="6">
        <v>23</v>
      </c>
      <c r="I28" s="6">
        <v>1</v>
      </c>
      <c r="J28" s="6">
        <v>20</v>
      </c>
      <c r="K28" s="6">
        <v>0</v>
      </c>
      <c r="L28" s="6">
        <v>0</v>
      </c>
      <c r="M28" s="6">
        <f t="shared" si="0"/>
        <v>0</v>
      </c>
      <c r="N28" s="6">
        <v>2</v>
      </c>
      <c r="O28" s="6">
        <f t="shared" si="1"/>
        <v>1.8</v>
      </c>
      <c r="P28" s="6">
        <v>2</v>
      </c>
      <c r="Q28" s="6">
        <f t="shared" si="2"/>
        <v>20</v>
      </c>
      <c r="R28" s="6">
        <v>0</v>
      </c>
      <c r="S28" s="6">
        <f t="shared" si="3"/>
        <v>0</v>
      </c>
      <c r="T28" s="6"/>
      <c r="U28" s="6"/>
      <c r="V28" s="6"/>
    </row>
    <row r="29" spans="1:22" x14ac:dyDescent="0.35">
      <c r="A29" s="6" t="s">
        <v>39</v>
      </c>
      <c r="B29" s="3">
        <v>0</v>
      </c>
      <c r="C29" s="6">
        <v>50</v>
      </c>
      <c r="D29" s="6">
        <v>0</v>
      </c>
      <c r="E29" s="6">
        <v>0</v>
      </c>
      <c r="F29" s="6">
        <v>30</v>
      </c>
      <c r="G29" s="6">
        <v>210</v>
      </c>
      <c r="H29" s="6">
        <v>12</v>
      </c>
      <c r="I29" s="6">
        <v>1</v>
      </c>
      <c r="J29" s="6">
        <v>11</v>
      </c>
      <c r="K29" s="6">
        <v>1</v>
      </c>
      <c r="L29" s="6">
        <v>2</v>
      </c>
      <c r="M29" s="6">
        <f t="shared" si="0"/>
        <v>18</v>
      </c>
      <c r="N29" s="6">
        <v>45</v>
      </c>
      <c r="O29" s="6">
        <f t="shared" si="1"/>
        <v>40.5</v>
      </c>
      <c r="P29" s="6">
        <v>2</v>
      </c>
      <c r="Q29" s="6">
        <f t="shared" si="2"/>
        <v>20</v>
      </c>
      <c r="R29" s="6">
        <v>2</v>
      </c>
      <c r="S29" s="6">
        <f t="shared" si="3"/>
        <v>0.36</v>
      </c>
      <c r="T29" s="6"/>
      <c r="U29" s="6"/>
      <c r="V29" s="6"/>
    </row>
    <row r="30" spans="1:22" x14ac:dyDescent="0.35">
      <c r="A30" s="6" t="s">
        <v>40</v>
      </c>
      <c r="B30" s="3">
        <v>2.6136363636375067E-3</v>
      </c>
      <c r="C30" s="6">
        <v>90</v>
      </c>
      <c r="D30" s="6">
        <v>10</v>
      </c>
      <c r="E30" s="6">
        <v>1</v>
      </c>
      <c r="F30" s="6">
        <v>0</v>
      </c>
      <c r="G30" s="6">
        <v>450</v>
      </c>
      <c r="H30" s="6">
        <v>20</v>
      </c>
      <c r="I30" s="6">
        <v>4</v>
      </c>
      <c r="J30" s="6">
        <v>13</v>
      </c>
      <c r="K30" s="6">
        <v>1</v>
      </c>
      <c r="L30" s="6">
        <v>2</v>
      </c>
      <c r="M30" s="6">
        <f t="shared" si="0"/>
        <v>18</v>
      </c>
      <c r="N30" s="6">
        <v>240</v>
      </c>
      <c r="O30" s="6">
        <f t="shared" si="1"/>
        <v>216</v>
      </c>
      <c r="P30" s="6">
        <v>4</v>
      </c>
      <c r="Q30" s="6">
        <f t="shared" si="2"/>
        <v>40</v>
      </c>
      <c r="R30" s="6">
        <v>2</v>
      </c>
      <c r="S30" s="6">
        <f t="shared" si="3"/>
        <v>0.36</v>
      </c>
      <c r="T30" s="6"/>
      <c r="U30" s="6"/>
      <c r="V30" s="6"/>
    </row>
    <row r="31" spans="1:22" x14ac:dyDescent="0.35">
      <c r="A31" s="6" t="s">
        <v>41</v>
      </c>
      <c r="B31" s="3">
        <v>0</v>
      </c>
      <c r="C31" s="6">
        <v>15</v>
      </c>
      <c r="D31" s="6">
        <v>0</v>
      </c>
      <c r="E31" s="6">
        <v>0</v>
      </c>
      <c r="F31" s="6">
        <v>0</v>
      </c>
      <c r="G31" s="6">
        <v>75</v>
      </c>
      <c r="H31" s="6">
        <v>5</v>
      </c>
      <c r="I31" s="6">
        <v>2</v>
      </c>
      <c r="J31" s="6">
        <v>2</v>
      </c>
      <c r="K31" s="6">
        <v>0</v>
      </c>
      <c r="L31" s="6">
        <v>0</v>
      </c>
      <c r="M31" s="6">
        <f t="shared" si="0"/>
        <v>0</v>
      </c>
      <c r="N31" s="6">
        <v>40</v>
      </c>
      <c r="O31" s="6">
        <f t="shared" si="1"/>
        <v>36</v>
      </c>
      <c r="P31" s="6">
        <v>2</v>
      </c>
      <c r="Q31" s="6">
        <f t="shared" si="2"/>
        <v>20</v>
      </c>
      <c r="R31" s="6">
        <v>0</v>
      </c>
      <c r="S31" s="6">
        <f t="shared" si="3"/>
        <v>0</v>
      </c>
      <c r="T31" s="6"/>
      <c r="U31" s="6"/>
      <c r="V31" s="6"/>
    </row>
    <row r="32" spans="1:22" x14ac:dyDescent="0.35">
      <c r="A32" s="6" t="s">
        <v>42</v>
      </c>
      <c r="B32" s="3">
        <v>36.08983901515154</v>
      </c>
      <c r="C32" s="6">
        <v>20</v>
      </c>
      <c r="D32" s="6">
        <v>0</v>
      </c>
      <c r="E32" s="6">
        <v>0</v>
      </c>
      <c r="F32" s="6">
        <v>0</v>
      </c>
      <c r="G32" s="6">
        <v>75</v>
      </c>
      <c r="H32" s="6">
        <v>7</v>
      </c>
      <c r="I32" s="6">
        <v>2</v>
      </c>
      <c r="J32" s="6">
        <v>0</v>
      </c>
      <c r="K32" s="6">
        <v>0</v>
      </c>
      <c r="L32" s="6">
        <v>0</v>
      </c>
      <c r="M32" s="6">
        <f t="shared" si="0"/>
        <v>0</v>
      </c>
      <c r="N32" s="6">
        <v>35</v>
      </c>
      <c r="O32" s="6">
        <f t="shared" si="1"/>
        <v>31.499999999999996</v>
      </c>
      <c r="P32" s="6">
        <v>0</v>
      </c>
      <c r="Q32" s="6">
        <f t="shared" si="2"/>
        <v>0</v>
      </c>
      <c r="R32" s="6">
        <v>0</v>
      </c>
      <c r="S32" s="6">
        <f t="shared" si="3"/>
        <v>0</v>
      </c>
      <c r="T32" s="6"/>
      <c r="U32" s="6"/>
      <c r="V32" s="6"/>
    </row>
    <row r="33" spans="1:22" x14ac:dyDescent="0.35">
      <c r="A33" s="6" t="s">
        <v>43</v>
      </c>
      <c r="B33" s="3">
        <v>0</v>
      </c>
      <c r="C33" s="6">
        <v>60</v>
      </c>
      <c r="D33" s="6">
        <v>5</v>
      </c>
      <c r="E33" s="6">
        <v>0.5</v>
      </c>
      <c r="F33" s="6">
        <v>0</v>
      </c>
      <c r="G33" s="6">
        <v>250</v>
      </c>
      <c r="H33" s="6">
        <v>15</v>
      </c>
      <c r="I33" s="6">
        <v>2</v>
      </c>
      <c r="J33" s="6">
        <v>11</v>
      </c>
      <c r="K33" s="6">
        <v>1</v>
      </c>
      <c r="L33" s="6">
        <v>8</v>
      </c>
      <c r="M33" s="6">
        <f t="shared" si="0"/>
        <v>72</v>
      </c>
      <c r="N33" s="6">
        <v>15</v>
      </c>
      <c r="O33" s="6">
        <f t="shared" si="1"/>
        <v>13.5</v>
      </c>
      <c r="P33" s="6">
        <v>0</v>
      </c>
      <c r="Q33" s="6">
        <f t="shared" si="2"/>
        <v>0</v>
      </c>
      <c r="R33" s="6">
        <v>2</v>
      </c>
      <c r="S33" s="6">
        <f t="shared" si="3"/>
        <v>0.36</v>
      </c>
      <c r="T33" s="6"/>
      <c r="U33" s="6"/>
      <c r="V33" s="6"/>
    </row>
    <row r="34" spans="1:22" x14ac:dyDescent="0.35">
      <c r="A34" s="6" t="s">
        <v>44</v>
      </c>
      <c r="B34" s="3">
        <v>0</v>
      </c>
      <c r="C34" s="6">
        <v>80</v>
      </c>
      <c r="D34" s="6">
        <v>0</v>
      </c>
      <c r="E34" s="6">
        <v>0</v>
      </c>
      <c r="F34" s="6">
        <v>0</v>
      </c>
      <c r="G34" s="6">
        <v>250</v>
      </c>
      <c r="H34" s="6">
        <v>19</v>
      </c>
      <c r="I34" s="6">
        <v>3</v>
      </c>
      <c r="J34" s="6">
        <v>14</v>
      </c>
      <c r="K34" s="6">
        <v>1</v>
      </c>
      <c r="L34" s="6">
        <v>2</v>
      </c>
      <c r="M34" s="6">
        <f t="shared" si="0"/>
        <v>18</v>
      </c>
      <c r="N34" s="6">
        <v>130</v>
      </c>
      <c r="O34" s="6">
        <f t="shared" si="1"/>
        <v>117</v>
      </c>
      <c r="P34" s="6">
        <v>6</v>
      </c>
      <c r="Q34" s="6">
        <f t="shared" si="2"/>
        <v>60</v>
      </c>
      <c r="R34" s="6">
        <v>0</v>
      </c>
      <c r="S34" s="6">
        <f t="shared" si="3"/>
        <v>0</v>
      </c>
      <c r="T34" s="6"/>
      <c r="U34" s="6"/>
      <c r="V34" s="6"/>
    </row>
    <row r="35" spans="1:22" x14ac:dyDescent="0.35">
      <c r="A35" s="6" t="s">
        <v>45</v>
      </c>
      <c r="B35" s="3">
        <v>0</v>
      </c>
      <c r="C35" s="6">
        <v>60</v>
      </c>
      <c r="D35" s="6">
        <v>0</v>
      </c>
      <c r="E35" s="6">
        <v>0.5</v>
      </c>
      <c r="F35" s="6">
        <v>0</v>
      </c>
      <c r="G35" s="6">
        <v>230</v>
      </c>
      <c r="H35" s="6">
        <v>15</v>
      </c>
      <c r="I35" s="6">
        <v>2</v>
      </c>
      <c r="J35" s="6">
        <v>13</v>
      </c>
      <c r="K35" s="6">
        <v>1</v>
      </c>
      <c r="L35" s="6">
        <v>6</v>
      </c>
      <c r="M35" s="6">
        <f t="shared" si="0"/>
        <v>54</v>
      </c>
      <c r="N35" s="6">
        <v>15</v>
      </c>
      <c r="O35" s="6">
        <f t="shared" si="1"/>
        <v>13.5</v>
      </c>
      <c r="P35" s="6">
        <v>0</v>
      </c>
      <c r="Q35" s="6">
        <f t="shared" si="2"/>
        <v>0</v>
      </c>
      <c r="R35" s="6">
        <v>2</v>
      </c>
      <c r="S35" s="6">
        <f t="shared" si="3"/>
        <v>0.36</v>
      </c>
      <c r="T35" s="6"/>
      <c r="U35" s="6"/>
      <c r="V35" s="6"/>
    </row>
    <row r="36" spans="1:22" x14ac:dyDescent="0.35">
      <c r="A36" s="6" t="s">
        <v>46</v>
      </c>
      <c r="B36" s="3">
        <v>0</v>
      </c>
      <c r="C36" s="6">
        <v>100</v>
      </c>
      <c r="D36" s="6">
        <v>0</v>
      </c>
      <c r="E36" s="6">
        <v>0</v>
      </c>
      <c r="F36" s="6">
        <v>0</v>
      </c>
      <c r="G36" s="6">
        <v>190</v>
      </c>
      <c r="H36" s="6">
        <v>26</v>
      </c>
      <c r="I36" s="6">
        <v>6</v>
      </c>
      <c r="J36" s="6">
        <v>16</v>
      </c>
      <c r="K36" s="6">
        <v>1</v>
      </c>
      <c r="L36" s="6">
        <v>0</v>
      </c>
      <c r="M36" s="6">
        <f t="shared" si="0"/>
        <v>0</v>
      </c>
      <c r="N36" s="6">
        <v>10</v>
      </c>
      <c r="O36" s="6">
        <f t="shared" si="1"/>
        <v>9</v>
      </c>
      <c r="P36" s="6">
        <v>2</v>
      </c>
      <c r="Q36" s="6">
        <f t="shared" si="2"/>
        <v>20</v>
      </c>
      <c r="R36" s="6">
        <v>0</v>
      </c>
      <c r="S36" s="6">
        <f t="shared" si="3"/>
        <v>0</v>
      </c>
      <c r="T36" s="6"/>
      <c r="U36" s="6"/>
      <c r="V36" s="6"/>
    </row>
    <row r="37" spans="1:22" x14ac:dyDescent="0.35">
      <c r="A37" s="6" t="s">
        <v>47</v>
      </c>
      <c r="B37" s="3">
        <v>0</v>
      </c>
      <c r="C37" s="6">
        <v>50</v>
      </c>
      <c r="D37" s="6">
        <v>0</v>
      </c>
      <c r="E37" s="6">
        <v>0</v>
      </c>
      <c r="F37" s="6">
        <v>10</v>
      </c>
      <c r="G37" s="6">
        <v>120</v>
      </c>
      <c r="H37" s="6">
        <v>13</v>
      </c>
      <c r="I37" s="6">
        <v>1</v>
      </c>
      <c r="J37" s="6">
        <v>10</v>
      </c>
      <c r="K37" s="6">
        <v>1</v>
      </c>
      <c r="L37" s="6">
        <v>2</v>
      </c>
      <c r="M37" s="6">
        <f t="shared" si="0"/>
        <v>18</v>
      </c>
      <c r="N37" s="6">
        <v>50</v>
      </c>
      <c r="O37" s="6">
        <f t="shared" si="1"/>
        <v>45</v>
      </c>
      <c r="P37" s="6">
        <v>2</v>
      </c>
      <c r="Q37" s="6">
        <f t="shared" si="2"/>
        <v>20</v>
      </c>
      <c r="R37" s="6">
        <v>2</v>
      </c>
      <c r="S37" s="6">
        <f t="shared" si="3"/>
        <v>0.36</v>
      </c>
      <c r="T37" s="6"/>
      <c r="U37" s="6"/>
      <c r="V37" s="6"/>
    </row>
    <row r="38" spans="1:22" x14ac:dyDescent="0.35">
      <c r="A38" s="6" t="s">
        <v>48</v>
      </c>
      <c r="B38" s="3">
        <v>0</v>
      </c>
      <c r="C38" s="6">
        <v>70</v>
      </c>
      <c r="D38" s="6">
        <v>0</v>
      </c>
      <c r="E38" s="6">
        <v>0</v>
      </c>
      <c r="F38" s="6">
        <v>0</v>
      </c>
      <c r="G38" s="6">
        <v>230</v>
      </c>
      <c r="H38" s="6">
        <v>19</v>
      </c>
      <c r="I38" s="6">
        <v>2</v>
      </c>
      <c r="J38" s="6">
        <v>16</v>
      </c>
      <c r="K38" s="6">
        <v>1</v>
      </c>
      <c r="L38" s="6">
        <v>8</v>
      </c>
      <c r="M38" s="6">
        <f t="shared" si="0"/>
        <v>72</v>
      </c>
      <c r="N38" s="6">
        <v>10</v>
      </c>
      <c r="O38" s="6">
        <f t="shared" si="1"/>
        <v>9</v>
      </c>
      <c r="P38" s="6">
        <v>0</v>
      </c>
      <c r="Q38" s="6">
        <f t="shared" si="2"/>
        <v>0</v>
      </c>
      <c r="R38" s="6">
        <v>2</v>
      </c>
      <c r="S38" s="6">
        <f t="shared" si="3"/>
        <v>0.36</v>
      </c>
      <c r="T38" s="6"/>
      <c r="U38" s="6"/>
      <c r="V38" s="6"/>
    </row>
    <row r="39" spans="1:22" x14ac:dyDescent="0.35">
      <c r="A39" s="6" t="s">
        <v>49</v>
      </c>
      <c r="B39" s="3">
        <v>0</v>
      </c>
      <c r="C39" s="6">
        <v>50</v>
      </c>
      <c r="D39" s="6">
        <v>0</v>
      </c>
      <c r="E39" s="6">
        <v>0</v>
      </c>
      <c r="F39" s="6">
        <v>0</v>
      </c>
      <c r="G39" s="6">
        <v>170</v>
      </c>
      <c r="H39" s="6">
        <v>11</v>
      </c>
      <c r="I39" s="6">
        <v>2</v>
      </c>
      <c r="J39" s="6">
        <v>8</v>
      </c>
      <c r="K39" s="6">
        <v>1</v>
      </c>
      <c r="L39" s="6">
        <v>0</v>
      </c>
      <c r="M39" s="6">
        <f t="shared" si="0"/>
        <v>0</v>
      </c>
      <c r="N39" s="6">
        <v>160</v>
      </c>
      <c r="O39" s="6">
        <f t="shared" si="1"/>
        <v>144</v>
      </c>
      <c r="P39" s="6">
        <v>2</v>
      </c>
      <c r="Q39" s="6">
        <f t="shared" si="2"/>
        <v>20</v>
      </c>
      <c r="R39" s="6">
        <v>2</v>
      </c>
      <c r="S39" s="6">
        <f t="shared" si="3"/>
        <v>0.36</v>
      </c>
      <c r="T39" s="6"/>
      <c r="U39" s="6"/>
      <c r="V39" s="6"/>
    </row>
    <row r="40" spans="1:22" x14ac:dyDescent="0.35">
      <c r="A40" s="6" t="s">
        <v>50</v>
      </c>
      <c r="B40" s="3">
        <v>0</v>
      </c>
      <c r="C40" s="6">
        <v>100</v>
      </c>
      <c r="D40" s="6">
        <v>0</v>
      </c>
      <c r="E40" s="6">
        <v>0</v>
      </c>
      <c r="F40" s="6">
        <v>0</v>
      </c>
      <c r="G40" s="6">
        <v>350</v>
      </c>
      <c r="H40" s="6">
        <v>26</v>
      </c>
      <c r="I40" s="6">
        <v>1</v>
      </c>
      <c r="J40" s="6">
        <v>16</v>
      </c>
      <c r="K40" s="6">
        <v>1</v>
      </c>
      <c r="L40" s="6">
        <v>2</v>
      </c>
      <c r="M40" s="6">
        <f t="shared" si="0"/>
        <v>18</v>
      </c>
      <c r="N40" s="6">
        <v>15</v>
      </c>
      <c r="O40" s="6">
        <f t="shared" si="1"/>
        <v>13.5</v>
      </c>
      <c r="P40" s="6">
        <v>2</v>
      </c>
      <c r="Q40" s="6">
        <f t="shared" si="2"/>
        <v>20</v>
      </c>
      <c r="R40" s="6">
        <v>2</v>
      </c>
      <c r="S40" s="6">
        <f t="shared" si="3"/>
        <v>0.36</v>
      </c>
      <c r="T40" s="6"/>
      <c r="U40" s="6"/>
      <c r="V40" s="6"/>
    </row>
    <row r="41" spans="1:22" x14ac:dyDescent="0.35">
      <c r="A41" s="6" t="s">
        <v>51</v>
      </c>
      <c r="B41" s="3">
        <v>0</v>
      </c>
      <c r="C41" s="6">
        <v>50</v>
      </c>
      <c r="D41" s="6">
        <v>0</v>
      </c>
      <c r="E41" s="6">
        <v>0</v>
      </c>
      <c r="F41" s="6">
        <v>0</v>
      </c>
      <c r="G41" s="6">
        <v>160</v>
      </c>
      <c r="H41" s="6">
        <v>13</v>
      </c>
      <c r="I41" s="6">
        <v>2</v>
      </c>
      <c r="J41" s="6">
        <v>9</v>
      </c>
      <c r="K41" s="6">
        <v>1</v>
      </c>
      <c r="L41" s="6">
        <v>6</v>
      </c>
      <c r="M41" s="6">
        <f t="shared" si="0"/>
        <v>54</v>
      </c>
      <c r="N41" s="6">
        <v>45</v>
      </c>
      <c r="O41" s="6">
        <f t="shared" si="1"/>
        <v>40.5</v>
      </c>
      <c r="P41" s="6">
        <v>4</v>
      </c>
      <c r="Q41" s="6">
        <f t="shared" si="2"/>
        <v>40</v>
      </c>
      <c r="R41" s="6">
        <v>0</v>
      </c>
      <c r="S41" s="6">
        <f t="shared" si="3"/>
        <v>0</v>
      </c>
      <c r="T41" s="6"/>
      <c r="U41" s="6"/>
      <c r="V41" s="6"/>
    </row>
    <row r="42" spans="1:22" x14ac:dyDescent="0.35">
      <c r="A42" s="6" t="s">
        <v>52</v>
      </c>
      <c r="B42" s="3">
        <v>0</v>
      </c>
      <c r="C42" s="6">
        <v>80</v>
      </c>
      <c r="D42" s="6">
        <v>0</v>
      </c>
      <c r="E42" s="6">
        <v>0</v>
      </c>
      <c r="F42" s="6">
        <v>0</v>
      </c>
      <c r="G42" s="6">
        <v>270</v>
      </c>
      <c r="H42" s="6">
        <v>21</v>
      </c>
      <c r="I42" s="6">
        <v>1</v>
      </c>
      <c r="J42" s="6">
        <v>20</v>
      </c>
      <c r="K42" s="6">
        <v>1</v>
      </c>
      <c r="L42" s="6">
        <v>30</v>
      </c>
      <c r="M42" s="6">
        <f t="shared" si="0"/>
        <v>270</v>
      </c>
      <c r="N42" s="6">
        <v>25</v>
      </c>
      <c r="O42" s="6">
        <f t="shared" si="1"/>
        <v>22.5</v>
      </c>
      <c r="P42" s="6">
        <v>2</v>
      </c>
      <c r="Q42" s="6">
        <f t="shared" si="2"/>
        <v>20</v>
      </c>
      <c r="R42" s="6">
        <v>4</v>
      </c>
      <c r="S42" s="6">
        <f t="shared" si="3"/>
        <v>0.72</v>
      </c>
      <c r="T42" s="6"/>
      <c r="U42" s="6"/>
      <c r="V42" s="6"/>
    </row>
    <row r="43" spans="1:22" x14ac:dyDescent="0.35">
      <c r="A43" s="6" t="s">
        <v>53</v>
      </c>
      <c r="B43" s="3">
        <v>0</v>
      </c>
      <c r="C43" s="6">
        <v>100</v>
      </c>
      <c r="D43" s="6">
        <v>10</v>
      </c>
      <c r="E43" s="6">
        <v>1</v>
      </c>
      <c r="F43" s="6">
        <v>330</v>
      </c>
      <c r="G43" s="6">
        <v>300</v>
      </c>
      <c r="H43" s="6">
        <v>0</v>
      </c>
      <c r="I43" s="6">
        <v>0</v>
      </c>
      <c r="J43" s="6">
        <v>0</v>
      </c>
      <c r="K43" s="6">
        <v>20</v>
      </c>
      <c r="L43" s="6">
        <v>0</v>
      </c>
      <c r="M43" s="6">
        <f t="shared" si="0"/>
        <v>0</v>
      </c>
      <c r="N43" s="6">
        <v>4</v>
      </c>
      <c r="O43" s="6">
        <f t="shared" si="1"/>
        <v>3.6</v>
      </c>
      <c r="P43" s="6">
        <v>10</v>
      </c>
      <c r="Q43" s="6">
        <f t="shared" si="2"/>
        <v>100</v>
      </c>
      <c r="R43" s="6">
        <v>4</v>
      </c>
      <c r="S43" s="6">
        <f t="shared" si="3"/>
        <v>0.72</v>
      </c>
      <c r="T43" s="6"/>
      <c r="U43" s="6"/>
      <c r="V43" s="6"/>
    </row>
    <row r="44" spans="1:22" x14ac:dyDescent="0.35">
      <c r="A44" s="6" t="s">
        <v>54</v>
      </c>
      <c r="B44" s="3">
        <v>0</v>
      </c>
      <c r="C44" s="6">
        <v>130</v>
      </c>
      <c r="D44" s="6">
        <v>60</v>
      </c>
      <c r="E44" s="6">
        <v>6</v>
      </c>
      <c r="F44" s="6">
        <v>40</v>
      </c>
      <c r="G44" s="6">
        <v>230</v>
      </c>
      <c r="H44" s="6">
        <v>0</v>
      </c>
      <c r="I44" s="6">
        <v>0</v>
      </c>
      <c r="J44" s="6">
        <v>0</v>
      </c>
      <c r="K44" s="6">
        <v>17</v>
      </c>
      <c r="L44" s="6">
        <v>0</v>
      </c>
      <c r="M44" s="6">
        <f t="shared" si="0"/>
        <v>0</v>
      </c>
      <c r="N44" s="6">
        <v>0</v>
      </c>
      <c r="O44" s="6">
        <f t="shared" si="1"/>
        <v>0</v>
      </c>
      <c r="P44" s="6">
        <v>0</v>
      </c>
      <c r="Q44" s="6">
        <f t="shared" si="2"/>
        <v>0</v>
      </c>
      <c r="R44" s="6">
        <v>0</v>
      </c>
      <c r="S44" s="6">
        <f t="shared" si="3"/>
        <v>0</v>
      </c>
      <c r="T44" s="6"/>
      <c r="U44" s="6"/>
      <c r="V44" s="6"/>
    </row>
    <row r="45" spans="1:22" x14ac:dyDescent="0.35">
      <c r="A45" s="6" t="s">
        <v>55</v>
      </c>
      <c r="B45" s="3">
        <v>0</v>
      </c>
      <c r="C45" s="6">
        <v>110</v>
      </c>
      <c r="D45" s="6">
        <v>15</v>
      </c>
      <c r="E45" s="6">
        <v>1.5</v>
      </c>
      <c r="F45" s="6">
        <v>95</v>
      </c>
      <c r="G45" s="6">
        <v>470</v>
      </c>
      <c r="H45" s="6">
        <v>6</v>
      </c>
      <c r="I45" s="6">
        <v>0</v>
      </c>
      <c r="J45" s="6">
        <v>0</v>
      </c>
      <c r="K45" s="6">
        <v>17</v>
      </c>
      <c r="L45" s="6">
        <v>10</v>
      </c>
      <c r="M45" s="6">
        <f t="shared" si="0"/>
        <v>90</v>
      </c>
      <c r="N45" s="6">
        <v>0</v>
      </c>
      <c r="O45" s="6">
        <f t="shared" si="1"/>
        <v>0</v>
      </c>
      <c r="P45" s="6">
        <v>8</v>
      </c>
      <c r="Q45" s="6">
        <f t="shared" si="2"/>
        <v>80</v>
      </c>
      <c r="R45" s="6">
        <v>30</v>
      </c>
      <c r="S45" s="6">
        <f t="shared" si="3"/>
        <v>5.3999999999999995</v>
      </c>
      <c r="T45" s="6"/>
      <c r="U45" s="6"/>
      <c r="V45" s="6"/>
    </row>
    <row r="46" spans="1:22" x14ac:dyDescent="0.35">
      <c r="A46" s="6" t="s">
        <v>56</v>
      </c>
      <c r="B46" s="3">
        <v>0</v>
      </c>
      <c r="C46" s="6">
        <v>90</v>
      </c>
      <c r="D46" s="6">
        <v>5</v>
      </c>
      <c r="E46" s="6">
        <v>1</v>
      </c>
      <c r="F46" s="6">
        <v>65</v>
      </c>
      <c r="G46" s="6">
        <v>460</v>
      </c>
      <c r="H46" s="6">
        <v>0</v>
      </c>
      <c r="I46" s="6">
        <v>0</v>
      </c>
      <c r="J46" s="6">
        <v>0</v>
      </c>
      <c r="K46" s="6">
        <v>20</v>
      </c>
      <c r="L46" s="6">
        <v>0</v>
      </c>
      <c r="M46" s="6">
        <f t="shared" si="0"/>
        <v>0</v>
      </c>
      <c r="N46" s="6">
        <v>2</v>
      </c>
      <c r="O46" s="6">
        <f t="shared" si="1"/>
        <v>1.8</v>
      </c>
      <c r="P46" s="6">
        <v>2</v>
      </c>
      <c r="Q46" s="6">
        <f t="shared" si="2"/>
        <v>20</v>
      </c>
      <c r="R46" s="6">
        <v>2</v>
      </c>
      <c r="S46" s="6">
        <f t="shared" si="3"/>
        <v>0.36</v>
      </c>
      <c r="T46" s="6"/>
      <c r="U46" s="6"/>
      <c r="V46" s="6"/>
    </row>
    <row r="47" spans="1:22" x14ac:dyDescent="0.35">
      <c r="A47" s="6" t="s">
        <v>57</v>
      </c>
      <c r="B47" s="3">
        <v>0</v>
      </c>
      <c r="C47" s="6">
        <v>100</v>
      </c>
      <c r="D47" s="6">
        <v>15</v>
      </c>
      <c r="E47" s="6">
        <v>1.5</v>
      </c>
      <c r="F47" s="6">
        <v>100</v>
      </c>
      <c r="G47" s="6">
        <v>390</v>
      </c>
      <c r="H47" s="6">
        <v>0</v>
      </c>
      <c r="I47" s="6">
        <v>0</v>
      </c>
      <c r="J47" s="6">
        <v>0</v>
      </c>
      <c r="K47" s="6">
        <v>19</v>
      </c>
      <c r="L47" s="6">
        <v>0</v>
      </c>
      <c r="M47" s="6">
        <f t="shared" si="0"/>
        <v>0</v>
      </c>
      <c r="N47" s="6">
        <v>0</v>
      </c>
      <c r="O47" s="6">
        <f t="shared" si="1"/>
        <v>0</v>
      </c>
      <c r="P47" s="6">
        <v>2</v>
      </c>
      <c r="Q47" s="6">
        <f t="shared" si="2"/>
        <v>20</v>
      </c>
      <c r="R47" s="6">
        <v>0</v>
      </c>
      <c r="S47" s="6">
        <f t="shared" si="3"/>
        <v>0</v>
      </c>
      <c r="T47" s="6"/>
      <c r="U47" s="6"/>
      <c r="V47" s="6"/>
    </row>
    <row r="48" spans="1:22" x14ac:dyDescent="0.35">
      <c r="A48" s="6" t="s">
        <v>58</v>
      </c>
      <c r="B48" s="3">
        <v>0</v>
      </c>
      <c r="C48" s="6">
        <v>100</v>
      </c>
      <c r="D48" s="6">
        <v>10</v>
      </c>
      <c r="E48" s="6">
        <v>1</v>
      </c>
      <c r="F48" s="6">
        <v>85</v>
      </c>
      <c r="G48" s="6">
        <v>340</v>
      </c>
      <c r="H48" s="6">
        <v>0</v>
      </c>
      <c r="I48" s="6">
        <v>0</v>
      </c>
      <c r="J48" s="6">
        <v>0</v>
      </c>
      <c r="K48" s="6">
        <v>21</v>
      </c>
      <c r="L48" s="6">
        <v>2</v>
      </c>
      <c r="M48" s="6">
        <f t="shared" si="0"/>
        <v>18</v>
      </c>
      <c r="N48" s="6">
        <v>0</v>
      </c>
      <c r="O48" s="6">
        <f t="shared" si="1"/>
        <v>0</v>
      </c>
      <c r="P48" s="6">
        <v>2</v>
      </c>
      <c r="Q48" s="6">
        <f t="shared" si="2"/>
        <v>20</v>
      </c>
      <c r="R48" s="6">
        <v>6</v>
      </c>
      <c r="S48" s="6">
        <f t="shared" si="3"/>
        <v>1.08</v>
      </c>
      <c r="T48" s="6"/>
      <c r="U48" s="6"/>
      <c r="V48" s="6"/>
    </row>
    <row r="49" spans="1:22" x14ac:dyDescent="0.35">
      <c r="A49" s="6" t="s">
        <v>59</v>
      </c>
      <c r="B49" s="3">
        <v>0</v>
      </c>
      <c r="C49" s="6">
        <v>120</v>
      </c>
      <c r="D49" s="6">
        <v>15</v>
      </c>
      <c r="E49" s="6">
        <v>2</v>
      </c>
      <c r="F49" s="6">
        <v>60</v>
      </c>
      <c r="G49" s="6">
        <v>500</v>
      </c>
      <c r="H49" s="6">
        <v>0</v>
      </c>
      <c r="I49" s="6">
        <v>0</v>
      </c>
      <c r="J49" s="6">
        <v>0</v>
      </c>
      <c r="K49" s="6">
        <v>23</v>
      </c>
      <c r="L49" s="6">
        <v>4</v>
      </c>
      <c r="M49" s="6">
        <f t="shared" si="0"/>
        <v>36</v>
      </c>
      <c r="N49" s="6">
        <v>0</v>
      </c>
      <c r="O49" s="6">
        <f t="shared" si="1"/>
        <v>0</v>
      </c>
      <c r="P49" s="6">
        <v>2</v>
      </c>
      <c r="Q49" s="6">
        <f t="shared" si="2"/>
        <v>20</v>
      </c>
      <c r="R49" s="6">
        <v>6</v>
      </c>
      <c r="S49" s="6">
        <f t="shared" si="3"/>
        <v>1.08</v>
      </c>
      <c r="T49" s="6"/>
      <c r="U49" s="6"/>
      <c r="V49" s="6"/>
    </row>
    <row r="50" spans="1:22" x14ac:dyDescent="0.35">
      <c r="A50" s="6" t="s">
        <v>60</v>
      </c>
      <c r="B50" s="3">
        <v>0</v>
      </c>
      <c r="C50" s="6">
        <v>80</v>
      </c>
      <c r="D50" s="6">
        <v>0</v>
      </c>
      <c r="E50" s="6">
        <v>0.5</v>
      </c>
      <c r="F50" s="6">
        <v>320</v>
      </c>
      <c r="G50" s="6">
        <v>300</v>
      </c>
      <c r="H50" s="6">
        <v>1</v>
      </c>
      <c r="I50" s="6">
        <v>0</v>
      </c>
      <c r="J50" s="6">
        <v>0</v>
      </c>
      <c r="K50" s="6">
        <v>17</v>
      </c>
      <c r="L50" s="6">
        <v>2</v>
      </c>
      <c r="M50" s="6">
        <f t="shared" si="0"/>
        <v>18</v>
      </c>
      <c r="N50" s="6">
        <v>0</v>
      </c>
      <c r="O50" s="6">
        <f t="shared" si="1"/>
        <v>0</v>
      </c>
      <c r="P50" s="6">
        <v>6</v>
      </c>
      <c r="Q50" s="6">
        <f t="shared" si="2"/>
        <v>60</v>
      </c>
      <c r="R50" s="6">
        <v>2</v>
      </c>
      <c r="S50" s="6">
        <f t="shared" si="3"/>
        <v>0.36</v>
      </c>
      <c r="T50" s="6"/>
      <c r="U50" s="6"/>
      <c r="V50" s="6"/>
    </row>
    <row r="51" spans="1:22" x14ac:dyDescent="0.35">
      <c r="A51" s="6" t="s">
        <v>61</v>
      </c>
      <c r="B51" s="3">
        <v>0</v>
      </c>
      <c r="C51" s="6">
        <v>110</v>
      </c>
      <c r="D51" s="6">
        <v>20</v>
      </c>
      <c r="E51" s="6">
        <v>2</v>
      </c>
      <c r="F51" s="6">
        <v>95</v>
      </c>
      <c r="G51" s="6">
        <v>290</v>
      </c>
      <c r="H51" s="6">
        <v>0</v>
      </c>
      <c r="I51" s="6">
        <v>0</v>
      </c>
      <c r="J51" s="6">
        <v>0</v>
      </c>
      <c r="K51" s="6">
        <v>21</v>
      </c>
      <c r="L51" s="6">
        <v>0</v>
      </c>
      <c r="M51" s="6">
        <f t="shared" si="0"/>
        <v>0</v>
      </c>
      <c r="N51" s="6">
        <v>2</v>
      </c>
      <c r="O51" s="6">
        <f t="shared" si="1"/>
        <v>1.8</v>
      </c>
      <c r="P51" s="6">
        <v>10</v>
      </c>
      <c r="Q51" s="6">
        <f t="shared" si="2"/>
        <v>100</v>
      </c>
      <c r="R51" s="6">
        <v>4</v>
      </c>
      <c r="S51" s="6">
        <f t="shared" si="3"/>
        <v>0.72</v>
      </c>
      <c r="T51" s="6"/>
      <c r="U51" s="6"/>
      <c r="V51" s="6"/>
    </row>
    <row r="52" spans="1:22" x14ac:dyDescent="0.35">
      <c r="A52" s="6" t="s">
        <v>62</v>
      </c>
      <c r="B52" s="3">
        <v>0</v>
      </c>
      <c r="C52" s="6">
        <v>80</v>
      </c>
      <c r="D52" s="6">
        <v>5</v>
      </c>
      <c r="E52" s="6">
        <v>1</v>
      </c>
      <c r="F52" s="6">
        <v>70</v>
      </c>
      <c r="G52" s="6">
        <v>340</v>
      </c>
      <c r="H52" s="6">
        <v>0</v>
      </c>
      <c r="I52" s="6">
        <v>0</v>
      </c>
      <c r="J52" s="6">
        <v>0</v>
      </c>
      <c r="K52" s="6">
        <v>16</v>
      </c>
      <c r="L52" s="6">
        <v>2</v>
      </c>
      <c r="M52" s="6">
        <f t="shared" si="0"/>
        <v>18</v>
      </c>
      <c r="N52" s="6">
        <v>0</v>
      </c>
      <c r="O52" s="6">
        <f t="shared" si="1"/>
        <v>0</v>
      </c>
      <c r="P52" s="6">
        <v>4</v>
      </c>
      <c r="Q52" s="6">
        <f t="shared" si="2"/>
        <v>40</v>
      </c>
      <c r="R52" s="6">
        <v>2</v>
      </c>
      <c r="S52" s="6">
        <f t="shared" si="3"/>
        <v>0.36</v>
      </c>
      <c r="T52" s="6"/>
      <c r="U52" s="6"/>
      <c r="V52" s="6"/>
    </row>
    <row r="53" spans="1:22" x14ac:dyDescent="0.35">
      <c r="A53" s="6" t="s">
        <v>63</v>
      </c>
      <c r="B53" s="3">
        <v>0</v>
      </c>
      <c r="C53" s="6">
        <v>100</v>
      </c>
      <c r="D53" s="6">
        <v>35</v>
      </c>
      <c r="E53" s="6">
        <v>4</v>
      </c>
      <c r="F53" s="6">
        <v>300</v>
      </c>
      <c r="G53" s="6">
        <v>220</v>
      </c>
      <c r="H53" s="6">
        <v>6</v>
      </c>
      <c r="I53" s="6">
        <v>0</v>
      </c>
      <c r="J53" s="6">
        <v>0</v>
      </c>
      <c r="K53" s="6">
        <v>10</v>
      </c>
      <c r="L53" s="6">
        <v>0</v>
      </c>
      <c r="M53" s="6">
        <f t="shared" si="0"/>
        <v>0</v>
      </c>
      <c r="N53" s="6">
        <v>6</v>
      </c>
      <c r="O53" s="6">
        <f t="shared" si="1"/>
        <v>5.3999999999999995</v>
      </c>
      <c r="P53" s="6">
        <v>6</v>
      </c>
      <c r="Q53" s="6">
        <f t="shared" si="2"/>
        <v>60</v>
      </c>
      <c r="R53" s="6">
        <v>45</v>
      </c>
      <c r="S53" s="6">
        <f t="shared" si="3"/>
        <v>8.1</v>
      </c>
      <c r="T53" s="6"/>
      <c r="U53" s="6"/>
      <c r="V53" s="6"/>
    </row>
    <row r="54" spans="1:22" x14ac:dyDescent="0.35">
      <c r="A54" s="6" t="s">
        <v>64</v>
      </c>
      <c r="B54" s="3">
        <v>0</v>
      </c>
      <c r="C54" s="6">
        <v>90</v>
      </c>
      <c r="D54" s="6">
        <v>10</v>
      </c>
      <c r="E54" s="6">
        <v>1</v>
      </c>
      <c r="F54" s="6">
        <v>110</v>
      </c>
      <c r="G54" s="6">
        <v>370</v>
      </c>
      <c r="H54" s="6">
        <v>0</v>
      </c>
      <c r="I54" s="6">
        <v>0</v>
      </c>
      <c r="J54" s="6">
        <v>0</v>
      </c>
      <c r="K54" s="6">
        <v>20</v>
      </c>
      <c r="L54" s="6">
        <v>2</v>
      </c>
      <c r="M54" s="6">
        <f t="shared" si="0"/>
        <v>18</v>
      </c>
      <c r="N54" s="6">
        <v>0</v>
      </c>
      <c r="O54" s="6">
        <f t="shared" si="1"/>
        <v>0</v>
      </c>
      <c r="P54" s="6">
        <v>0</v>
      </c>
      <c r="Q54" s="6">
        <f t="shared" si="2"/>
        <v>0</v>
      </c>
      <c r="R54" s="6">
        <v>2</v>
      </c>
      <c r="S54" s="6">
        <f t="shared" si="3"/>
        <v>0.36</v>
      </c>
      <c r="T54" s="6"/>
      <c r="U54" s="6"/>
      <c r="V54" s="6"/>
    </row>
    <row r="55" spans="1:22" x14ac:dyDescent="0.35">
      <c r="A55" s="6" t="s">
        <v>65</v>
      </c>
      <c r="B55" s="3">
        <v>0</v>
      </c>
      <c r="C55" s="6">
        <v>140</v>
      </c>
      <c r="D55" s="6">
        <v>50</v>
      </c>
      <c r="E55" s="6">
        <v>6</v>
      </c>
      <c r="F55" s="6">
        <v>35</v>
      </c>
      <c r="G55" s="6">
        <v>370</v>
      </c>
      <c r="H55" s="6">
        <v>0</v>
      </c>
      <c r="I55" s="6">
        <v>0</v>
      </c>
      <c r="J55" s="6">
        <v>0</v>
      </c>
      <c r="K55" s="6">
        <v>20</v>
      </c>
      <c r="L55" s="6">
        <v>4</v>
      </c>
      <c r="M55" s="6">
        <f t="shared" si="0"/>
        <v>36</v>
      </c>
      <c r="N55" s="6">
        <v>4</v>
      </c>
      <c r="O55" s="6">
        <f t="shared" si="1"/>
        <v>3.6</v>
      </c>
      <c r="P55" s="6">
        <v>8</v>
      </c>
      <c r="Q55" s="6">
        <f t="shared" si="2"/>
        <v>80</v>
      </c>
      <c r="R55" s="6">
        <v>2</v>
      </c>
      <c r="S55" s="6">
        <f t="shared" si="3"/>
        <v>0.36</v>
      </c>
      <c r="T55" s="6"/>
      <c r="U55" s="6"/>
      <c r="V55" s="6"/>
    </row>
    <row r="56" spans="1:22" x14ac:dyDescent="0.35">
      <c r="A56" s="6" t="s">
        <v>66</v>
      </c>
      <c r="B56" s="3">
        <v>0</v>
      </c>
      <c r="C56" s="6">
        <v>110</v>
      </c>
      <c r="D56" s="6">
        <v>15</v>
      </c>
      <c r="E56" s="6">
        <v>2</v>
      </c>
      <c r="F56" s="6">
        <v>70</v>
      </c>
      <c r="G56" s="6">
        <v>440</v>
      </c>
      <c r="H56" s="6">
        <v>0</v>
      </c>
      <c r="I56" s="6">
        <v>0</v>
      </c>
      <c r="J56" s="6">
        <v>0</v>
      </c>
      <c r="K56" s="6">
        <v>21</v>
      </c>
      <c r="L56" s="6">
        <v>4</v>
      </c>
      <c r="M56" s="6">
        <f t="shared" si="0"/>
        <v>36</v>
      </c>
      <c r="N56" s="6">
        <v>0</v>
      </c>
      <c r="O56" s="6">
        <f t="shared" si="1"/>
        <v>0</v>
      </c>
      <c r="P56" s="6">
        <v>2</v>
      </c>
      <c r="Q56" s="6">
        <f t="shared" si="2"/>
        <v>20</v>
      </c>
      <c r="R56" s="6">
        <v>2</v>
      </c>
      <c r="S56" s="6">
        <f t="shared" si="3"/>
        <v>0.36</v>
      </c>
      <c r="T56" s="6"/>
      <c r="U56" s="6"/>
      <c r="V56" s="6"/>
    </row>
    <row r="57" spans="1:22" x14ac:dyDescent="0.35">
      <c r="A57" s="6" t="s">
        <v>67</v>
      </c>
      <c r="B57" s="3">
        <v>0</v>
      </c>
      <c r="C57" s="6">
        <v>200</v>
      </c>
      <c r="D57" s="6">
        <v>90</v>
      </c>
      <c r="E57" s="6">
        <v>10</v>
      </c>
      <c r="F57" s="6">
        <v>55</v>
      </c>
      <c r="G57" s="6">
        <v>430</v>
      </c>
      <c r="H57" s="6">
        <v>0</v>
      </c>
      <c r="I57" s="6">
        <v>0</v>
      </c>
      <c r="J57" s="6">
        <v>0</v>
      </c>
      <c r="K57" s="6">
        <v>24</v>
      </c>
      <c r="L57" s="6">
        <v>4</v>
      </c>
      <c r="M57" s="6">
        <f t="shared" si="0"/>
        <v>36</v>
      </c>
      <c r="N57" s="6">
        <v>4</v>
      </c>
      <c r="O57" s="6">
        <f t="shared" si="1"/>
        <v>3.6</v>
      </c>
      <c r="P57" s="6">
        <v>2</v>
      </c>
      <c r="Q57" s="6">
        <f t="shared" si="2"/>
        <v>20</v>
      </c>
      <c r="R57" s="6">
        <v>2</v>
      </c>
      <c r="S57" s="6">
        <f t="shared" si="3"/>
        <v>0.36</v>
      </c>
      <c r="T57" s="6"/>
      <c r="U57" s="6"/>
      <c r="V57" s="6"/>
    </row>
    <row r="58" spans="1:22" x14ac:dyDescent="0.35">
      <c r="A58" s="6" t="s">
        <v>68</v>
      </c>
      <c r="B58" s="3">
        <v>0</v>
      </c>
      <c r="C58" s="6">
        <v>130</v>
      </c>
      <c r="D58" s="6">
        <v>40</v>
      </c>
      <c r="E58" s="6">
        <v>4</v>
      </c>
      <c r="F58" s="6">
        <v>65</v>
      </c>
      <c r="G58" s="6">
        <v>420</v>
      </c>
      <c r="H58" s="6">
        <v>0</v>
      </c>
      <c r="I58" s="6">
        <v>0</v>
      </c>
      <c r="J58" s="6">
        <v>0</v>
      </c>
      <c r="K58" s="6">
        <v>22</v>
      </c>
      <c r="L58" s="6">
        <v>2</v>
      </c>
      <c r="M58" s="6">
        <f t="shared" si="0"/>
        <v>18</v>
      </c>
      <c r="N58" s="6">
        <v>0</v>
      </c>
      <c r="O58" s="6">
        <f t="shared" si="1"/>
        <v>0</v>
      </c>
      <c r="P58" s="6">
        <v>2</v>
      </c>
      <c r="Q58" s="6">
        <f t="shared" si="2"/>
        <v>20</v>
      </c>
      <c r="R58" s="6">
        <v>4</v>
      </c>
      <c r="S58" s="6">
        <f t="shared" si="3"/>
        <v>0.72</v>
      </c>
      <c r="T58" s="6"/>
      <c r="U58" s="6"/>
      <c r="V58" s="6"/>
    </row>
    <row r="59" spans="1:22" x14ac:dyDescent="0.35">
      <c r="A59" s="6" t="s">
        <v>69</v>
      </c>
      <c r="B59" s="3">
        <v>0</v>
      </c>
      <c r="C59" s="6">
        <v>140</v>
      </c>
      <c r="D59" s="6">
        <v>10</v>
      </c>
      <c r="E59" s="6">
        <v>1</v>
      </c>
      <c r="F59" s="6">
        <v>310</v>
      </c>
      <c r="G59" s="6">
        <v>430</v>
      </c>
      <c r="H59" s="6">
        <v>5</v>
      </c>
      <c r="I59" s="6">
        <v>0</v>
      </c>
      <c r="J59" s="6">
        <v>0</v>
      </c>
      <c r="K59" s="6">
        <v>27</v>
      </c>
      <c r="L59" s="6">
        <v>2</v>
      </c>
      <c r="M59" s="6">
        <f t="shared" si="0"/>
        <v>18</v>
      </c>
      <c r="N59" s="6">
        <v>0</v>
      </c>
      <c r="O59" s="6">
        <f t="shared" si="1"/>
        <v>0</v>
      </c>
      <c r="P59" s="6">
        <v>4</v>
      </c>
      <c r="Q59" s="6">
        <f t="shared" si="2"/>
        <v>40</v>
      </c>
      <c r="R59" s="6">
        <v>14</v>
      </c>
      <c r="S59" s="6">
        <f t="shared" si="3"/>
        <v>2.5200000000000005</v>
      </c>
      <c r="T59" s="6"/>
      <c r="U59" s="6"/>
      <c r="V59" s="6"/>
    </row>
    <row r="60" spans="1:22" x14ac:dyDescent="0.35">
      <c r="A60" s="6" t="s">
        <v>70</v>
      </c>
      <c r="B60" s="3">
        <v>0</v>
      </c>
      <c r="C60" s="6">
        <v>100</v>
      </c>
      <c r="D60" s="6">
        <v>10</v>
      </c>
      <c r="E60" s="6">
        <v>1.5</v>
      </c>
      <c r="F60" s="6">
        <v>240</v>
      </c>
      <c r="G60" s="6">
        <v>220</v>
      </c>
      <c r="H60" s="6">
        <v>0</v>
      </c>
      <c r="I60" s="6">
        <v>0</v>
      </c>
      <c r="J60" s="6">
        <v>0</v>
      </c>
      <c r="K60" s="6">
        <v>21</v>
      </c>
      <c r="L60" s="6">
        <v>4</v>
      </c>
      <c r="M60" s="6">
        <f t="shared" si="0"/>
        <v>36</v>
      </c>
      <c r="N60" s="6">
        <v>4</v>
      </c>
      <c r="O60" s="6">
        <f t="shared" si="1"/>
        <v>3.6</v>
      </c>
      <c r="P60" s="6">
        <v>6</v>
      </c>
      <c r="Q60" s="6">
        <f t="shared" si="2"/>
        <v>60</v>
      </c>
      <c r="R60" s="6">
        <v>10</v>
      </c>
      <c r="S60" s="6">
        <f t="shared" si="3"/>
        <v>1.8</v>
      </c>
      <c r="T60" s="6"/>
      <c r="U60" s="6"/>
      <c r="V60" s="6"/>
    </row>
    <row r="61" spans="1:22" x14ac:dyDescent="0.35">
      <c r="A61" s="6" t="s">
        <v>71</v>
      </c>
      <c r="B61" s="3">
        <v>0</v>
      </c>
      <c r="C61" s="6">
        <v>120</v>
      </c>
      <c r="D61" s="6">
        <v>50</v>
      </c>
      <c r="E61" s="6">
        <v>6</v>
      </c>
      <c r="F61" s="6">
        <v>100</v>
      </c>
      <c r="G61" s="6">
        <v>310</v>
      </c>
      <c r="H61" s="6">
        <v>0</v>
      </c>
      <c r="I61" s="6">
        <v>0</v>
      </c>
      <c r="J61" s="6">
        <v>0</v>
      </c>
      <c r="K61" s="6">
        <v>16</v>
      </c>
      <c r="L61" s="6">
        <v>2</v>
      </c>
      <c r="M61" s="6">
        <f t="shared" si="0"/>
        <v>18</v>
      </c>
      <c r="N61" s="6">
        <v>2</v>
      </c>
      <c r="O61" s="6">
        <f t="shared" si="1"/>
        <v>1.8</v>
      </c>
      <c r="P61" s="6">
        <v>0</v>
      </c>
      <c r="Q61" s="6">
        <f t="shared" si="2"/>
        <v>0</v>
      </c>
      <c r="R61" s="6">
        <v>6</v>
      </c>
      <c r="S61" s="6">
        <f t="shared" si="3"/>
        <v>1.08</v>
      </c>
      <c r="T61" s="6"/>
      <c r="U61" s="6"/>
      <c r="V61" s="6"/>
    </row>
    <row r="62" spans="1:22" x14ac:dyDescent="0.35">
      <c r="A62" s="6" t="s">
        <v>72</v>
      </c>
      <c r="B62" s="3">
        <v>0</v>
      </c>
      <c r="C62" s="6">
        <v>110</v>
      </c>
      <c r="D62" s="6">
        <v>20</v>
      </c>
      <c r="E62" s="6">
        <v>2.5</v>
      </c>
      <c r="F62" s="6">
        <v>30</v>
      </c>
      <c r="G62" s="6">
        <v>360</v>
      </c>
      <c r="H62" s="6">
        <v>0</v>
      </c>
      <c r="I62" s="6">
        <v>0</v>
      </c>
      <c r="J62" s="6">
        <v>0</v>
      </c>
      <c r="K62" s="6">
        <v>22</v>
      </c>
      <c r="L62" s="6">
        <v>0</v>
      </c>
      <c r="M62" s="6">
        <f t="shared" si="0"/>
        <v>0</v>
      </c>
      <c r="N62" s="6">
        <v>2</v>
      </c>
      <c r="O62" s="6">
        <f t="shared" si="1"/>
        <v>1.8</v>
      </c>
      <c r="P62" s="6">
        <v>0</v>
      </c>
      <c r="Q62" s="6">
        <f t="shared" si="2"/>
        <v>0</v>
      </c>
      <c r="R62" s="6">
        <v>2</v>
      </c>
      <c r="S62" s="6">
        <f t="shared" si="3"/>
        <v>0.36</v>
      </c>
      <c r="T62" s="6"/>
      <c r="U62" s="6"/>
      <c r="V62" s="6"/>
    </row>
    <row r="63" spans="1:22" x14ac:dyDescent="0.35">
      <c r="A63" s="6" t="s">
        <v>73</v>
      </c>
      <c r="B63" s="3">
        <v>0</v>
      </c>
      <c r="C63" s="6">
        <v>130</v>
      </c>
      <c r="D63" s="6">
        <v>15</v>
      </c>
      <c r="E63" s="6">
        <v>1.5</v>
      </c>
      <c r="F63" s="6">
        <v>40</v>
      </c>
      <c r="G63" s="6">
        <v>480</v>
      </c>
      <c r="H63" s="6">
        <v>0</v>
      </c>
      <c r="I63" s="6">
        <v>0</v>
      </c>
      <c r="J63" s="6">
        <v>0</v>
      </c>
      <c r="K63" s="6">
        <v>26</v>
      </c>
      <c r="L63" s="6">
        <v>2</v>
      </c>
      <c r="M63" s="6">
        <f t="shared" si="0"/>
        <v>18</v>
      </c>
      <c r="N63" s="6">
        <v>2</v>
      </c>
      <c r="O63" s="6">
        <f t="shared" si="1"/>
        <v>1.8</v>
      </c>
      <c r="P63" s="6">
        <v>2</v>
      </c>
      <c r="Q63" s="6">
        <f t="shared" si="2"/>
        <v>20</v>
      </c>
      <c r="R63" s="6">
        <v>4</v>
      </c>
      <c r="S63" s="6">
        <f t="shared" si="3"/>
        <v>0.72</v>
      </c>
      <c r="T63" s="6"/>
      <c r="U63" s="6"/>
      <c r="V63" s="6"/>
    </row>
    <row r="64" spans="1:22" x14ac:dyDescent="0.35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5">
      <c r="A65" s="6" t="s">
        <v>77</v>
      </c>
      <c r="B65" s="2">
        <f>SUMPRODUCT(B3:B63,C3:C63)</f>
        <v>2000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5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A67" s="6" t="s">
        <v>78</v>
      </c>
      <c r="B67" s="2" t="s">
        <v>79</v>
      </c>
      <c r="C67" s="6"/>
      <c r="D67" s="6" t="s">
        <v>80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5">
      <c r="A68" s="6" t="s">
        <v>81</v>
      </c>
      <c r="B68" s="2">
        <f>SUMPRODUCT(B3:B63,C3:C63)</f>
        <v>2000</v>
      </c>
      <c r="C68" s="6" t="s">
        <v>82</v>
      </c>
      <c r="D68" s="6">
        <v>2000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5">
      <c r="A69" s="6" t="s">
        <v>83</v>
      </c>
      <c r="B69" s="2">
        <f>SUMPRODUCT(B3:B63,E3:E63)</f>
        <v>69.999999999999957</v>
      </c>
      <c r="C69" s="6" t="s">
        <v>82</v>
      </c>
      <c r="D69" s="6">
        <v>70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5">
      <c r="A70" s="6" t="s">
        <v>86</v>
      </c>
      <c r="B70" s="2">
        <f>SUMPRODUCT(B3:B63,H3:H63)</f>
        <v>399.38353219696978</v>
      </c>
      <c r="C70" s="6" t="s">
        <v>82</v>
      </c>
      <c r="D70" s="6">
        <v>310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5">
      <c r="A71" s="6" t="s">
        <v>87</v>
      </c>
      <c r="B71" s="2">
        <f>SUMPRODUCT(B3:B63,I3:I63)</f>
        <v>137.73668560606063</v>
      </c>
      <c r="C71" s="6" t="s">
        <v>82</v>
      </c>
      <c r="D71" s="6">
        <v>28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5">
      <c r="A72" s="6" t="s">
        <v>88</v>
      </c>
      <c r="B72" s="2">
        <f>SUMPRODUCT(B3:B63,J3:J63)</f>
        <v>49.999999999999979</v>
      </c>
      <c r="C72" s="6" t="s">
        <v>85</v>
      </c>
      <c r="D72" s="6">
        <v>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5">
      <c r="A73" s="6" t="s">
        <v>89</v>
      </c>
      <c r="B73" s="2">
        <f>SUMPRODUCT(B3:B63,K3:K63)</f>
        <v>65.577916666666624</v>
      </c>
      <c r="C73" s="6" t="s">
        <v>82</v>
      </c>
      <c r="D73" s="6">
        <v>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6" spans="1:22" x14ac:dyDescent="0.35">
      <c r="A76" s="6" t="s">
        <v>93</v>
      </c>
      <c r="B76" s="2">
        <f>SUMPRODUCT(B3:B63,M3:M63)</f>
        <v>1798.3063636363627</v>
      </c>
      <c r="C76" s="6" t="s">
        <v>82</v>
      </c>
      <c r="D76" s="6">
        <v>900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5">
      <c r="A77" s="6" t="s">
        <v>94</v>
      </c>
      <c r="B77" s="2">
        <f>SUMPRODUCT(B3:B63,M3:M63)</f>
        <v>1798.3063636363627</v>
      </c>
      <c r="C77" s="6" t="s">
        <v>85</v>
      </c>
      <c r="D77" s="6">
        <v>3000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5">
      <c r="A78" s="12" t="s">
        <v>95</v>
      </c>
      <c r="B78" s="13">
        <f>SUMPRODUCT(B3:B63,O3:O63)</f>
        <v>1648.2500880681823</v>
      </c>
      <c r="C78" s="12" t="s">
        <v>82</v>
      </c>
      <c r="D78" s="12">
        <v>90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s="15" customFormat="1" x14ac:dyDescent="0.35">
      <c r="A79" s="6" t="s">
        <v>96</v>
      </c>
      <c r="B79" s="14">
        <f>SUMPRODUCT(B3:B63,O3:O63)</f>
        <v>1648.2500880681823</v>
      </c>
      <c r="C79" s="17" t="s">
        <v>85</v>
      </c>
      <c r="D79" s="15">
        <v>2000</v>
      </c>
      <c r="E79"/>
      <c r="F79" s="16"/>
    </row>
    <row r="80" spans="1:22" x14ac:dyDescent="0.35">
      <c r="A80" s="10" t="s">
        <v>97</v>
      </c>
      <c r="B80" s="11">
        <f>SUMPRODUCT(B3:B63,Q3:Q63)</f>
        <v>999.99999999999943</v>
      </c>
      <c r="C80" s="10" t="s">
        <v>82</v>
      </c>
      <c r="D80" s="10">
        <v>1000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5">
      <c r="A81" s="6" t="s">
        <v>98</v>
      </c>
      <c r="B81" s="14">
        <f>SUMPRODUCT(B3:B63,Q3:Q63)</f>
        <v>999.99999999999943</v>
      </c>
      <c r="C81" s="6" t="s">
        <v>85</v>
      </c>
      <c r="D81" s="6">
        <v>2500</v>
      </c>
    </row>
    <row r="82" spans="1:22" x14ac:dyDescent="0.35">
      <c r="A82" s="6" t="s">
        <v>99</v>
      </c>
      <c r="B82" s="5">
        <f>SUMPRODUCT(B3:B63,S3:S63)</f>
        <v>23.597699999999989</v>
      </c>
      <c r="C82" s="18" t="s">
        <v>82</v>
      </c>
      <c r="D82" s="18">
        <v>8</v>
      </c>
    </row>
    <row r="83" spans="1:22" x14ac:dyDescent="0.35">
      <c r="A83" s="6" t="s">
        <v>100</v>
      </c>
      <c r="B83" s="2">
        <f>SUMPRODUCT(B3:B63,S3:S63)</f>
        <v>23.597699999999989</v>
      </c>
      <c r="C83" s="6" t="s">
        <v>85</v>
      </c>
      <c r="D83" s="6">
        <v>45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5">
      <c r="A84" s="6" t="s">
        <v>272</v>
      </c>
      <c r="B84" s="2">
        <f>SUMPRODUCT(B3:B63,G3:G63)</f>
        <v>11885.581486742421</v>
      </c>
      <c r="C84" s="6" t="s">
        <v>82</v>
      </c>
      <c r="D84" s="6">
        <v>3.4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5">
      <c r="A85" s="6" t="s">
        <v>84</v>
      </c>
      <c r="B85" s="2">
        <f>SUMPRODUCT(B3:B63,F3:F63)</f>
        <v>2.2999999999999994</v>
      </c>
      <c r="C85" s="6" t="s">
        <v>85</v>
      </c>
      <c r="D85" s="6">
        <v>2.2999999999999998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5">
      <c r="A86" s="18"/>
      <c r="C86" s="18"/>
      <c r="D86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BCFC-9053-4A7F-A10F-A3BC9AE4B0C4}">
  <dimension ref="A1:B18"/>
  <sheetViews>
    <sheetView workbookViewId="0"/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273</v>
      </c>
      <c r="B2" t="s">
        <v>273</v>
      </c>
    </row>
    <row r="3" spans="1:2" x14ac:dyDescent="0.35">
      <c r="A3">
        <v>1</v>
      </c>
      <c r="B3">
        <v>1</v>
      </c>
    </row>
    <row r="4" spans="1:2" x14ac:dyDescent="0.35">
      <c r="A4">
        <v>310</v>
      </c>
      <c r="B4">
        <v>310</v>
      </c>
    </row>
    <row r="5" spans="1:2" x14ac:dyDescent="0.35">
      <c r="A5">
        <v>610</v>
      </c>
      <c r="B5">
        <v>410</v>
      </c>
    </row>
    <row r="6" spans="1:2" x14ac:dyDescent="0.35">
      <c r="A6">
        <v>10</v>
      </c>
      <c r="B6">
        <v>10</v>
      </c>
    </row>
    <row r="8" spans="1:2" x14ac:dyDescent="0.35">
      <c r="A8" s="9"/>
      <c r="B8" s="9" t="s">
        <v>280</v>
      </c>
    </row>
    <row r="9" spans="1:2" x14ac:dyDescent="0.35">
      <c r="A9" t="s">
        <v>274</v>
      </c>
      <c r="B9" t="s">
        <v>281</v>
      </c>
    </row>
    <row r="10" spans="1:2" x14ac:dyDescent="0.35">
      <c r="A10" t="s">
        <v>275</v>
      </c>
      <c r="B10">
        <v>1</v>
      </c>
    </row>
    <row r="11" spans="1:2" x14ac:dyDescent="0.35">
      <c r="B11">
        <v>50</v>
      </c>
    </row>
    <row r="12" spans="1:2" x14ac:dyDescent="0.35">
      <c r="B12">
        <v>100</v>
      </c>
    </row>
    <row r="13" spans="1:2" x14ac:dyDescent="0.35">
      <c r="B13">
        <v>10</v>
      </c>
    </row>
    <row r="15" spans="1:2" x14ac:dyDescent="0.35">
      <c r="B15" s="9" t="s">
        <v>280</v>
      </c>
    </row>
    <row r="16" spans="1:2" x14ac:dyDescent="0.35">
      <c r="B16" t="s">
        <v>274</v>
      </c>
    </row>
    <row r="17" spans="2:2" x14ac:dyDescent="0.35">
      <c r="B17" t="s">
        <v>282</v>
      </c>
    </row>
    <row r="18" spans="2:2" x14ac:dyDescent="0.35">
      <c r="B18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6B77-4CE1-494C-B904-0A0CB49E3EBD}">
  <dimension ref="A1:H89"/>
  <sheetViews>
    <sheetView showGridLines="0" topLeftCell="A77" zoomScale="109" workbookViewId="0">
      <selection activeCell="J5" sqref="J5"/>
    </sheetView>
  </sheetViews>
  <sheetFormatPr defaultRowHeight="14.5" x14ac:dyDescent="0.35"/>
  <cols>
    <col min="1" max="1" width="2.1796875" customWidth="1"/>
    <col min="2" max="2" width="5.90625" bestFit="1" customWidth="1"/>
    <col min="3" max="3" width="64.6328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9" t="s">
        <v>101</v>
      </c>
    </row>
    <row r="2" spans="1:8" x14ac:dyDescent="0.35">
      <c r="A2" s="19" t="s">
        <v>102</v>
      </c>
    </row>
    <row r="3" spans="1:8" x14ac:dyDescent="0.35">
      <c r="A3" s="19" t="s">
        <v>291</v>
      </c>
    </row>
    <row r="6" spans="1:8" ht="15" thickBot="1" x14ac:dyDescent="0.4">
      <c r="A6" t="s">
        <v>103</v>
      </c>
    </row>
    <row r="7" spans="1:8" x14ac:dyDescent="0.35">
      <c r="B7" s="22"/>
      <c r="C7" s="22"/>
      <c r="D7" s="22" t="s">
        <v>106</v>
      </c>
      <c r="E7" s="22" t="s">
        <v>108</v>
      </c>
      <c r="F7" s="22" t="s">
        <v>110</v>
      </c>
      <c r="G7" s="22" t="s">
        <v>112</v>
      </c>
      <c r="H7" s="22" t="s">
        <v>112</v>
      </c>
    </row>
    <row r="8" spans="1:8" ht="15" thickBot="1" x14ac:dyDescent="0.4">
      <c r="B8" s="23" t="s">
        <v>104</v>
      </c>
      <c r="C8" s="23" t="s">
        <v>105</v>
      </c>
      <c r="D8" s="23" t="s">
        <v>107</v>
      </c>
      <c r="E8" s="23" t="s">
        <v>109</v>
      </c>
      <c r="F8" s="23" t="s">
        <v>111</v>
      </c>
      <c r="G8" s="23" t="s">
        <v>113</v>
      </c>
      <c r="H8" s="23" t="s">
        <v>114</v>
      </c>
    </row>
    <row r="9" spans="1:8" x14ac:dyDescent="0.35">
      <c r="B9" s="20" t="s">
        <v>119</v>
      </c>
      <c r="C9" s="20" t="s">
        <v>120</v>
      </c>
      <c r="D9" s="20">
        <v>0</v>
      </c>
      <c r="E9" s="20">
        <v>0</v>
      </c>
      <c r="F9" s="20">
        <v>20</v>
      </c>
      <c r="G9" s="20">
        <v>1E+30</v>
      </c>
      <c r="H9" s="20">
        <v>0</v>
      </c>
    </row>
    <row r="10" spans="1:8" x14ac:dyDescent="0.35">
      <c r="B10" s="20" t="s">
        <v>121</v>
      </c>
      <c r="C10" s="20" t="s">
        <v>122</v>
      </c>
      <c r="D10" s="20">
        <v>0</v>
      </c>
      <c r="E10" s="20">
        <v>0</v>
      </c>
      <c r="F10" s="20">
        <v>25</v>
      </c>
      <c r="G10" s="20">
        <v>1E+30</v>
      </c>
      <c r="H10" s="20">
        <v>0</v>
      </c>
    </row>
    <row r="11" spans="1:8" x14ac:dyDescent="0.35">
      <c r="B11" s="20" t="s">
        <v>123</v>
      </c>
      <c r="C11" s="20" t="s">
        <v>124</v>
      </c>
      <c r="D11" s="20">
        <v>2.8749999999999994E-2</v>
      </c>
      <c r="E11" s="20">
        <v>0</v>
      </c>
      <c r="F11" s="20">
        <v>45</v>
      </c>
      <c r="G11" s="20">
        <v>0</v>
      </c>
      <c r="H11" s="20">
        <v>1E+30</v>
      </c>
    </row>
    <row r="12" spans="1:8" x14ac:dyDescent="0.35">
      <c r="B12" s="20" t="s">
        <v>125</v>
      </c>
      <c r="C12" s="20" t="s">
        <v>126</v>
      </c>
      <c r="D12" s="20">
        <v>0</v>
      </c>
      <c r="E12" s="20">
        <v>0</v>
      </c>
      <c r="F12" s="20">
        <v>30</v>
      </c>
      <c r="G12" s="20">
        <v>1E+30</v>
      </c>
      <c r="H12" s="20">
        <v>0</v>
      </c>
    </row>
    <row r="13" spans="1:8" x14ac:dyDescent="0.35">
      <c r="B13" s="20" t="s">
        <v>127</v>
      </c>
      <c r="C13" s="20" t="s">
        <v>128</v>
      </c>
      <c r="D13" s="20">
        <v>0</v>
      </c>
      <c r="E13" s="20">
        <v>0</v>
      </c>
      <c r="F13" s="20">
        <v>25</v>
      </c>
      <c r="G13" s="20">
        <v>1E+30</v>
      </c>
      <c r="H13" s="20">
        <v>0</v>
      </c>
    </row>
    <row r="14" spans="1:8" x14ac:dyDescent="0.35">
      <c r="B14" s="20" t="s">
        <v>129</v>
      </c>
      <c r="C14" s="20" t="s">
        <v>130</v>
      </c>
      <c r="D14" s="20">
        <v>0</v>
      </c>
      <c r="E14" s="20">
        <v>0</v>
      </c>
      <c r="F14" s="20">
        <v>15</v>
      </c>
      <c r="G14" s="20">
        <v>1E+30</v>
      </c>
      <c r="H14" s="20">
        <v>0</v>
      </c>
    </row>
    <row r="15" spans="1:8" x14ac:dyDescent="0.35">
      <c r="B15" s="20" t="s">
        <v>131</v>
      </c>
      <c r="C15" s="20" t="s">
        <v>132</v>
      </c>
      <c r="D15" s="20">
        <v>49.908522727272697</v>
      </c>
      <c r="E15" s="20">
        <v>0</v>
      </c>
      <c r="F15" s="20">
        <v>10</v>
      </c>
      <c r="G15" s="20">
        <v>0</v>
      </c>
      <c r="H15" s="20">
        <v>0</v>
      </c>
    </row>
    <row r="16" spans="1:8" x14ac:dyDescent="0.35">
      <c r="B16" s="20" t="s">
        <v>133</v>
      </c>
      <c r="C16" s="20" t="s">
        <v>134</v>
      </c>
      <c r="D16" s="20">
        <v>0</v>
      </c>
      <c r="E16" s="20">
        <v>3.5527136788005009E-15</v>
      </c>
      <c r="F16" s="20">
        <v>20</v>
      </c>
      <c r="G16" s="20">
        <v>1E+30</v>
      </c>
      <c r="H16" s="20">
        <v>3.5527136788005009E-15</v>
      </c>
    </row>
    <row r="17" spans="2:8" x14ac:dyDescent="0.35">
      <c r="B17" s="20" t="s">
        <v>135</v>
      </c>
      <c r="C17" s="20" t="s">
        <v>136</v>
      </c>
      <c r="D17" s="20">
        <v>0</v>
      </c>
      <c r="E17" s="20">
        <v>7.1054273576010019E-15</v>
      </c>
      <c r="F17" s="20">
        <v>25</v>
      </c>
      <c r="G17" s="20">
        <v>1E+30</v>
      </c>
      <c r="H17" s="20">
        <v>7.1054273576010019E-15</v>
      </c>
    </row>
    <row r="18" spans="2:8" x14ac:dyDescent="0.35">
      <c r="B18" s="20" t="s">
        <v>137</v>
      </c>
      <c r="C18" s="20" t="s">
        <v>138</v>
      </c>
      <c r="D18" s="20">
        <v>0</v>
      </c>
      <c r="E18" s="20">
        <v>7.1054273576010019E-15</v>
      </c>
      <c r="F18" s="20">
        <v>10</v>
      </c>
      <c r="G18" s="20">
        <v>1E+30</v>
      </c>
      <c r="H18" s="20">
        <v>7.1054273576010019E-15</v>
      </c>
    </row>
    <row r="19" spans="2:8" x14ac:dyDescent="0.35">
      <c r="B19" s="20" t="s">
        <v>139</v>
      </c>
      <c r="C19" s="20" t="s">
        <v>140</v>
      </c>
      <c r="D19" s="20">
        <v>0</v>
      </c>
      <c r="E19" s="20">
        <v>7.1054273576010019E-15</v>
      </c>
      <c r="F19" s="20">
        <v>10</v>
      </c>
      <c r="G19" s="20">
        <v>1E+30</v>
      </c>
      <c r="H19" s="20">
        <v>7.1054273576010019E-15</v>
      </c>
    </row>
    <row r="20" spans="2:8" x14ac:dyDescent="0.35">
      <c r="B20" s="20" t="s">
        <v>141</v>
      </c>
      <c r="C20" s="20" t="s">
        <v>142</v>
      </c>
      <c r="D20" s="20">
        <v>0</v>
      </c>
      <c r="E20" s="20">
        <v>0</v>
      </c>
      <c r="F20" s="20">
        <v>15</v>
      </c>
      <c r="G20" s="20">
        <v>1E+30</v>
      </c>
      <c r="H20" s="20">
        <v>0</v>
      </c>
    </row>
    <row r="21" spans="2:8" x14ac:dyDescent="0.35">
      <c r="B21" s="20" t="s">
        <v>143</v>
      </c>
      <c r="C21" s="20" t="s">
        <v>144</v>
      </c>
      <c r="D21" s="20">
        <v>0</v>
      </c>
      <c r="E21" s="20">
        <v>0</v>
      </c>
      <c r="F21" s="20">
        <v>20</v>
      </c>
      <c r="G21" s="20">
        <v>1E+30</v>
      </c>
      <c r="H21" s="20">
        <v>0</v>
      </c>
    </row>
    <row r="22" spans="2:8" x14ac:dyDescent="0.35">
      <c r="B22" s="20" t="s">
        <v>145</v>
      </c>
      <c r="C22" s="20" t="s">
        <v>146</v>
      </c>
      <c r="D22" s="20">
        <v>0</v>
      </c>
      <c r="E22" s="20">
        <v>0</v>
      </c>
      <c r="F22" s="20">
        <v>45</v>
      </c>
      <c r="G22" s="20">
        <v>1E+30</v>
      </c>
      <c r="H22" s="20">
        <v>0</v>
      </c>
    </row>
    <row r="23" spans="2:8" x14ac:dyDescent="0.35">
      <c r="B23" s="20" t="s">
        <v>147</v>
      </c>
      <c r="C23" s="20" t="s">
        <v>148</v>
      </c>
      <c r="D23" s="20">
        <v>0</v>
      </c>
      <c r="E23" s="20">
        <v>1.4210854715202004E-14</v>
      </c>
      <c r="F23" s="20">
        <v>110</v>
      </c>
      <c r="G23" s="20">
        <v>1E+30</v>
      </c>
      <c r="H23" s="20">
        <v>1.4210854715202004E-14</v>
      </c>
    </row>
    <row r="24" spans="2:8" x14ac:dyDescent="0.35">
      <c r="B24" s="20" t="s">
        <v>149</v>
      </c>
      <c r="C24" s="20" t="s">
        <v>150</v>
      </c>
      <c r="D24" s="20">
        <v>0</v>
      </c>
      <c r="E24" s="20">
        <v>0</v>
      </c>
      <c r="F24" s="20">
        <v>10</v>
      </c>
      <c r="G24" s="20">
        <v>1E+30</v>
      </c>
      <c r="H24" s="20">
        <v>0</v>
      </c>
    </row>
    <row r="25" spans="2:8" x14ac:dyDescent="0.35">
      <c r="B25" s="20" t="s">
        <v>151</v>
      </c>
      <c r="C25" s="20" t="s">
        <v>152</v>
      </c>
      <c r="D25" s="20">
        <v>0</v>
      </c>
      <c r="E25" s="20">
        <v>0</v>
      </c>
      <c r="F25" s="20">
        <v>20</v>
      </c>
      <c r="G25" s="20">
        <v>1E+30</v>
      </c>
      <c r="H25" s="20">
        <v>0</v>
      </c>
    </row>
    <row r="26" spans="2:8" x14ac:dyDescent="0.35">
      <c r="B26" s="20" t="s">
        <v>153</v>
      </c>
      <c r="C26" s="20" t="s">
        <v>154</v>
      </c>
      <c r="D26" s="20">
        <v>0</v>
      </c>
      <c r="E26" s="20">
        <v>0</v>
      </c>
      <c r="F26" s="20">
        <v>90</v>
      </c>
      <c r="G26" s="20">
        <v>1E+30</v>
      </c>
      <c r="H26" s="20">
        <v>0</v>
      </c>
    </row>
    <row r="27" spans="2:8" x14ac:dyDescent="0.35">
      <c r="B27" s="20" t="s">
        <v>155</v>
      </c>
      <c r="C27" s="20" t="s">
        <v>156</v>
      </c>
      <c r="D27" s="20">
        <v>0</v>
      </c>
      <c r="E27" s="20">
        <v>0</v>
      </c>
      <c r="F27" s="20">
        <v>100</v>
      </c>
      <c r="G27" s="20">
        <v>1E+30</v>
      </c>
      <c r="H27" s="20">
        <v>0</v>
      </c>
    </row>
    <row r="28" spans="2:8" x14ac:dyDescent="0.35">
      <c r="B28" s="20" t="s">
        <v>157</v>
      </c>
      <c r="C28" s="20" t="s">
        <v>158</v>
      </c>
      <c r="D28" s="20">
        <v>0</v>
      </c>
      <c r="E28" s="20">
        <v>0</v>
      </c>
      <c r="F28" s="20">
        <v>25</v>
      </c>
      <c r="G28" s="20">
        <v>1E+30</v>
      </c>
      <c r="H28" s="20">
        <v>0</v>
      </c>
    </row>
    <row r="29" spans="2:8" x14ac:dyDescent="0.35">
      <c r="B29" s="20" t="s">
        <v>159</v>
      </c>
      <c r="C29" s="20" t="s">
        <v>160</v>
      </c>
      <c r="D29" s="20">
        <v>0</v>
      </c>
      <c r="E29" s="20">
        <v>0</v>
      </c>
      <c r="F29" s="20">
        <v>130</v>
      </c>
      <c r="G29" s="20">
        <v>1E+30</v>
      </c>
      <c r="H29" s="20">
        <v>0</v>
      </c>
    </row>
    <row r="30" spans="2:8" x14ac:dyDescent="0.35">
      <c r="B30" s="20" t="s">
        <v>161</v>
      </c>
      <c r="C30" s="20" t="s">
        <v>162</v>
      </c>
      <c r="D30" s="20">
        <v>15.551780303030295</v>
      </c>
      <c r="E30" s="20">
        <v>0</v>
      </c>
      <c r="F30" s="20">
        <v>50</v>
      </c>
      <c r="G30" s="20">
        <v>0</v>
      </c>
      <c r="H30" s="20">
        <v>0</v>
      </c>
    </row>
    <row r="31" spans="2:8" x14ac:dyDescent="0.35">
      <c r="B31" s="20" t="s">
        <v>163</v>
      </c>
      <c r="C31" s="20" t="s">
        <v>164</v>
      </c>
      <c r="D31" s="20">
        <v>0</v>
      </c>
      <c r="E31" s="20">
        <v>0</v>
      </c>
      <c r="F31" s="20">
        <v>110</v>
      </c>
      <c r="G31" s="20">
        <v>1E+30</v>
      </c>
      <c r="H31" s="20">
        <v>0</v>
      </c>
    </row>
    <row r="32" spans="2:8" x14ac:dyDescent="0.35">
      <c r="B32" s="20" t="s">
        <v>165</v>
      </c>
      <c r="C32" s="20" t="s">
        <v>166</v>
      </c>
      <c r="D32" s="20">
        <v>0</v>
      </c>
      <c r="E32" s="20">
        <v>0</v>
      </c>
      <c r="F32" s="20">
        <v>50</v>
      </c>
      <c r="G32" s="20">
        <v>1E+30</v>
      </c>
      <c r="H32" s="20">
        <v>0</v>
      </c>
    </row>
    <row r="33" spans="2:8" x14ac:dyDescent="0.35">
      <c r="B33" s="20" t="s">
        <v>167</v>
      </c>
      <c r="C33" s="20" t="s">
        <v>168</v>
      </c>
      <c r="D33" s="20">
        <v>0</v>
      </c>
      <c r="E33" s="20">
        <v>0</v>
      </c>
      <c r="F33" s="20">
        <v>60</v>
      </c>
      <c r="G33" s="20">
        <v>1E+30</v>
      </c>
      <c r="H33" s="20">
        <v>0</v>
      </c>
    </row>
    <row r="34" spans="2:8" x14ac:dyDescent="0.35">
      <c r="B34" s="20" t="s">
        <v>169</v>
      </c>
      <c r="C34" s="20" t="s">
        <v>170</v>
      </c>
      <c r="D34" s="20">
        <v>0</v>
      </c>
      <c r="E34" s="20">
        <v>0</v>
      </c>
      <c r="F34" s="20">
        <v>90</v>
      </c>
      <c r="G34" s="20">
        <v>1E+30</v>
      </c>
      <c r="H34" s="20">
        <v>0</v>
      </c>
    </row>
    <row r="35" spans="2:8" x14ac:dyDescent="0.35">
      <c r="B35" s="20" t="s">
        <v>171</v>
      </c>
      <c r="C35" s="20" t="s">
        <v>172</v>
      </c>
      <c r="D35" s="20">
        <v>0</v>
      </c>
      <c r="E35" s="20">
        <v>0</v>
      </c>
      <c r="F35" s="20">
        <v>50</v>
      </c>
      <c r="G35" s="20">
        <v>1E+30</v>
      </c>
      <c r="H35" s="20">
        <v>0</v>
      </c>
    </row>
    <row r="36" spans="2:8" x14ac:dyDescent="0.35">
      <c r="B36" s="20" t="s">
        <v>173</v>
      </c>
      <c r="C36" s="20" t="s">
        <v>174</v>
      </c>
      <c r="D36" s="20">
        <v>2.6136363636375067E-3</v>
      </c>
      <c r="E36" s="20">
        <v>0</v>
      </c>
      <c r="F36" s="20">
        <v>90</v>
      </c>
      <c r="G36" s="20">
        <v>0</v>
      </c>
      <c r="H36" s="20">
        <v>0</v>
      </c>
    </row>
    <row r="37" spans="2:8" x14ac:dyDescent="0.35">
      <c r="B37" s="20" t="s">
        <v>175</v>
      </c>
      <c r="C37" s="20" t="s">
        <v>176</v>
      </c>
      <c r="D37" s="20">
        <v>0</v>
      </c>
      <c r="E37" s="20">
        <v>2.6645352591003757E-15</v>
      </c>
      <c r="F37" s="20">
        <v>15</v>
      </c>
      <c r="G37" s="20">
        <v>1E+30</v>
      </c>
      <c r="H37" s="20">
        <v>2.6645352591003757E-15</v>
      </c>
    </row>
    <row r="38" spans="2:8" x14ac:dyDescent="0.35">
      <c r="B38" s="20" t="s">
        <v>177</v>
      </c>
      <c r="C38" s="20" t="s">
        <v>178</v>
      </c>
      <c r="D38" s="20">
        <v>36.08983901515154</v>
      </c>
      <c r="E38" s="20">
        <v>0</v>
      </c>
      <c r="F38" s="20">
        <v>20</v>
      </c>
      <c r="G38" s="20">
        <v>0</v>
      </c>
      <c r="H38" s="20">
        <v>0</v>
      </c>
    </row>
    <row r="39" spans="2:8" x14ac:dyDescent="0.35">
      <c r="B39" s="20" t="s">
        <v>179</v>
      </c>
      <c r="C39" s="20" t="s">
        <v>180</v>
      </c>
      <c r="D39" s="20">
        <v>0</v>
      </c>
      <c r="E39" s="20">
        <v>0</v>
      </c>
      <c r="F39" s="20">
        <v>60</v>
      </c>
      <c r="G39" s="20">
        <v>1E+30</v>
      </c>
      <c r="H39" s="20">
        <v>0</v>
      </c>
    </row>
    <row r="40" spans="2:8" x14ac:dyDescent="0.35">
      <c r="B40" s="20" t="s">
        <v>181</v>
      </c>
      <c r="C40" s="20" t="s">
        <v>182</v>
      </c>
      <c r="D40" s="20">
        <v>0</v>
      </c>
      <c r="E40" s="20">
        <v>0</v>
      </c>
      <c r="F40" s="20">
        <v>80</v>
      </c>
      <c r="G40" s="20">
        <v>1E+30</v>
      </c>
      <c r="H40" s="20">
        <v>0</v>
      </c>
    </row>
    <row r="41" spans="2:8" x14ac:dyDescent="0.35">
      <c r="B41" s="20" t="s">
        <v>183</v>
      </c>
      <c r="C41" s="20" t="s">
        <v>184</v>
      </c>
      <c r="D41" s="20">
        <v>0</v>
      </c>
      <c r="E41" s="20">
        <v>0</v>
      </c>
      <c r="F41" s="20">
        <v>60</v>
      </c>
      <c r="G41" s="20">
        <v>1E+30</v>
      </c>
      <c r="H41" s="20">
        <v>0</v>
      </c>
    </row>
    <row r="42" spans="2:8" x14ac:dyDescent="0.35">
      <c r="B42" s="20" t="s">
        <v>185</v>
      </c>
      <c r="C42" s="20" t="s">
        <v>186</v>
      </c>
      <c r="D42" s="20">
        <v>0</v>
      </c>
      <c r="E42" s="20">
        <v>0</v>
      </c>
      <c r="F42" s="20">
        <v>100</v>
      </c>
      <c r="G42" s="20">
        <v>1E+30</v>
      </c>
      <c r="H42" s="20">
        <v>0</v>
      </c>
    </row>
    <row r="43" spans="2:8" x14ac:dyDescent="0.35">
      <c r="B43" s="20" t="s">
        <v>187</v>
      </c>
      <c r="C43" s="20" t="s">
        <v>188</v>
      </c>
      <c r="D43" s="20">
        <v>0</v>
      </c>
      <c r="E43" s="20">
        <v>0</v>
      </c>
      <c r="F43" s="20">
        <v>50</v>
      </c>
      <c r="G43" s="20">
        <v>1E+30</v>
      </c>
      <c r="H43" s="20">
        <v>0</v>
      </c>
    </row>
    <row r="44" spans="2:8" x14ac:dyDescent="0.35">
      <c r="B44" s="20" t="s">
        <v>189</v>
      </c>
      <c r="C44" s="20" t="s">
        <v>190</v>
      </c>
      <c r="D44" s="20">
        <v>0</v>
      </c>
      <c r="E44" s="20">
        <v>0</v>
      </c>
      <c r="F44" s="20">
        <v>70</v>
      </c>
      <c r="G44" s="20">
        <v>1E+30</v>
      </c>
      <c r="H44" s="20">
        <v>0</v>
      </c>
    </row>
    <row r="45" spans="2:8" x14ac:dyDescent="0.35">
      <c r="B45" s="20" t="s">
        <v>191</v>
      </c>
      <c r="C45" s="20" t="s">
        <v>192</v>
      </c>
      <c r="D45" s="20">
        <v>0</v>
      </c>
      <c r="E45" s="20">
        <v>0</v>
      </c>
      <c r="F45" s="20">
        <v>50</v>
      </c>
      <c r="G45" s="20">
        <v>1E+30</v>
      </c>
      <c r="H45" s="20">
        <v>0</v>
      </c>
    </row>
    <row r="46" spans="2:8" x14ac:dyDescent="0.35">
      <c r="B46" s="20" t="s">
        <v>193</v>
      </c>
      <c r="C46" s="20" t="s">
        <v>194</v>
      </c>
      <c r="D46" s="20">
        <v>0</v>
      </c>
      <c r="E46" s="20">
        <v>0</v>
      </c>
      <c r="F46" s="20">
        <v>100</v>
      </c>
      <c r="G46" s="20">
        <v>1E+30</v>
      </c>
      <c r="H46" s="20">
        <v>0</v>
      </c>
    </row>
    <row r="47" spans="2:8" x14ac:dyDescent="0.35">
      <c r="B47" s="20" t="s">
        <v>195</v>
      </c>
      <c r="C47" s="20" t="s">
        <v>196</v>
      </c>
      <c r="D47" s="20">
        <v>0</v>
      </c>
      <c r="E47" s="20">
        <v>0</v>
      </c>
      <c r="F47" s="20">
        <v>50</v>
      </c>
      <c r="G47" s="20">
        <v>1E+30</v>
      </c>
      <c r="H47" s="20">
        <v>0</v>
      </c>
    </row>
    <row r="48" spans="2:8" x14ac:dyDescent="0.35">
      <c r="B48" s="20" t="s">
        <v>197</v>
      </c>
      <c r="C48" s="20" t="s">
        <v>198</v>
      </c>
      <c r="D48" s="20">
        <v>0</v>
      </c>
      <c r="E48" s="20">
        <v>0</v>
      </c>
      <c r="F48" s="20">
        <v>80</v>
      </c>
      <c r="G48" s="20">
        <v>1E+30</v>
      </c>
      <c r="H48" s="20">
        <v>0</v>
      </c>
    </row>
    <row r="49" spans="2:8" x14ac:dyDescent="0.35">
      <c r="B49" s="20" t="s">
        <v>199</v>
      </c>
      <c r="C49" s="20" t="s">
        <v>200</v>
      </c>
      <c r="D49" s="20">
        <v>0</v>
      </c>
      <c r="E49" s="20">
        <v>0</v>
      </c>
      <c r="F49" s="20">
        <v>100</v>
      </c>
      <c r="G49" s="20">
        <v>1E+30</v>
      </c>
      <c r="H49" s="20">
        <v>0</v>
      </c>
    </row>
    <row r="50" spans="2:8" x14ac:dyDescent="0.35">
      <c r="B50" s="20" t="s">
        <v>201</v>
      </c>
      <c r="C50" s="20" t="s">
        <v>202</v>
      </c>
      <c r="D50" s="20">
        <v>0</v>
      </c>
      <c r="E50" s="20">
        <v>0</v>
      </c>
      <c r="F50" s="20">
        <v>130</v>
      </c>
      <c r="G50" s="20">
        <v>1E+30</v>
      </c>
      <c r="H50" s="20">
        <v>0</v>
      </c>
    </row>
    <row r="51" spans="2:8" x14ac:dyDescent="0.35">
      <c r="B51" s="20" t="s">
        <v>203</v>
      </c>
      <c r="C51" s="20" t="s">
        <v>204</v>
      </c>
      <c r="D51" s="20">
        <v>0</v>
      </c>
      <c r="E51" s="20">
        <v>0</v>
      </c>
      <c r="F51" s="20">
        <v>110</v>
      </c>
      <c r="G51" s="20">
        <v>1E+30</v>
      </c>
      <c r="H51" s="20">
        <v>0</v>
      </c>
    </row>
    <row r="52" spans="2:8" x14ac:dyDescent="0.35">
      <c r="B52" s="20" t="s">
        <v>205</v>
      </c>
      <c r="C52" s="20" t="s">
        <v>206</v>
      </c>
      <c r="D52" s="20">
        <v>0</v>
      </c>
      <c r="E52" s="20">
        <v>0</v>
      </c>
      <c r="F52" s="20">
        <v>90</v>
      </c>
      <c r="G52" s="20">
        <v>1E+30</v>
      </c>
      <c r="H52" s="20">
        <v>0</v>
      </c>
    </row>
    <row r="53" spans="2:8" x14ac:dyDescent="0.35">
      <c r="B53" s="20" t="s">
        <v>207</v>
      </c>
      <c r="C53" s="20" t="s">
        <v>208</v>
      </c>
      <c r="D53" s="20">
        <v>0</v>
      </c>
      <c r="E53" s="20">
        <v>0</v>
      </c>
      <c r="F53" s="20">
        <v>100</v>
      </c>
      <c r="G53" s="20">
        <v>1E+30</v>
      </c>
      <c r="H53" s="20">
        <v>0</v>
      </c>
    </row>
    <row r="54" spans="2:8" x14ac:dyDescent="0.35">
      <c r="B54" s="20" t="s">
        <v>209</v>
      </c>
      <c r="C54" s="20" t="s">
        <v>210</v>
      </c>
      <c r="D54" s="20">
        <v>0</v>
      </c>
      <c r="E54" s="20">
        <v>0</v>
      </c>
      <c r="F54" s="20">
        <v>100</v>
      </c>
      <c r="G54" s="20">
        <v>1E+30</v>
      </c>
      <c r="H54" s="20">
        <v>0</v>
      </c>
    </row>
    <row r="55" spans="2:8" x14ac:dyDescent="0.35">
      <c r="B55" s="20" t="s">
        <v>211</v>
      </c>
      <c r="C55" s="20" t="s">
        <v>212</v>
      </c>
      <c r="D55" s="20">
        <v>0</v>
      </c>
      <c r="E55" s="20">
        <v>0</v>
      </c>
      <c r="F55" s="20">
        <v>120</v>
      </c>
      <c r="G55" s="20">
        <v>1E+30</v>
      </c>
      <c r="H55" s="20">
        <v>0</v>
      </c>
    </row>
    <row r="56" spans="2:8" x14ac:dyDescent="0.35">
      <c r="B56" s="20" t="s">
        <v>213</v>
      </c>
      <c r="C56" s="20" t="s">
        <v>214</v>
      </c>
      <c r="D56" s="20">
        <v>0</v>
      </c>
      <c r="E56" s="20">
        <v>0</v>
      </c>
      <c r="F56" s="20">
        <v>80</v>
      </c>
      <c r="G56" s="20">
        <v>1E+30</v>
      </c>
      <c r="H56" s="20">
        <v>0</v>
      </c>
    </row>
    <row r="57" spans="2:8" x14ac:dyDescent="0.35">
      <c r="B57" s="20" t="s">
        <v>215</v>
      </c>
      <c r="C57" s="20" t="s">
        <v>216</v>
      </c>
      <c r="D57" s="20">
        <v>0</v>
      </c>
      <c r="E57" s="20">
        <v>0</v>
      </c>
      <c r="F57" s="20">
        <v>110</v>
      </c>
      <c r="G57" s="20">
        <v>1E+30</v>
      </c>
      <c r="H57" s="20">
        <v>0</v>
      </c>
    </row>
    <row r="58" spans="2:8" x14ac:dyDescent="0.35">
      <c r="B58" s="20" t="s">
        <v>217</v>
      </c>
      <c r="C58" s="20" t="s">
        <v>218</v>
      </c>
      <c r="D58" s="20">
        <v>0</v>
      </c>
      <c r="E58" s="20">
        <v>0</v>
      </c>
      <c r="F58" s="20">
        <v>80</v>
      </c>
      <c r="G58" s="20">
        <v>1E+30</v>
      </c>
      <c r="H58" s="20">
        <v>0</v>
      </c>
    </row>
    <row r="59" spans="2:8" x14ac:dyDescent="0.35">
      <c r="B59" s="20" t="s">
        <v>219</v>
      </c>
      <c r="C59" s="20" t="s">
        <v>220</v>
      </c>
      <c r="D59" s="20">
        <v>0</v>
      </c>
      <c r="E59" s="20">
        <v>0</v>
      </c>
      <c r="F59" s="20">
        <v>100</v>
      </c>
      <c r="G59" s="20">
        <v>1E+30</v>
      </c>
      <c r="H59" s="20">
        <v>0</v>
      </c>
    </row>
    <row r="60" spans="2:8" x14ac:dyDescent="0.35">
      <c r="B60" s="20" t="s">
        <v>221</v>
      </c>
      <c r="C60" s="20" t="s">
        <v>222</v>
      </c>
      <c r="D60" s="20">
        <v>0</v>
      </c>
      <c r="E60" s="20">
        <v>0</v>
      </c>
      <c r="F60" s="20">
        <v>90</v>
      </c>
      <c r="G60" s="20">
        <v>1E+30</v>
      </c>
      <c r="H60" s="20">
        <v>0</v>
      </c>
    </row>
    <row r="61" spans="2:8" x14ac:dyDescent="0.35">
      <c r="B61" s="20" t="s">
        <v>223</v>
      </c>
      <c r="C61" s="20" t="s">
        <v>224</v>
      </c>
      <c r="D61" s="20">
        <v>0</v>
      </c>
      <c r="E61" s="20">
        <v>0</v>
      </c>
      <c r="F61" s="20">
        <v>140</v>
      </c>
      <c r="G61" s="20">
        <v>1E+30</v>
      </c>
      <c r="H61" s="20">
        <v>0</v>
      </c>
    </row>
    <row r="62" spans="2:8" x14ac:dyDescent="0.35">
      <c r="B62" s="20" t="s">
        <v>225</v>
      </c>
      <c r="C62" s="20" t="s">
        <v>226</v>
      </c>
      <c r="D62" s="20">
        <v>0</v>
      </c>
      <c r="E62" s="20">
        <v>0</v>
      </c>
      <c r="F62" s="20">
        <v>110</v>
      </c>
      <c r="G62" s="20">
        <v>1E+30</v>
      </c>
      <c r="H62" s="20">
        <v>0</v>
      </c>
    </row>
    <row r="63" spans="2:8" x14ac:dyDescent="0.35">
      <c r="B63" s="20" t="s">
        <v>227</v>
      </c>
      <c r="C63" s="20" t="s">
        <v>228</v>
      </c>
      <c r="D63" s="20">
        <v>0</v>
      </c>
      <c r="E63" s="20">
        <v>0</v>
      </c>
      <c r="F63" s="20">
        <v>200</v>
      </c>
      <c r="G63" s="20">
        <v>1E+30</v>
      </c>
      <c r="H63" s="20">
        <v>0</v>
      </c>
    </row>
    <row r="64" spans="2:8" x14ac:dyDescent="0.35">
      <c r="B64" s="20" t="s">
        <v>229</v>
      </c>
      <c r="C64" s="20" t="s">
        <v>230</v>
      </c>
      <c r="D64" s="20">
        <v>0</v>
      </c>
      <c r="E64" s="20">
        <v>0</v>
      </c>
      <c r="F64" s="20">
        <v>130</v>
      </c>
      <c r="G64" s="20">
        <v>1E+30</v>
      </c>
      <c r="H64" s="20">
        <v>0</v>
      </c>
    </row>
    <row r="65" spans="1:8" x14ac:dyDescent="0.35">
      <c r="B65" s="20" t="s">
        <v>231</v>
      </c>
      <c r="C65" s="20" t="s">
        <v>232</v>
      </c>
      <c r="D65" s="20">
        <v>0</v>
      </c>
      <c r="E65" s="20">
        <v>0</v>
      </c>
      <c r="F65" s="20">
        <v>140</v>
      </c>
      <c r="G65" s="20">
        <v>1E+30</v>
      </c>
      <c r="H65" s="20">
        <v>0</v>
      </c>
    </row>
    <row r="66" spans="1:8" x14ac:dyDescent="0.35">
      <c r="B66" s="20" t="s">
        <v>233</v>
      </c>
      <c r="C66" s="20" t="s">
        <v>234</v>
      </c>
      <c r="D66" s="20">
        <v>0</v>
      </c>
      <c r="E66" s="20">
        <v>0</v>
      </c>
      <c r="F66" s="20">
        <v>100</v>
      </c>
      <c r="G66" s="20">
        <v>1E+30</v>
      </c>
      <c r="H66" s="20">
        <v>0</v>
      </c>
    </row>
    <row r="67" spans="1:8" x14ac:dyDescent="0.35">
      <c r="B67" s="20" t="s">
        <v>235</v>
      </c>
      <c r="C67" s="20" t="s">
        <v>236</v>
      </c>
      <c r="D67" s="20">
        <v>0</v>
      </c>
      <c r="E67" s="20">
        <v>0</v>
      </c>
      <c r="F67" s="20">
        <v>120</v>
      </c>
      <c r="G67" s="20">
        <v>1E+30</v>
      </c>
      <c r="H67" s="20">
        <v>0</v>
      </c>
    </row>
    <row r="68" spans="1:8" x14ac:dyDescent="0.35">
      <c r="B68" s="20" t="s">
        <v>237</v>
      </c>
      <c r="C68" s="20" t="s">
        <v>238</v>
      </c>
      <c r="D68" s="20">
        <v>0</v>
      </c>
      <c r="E68" s="20">
        <v>0</v>
      </c>
      <c r="F68" s="20">
        <v>110</v>
      </c>
      <c r="G68" s="20">
        <v>1E+30</v>
      </c>
      <c r="H68" s="20">
        <v>0</v>
      </c>
    </row>
    <row r="69" spans="1:8" ht="15" thickBot="1" x14ac:dyDescent="0.4">
      <c r="B69" s="21" t="s">
        <v>239</v>
      </c>
      <c r="C69" s="21" t="s">
        <v>240</v>
      </c>
      <c r="D69" s="21">
        <v>0</v>
      </c>
      <c r="E69" s="21">
        <v>0</v>
      </c>
      <c r="F69" s="21">
        <v>130</v>
      </c>
      <c r="G69" s="21">
        <v>1E+30</v>
      </c>
      <c r="H69" s="21">
        <v>0</v>
      </c>
    </row>
    <row r="71" spans="1:8" ht="15" thickBot="1" x14ac:dyDescent="0.4">
      <c r="A71" t="s">
        <v>78</v>
      </c>
    </row>
    <row r="72" spans="1:8" x14ac:dyDescent="0.35">
      <c r="B72" s="22"/>
      <c r="C72" s="22"/>
      <c r="D72" s="22" t="s">
        <v>106</v>
      </c>
      <c r="E72" s="22" t="s">
        <v>115</v>
      </c>
      <c r="F72" s="22" t="s">
        <v>117</v>
      </c>
      <c r="G72" s="22" t="s">
        <v>112</v>
      </c>
      <c r="H72" s="22" t="s">
        <v>112</v>
      </c>
    </row>
    <row r="73" spans="1:8" ht="15" thickBot="1" x14ac:dyDescent="0.4">
      <c r="B73" s="23" t="s">
        <v>104</v>
      </c>
      <c r="C73" s="23" t="s">
        <v>105</v>
      </c>
      <c r="D73" s="23" t="s">
        <v>107</v>
      </c>
      <c r="E73" s="23" t="s">
        <v>116</v>
      </c>
      <c r="F73" s="23" t="s">
        <v>118</v>
      </c>
      <c r="G73" s="23" t="s">
        <v>113</v>
      </c>
      <c r="H73" s="23" t="s">
        <v>114</v>
      </c>
    </row>
    <row r="74" spans="1:8" x14ac:dyDescent="0.35">
      <c r="B74" s="20" t="s">
        <v>241</v>
      </c>
      <c r="C74" s="20" t="s">
        <v>242</v>
      </c>
      <c r="D74" s="20">
        <v>2000</v>
      </c>
      <c r="E74" s="20">
        <v>1</v>
      </c>
      <c r="F74" s="20">
        <v>2000</v>
      </c>
      <c r="G74" s="20">
        <v>223.33327741702658</v>
      </c>
      <c r="H74" s="20">
        <v>255.38152056277099</v>
      </c>
    </row>
    <row r="75" spans="1:8" x14ac:dyDescent="0.35">
      <c r="B75" s="20" t="s">
        <v>243</v>
      </c>
      <c r="C75" s="20" t="s">
        <v>244</v>
      </c>
      <c r="D75" s="20">
        <v>69.999999999999957</v>
      </c>
      <c r="E75" s="20">
        <v>0</v>
      </c>
      <c r="F75" s="20">
        <v>70</v>
      </c>
      <c r="G75" s="20">
        <v>27.739716888714785</v>
      </c>
      <c r="H75" s="20">
        <v>21.062868977953119</v>
      </c>
    </row>
    <row r="76" spans="1:8" x14ac:dyDescent="0.35">
      <c r="B76" s="20" t="s">
        <v>245</v>
      </c>
      <c r="C76" s="20" t="s">
        <v>246</v>
      </c>
      <c r="D76" s="20">
        <v>399.38353219696978</v>
      </c>
      <c r="E76" s="20">
        <v>0</v>
      </c>
      <c r="F76" s="20">
        <v>310</v>
      </c>
      <c r="G76" s="20">
        <v>89.383532196969853</v>
      </c>
      <c r="H76" s="20">
        <v>1E+30</v>
      </c>
    </row>
    <row r="77" spans="1:8" x14ac:dyDescent="0.35">
      <c r="B77" s="20" t="s">
        <v>247</v>
      </c>
      <c r="C77" s="20" t="s">
        <v>248</v>
      </c>
      <c r="D77" s="20">
        <v>137.73668560606063</v>
      </c>
      <c r="E77" s="20">
        <v>0</v>
      </c>
      <c r="F77" s="20">
        <v>28</v>
      </c>
      <c r="G77" s="20">
        <v>109.73668560606059</v>
      </c>
      <c r="H77" s="20">
        <v>1E+30</v>
      </c>
    </row>
    <row r="78" spans="1:8" x14ac:dyDescent="0.35">
      <c r="B78" s="20" t="s">
        <v>249</v>
      </c>
      <c r="C78" s="20" t="s">
        <v>250</v>
      </c>
      <c r="D78" s="20">
        <v>49.999999999999979</v>
      </c>
      <c r="E78" s="20">
        <v>0</v>
      </c>
      <c r="F78" s="20">
        <v>50</v>
      </c>
      <c r="G78" s="20">
        <v>37.04403093585433</v>
      </c>
      <c r="H78" s="20">
        <v>2.8750000000012575E-2</v>
      </c>
    </row>
    <row r="79" spans="1:8" x14ac:dyDescent="0.35">
      <c r="B79" s="20" t="s">
        <v>251</v>
      </c>
      <c r="C79" s="20" t="s">
        <v>252</v>
      </c>
      <c r="D79" s="20">
        <v>65.577916666666624</v>
      </c>
      <c r="E79" s="20">
        <v>0</v>
      </c>
      <c r="F79" s="20">
        <v>50</v>
      </c>
      <c r="G79" s="20">
        <v>15.577916666666637</v>
      </c>
      <c r="H79" s="20">
        <v>1E+30</v>
      </c>
    </row>
    <row r="80" spans="1:8" x14ac:dyDescent="0.35">
      <c r="B80" s="20" t="s">
        <v>253</v>
      </c>
      <c r="C80" s="20" t="s">
        <v>254</v>
      </c>
      <c r="D80" s="20">
        <v>1798.3063636363627</v>
      </c>
      <c r="E80" s="20">
        <v>0</v>
      </c>
      <c r="F80" s="20">
        <v>900</v>
      </c>
      <c r="G80" s="20">
        <v>898.30636363636268</v>
      </c>
      <c r="H80" s="20">
        <v>1E+30</v>
      </c>
    </row>
    <row r="81" spans="2:8" x14ac:dyDescent="0.35">
      <c r="B81" s="20" t="s">
        <v>255</v>
      </c>
      <c r="C81" s="20" t="s">
        <v>256</v>
      </c>
      <c r="D81" s="20">
        <v>1798.3063636363627</v>
      </c>
      <c r="E81" s="20">
        <v>0</v>
      </c>
      <c r="F81" s="20">
        <v>3000</v>
      </c>
      <c r="G81" s="20">
        <v>1E+30</v>
      </c>
      <c r="H81" s="20">
        <v>1201.6936363636371</v>
      </c>
    </row>
    <row r="82" spans="2:8" x14ac:dyDescent="0.35">
      <c r="B82" s="20" t="s">
        <v>257</v>
      </c>
      <c r="C82" s="20" t="s">
        <v>258</v>
      </c>
      <c r="D82" s="20">
        <v>1648.2500880681823</v>
      </c>
      <c r="E82" s="20">
        <v>0</v>
      </c>
      <c r="F82" s="20">
        <v>90</v>
      </c>
      <c r="G82" s="20">
        <v>1558.2500880681832</v>
      </c>
      <c r="H82" s="20">
        <v>1E+30</v>
      </c>
    </row>
    <row r="83" spans="2:8" x14ac:dyDescent="0.35">
      <c r="B83" s="20" t="s">
        <v>259</v>
      </c>
      <c r="C83" s="20" t="s">
        <v>260</v>
      </c>
      <c r="D83" s="20">
        <v>1648.2500880681823</v>
      </c>
      <c r="E83" s="20">
        <v>0</v>
      </c>
      <c r="F83" s="20">
        <v>2000</v>
      </c>
      <c r="G83" s="20">
        <v>1E+30</v>
      </c>
      <c r="H83" s="20">
        <v>351.74991193181688</v>
      </c>
    </row>
    <row r="84" spans="2:8" x14ac:dyDescent="0.35">
      <c r="B84" s="20" t="s">
        <v>261</v>
      </c>
      <c r="C84" s="20" t="s">
        <v>262</v>
      </c>
      <c r="D84" s="20">
        <v>999.99999999999943</v>
      </c>
      <c r="E84" s="20">
        <v>0</v>
      </c>
      <c r="F84" s="20">
        <v>1000</v>
      </c>
      <c r="G84" s="20">
        <v>0.57500000000025153</v>
      </c>
      <c r="H84" s="20">
        <v>280.40249999999958</v>
      </c>
    </row>
    <row r="85" spans="2:8" x14ac:dyDescent="0.35">
      <c r="B85" s="20" t="s">
        <v>263</v>
      </c>
      <c r="C85" s="20" t="s">
        <v>264</v>
      </c>
      <c r="D85" s="20">
        <v>999.99999999999943</v>
      </c>
      <c r="E85" s="20">
        <v>0</v>
      </c>
      <c r="F85" s="20">
        <v>2500</v>
      </c>
      <c r="G85" s="20">
        <v>1E+30</v>
      </c>
      <c r="H85" s="20">
        <v>1500.0000000000005</v>
      </c>
    </row>
    <row r="86" spans="2:8" x14ac:dyDescent="0.35">
      <c r="B86" s="20" t="s">
        <v>265</v>
      </c>
      <c r="C86" s="20" t="s">
        <v>266</v>
      </c>
      <c r="D86" s="20">
        <v>23.597699999999989</v>
      </c>
      <c r="E86" s="20">
        <v>0</v>
      </c>
      <c r="F86" s="20">
        <v>8</v>
      </c>
      <c r="G86" s="20">
        <v>15.597699999999977</v>
      </c>
      <c r="H86" s="20">
        <v>1E+30</v>
      </c>
    </row>
    <row r="87" spans="2:8" x14ac:dyDescent="0.35">
      <c r="B87" s="20" t="s">
        <v>267</v>
      </c>
      <c r="C87" s="20" t="s">
        <v>268</v>
      </c>
      <c r="D87" s="20">
        <v>23.597699999999989</v>
      </c>
      <c r="E87" s="20">
        <v>0</v>
      </c>
      <c r="F87" s="20">
        <v>45</v>
      </c>
      <c r="G87" s="20">
        <v>1E+30</v>
      </c>
      <c r="H87" s="20">
        <v>21.402300000000032</v>
      </c>
    </row>
    <row r="88" spans="2:8" x14ac:dyDescent="0.35">
      <c r="B88" s="20" t="s">
        <v>269</v>
      </c>
      <c r="C88" s="20" t="s">
        <v>292</v>
      </c>
      <c r="D88" s="20">
        <v>11885.581486742421</v>
      </c>
      <c r="E88" s="20">
        <v>0</v>
      </c>
      <c r="F88" s="20">
        <v>3.4</v>
      </c>
      <c r="G88" s="20">
        <v>11882.18148674242</v>
      </c>
      <c r="H88" s="20">
        <v>1E+30</v>
      </c>
    </row>
    <row r="89" spans="2:8" ht="15" thickBot="1" x14ac:dyDescent="0.4">
      <c r="B89" s="21" t="s">
        <v>270</v>
      </c>
      <c r="C89" s="21" t="s">
        <v>271</v>
      </c>
      <c r="D89" s="21">
        <v>2.2999999999999994</v>
      </c>
      <c r="E89" s="21">
        <v>0</v>
      </c>
      <c r="F89" s="21">
        <v>2.2999999999999998</v>
      </c>
      <c r="G89" s="21">
        <v>170.31785218096962</v>
      </c>
      <c r="H89" s="21">
        <v>2.2999999999999994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E49F-3CD7-44AF-B597-B26ECE218CF1}">
  <dimension ref="A1:BM35"/>
  <sheetViews>
    <sheetView zoomScale="96" workbookViewId="0">
      <selection activeCell="J15" sqref="J15"/>
    </sheetView>
  </sheetViews>
  <sheetFormatPr defaultRowHeight="14.5" x14ac:dyDescent="0.35"/>
  <cols>
    <col min="5" max="5" width="11.81640625" bestFit="1" customWidth="1"/>
    <col min="20" max="20" width="11.81640625" bestFit="1" customWidth="1"/>
    <col min="31" max="31" width="11.81640625" bestFit="1" customWidth="1"/>
    <col min="43" max="43" width="11.81640625" bestFit="1" customWidth="1"/>
  </cols>
  <sheetData>
    <row r="1" spans="1:65" x14ac:dyDescent="0.35">
      <c r="A1" s="19" t="s">
        <v>276</v>
      </c>
      <c r="BM1" s="26" t="str">
        <f>CONCATENATE("Sensitivity of ",$BM$4," to ","Input")</f>
        <v>Sensitivity of $B$65 to Input</v>
      </c>
    </row>
    <row r="3" spans="1:65" x14ac:dyDescent="0.35">
      <c r="A3" t="s">
        <v>277</v>
      </c>
      <c r="BM3" t="s">
        <v>279</v>
      </c>
    </row>
    <row r="4" spans="1:65" ht="32.5" x14ac:dyDescent="0.35">
      <c r="B4" s="24" t="s">
        <v>278</v>
      </c>
      <c r="C4" s="24" t="s">
        <v>119</v>
      </c>
      <c r="D4" s="24" t="s">
        <v>121</v>
      </c>
      <c r="E4" s="24" t="s">
        <v>123</v>
      </c>
      <c r="F4" s="24" t="s">
        <v>125</v>
      </c>
      <c r="G4" s="24" t="s">
        <v>127</v>
      </c>
      <c r="H4" s="24" t="s">
        <v>129</v>
      </c>
      <c r="I4" s="24" t="s">
        <v>131</v>
      </c>
      <c r="J4" s="24" t="s">
        <v>133</v>
      </c>
      <c r="K4" s="24" t="s">
        <v>135</v>
      </c>
      <c r="L4" s="24" t="s">
        <v>137</v>
      </c>
      <c r="M4" s="24" t="s">
        <v>139</v>
      </c>
      <c r="N4" s="24" t="s">
        <v>141</v>
      </c>
      <c r="O4" s="24" t="s">
        <v>143</v>
      </c>
      <c r="P4" s="24" t="s">
        <v>145</v>
      </c>
      <c r="Q4" s="24" t="s">
        <v>147</v>
      </c>
      <c r="R4" s="24" t="s">
        <v>149</v>
      </c>
      <c r="S4" s="24" t="s">
        <v>151</v>
      </c>
      <c r="T4" s="24" t="s">
        <v>153</v>
      </c>
      <c r="U4" s="24" t="s">
        <v>155</v>
      </c>
      <c r="V4" s="24" t="s">
        <v>157</v>
      </c>
      <c r="W4" s="24" t="s">
        <v>159</v>
      </c>
      <c r="X4" s="24" t="s">
        <v>161</v>
      </c>
      <c r="Y4" s="24" t="s">
        <v>163</v>
      </c>
      <c r="Z4" s="24" t="s">
        <v>165</v>
      </c>
      <c r="AA4" s="24" t="s">
        <v>167</v>
      </c>
      <c r="AB4" s="24" t="s">
        <v>169</v>
      </c>
      <c r="AC4" s="24" t="s">
        <v>171</v>
      </c>
      <c r="AD4" s="24" t="s">
        <v>173</v>
      </c>
      <c r="AE4" s="24" t="s">
        <v>175</v>
      </c>
      <c r="AF4" s="24" t="s">
        <v>177</v>
      </c>
      <c r="AG4" s="24" t="s">
        <v>179</v>
      </c>
      <c r="AH4" s="24" t="s">
        <v>181</v>
      </c>
      <c r="AI4" s="24" t="s">
        <v>183</v>
      </c>
      <c r="AJ4" s="24" t="s">
        <v>185</v>
      </c>
      <c r="AK4" s="24" t="s">
        <v>187</v>
      </c>
      <c r="AL4" s="24" t="s">
        <v>189</v>
      </c>
      <c r="AM4" s="24" t="s">
        <v>191</v>
      </c>
      <c r="AN4" s="24" t="s">
        <v>193</v>
      </c>
      <c r="AO4" s="24" t="s">
        <v>195</v>
      </c>
      <c r="AP4" s="24" t="s">
        <v>197</v>
      </c>
      <c r="AQ4" s="24" t="s">
        <v>199</v>
      </c>
      <c r="AR4" s="24" t="s">
        <v>201</v>
      </c>
      <c r="AS4" s="24" t="s">
        <v>203</v>
      </c>
      <c r="AT4" s="24" t="s">
        <v>205</v>
      </c>
      <c r="AU4" s="24" t="s">
        <v>207</v>
      </c>
      <c r="AV4" s="24" t="s">
        <v>209</v>
      </c>
      <c r="AW4" s="24" t="s">
        <v>211</v>
      </c>
      <c r="AX4" s="24" t="s">
        <v>213</v>
      </c>
      <c r="AY4" s="24" t="s">
        <v>215</v>
      </c>
      <c r="AZ4" s="24" t="s">
        <v>217</v>
      </c>
      <c r="BA4" s="24" t="s">
        <v>219</v>
      </c>
      <c r="BB4" s="24" t="s">
        <v>221</v>
      </c>
      <c r="BC4" s="24" t="s">
        <v>223</v>
      </c>
      <c r="BD4" s="24" t="s">
        <v>225</v>
      </c>
      <c r="BE4" s="24" t="s">
        <v>227</v>
      </c>
      <c r="BF4" s="24" t="s">
        <v>229</v>
      </c>
      <c r="BG4" s="24" t="s">
        <v>231</v>
      </c>
      <c r="BH4" s="24" t="s">
        <v>233</v>
      </c>
      <c r="BI4" s="24" t="s">
        <v>235</v>
      </c>
      <c r="BJ4" s="24" t="s">
        <v>237</v>
      </c>
      <c r="BK4" s="24" t="s">
        <v>239</v>
      </c>
      <c r="BL4" s="26">
        <f>MATCH($BM$4,OutputAddresses,0)</f>
        <v>1</v>
      </c>
      <c r="BM4" s="25" t="s">
        <v>278</v>
      </c>
    </row>
    <row r="5" spans="1:65" x14ac:dyDescent="0.35">
      <c r="A5">
        <v>310</v>
      </c>
      <c r="B5" s="27">
        <v>2000</v>
      </c>
      <c r="C5" s="28">
        <v>0</v>
      </c>
      <c r="D5" s="28">
        <v>0</v>
      </c>
      <c r="E5" s="28">
        <v>2.8749999999999994E-2</v>
      </c>
      <c r="F5" s="28">
        <v>0</v>
      </c>
      <c r="G5" s="28">
        <v>0</v>
      </c>
      <c r="H5" s="28">
        <v>0</v>
      </c>
      <c r="I5" s="28">
        <v>49.908522727272697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15.551780303030295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2.6136363636375067E-3</v>
      </c>
      <c r="AE5" s="28">
        <v>0</v>
      </c>
      <c r="AF5" s="28">
        <v>36.08983901515154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9">
        <v>0</v>
      </c>
      <c r="BM5">
        <f>INDEX(OutputValues,1,$BL$4)</f>
        <v>2000</v>
      </c>
    </row>
    <row r="6" spans="1:65" x14ac:dyDescent="0.35">
      <c r="A6">
        <v>320</v>
      </c>
      <c r="B6" s="30">
        <v>2000</v>
      </c>
      <c r="C6">
        <v>0</v>
      </c>
      <c r="D6">
        <v>0</v>
      </c>
      <c r="E6">
        <v>2.8749999999999994E-2</v>
      </c>
      <c r="F6">
        <v>0</v>
      </c>
      <c r="G6">
        <v>0</v>
      </c>
      <c r="H6">
        <v>0</v>
      </c>
      <c r="I6">
        <v>49.908522727272704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15.551780303030295</v>
      </c>
      <c r="Y6">
        <v>0</v>
      </c>
      <c r="Z6">
        <v>0</v>
      </c>
      <c r="AA6">
        <v>0</v>
      </c>
      <c r="AB6">
        <v>0</v>
      </c>
      <c r="AC6">
        <v>0</v>
      </c>
      <c r="AD6">
        <v>2.6136363636370626E-3</v>
      </c>
      <c r="AE6">
        <v>0</v>
      </c>
      <c r="AF6">
        <v>36.08983901515154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s="31">
        <v>0</v>
      </c>
      <c r="BM6">
        <f>INDEX(OutputValues,2,$BL$4)</f>
        <v>2000</v>
      </c>
    </row>
    <row r="7" spans="1:65" x14ac:dyDescent="0.35">
      <c r="A7">
        <v>330</v>
      </c>
      <c r="B7" s="30">
        <v>2000</v>
      </c>
      <c r="C7">
        <v>0</v>
      </c>
      <c r="D7">
        <v>0</v>
      </c>
      <c r="E7">
        <v>2.8749999999999994E-2</v>
      </c>
      <c r="F7">
        <v>0</v>
      </c>
      <c r="G7">
        <v>0</v>
      </c>
      <c r="H7">
        <v>0</v>
      </c>
      <c r="I7">
        <v>49.908522727272697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15.551780303030297</v>
      </c>
      <c r="Y7">
        <v>0</v>
      </c>
      <c r="Z7">
        <v>0</v>
      </c>
      <c r="AA7">
        <v>0</v>
      </c>
      <c r="AB7">
        <v>0</v>
      </c>
      <c r="AC7">
        <v>0</v>
      </c>
      <c r="AD7">
        <v>2.6136363636372847E-3</v>
      </c>
      <c r="AE7">
        <v>0</v>
      </c>
      <c r="AF7">
        <v>36.08983901515154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31">
        <v>0</v>
      </c>
      <c r="BM7">
        <f>INDEX(OutputValues,3,$BL$4)</f>
        <v>2000</v>
      </c>
    </row>
    <row r="8" spans="1:65" x14ac:dyDescent="0.35">
      <c r="A8">
        <v>340</v>
      </c>
      <c r="B8" s="30">
        <v>2000</v>
      </c>
      <c r="C8">
        <v>0</v>
      </c>
      <c r="D8">
        <v>0</v>
      </c>
      <c r="E8">
        <v>2.8749999999999994E-2</v>
      </c>
      <c r="F8">
        <v>0</v>
      </c>
      <c r="G8">
        <v>0</v>
      </c>
      <c r="H8">
        <v>0</v>
      </c>
      <c r="I8">
        <v>49.908522727272697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15.551780303030295</v>
      </c>
      <c r="Y8">
        <v>0</v>
      </c>
      <c r="Z8">
        <v>0</v>
      </c>
      <c r="AA8">
        <v>0</v>
      </c>
      <c r="AB8">
        <v>0</v>
      </c>
      <c r="AC8">
        <v>0</v>
      </c>
      <c r="AD8">
        <v>2.6136363636375067E-3</v>
      </c>
      <c r="AE8">
        <v>0</v>
      </c>
      <c r="AF8">
        <v>36.089839015151533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31">
        <v>0</v>
      </c>
      <c r="BM8">
        <f>INDEX(OutputValues,4,$BL$4)</f>
        <v>2000</v>
      </c>
    </row>
    <row r="9" spans="1:65" x14ac:dyDescent="0.35">
      <c r="A9">
        <v>350</v>
      </c>
      <c r="B9" s="30">
        <v>2000</v>
      </c>
      <c r="C9">
        <v>0</v>
      </c>
      <c r="D9">
        <v>0</v>
      </c>
      <c r="E9">
        <v>2.8749999999999994E-2</v>
      </c>
      <c r="F9">
        <v>0</v>
      </c>
      <c r="G9">
        <v>0</v>
      </c>
      <c r="H9">
        <v>0</v>
      </c>
      <c r="I9">
        <v>49.908522727272697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15.551780303030297</v>
      </c>
      <c r="Y9">
        <v>0</v>
      </c>
      <c r="Z9">
        <v>0</v>
      </c>
      <c r="AA9">
        <v>0</v>
      </c>
      <c r="AB9">
        <v>0</v>
      </c>
      <c r="AC9">
        <v>0</v>
      </c>
      <c r="AD9">
        <v>2.6136363636372847E-3</v>
      </c>
      <c r="AE9">
        <v>0</v>
      </c>
      <c r="AF9">
        <v>36.08983901515154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31">
        <v>0</v>
      </c>
      <c r="BM9">
        <f>INDEX(OutputValues,5,$BL$4)</f>
        <v>2000</v>
      </c>
    </row>
    <row r="10" spans="1:65" x14ac:dyDescent="0.35">
      <c r="A10">
        <v>360</v>
      </c>
      <c r="B10" s="30">
        <v>2000</v>
      </c>
      <c r="C10">
        <v>0</v>
      </c>
      <c r="D10">
        <v>0</v>
      </c>
      <c r="E10">
        <v>2.8749999999999994E-2</v>
      </c>
      <c r="F10">
        <v>0</v>
      </c>
      <c r="G10">
        <v>0</v>
      </c>
      <c r="H10">
        <v>0</v>
      </c>
      <c r="I10">
        <v>49.908522727272697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15.551780303030295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2.6136363636375067E-3</v>
      </c>
      <c r="AE10">
        <v>0</v>
      </c>
      <c r="AF10">
        <v>36.08983901515154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31">
        <v>0</v>
      </c>
      <c r="BM10">
        <f>INDEX(OutputValues,6,$BL$4)</f>
        <v>2000</v>
      </c>
    </row>
    <row r="11" spans="1:65" x14ac:dyDescent="0.35">
      <c r="A11">
        <v>370</v>
      </c>
      <c r="B11" s="30">
        <v>2000</v>
      </c>
      <c r="C11">
        <v>0</v>
      </c>
      <c r="D11">
        <v>0</v>
      </c>
      <c r="E11">
        <v>2.8749999999999994E-2</v>
      </c>
      <c r="F11">
        <v>0</v>
      </c>
      <c r="G11">
        <v>0</v>
      </c>
      <c r="H11">
        <v>0</v>
      </c>
      <c r="I11">
        <v>49.908522727272697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15.551780303030295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2.6136363636375067E-3</v>
      </c>
      <c r="AE11">
        <v>0</v>
      </c>
      <c r="AF11">
        <v>36.08983901515154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31">
        <v>0</v>
      </c>
      <c r="BM11">
        <f>INDEX(OutputValues,7,$BL$4)</f>
        <v>2000</v>
      </c>
    </row>
    <row r="12" spans="1:65" x14ac:dyDescent="0.35">
      <c r="A12">
        <v>380</v>
      </c>
      <c r="B12" s="30">
        <v>2000</v>
      </c>
      <c r="C12">
        <v>0</v>
      </c>
      <c r="D12">
        <v>0</v>
      </c>
      <c r="E12">
        <v>2.8749999999999994E-2</v>
      </c>
      <c r="F12">
        <v>0</v>
      </c>
      <c r="G12">
        <v>0</v>
      </c>
      <c r="H12">
        <v>0</v>
      </c>
      <c r="I12">
        <v>49.908522727272697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15.551780303030297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2.6136363636372847E-3</v>
      </c>
      <c r="AE12">
        <v>0</v>
      </c>
      <c r="AF12">
        <v>36.08983901515154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31">
        <v>0</v>
      </c>
      <c r="BM12">
        <f>INDEX(OutputValues,8,$BL$4)</f>
        <v>2000</v>
      </c>
    </row>
    <row r="13" spans="1:65" x14ac:dyDescent="0.35">
      <c r="A13">
        <v>390</v>
      </c>
      <c r="B13" s="30">
        <v>2000.0000000000002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49.916363636363648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16.012946708463961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4.1818181818163325E-2</v>
      </c>
      <c r="AF13">
        <v>34.559905956112857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4.1818181818181817E-2</v>
      </c>
      <c r="BF13">
        <v>0</v>
      </c>
      <c r="BG13">
        <v>0</v>
      </c>
      <c r="BH13">
        <v>0</v>
      </c>
      <c r="BI13">
        <v>0</v>
      </c>
      <c r="BJ13">
        <v>0</v>
      </c>
      <c r="BK13" s="31">
        <v>0</v>
      </c>
      <c r="BM13">
        <f>INDEX(OutputValues,9,$BL$4)</f>
        <v>2000.0000000000002</v>
      </c>
    </row>
    <row r="14" spans="1:65" x14ac:dyDescent="0.35">
      <c r="A14">
        <v>400</v>
      </c>
      <c r="B14" s="30">
        <v>2000.0000000000005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1.9999999999989068E-2</v>
      </c>
      <c r="I14">
        <v>48.9188888888892</v>
      </c>
      <c r="J14">
        <v>0.52055555555539867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15.555555555555555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36.116111111111131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3.9777209304148187E-15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31">
        <v>0</v>
      </c>
      <c r="BM14">
        <f>INDEX(OutputValues,10,$BL$4)</f>
        <v>2000.0000000000005</v>
      </c>
    </row>
    <row r="15" spans="1:65" x14ac:dyDescent="0.35">
      <c r="A15">
        <v>410</v>
      </c>
      <c r="B15" s="30">
        <v>2000.0000000000007</v>
      </c>
      <c r="C15">
        <v>0</v>
      </c>
      <c r="D15">
        <v>0</v>
      </c>
      <c r="E15">
        <v>0</v>
      </c>
      <c r="F15">
        <v>0</v>
      </c>
      <c r="G15">
        <v>0</v>
      </c>
      <c r="H15">
        <v>2.0000000000002259E-2</v>
      </c>
      <c r="I15">
        <v>28.918888888889448</v>
      </c>
      <c r="J15">
        <v>10.520555555555273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15.555555555555546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36.116111111111152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2.6012178522272222E-15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31">
        <v>0</v>
      </c>
      <c r="BM15">
        <f>INDEX(OutputValues,11,$BL$4)</f>
        <v>2000.0000000000007</v>
      </c>
    </row>
    <row r="16" spans="1:65" x14ac:dyDescent="0.35">
      <c r="A16">
        <v>420</v>
      </c>
      <c r="B16" s="30">
        <v>2014.2857142857147</v>
      </c>
      <c r="C16">
        <v>0</v>
      </c>
      <c r="D16">
        <v>0</v>
      </c>
      <c r="E16">
        <v>4.0998315853357816E-16</v>
      </c>
      <c r="F16">
        <v>0</v>
      </c>
      <c r="G16">
        <v>0</v>
      </c>
      <c r="H16">
        <v>0</v>
      </c>
      <c r="I16">
        <v>18.888888888888882</v>
      </c>
      <c r="J16">
        <v>15.555555555555577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15.555555555555557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36.825396825396815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31">
        <v>0</v>
      </c>
      <c r="BM16">
        <f>INDEX(OutputValues,12,$BL$4)</f>
        <v>2014.2857142857147</v>
      </c>
    </row>
    <row r="17" spans="1:65" x14ac:dyDescent="0.35">
      <c r="A17">
        <v>430</v>
      </c>
      <c r="B17" s="30">
        <v>2042.8571428571424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18.8888888888889</v>
      </c>
      <c r="J17">
        <v>15.555555555555538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15.555555555555552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1.6420025061858458E-14</v>
      </c>
      <c r="AF17">
        <v>38.253968253968239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s="31">
        <v>0</v>
      </c>
      <c r="BM17">
        <f>INDEX(OutputValues,13,$BL$4)</f>
        <v>2042.8571428571424</v>
      </c>
    </row>
    <row r="18" spans="1:65" x14ac:dyDescent="0.35">
      <c r="A18">
        <v>440</v>
      </c>
      <c r="B18" s="30">
        <v>2071.4285714285711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18.888888888888903</v>
      </c>
      <c r="J18">
        <v>15.555555555555536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15.55555555555555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2.3547136462909157E-14</v>
      </c>
      <c r="AF18">
        <v>39.682539682539669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s="31">
        <v>0</v>
      </c>
      <c r="BM18">
        <f>INDEX(OutputValues,14,$BL$4)</f>
        <v>2071.4285714285711</v>
      </c>
    </row>
    <row r="19" spans="1:65" x14ac:dyDescent="0.35">
      <c r="A19">
        <v>450</v>
      </c>
      <c r="B19" s="30">
        <v>2099.9999999999995</v>
      </c>
      <c r="C19">
        <v>0</v>
      </c>
      <c r="D19">
        <v>0</v>
      </c>
      <c r="E19">
        <v>8.069499929375084E-15</v>
      </c>
      <c r="F19">
        <v>0</v>
      </c>
      <c r="G19">
        <v>0</v>
      </c>
      <c r="H19">
        <v>0</v>
      </c>
      <c r="I19">
        <v>18.888888888888861</v>
      </c>
      <c r="J19">
        <v>15.555555555555557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15.555555555555548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41.111111111111107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31">
        <v>0</v>
      </c>
      <c r="BM19">
        <f>INDEX(OutputValues,15,$BL$4)</f>
        <v>2099.9999999999995</v>
      </c>
    </row>
    <row r="20" spans="1:65" x14ac:dyDescent="0.35">
      <c r="A20">
        <v>460</v>
      </c>
      <c r="B20" s="30">
        <v>2128.5714285714284</v>
      </c>
      <c r="C20">
        <v>0</v>
      </c>
      <c r="D20">
        <v>0</v>
      </c>
      <c r="E20">
        <v>6.8465198788114397E-15</v>
      </c>
      <c r="F20">
        <v>0</v>
      </c>
      <c r="G20">
        <v>0</v>
      </c>
      <c r="H20">
        <v>0</v>
      </c>
      <c r="I20">
        <v>18.888888888888875</v>
      </c>
      <c r="J20">
        <v>15.555555555555555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15.55555555555555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42.539682539682531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31">
        <v>0</v>
      </c>
      <c r="BM20">
        <f>INDEX(OutputValues,16,$BL$4)</f>
        <v>2128.5714285714284</v>
      </c>
    </row>
    <row r="21" spans="1:65" x14ac:dyDescent="0.35">
      <c r="A21">
        <v>470</v>
      </c>
      <c r="B21" s="30">
        <v>2157.1428571428569</v>
      </c>
      <c r="C21">
        <v>0</v>
      </c>
      <c r="D21">
        <v>0</v>
      </c>
      <c r="E21">
        <v>1.5394369806687127E-14</v>
      </c>
      <c r="F21">
        <v>0</v>
      </c>
      <c r="G21">
        <v>0</v>
      </c>
      <c r="H21">
        <v>0</v>
      </c>
      <c r="I21">
        <v>18.888888888888832</v>
      </c>
      <c r="J21">
        <v>15.555555555555557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15.55555555555555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43.968253968253954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31">
        <v>0</v>
      </c>
      <c r="BM21">
        <f>INDEX(OutputValues,17,$BL$4)</f>
        <v>2157.1428571428569</v>
      </c>
    </row>
    <row r="22" spans="1:65" x14ac:dyDescent="0.35">
      <c r="A22">
        <v>480</v>
      </c>
      <c r="B22" s="30">
        <v>2185.7142857142853</v>
      </c>
      <c r="C22">
        <v>0</v>
      </c>
      <c r="D22">
        <v>0</v>
      </c>
      <c r="E22">
        <v>7.0564214194045979E-15</v>
      </c>
      <c r="F22">
        <v>0</v>
      </c>
      <c r="G22">
        <v>0</v>
      </c>
      <c r="H22">
        <v>0</v>
      </c>
      <c r="I22">
        <v>18.888888888888829</v>
      </c>
      <c r="J22">
        <v>15.555555555555578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15.555555555555548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45.396825396825385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31">
        <v>0</v>
      </c>
      <c r="BM22">
        <f>INDEX(OutputValues,18,$BL$4)</f>
        <v>2185.7142857142853</v>
      </c>
    </row>
    <row r="23" spans="1:65" x14ac:dyDescent="0.35">
      <c r="A23">
        <v>490</v>
      </c>
      <c r="B23" s="30">
        <v>2214.2857142857138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18.888888888888847</v>
      </c>
      <c r="J23">
        <v>15.555555555555573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15.555555555555554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7.572067972638763E-16</v>
      </c>
      <c r="AF23">
        <v>46.825396825396815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31">
        <v>0</v>
      </c>
      <c r="BM23">
        <f>INDEX(OutputValues,19,$BL$4)</f>
        <v>2214.2857142857138</v>
      </c>
    </row>
    <row r="24" spans="1:65" x14ac:dyDescent="0.35">
      <c r="A24">
        <v>500</v>
      </c>
      <c r="B24" s="30">
        <v>2242.8571428571422</v>
      </c>
      <c r="C24">
        <v>0</v>
      </c>
      <c r="D24">
        <v>0</v>
      </c>
      <c r="E24">
        <v>5.9674487573601983E-15</v>
      </c>
      <c r="F24">
        <v>0</v>
      </c>
      <c r="G24">
        <v>0</v>
      </c>
      <c r="H24">
        <v>0</v>
      </c>
      <c r="I24">
        <v>18.888888888888847</v>
      </c>
      <c r="J24">
        <v>15.55555555555557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15.555555555555546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48.253968253968253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31">
        <v>0</v>
      </c>
      <c r="BM24">
        <f>INDEX(OutputValues,20,$BL$4)</f>
        <v>2242.8571428571422</v>
      </c>
    </row>
    <row r="25" spans="1:65" x14ac:dyDescent="0.35">
      <c r="A25">
        <v>510</v>
      </c>
      <c r="B25" s="30">
        <v>2271.4285714285706</v>
      </c>
      <c r="C25">
        <v>0</v>
      </c>
      <c r="D25">
        <v>0</v>
      </c>
      <c r="E25">
        <v>1.5352302762394743E-16</v>
      </c>
      <c r="F25">
        <v>0</v>
      </c>
      <c r="G25">
        <v>0</v>
      </c>
      <c r="H25">
        <v>0</v>
      </c>
      <c r="I25">
        <v>18.88888888888885</v>
      </c>
      <c r="J25">
        <v>15.555555555555575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15.55555555555555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49.682539682539669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31">
        <v>0</v>
      </c>
      <c r="BM25">
        <f>INDEX(OutputValues,21,$BL$4)</f>
        <v>2271.4285714285706</v>
      </c>
    </row>
    <row r="26" spans="1:65" x14ac:dyDescent="0.35">
      <c r="A26">
        <v>520</v>
      </c>
      <c r="B26" s="30">
        <v>2299.9999999999991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18.888888888888872</v>
      </c>
      <c r="J26">
        <v>15.555555555555557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15.555555555555552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8.6392843110886628E-16</v>
      </c>
      <c r="AF26">
        <v>51.111111111111093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s="31">
        <v>0</v>
      </c>
      <c r="BM26">
        <f>INDEX(OutputValues,22,$BL$4)</f>
        <v>2299.9999999999991</v>
      </c>
    </row>
    <row r="27" spans="1:65" x14ac:dyDescent="0.35">
      <c r="A27">
        <v>530</v>
      </c>
      <c r="B27" s="30">
        <v>2330.4713910761147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15.711116110486206</v>
      </c>
      <c r="J27">
        <v>17.144441944756892</v>
      </c>
      <c r="K27">
        <v>0</v>
      </c>
      <c r="L27">
        <v>0</v>
      </c>
      <c r="M27">
        <v>0</v>
      </c>
      <c r="N27">
        <v>0</v>
      </c>
      <c r="O27">
        <v>7.146606674167626E-3</v>
      </c>
      <c r="P27">
        <v>0</v>
      </c>
      <c r="Q27">
        <v>0</v>
      </c>
      <c r="R27">
        <v>0</v>
      </c>
      <c r="S27">
        <v>0</v>
      </c>
      <c r="T27">
        <v>5.7470033506396012E-15</v>
      </c>
      <c r="U27">
        <v>0</v>
      </c>
      <c r="V27">
        <v>0</v>
      </c>
      <c r="W27">
        <v>0</v>
      </c>
      <c r="X27">
        <v>15.514948131483548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52.327039120109973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7.3093363329582856E-2</v>
      </c>
      <c r="BK27" s="31">
        <v>0</v>
      </c>
      <c r="BM27">
        <f>INDEX(OutputValues,23,$BL$4)</f>
        <v>2330.4713910761147</v>
      </c>
    </row>
    <row r="28" spans="1:65" x14ac:dyDescent="0.35">
      <c r="A28">
        <v>540</v>
      </c>
      <c r="B28" s="30">
        <v>2370.136563146998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13.45752012882447</v>
      </c>
      <c r="J28">
        <v>18.056917874396138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0.4286441223832505</v>
      </c>
      <c r="R28">
        <v>0</v>
      </c>
      <c r="S28">
        <v>0</v>
      </c>
      <c r="T28">
        <v>5.6380415030685136E-15</v>
      </c>
      <c r="U28">
        <v>0</v>
      </c>
      <c r="V28">
        <v>0</v>
      </c>
      <c r="W28">
        <v>0</v>
      </c>
      <c r="X28">
        <v>15.512962962962957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52.159533471359552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7.6666666666666675E-2</v>
      </c>
      <c r="BK28" s="31">
        <v>0</v>
      </c>
      <c r="BM28">
        <f>INDEX(OutputValues,24,$BL$4)</f>
        <v>2370.136563146998</v>
      </c>
    </row>
    <row r="29" spans="1:65" x14ac:dyDescent="0.35">
      <c r="A29">
        <v>550</v>
      </c>
      <c r="B29" s="30">
        <v>2409.8881159420284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11.283607085346206</v>
      </c>
      <c r="J29">
        <v>18.926483091787446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0.86342673107890089</v>
      </c>
      <c r="R29">
        <v>0</v>
      </c>
      <c r="S29">
        <v>0</v>
      </c>
      <c r="T29">
        <v>5.4495596843491316E-15</v>
      </c>
      <c r="U29">
        <v>0</v>
      </c>
      <c r="V29">
        <v>0</v>
      </c>
      <c r="W29">
        <v>0</v>
      </c>
      <c r="X29">
        <v>15.512962962962954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51.973198067632843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7.6666666666666647E-2</v>
      </c>
      <c r="BK29" s="31">
        <v>0</v>
      </c>
      <c r="BM29">
        <f>INDEX(OutputValues,25,$BL$4)</f>
        <v>2409.8881159420284</v>
      </c>
    </row>
    <row r="30" spans="1:65" x14ac:dyDescent="0.35">
      <c r="A30">
        <v>560</v>
      </c>
      <c r="B30" s="30">
        <v>2449.6396687370598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9.1096940418679466</v>
      </c>
      <c r="J30">
        <v>19.796048309178747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1.298209339774554</v>
      </c>
      <c r="R30">
        <v>0</v>
      </c>
      <c r="S30">
        <v>0</v>
      </c>
      <c r="T30">
        <v>4.4302851846026781E-15</v>
      </c>
      <c r="U30">
        <v>0</v>
      </c>
      <c r="V30">
        <v>0</v>
      </c>
      <c r="W30">
        <v>0</v>
      </c>
      <c r="X30">
        <v>15.512962962962954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51.786862663906142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7.6666666666666702E-2</v>
      </c>
      <c r="BK30" s="31">
        <v>0</v>
      </c>
      <c r="BM30">
        <f>INDEX(OutputValues,26,$BL$4)</f>
        <v>2449.6396687370598</v>
      </c>
    </row>
    <row r="31" spans="1:65" x14ac:dyDescent="0.35">
      <c r="A31">
        <v>570</v>
      </c>
      <c r="B31" s="30">
        <v>2489.3912215320906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6.9357809983896814</v>
      </c>
      <c r="J31">
        <v>20.665613526570059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1.7329919484702045</v>
      </c>
      <c r="R31">
        <v>0</v>
      </c>
      <c r="S31">
        <v>0</v>
      </c>
      <c r="T31">
        <v>6.5844970578991594E-15</v>
      </c>
      <c r="U31">
        <v>0</v>
      </c>
      <c r="V31">
        <v>0</v>
      </c>
      <c r="W31">
        <v>0</v>
      </c>
      <c r="X31">
        <v>15.512962962962954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51.60052726017944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7.6666666666666647E-2</v>
      </c>
      <c r="BK31" s="31">
        <v>0</v>
      </c>
      <c r="BM31">
        <f>INDEX(OutputValues,27,$BL$4)</f>
        <v>2489.3912215320906</v>
      </c>
    </row>
    <row r="32" spans="1:65" x14ac:dyDescent="0.35">
      <c r="A32">
        <v>580</v>
      </c>
      <c r="B32" s="30">
        <v>2529.142774327122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4.7618679549114038</v>
      </c>
      <c r="J32">
        <v>21.535178743961371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2.1677745571658558</v>
      </c>
      <c r="R32">
        <v>0</v>
      </c>
      <c r="S32">
        <v>0</v>
      </c>
      <c r="T32">
        <v>6.9587776965872097E-15</v>
      </c>
      <c r="U32">
        <v>0</v>
      </c>
      <c r="V32">
        <v>0</v>
      </c>
      <c r="W32">
        <v>0</v>
      </c>
      <c r="X32">
        <v>15.512962962962956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51.414191856452732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7.6666666666666675E-2</v>
      </c>
      <c r="BK32" s="31">
        <v>0</v>
      </c>
      <c r="BM32">
        <f>INDEX(OutputValues,28,$BL$4)</f>
        <v>2529.142774327122</v>
      </c>
    </row>
    <row r="33" spans="1:65" x14ac:dyDescent="0.35">
      <c r="A33">
        <v>590</v>
      </c>
      <c r="B33" s="30">
        <v>2568.9029964887454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2.5931199858320402</v>
      </c>
      <c r="J33">
        <v>22.401839927427361</v>
      </c>
      <c r="K33">
        <v>0</v>
      </c>
      <c r="L33">
        <v>0</v>
      </c>
      <c r="M33">
        <v>0</v>
      </c>
      <c r="N33">
        <v>1.5507959201859793E-4</v>
      </c>
      <c r="O33">
        <v>0</v>
      </c>
      <c r="P33">
        <v>0</v>
      </c>
      <c r="Q33">
        <v>2.6030450797212326</v>
      </c>
      <c r="R33">
        <v>0</v>
      </c>
      <c r="S33">
        <v>0</v>
      </c>
      <c r="T33">
        <v>4.678722687057036E-15</v>
      </c>
      <c r="U33">
        <v>0</v>
      </c>
      <c r="V33">
        <v>0</v>
      </c>
      <c r="W33">
        <v>0</v>
      </c>
      <c r="X33">
        <v>15.513063477513336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51.226555389531875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7.6485740475978309E-2</v>
      </c>
      <c r="BK33" s="31">
        <v>0</v>
      </c>
      <c r="BM33">
        <f>INDEX(OutputValues,29,$BL$4)</f>
        <v>2568.9029964887454</v>
      </c>
    </row>
    <row r="34" spans="1:65" x14ac:dyDescent="0.35">
      <c r="A34">
        <v>600</v>
      </c>
      <c r="B34" s="30">
        <v>2610.2033333463642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1.3419485089845244</v>
      </c>
      <c r="J34">
        <v>22.752598907609737</v>
      </c>
      <c r="K34">
        <v>0</v>
      </c>
      <c r="L34">
        <v>0</v>
      </c>
      <c r="M34">
        <v>0</v>
      </c>
      <c r="N34">
        <v>2.7860079489407445E-2</v>
      </c>
      <c r="O34">
        <v>0</v>
      </c>
      <c r="P34">
        <v>0</v>
      </c>
      <c r="Q34">
        <v>3.1249935963066076</v>
      </c>
      <c r="R34">
        <v>0</v>
      </c>
      <c r="S34">
        <v>0</v>
      </c>
      <c r="T34">
        <v>4.5352610555937536E-15</v>
      </c>
      <c r="U34">
        <v>0</v>
      </c>
      <c r="V34">
        <v>0</v>
      </c>
      <c r="W34">
        <v>0</v>
      </c>
      <c r="X34">
        <v>15.531020421891277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50.807784787908282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4.4163240595691308E-2</v>
      </c>
      <c r="BK34" s="31">
        <v>0</v>
      </c>
      <c r="BM34">
        <f>INDEX(OutputValues,30,$BL$4)</f>
        <v>2610.2033333463642</v>
      </c>
    </row>
    <row r="35" spans="1:65" x14ac:dyDescent="0.35">
      <c r="A35">
        <v>610</v>
      </c>
      <c r="B35" s="32">
        <v>2651.5036702039811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9.0777032137012686E-2</v>
      </c>
      <c r="J35" s="33">
        <v>23.103357887792111</v>
      </c>
      <c r="K35" s="33">
        <v>0</v>
      </c>
      <c r="L35" s="33">
        <v>0</v>
      </c>
      <c r="M35" s="33">
        <v>0</v>
      </c>
      <c r="N35" s="33">
        <v>5.5565079386796445E-2</v>
      </c>
      <c r="O35" s="33">
        <v>0</v>
      </c>
      <c r="P35" s="33">
        <v>0</v>
      </c>
      <c r="Q35" s="33">
        <v>3.6469421128919817</v>
      </c>
      <c r="R35" s="33">
        <v>0</v>
      </c>
      <c r="S35" s="33">
        <v>0</v>
      </c>
      <c r="T35" s="33">
        <v>7.2150618812827184E-15</v>
      </c>
      <c r="U35" s="33">
        <v>0</v>
      </c>
      <c r="V35" s="33">
        <v>0</v>
      </c>
      <c r="W35" s="33">
        <v>0</v>
      </c>
      <c r="X35" s="33">
        <v>15.548977366269211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50.389014186284669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1.1840740715404151E-2</v>
      </c>
      <c r="BK35" s="34">
        <v>0</v>
      </c>
      <c r="BM35">
        <f>INDEX(OutputValues,31,$BL$4)</f>
        <v>2651.5036702039811</v>
      </c>
    </row>
  </sheetData>
  <dataValidations count="1">
    <dataValidation type="list" allowBlank="1" showInputMessage="1" showErrorMessage="1" sqref="BM4" xr:uid="{28A99AF7-FFFF-4142-9036-9A89BBEC9002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0E4D-6B12-428F-ABFA-848406C80C15}">
  <dimension ref="A1:AZ808"/>
  <sheetViews>
    <sheetView tabSelected="1" topLeftCell="A7" zoomScale="97" workbookViewId="0"/>
  </sheetViews>
  <sheetFormatPr defaultRowHeight="14.5" x14ac:dyDescent="0.35"/>
  <cols>
    <col min="1" max="1" width="5.90625" bestFit="1" customWidth="1"/>
    <col min="2" max="7" width="11.81640625" bestFit="1" customWidth="1"/>
  </cols>
  <sheetData>
    <row r="1" spans="1:52" x14ac:dyDescent="0.35">
      <c r="A1" s="19" t="s">
        <v>284</v>
      </c>
      <c r="K1" s="26" t="str">
        <f>CONCATENATE("Sensitivity of ",$K$4," to ","Input2")</f>
        <v>Sensitivity of $B$65 to Input2</v>
      </c>
      <c r="O1" s="26" t="str">
        <f>CONCATENATE("Sensitivity of ",$O$4," to ","Input1")</f>
        <v>Sensitivity of $B$65 to Input1</v>
      </c>
    </row>
    <row r="2" spans="1:52" x14ac:dyDescent="0.35">
      <c r="K2" t="s">
        <v>286</v>
      </c>
      <c r="O2" t="s">
        <v>289</v>
      </c>
      <c r="AZ2" t="s">
        <v>278</v>
      </c>
    </row>
    <row r="3" spans="1:52" x14ac:dyDescent="0.35">
      <c r="A3" t="s">
        <v>285</v>
      </c>
      <c r="K3" t="s">
        <v>287</v>
      </c>
      <c r="L3" t="s">
        <v>288</v>
      </c>
      <c r="O3" t="s">
        <v>287</v>
      </c>
      <c r="P3" t="s">
        <v>290</v>
      </c>
      <c r="AZ3" t="s">
        <v>119</v>
      </c>
    </row>
    <row r="4" spans="1:52" ht="32.5" x14ac:dyDescent="0.35">
      <c r="A4" s="35" t="s">
        <v>278</v>
      </c>
      <c r="B4">
        <v>50</v>
      </c>
      <c r="C4">
        <v>60</v>
      </c>
      <c r="D4">
        <v>70</v>
      </c>
      <c r="E4">
        <v>80</v>
      </c>
      <c r="F4">
        <v>90</v>
      </c>
      <c r="G4">
        <v>100</v>
      </c>
      <c r="J4" s="26">
        <f>MATCH($K$4,OutputAddresses,0)</f>
        <v>1</v>
      </c>
      <c r="K4" s="25" t="s">
        <v>278</v>
      </c>
      <c r="L4" s="36">
        <v>310</v>
      </c>
      <c r="M4" s="26">
        <f>MATCH($L$4,InputValues1,0)</f>
        <v>1</v>
      </c>
      <c r="N4" s="26">
        <f>MATCH($O$4,OutputAddresses,0)</f>
        <v>1</v>
      </c>
      <c r="O4" s="25" t="s">
        <v>278</v>
      </c>
      <c r="P4" s="36">
        <v>50</v>
      </c>
      <c r="Q4" s="26">
        <f>MATCH($P$4,InputValues2,0)</f>
        <v>1</v>
      </c>
      <c r="AZ4" t="s">
        <v>121</v>
      </c>
    </row>
    <row r="5" spans="1:52" x14ac:dyDescent="0.35">
      <c r="A5">
        <v>310</v>
      </c>
      <c r="B5" s="27">
        <v>2000</v>
      </c>
      <c r="C5" s="28">
        <v>2000</v>
      </c>
      <c r="D5" s="28">
        <v>1999.9999999999998</v>
      </c>
      <c r="E5" s="28">
        <v>2000</v>
      </c>
      <c r="F5" s="28">
        <v>2424.0999999999995</v>
      </c>
      <c r="G5" s="29">
        <v>2924.0999999999985</v>
      </c>
      <c r="J5" s="26" t="str">
        <f>"OutputValues_"&amp;$J$4</f>
        <v>OutputValues_1</v>
      </c>
      <c r="K5">
        <f ca="1">INDEX(INDIRECT($J$5),$M$4,1)</f>
        <v>2000</v>
      </c>
      <c r="N5" s="26" t="str">
        <f>"OutputValues_"&amp;$N$4</f>
        <v>OutputValues_1</v>
      </c>
      <c r="O5">
        <f ca="1">INDEX(INDIRECT($N$5),1,$Q$4)</f>
        <v>2000</v>
      </c>
      <c r="AZ5" t="s">
        <v>123</v>
      </c>
    </row>
    <row r="6" spans="1:52" x14ac:dyDescent="0.35">
      <c r="A6">
        <v>320</v>
      </c>
      <c r="B6" s="30">
        <v>2000</v>
      </c>
      <c r="C6">
        <v>2000</v>
      </c>
      <c r="D6">
        <v>2000</v>
      </c>
      <c r="E6">
        <v>2000</v>
      </c>
      <c r="F6">
        <v>2424.0999999999985</v>
      </c>
      <c r="G6" s="31">
        <v>2924.0999999999976</v>
      </c>
      <c r="K6">
        <f ca="1">INDEX(INDIRECT($J$5),$M$4,2)</f>
        <v>2000</v>
      </c>
      <c r="O6">
        <f ca="1">INDEX(INDIRECT($N$5),2,$Q$4)</f>
        <v>2000</v>
      </c>
      <c r="AZ6" t="s">
        <v>125</v>
      </c>
    </row>
    <row r="7" spans="1:52" x14ac:dyDescent="0.35">
      <c r="A7">
        <v>330</v>
      </c>
      <c r="B7" s="30">
        <v>2000</v>
      </c>
      <c r="C7">
        <v>2000</v>
      </c>
      <c r="D7">
        <v>2000</v>
      </c>
      <c r="E7">
        <v>2009.4047619047615</v>
      </c>
      <c r="F7">
        <v>2424.099999999999</v>
      </c>
      <c r="G7" s="31">
        <v>2924.0999999999981</v>
      </c>
      <c r="K7">
        <f ca="1">INDEX(INDIRECT($J$5),$M$4,3)</f>
        <v>1999.9999999999998</v>
      </c>
      <c r="O7">
        <f ca="1">INDEX(INDIRECT($N$5),3,$Q$4)</f>
        <v>2000</v>
      </c>
      <c r="AZ7" t="s">
        <v>127</v>
      </c>
    </row>
    <row r="8" spans="1:52" x14ac:dyDescent="0.35">
      <c r="A8">
        <v>340</v>
      </c>
      <c r="B8" s="30">
        <v>2000</v>
      </c>
      <c r="C8">
        <v>2000</v>
      </c>
      <c r="D8">
        <v>1999.9999999999995</v>
      </c>
      <c r="E8">
        <v>2037.9761904761901</v>
      </c>
      <c r="F8">
        <v>2424.0999999999995</v>
      </c>
      <c r="G8" s="31">
        <v>2924.0999999999985</v>
      </c>
      <c r="K8">
        <f ca="1">INDEX(INDIRECT($J$5),$M$4,4)</f>
        <v>2000</v>
      </c>
      <c r="O8">
        <f ca="1">INDEX(INDIRECT($N$5),4,$Q$4)</f>
        <v>2000</v>
      </c>
      <c r="AZ8" t="s">
        <v>129</v>
      </c>
    </row>
    <row r="9" spans="1:52" x14ac:dyDescent="0.35">
      <c r="A9">
        <v>350</v>
      </c>
      <c r="B9" s="30">
        <v>2000</v>
      </c>
      <c r="C9">
        <v>2000</v>
      </c>
      <c r="D9">
        <v>2000</v>
      </c>
      <c r="E9">
        <v>2066.5476190476184</v>
      </c>
      <c r="F9">
        <v>2424.099999999999</v>
      </c>
      <c r="G9" s="31">
        <v>2924.0999999999981</v>
      </c>
      <c r="K9">
        <f ca="1">INDEX(INDIRECT($J$5),$M$4,5)</f>
        <v>2424.0999999999995</v>
      </c>
      <c r="O9">
        <f ca="1">INDEX(INDIRECT($N$5),5,$Q$4)</f>
        <v>2000</v>
      </c>
      <c r="AZ9" t="s">
        <v>131</v>
      </c>
    </row>
    <row r="10" spans="1:52" x14ac:dyDescent="0.35">
      <c r="A10">
        <v>360</v>
      </c>
      <c r="B10" s="30">
        <v>2000</v>
      </c>
      <c r="C10">
        <v>2000</v>
      </c>
      <c r="D10">
        <v>1999.9999999999998</v>
      </c>
      <c r="E10">
        <v>2095.1190476190477</v>
      </c>
      <c r="F10">
        <v>2424.0999999999995</v>
      </c>
      <c r="G10" s="31">
        <v>2924.0999999999985</v>
      </c>
      <c r="K10">
        <f ca="1">INDEX(INDIRECT($J$5),$M$4,6)</f>
        <v>2924.0999999999985</v>
      </c>
      <c r="O10">
        <f ca="1">INDEX(INDIRECT($N$5),6,$Q$4)</f>
        <v>2000</v>
      </c>
      <c r="AZ10" t="s">
        <v>133</v>
      </c>
    </row>
    <row r="11" spans="1:52" x14ac:dyDescent="0.35">
      <c r="A11">
        <v>370</v>
      </c>
      <c r="B11" s="30">
        <v>2000</v>
      </c>
      <c r="C11">
        <v>2000</v>
      </c>
      <c r="D11">
        <v>1999.9999999999998</v>
      </c>
      <c r="E11">
        <v>2123.6904761904757</v>
      </c>
      <c r="F11">
        <v>2424.099999999999</v>
      </c>
      <c r="G11" s="31">
        <v>2924.0999999999976</v>
      </c>
      <c r="O11">
        <f ca="1">INDEX(INDIRECT($N$5),7,$Q$4)</f>
        <v>2000</v>
      </c>
      <c r="AZ11" t="s">
        <v>135</v>
      </c>
    </row>
    <row r="12" spans="1:52" x14ac:dyDescent="0.35">
      <c r="A12">
        <v>380</v>
      </c>
      <c r="B12" s="30">
        <v>2000</v>
      </c>
      <c r="C12">
        <v>2000</v>
      </c>
      <c r="D12">
        <v>2000</v>
      </c>
      <c r="E12">
        <v>2152.2619047619041</v>
      </c>
      <c r="F12">
        <v>2424.099999999999</v>
      </c>
      <c r="G12" s="31">
        <v>2924.0999999999981</v>
      </c>
      <c r="O12">
        <f ca="1">INDEX(INDIRECT($N$5),8,$Q$4)</f>
        <v>2000</v>
      </c>
      <c r="AZ12" t="s">
        <v>137</v>
      </c>
    </row>
    <row r="13" spans="1:52" x14ac:dyDescent="0.35">
      <c r="A13">
        <v>390</v>
      </c>
      <c r="B13" s="30">
        <v>2000.0000000000002</v>
      </c>
      <c r="C13">
        <v>2000.0000000000002</v>
      </c>
      <c r="D13">
        <v>2023.6904761904771</v>
      </c>
      <c r="E13">
        <v>2180.8333333333339</v>
      </c>
      <c r="F13">
        <v>2424.1000000000031</v>
      </c>
      <c r="G13" s="31">
        <v>2924.1000000000035</v>
      </c>
      <c r="O13">
        <f ca="1">INDEX(INDIRECT($N$5),9,$Q$4)</f>
        <v>2000.0000000000002</v>
      </c>
      <c r="AZ13" t="s">
        <v>139</v>
      </c>
    </row>
    <row r="14" spans="1:52" x14ac:dyDescent="0.35">
      <c r="A14">
        <v>400</v>
      </c>
      <c r="B14" s="30">
        <v>2000.0000000000005</v>
      </c>
      <c r="C14">
        <v>2000.0000000000007</v>
      </c>
      <c r="D14">
        <v>2052.2619047619055</v>
      </c>
      <c r="E14">
        <v>2209.4047619047624</v>
      </c>
      <c r="F14">
        <v>2424.1000000000031</v>
      </c>
      <c r="G14" s="31">
        <v>2924.1000000000031</v>
      </c>
      <c r="O14">
        <f ca="1">INDEX(INDIRECT($N$5),10,$Q$4)</f>
        <v>2000.0000000000005</v>
      </c>
      <c r="AZ14" t="s">
        <v>141</v>
      </c>
    </row>
    <row r="15" spans="1:52" x14ac:dyDescent="0.35">
      <c r="A15">
        <v>410</v>
      </c>
      <c r="B15" s="32">
        <v>2000.0000000000007</v>
      </c>
      <c r="C15" s="33">
        <v>2014.2857142857147</v>
      </c>
      <c r="D15" s="33">
        <v>2080.8333333333339</v>
      </c>
      <c r="E15" s="33">
        <v>2237.9761904761908</v>
      </c>
      <c r="F15" s="33">
        <v>2424.1000000000031</v>
      </c>
      <c r="G15" s="34">
        <v>2924.1000000000031</v>
      </c>
      <c r="O15">
        <f ca="1">INDEX(INDIRECT($N$5),11,$Q$4)</f>
        <v>2000.0000000000007</v>
      </c>
      <c r="AZ15" t="s">
        <v>143</v>
      </c>
    </row>
    <row r="16" spans="1:52" x14ac:dyDescent="0.35">
      <c r="AZ16" t="s">
        <v>145</v>
      </c>
    </row>
    <row r="17" spans="1:52" x14ac:dyDescent="0.35">
      <c r="A17" s="35" t="s">
        <v>119</v>
      </c>
      <c r="B17">
        <v>50</v>
      </c>
      <c r="C17">
        <v>60</v>
      </c>
      <c r="D17">
        <v>70</v>
      </c>
      <c r="E17">
        <v>80</v>
      </c>
      <c r="F17">
        <v>90</v>
      </c>
      <c r="G17">
        <v>100</v>
      </c>
      <c r="AZ17" t="s">
        <v>147</v>
      </c>
    </row>
    <row r="18" spans="1:52" x14ac:dyDescent="0.35">
      <c r="A18">
        <v>310</v>
      </c>
      <c r="B18" s="27">
        <v>0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AZ18" t="s">
        <v>149</v>
      </c>
    </row>
    <row r="19" spans="1:52" x14ac:dyDescent="0.35">
      <c r="A19">
        <v>320</v>
      </c>
      <c r="B19" s="30">
        <v>0</v>
      </c>
      <c r="C19">
        <v>0</v>
      </c>
      <c r="D19">
        <v>0</v>
      </c>
      <c r="E19">
        <v>0</v>
      </c>
      <c r="F19">
        <v>0</v>
      </c>
      <c r="G19" s="31">
        <v>0</v>
      </c>
      <c r="AZ19" t="s">
        <v>151</v>
      </c>
    </row>
    <row r="20" spans="1:52" x14ac:dyDescent="0.35">
      <c r="A20">
        <v>330</v>
      </c>
      <c r="B20" s="30">
        <v>0</v>
      </c>
      <c r="C20">
        <v>0</v>
      </c>
      <c r="D20">
        <v>0</v>
      </c>
      <c r="E20">
        <v>0</v>
      </c>
      <c r="F20">
        <v>0</v>
      </c>
      <c r="G20" s="31">
        <v>0</v>
      </c>
      <c r="AZ20" t="s">
        <v>153</v>
      </c>
    </row>
    <row r="21" spans="1:52" x14ac:dyDescent="0.35">
      <c r="A21">
        <v>340</v>
      </c>
      <c r="B21" s="30">
        <v>0</v>
      </c>
      <c r="C21">
        <v>0</v>
      </c>
      <c r="D21">
        <v>0</v>
      </c>
      <c r="E21">
        <v>0</v>
      </c>
      <c r="F21">
        <v>0</v>
      </c>
      <c r="G21" s="31">
        <v>0</v>
      </c>
      <c r="AZ21" t="s">
        <v>155</v>
      </c>
    </row>
    <row r="22" spans="1:52" x14ac:dyDescent="0.35">
      <c r="A22">
        <v>350</v>
      </c>
      <c r="B22" s="30">
        <v>0</v>
      </c>
      <c r="C22">
        <v>0</v>
      </c>
      <c r="D22">
        <v>0</v>
      </c>
      <c r="E22">
        <v>0</v>
      </c>
      <c r="F22">
        <v>0</v>
      </c>
      <c r="G22" s="31">
        <v>0</v>
      </c>
      <c r="AZ22" t="s">
        <v>157</v>
      </c>
    </row>
    <row r="23" spans="1:52" x14ac:dyDescent="0.35">
      <c r="A23">
        <v>360</v>
      </c>
      <c r="B23" s="30">
        <v>0</v>
      </c>
      <c r="C23">
        <v>0</v>
      </c>
      <c r="D23">
        <v>0</v>
      </c>
      <c r="E23">
        <v>0</v>
      </c>
      <c r="F23">
        <v>0</v>
      </c>
      <c r="G23" s="31">
        <v>0</v>
      </c>
      <c r="AZ23" t="s">
        <v>159</v>
      </c>
    </row>
    <row r="24" spans="1:52" x14ac:dyDescent="0.35">
      <c r="A24">
        <v>370</v>
      </c>
      <c r="B24" s="30">
        <v>0</v>
      </c>
      <c r="C24">
        <v>0</v>
      </c>
      <c r="D24">
        <v>0</v>
      </c>
      <c r="E24">
        <v>0</v>
      </c>
      <c r="F24">
        <v>0</v>
      </c>
      <c r="G24" s="31">
        <v>0</v>
      </c>
      <c r="AZ24" t="s">
        <v>161</v>
      </c>
    </row>
    <row r="25" spans="1:52" x14ac:dyDescent="0.35">
      <c r="A25">
        <v>380</v>
      </c>
      <c r="B25" s="30">
        <v>0</v>
      </c>
      <c r="C25">
        <v>0</v>
      </c>
      <c r="D25">
        <v>0</v>
      </c>
      <c r="E25">
        <v>0</v>
      </c>
      <c r="F25">
        <v>0</v>
      </c>
      <c r="G25" s="31">
        <v>0</v>
      </c>
      <c r="AZ25" t="s">
        <v>163</v>
      </c>
    </row>
    <row r="26" spans="1:52" x14ac:dyDescent="0.35">
      <c r="A26">
        <v>390</v>
      </c>
      <c r="B26" s="30">
        <v>0</v>
      </c>
      <c r="C26">
        <v>0</v>
      </c>
      <c r="D26">
        <v>0</v>
      </c>
      <c r="E26">
        <v>0</v>
      </c>
      <c r="F26">
        <v>0</v>
      </c>
      <c r="G26" s="31">
        <v>0</v>
      </c>
      <c r="AZ26" t="s">
        <v>165</v>
      </c>
    </row>
    <row r="27" spans="1:52" x14ac:dyDescent="0.35">
      <c r="A27">
        <v>400</v>
      </c>
      <c r="B27" s="30">
        <v>0</v>
      </c>
      <c r="C27">
        <v>0</v>
      </c>
      <c r="D27">
        <v>0</v>
      </c>
      <c r="E27">
        <v>0</v>
      </c>
      <c r="F27">
        <v>0</v>
      </c>
      <c r="G27" s="31">
        <v>0</v>
      </c>
      <c r="AZ27" t="s">
        <v>167</v>
      </c>
    </row>
    <row r="28" spans="1:52" x14ac:dyDescent="0.35">
      <c r="A28">
        <v>410</v>
      </c>
      <c r="B28" s="32">
        <v>0</v>
      </c>
      <c r="C28" s="33">
        <v>0</v>
      </c>
      <c r="D28" s="33">
        <v>0</v>
      </c>
      <c r="E28" s="33">
        <v>0</v>
      </c>
      <c r="F28" s="33">
        <v>0</v>
      </c>
      <c r="G28" s="34">
        <v>0</v>
      </c>
      <c r="AZ28" t="s">
        <v>169</v>
      </c>
    </row>
    <row r="29" spans="1:52" x14ac:dyDescent="0.35">
      <c r="AZ29" t="s">
        <v>171</v>
      </c>
    </row>
    <row r="30" spans="1:52" x14ac:dyDescent="0.35">
      <c r="A30" s="35" t="s">
        <v>121</v>
      </c>
      <c r="B30">
        <v>50</v>
      </c>
      <c r="C30">
        <v>60</v>
      </c>
      <c r="D30">
        <v>70</v>
      </c>
      <c r="E30">
        <v>80</v>
      </c>
      <c r="F30">
        <v>90</v>
      </c>
      <c r="G30">
        <v>100</v>
      </c>
      <c r="AZ30" t="s">
        <v>173</v>
      </c>
    </row>
    <row r="31" spans="1:52" x14ac:dyDescent="0.35">
      <c r="A31">
        <v>310</v>
      </c>
      <c r="B31" s="27">
        <v>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AZ31" t="s">
        <v>175</v>
      </c>
    </row>
    <row r="32" spans="1:52" x14ac:dyDescent="0.35">
      <c r="A32">
        <v>320</v>
      </c>
      <c r="B32" s="30">
        <v>0</v>
      </c>
      <c r="C32">
        <v>0</v>
      </c>
      <c r="D32">
        <v>0</v>
      </c>
      <c r="E32">
        <v>0</v>
      </c>
      <c r="F32">
        <v>0</v>
      </c>
      <c r="G32" s="31">
        <v>0</v>
      </c>
      <c r="AZ32" t="s">
        <v>177</v>
      </c>
    </row>
    <row r="33" spans="1:52" x14ac:dyDescent="0.35">
      <c r="A33">
        <v>330</v>
      </c>
      <c r="B33" s="30">
        <v>0</v>
      </c>
      <c r="C33">
        <v>0</v>
      </c>
      <c r="D33">
        <v>0</v>
      </c>
      <c r="E33">
        <v>0</v>
      </c>
      <c r="F33">
        <v>0</v>
      </c>
      <c r="G33" s="31">
        <v>0</v>
      </c>
      <c r="AZ33" t="s">
        <v>179</v>
      </c>
    </row>
    <row r="34" spans="1:52" x14ac:dyDescent="0.35">
      <c r="A34">
        <v>340</v>
      </c>
      <c r="B34" s="30">
        <v>0</v>
      </c>
      <c r="C34">
        <v>0</v>
      </c>
      <c r="D34">
        <v>0</v>
      </c>
      <c r="E34">
        <v>0</v>
      </c>
      <c r="F34">
        <v>0</v>
      </c>
      <c r="G34" s="31">
        <v>0</v>
      </c>
      <c r="AZ34" t="s">
        <v>181</v>
      </c>
    </row>
    <row r="35" spans="1:52" x14ac:dyDescent="0.35">
      <c r="A35">
        <v>350</v>
      </c>
      <c r="B35" s="30">
        <v>0</v>
      </c>
      <c r="C35">
        <v>0</v>
      </c>
      <c r="D35">
        <v>0</v>
      </c>
      <c r="E35">
        <v>0</v>
      </c>
      <c r="F35">
        <v>0</v>
      </c>
      <c r="G35" s="31">
        <v>0</v>
      </c>
      <c r="AZ35" t="s">
        <v>183</v>
      </c>
    </row>
    <row r="36" spans="1:52" x14ac:dyDescent="0.35">
      <c r="A36">
        <v>360</v>
      </c>
      <c r="B36" s="30">
        <v>0</v>
      </c>
      <c r="C36">
        <v>0</v>
      </c>
      <c r="D36">
        <v>0</v>
      </c>
      <c r="E36">
        <v>0</v>
      </c>
      <c r="F36">
        <v>0</v>
      </c>
      <c r="G36" s="31">
        <v>0</v>
      </c>
      <c r="AZ36" t="s">
        <v>185</v>
      </c>
    </row>
    <row r="37" spans="1:52" x14ac:dyDescent="0.35">
      <c r="A37">
        <v>370</v>
      </c>
      <c r="B37" s="30">
        <v>0</v>
      </c>
      <c r="C37">
        <v>0</v>
      </c>
      <c r="D37">
        <v>0</v>
      </c>
      <c r="E37">
        <v>0</v>
      </c>
      <c r="F37">
        <v>0</v>
      </c>
      <c r="G37" s="31">
        <v>0</v>
      </c>
      <c r="AZ37" t="s">
        <v>187</v>
      </c>
    </row>
    <row r="38" spans="1:52" x14ac:dyDescent="0.35">
      <c r="A38">
        <v>380</v>
      </c>
      <c r="B38" s="30">
        <v>0</v>
      </c>
      <c r="C38">
        <v>0</v>
      </c>
      <c r="D38">
        <v>0</v>
      </c>
      <c r="E38">
        <v>0</v>
      </c>
      <c r="F38">
        <v>0</v>
      </c>
      <c r="G38" s="31">
        <v>0</v>
      </c>
      <c r="AZ38" t="s">
        <v>189</v>
      </c>
    </row>
    <row r="39" spans="1:52" x14ac:dyDescent="0.35">
      <c r="A39">
        <v>390</v>
      </c>
      <c r="B39" s="30">
        <v>0</v>
      </c>
      <c r="C39">
        <v>0</v>
      </c>
      <c r="D39">
        <v>0</v>
      </c>
      <c r="E39">
        <v>0</v>
      </c>
      <c r="F39">
        <v>0</v>
      </c>
      <c r="G39" s="31">
        <v>0</v>
      </c>
      <c r="AZ39" t="s">
        <v>191</v>
      </c>
    </row>
    <row r="40" spans="1:52" x14ac:dyDescent="0.35">
      <c r="A40">
        <v>400</v>
      </c>
      <c r="B40" s="30">
        <v>0</v>
      </c>
      <c r="C40">
        <v>0</v>
      </c>
      <c r="D40">
        <v>0</v>
      </c>
      <c r="E40">
        <v>0</v>
      </c>
      <c r="F40">
        <v>0</v>
      </c>
      <c r="G40" s="31">
        <v>0</v>
      </c>
      <c r="AZ40" t="s">
        <v>193</v>
      </c>
    </row>
    <row r="41" spans="1:52" x14ac:dyDescent="0.35">
      <c r="A41">
        <v>410</v>
      </c>
      <c r="B41" s="32">
        <v>0</v>
      </c>
      <c r="C41" s="33">
        <v>0</v>
      </c>
      <c r="D41" s="33">
        <v>0</v>
      </c>
      <c r="E41" s="33">
        <v>0</v>
      </c>
      <c r="F41" s="33">
        <v>0</v>
      </c>
      <c r="G41" s="34">
        <v>0</v>
      </c>
      <c r="AZ41" t="s">
        <v>195</v>
      </c>
    </row>
    <row r="42" spans="1:52" x14ac:dyDescent="0.35">
      <c r="AZ42" t="s">
        <v>197</v>
      </c>
    </row>
    <row r="43" spans="1:52" x14ac:dyDescent="0.35">
      <c r="A43" s="35" t="s">
        <v>123</v>
      </c>
      <c r="B43">
        <v>50</v>
      </c>
      <c r="C43">
        <v>60</v>
      </c>
      <c r="D43">
        <v>70</v>
      </c>
      <c r="E43">
        <v>80</v>
      </c>
      <c r="F43">
        <v>90</v>
      </c>
      <c r="G43">
        <v>100</v>
      </c>
      <c r="AZ43" t="s">
        <v>199</v>
      </c>
    </row>
    <row r="44" spans="1:52" x14ac:dyDescent="0.35">
      <c r="A44">
        <v>310</v>
      </c>
      <c r="B44" s="27">
        <v>2.8749999999999994E-2</v>
      </c>
      <c r="C44" s="28">
        <v>2.8749999999999994E-2</v>
      </c>
      <c r="D44" s="28">
        <v>0</v>
      </c>
      <c r="E44" s="28">
        <v>0</v>
      </c>
      <c r="F44" s="28">
        <v>0</v>
      </c>
      <c r="G44" s="29">
        <v>0</v>
      </c>
      <c r="AZ44" t="s">
        <v>201</v>
      </c>
    </row>
    <row r="45" spans="1:52" x14ac:dyDescent="0.35">
      <c r="A45">
        <v>320</v>
      </c>
      <c r="B45" s="30">
        <v>2.8749999999999994E-2</v>
      </c>
      <c r="C45">
        <v>2.8749999999999994E-2</v>
      </c>
      <c r="D45">
        <v>0</v>
      </c>
      <c r="E45">
        <v>0</v>
      </c>
      <c r="F45">
        <v>0</v>
      </c>
      <c r="G45" s="31">
        <v>0</v>
      </c>
      <c r="AZ45" t="s">
        <v>203</v>
      </c>
    </row>
    <row r="46" spans="1:52" x14ac:dyDescent="0.35">
      <c r="A46">
        <v>330</v>
      </c>
      <c r="B46" s="30">
        <v>2.8749999999999994E-2</v>
      </c>
      <c r="C46">
        <v>2.8749999999999994E-2</v>
      </c>
      <c r="D46">
        <v>0</v>
      </c>
      <c r="E46">
        <v>0</v>
      </c>
      <c r="F46">
        <v>0</v>
      </c>
      <c r="G46" s="31">
        <v>0</v>
      </c>
      <c r="AZ46" t="s">
        <v>205</v>
      </c>
    </row>
    <row r="47" spans="1:52" x14ac:dyDescent="0.35">
      <c r="A47">
        <v>340</v>
      </c>
      <c r="B47" s="30">
        <v>2.8749999999999994E-2</v>
      </c>
      <c r="C47">
        <v>2.8749999999999994E-2</v>
      </c>
      <c r="D47">
        <v>0</v>
      </c>
      <c r="E47">
        <v>0</v>
      </c>
      <c r="F47">
        <v>0</v>
      </c>
      <c r="G47" s="31">
        <v>0</v>
      </c>
      <c r="AZ47" t="s">
        <v>207</v>
      </c>
    </row>
    <row r="48" spans="1:52" x14ac:dyDescent="0.35">
      <c r="A48">
        <v>350</v>
      </c>
      <c r="B48" s="30">
        <v>2.8749999999999994E-2</v>
      </c>
      <c r="C48">
        <v>2.8749999999999994E-2</v>
      </c>
      <c r="D48">
        <v>0</v>
      </c>
      <c r="E48">
        <v>0</v>
      </c>
      <c r="F48">
        <v>0</v>
      </c>
      <c r="G48" s="31">
        <v>0</v>
      </c>
      <c r="AZ48" t="s">
        <v>209</v>
      </c>
    </row>
    <row r="49" spans="1:52" x14ac:dyDescent="0.35">
      <c r="A49">
        <v>360</v>
      </c>
      <c r="B49" s="30">
        <v>2.8749999999999994E-2</v>
      </c>
      <c r="C49">
        <v>2.8749999999999994E-2</v>
      </c>
      <c r="D49">
        <v>0</v>
      </c>
      <c r="E49">
        <v>0</v>
      </c>
      <c r="F49">
        <v>0</v>
      </c>
      <c r="G49" s="31">
        <v>0</v>
      </c>
      <c r="AZ49" t="s">
        <v>211</v>
      </c>
    </row>
    <row r="50" spans="1:52" x14ac:dyDescent="0.35">
      <c r="A50">
        <v>370</v>
      </c>
      <c r="B50" s="30">
        <v>2.8749999999999994E-2</v>
      </c>
      <c r="C50">
        <v>2.8749999999999994E-2</v>
      </c>
      <c r="D50">
        <v>0</v>
      </c>
      <c r="E50">
        <v>0</v>
      </c>
      <c r="F50">
        <v>0</v>
      </c>
      <c r="G50" s="31">
        <v>0</v>
      </c>
      <c r="AZ50" t="s">
        <v>213</v>
      </c>
    </row>
    <row r="51" spans="1:52" x14ac:dyDescent="0.35">
      <c r="A51">
        <v>380</v>
      </c>
      <c r="B51" s="30">
        <v>2.8749999999999994E-2</v>
      </c>
      <c r="C51">
        <v>2.8749999999999994E-2</v>
      </c>
      <c r="D51">
        <v>0</v>
      </c>
      <c r="E51">
        <v>0</v>
      </c>
      <c r="F51">
        <v>0</v>
      </c>
      <c r="G51" s="31">
        <v>0</v>
      </c>
      <c r="AZ51" t="s">
        <v>215</v>
      </c>
    </row>
    <row r="52" spans="1:52" x14ac:dyDescent="0.35">
      <c r="A52">
        <v>390</v>
      </c>
      <c r="B52" s="30">
        <v>0</v>
      </c>
      <c r="C52">
        <v>0</v>
      </c>
      <c r="D52">
        <v>0</v>
      </c>
      <c r="E52">
        <v>0</v>
      </c>
      <c r="F52">
        <v>0</v>
      </c>
      <c r="G52" s="31">
        <v>0</v>
      </c>
      <c r="AZ52" t="s">
        <v>217</v>
      </c>
    </row>
    <row r="53" spans="1:52" x14ac:dyDescent="0.35">
      <c r="A53">
        <v>400</v>
      </c>
      <c r="B53" s="30">
        <v>0</v>
      </c>
      <c r="C53">
        <v>0</v>
      </c>
      <c r="D53">
        <v>0</v>
      </c>
      <c r="E53">
        <v>0</v>
      </c>
      <c r="F53">
        <v>0</v>
      </c>
      <c r="G53" s="31">
        <v>0</v>
      </c>
      <c r="AZ53" t="s">
        <v>219</v>
      </c>
    </row>
    <row r="54" spans="1:52" x14ac:dyDescent="0.35">
      <c r="A54">
        <v>410</v>
      </c>
      <c r="B54" s="32">
        <v>0</v>
      </c>
      <c r="C54" s="33">
        <v>1.1079678841063772E-14</v>
      </c>
      <c r="D54" s="33">
        <v>0</v>
      </c>
      <c r="E54" s="33">
        <v>0</v>
      </c>
      <c r="F54" s="33">
        <v>0</v>
      </c>
      <c r="G54" s="34">
        <v>0</v>
      </c>
      <c r="AZ54" t="s">
        <v>221</v>
      </c>
    </row>
    <row r="55" spans="1:52" x14ac:dyDescent="0.35">
      <c r="AZ55" t="s">
        <v>223</v>
      </c>
    </row>
    <row r="56" spans="1:52" x14ac:dyDescent="0.35">
      <c r="A56" s="35" t="s">
        <v>125</v>
      </c>
      <c r="B56">
        <v>50</v>
      </c>
      <c r="C56">
        <v>60</v>
      </c>
      <c r="D56">
        <v>70</v>
      </c>
      <c r="E56">
        <v>80</v>
      </c>
      <c r="F56">
        <v>90</v>
      </c>
      <c r="G56">
        <v>100</v>
      </c>
      <c r="AZ56" t="s">
        <v>225</v>
      </c>
    </row>
    <row r="57" spans="1:52" x14ac:dyDescent="0.35">
      <c r="A57">
        <v>310</v>
      </c>
      <c r="B57" s="27">
        <v>0</v>
      </c>
      <c r="C57" s="28">
        <v>0</v>
      </c>
      <c r="D57" s="28">
        <v>0</v>
      </c>
      <c r="E57" s="28">
        <v>0</v>
      </c>
      <c r="F57" s="28">
        <v>0</v>
      </c>
      <c r="G57" s="29">
        <v>0</v>
      </c>
      <c r="AZ57" t="s">
        <v>227</v>
      </c>
    </row>
    <row r="58" spans="1:52" x14ac:dyDescent="0.35">
      <c r="A58">
        <v>320</v>
      </c>
      <c r="B58" s="30">
        <v>0</v>
      </c>
      <c r="C58">
        <v>0</v>
      </c>
      <c r="D58">
        <v>0</v>
      </c>
      <c r="E58">
        <v>0</v>
      </c>
      <c r="F58">
        <v>0</v>
      </c>
      <c r="G58" s="31">
        <v>0</v>
      </c>
      <c r="AZ58" t="s">
        <v>229</v>
      </c>
    </row>
    <row r="59" spans="1:52" x14ac:dyDescent="0.35">
      <c r="A59">
        <v>330</v>
      </c>
      <c r="B59" s="30">
        <v>0</v>
      </c>
      <c r="C59">
        <v>0</v>
      </c>
      <c r="D59">
        <v>0</v>
      </c>
      <c r="E59">
        <v>0</v>
      </c>
      <c r="F59">
        <v>0</v>
      </c>
      <c r="G59" s="31">
        <v>0</v>
      </c>
      <c r="AZ59" t="s">
        <v>231</v>
      </c>
    </row>
    <row r="60" spans="1:52" x14ac:dyDescent="0.35">
      <c r="A60">
        <v>340</v>
      </c>
      <c r="B60" s="30">
        <v>0</v>
      </c>
      <c r="C60">
        <v>0</v>
      </c>
      <c r="D60">
        <v>0</v>
      </c>
      <c r="E60">
        <v>0</v>
      </c>
      <c r="F60">
        <v>0</v>
      </c>
      <c r="G60" s="31">
        <v>0</v>
      </c>
      <c r="AZ60" t="s">
        <v>233</v>
      </c>
    </row>
    <row r="61" spans="1:52" x14ac:dyDescent="0.35">
      <c r="A61">
        <v>350</v>
      </c>
      <c r="B61" s="30">
        <v>0</v>
      </c>
      <c r="C61">
        <v>0</v>
      </c>
      <c r="D61">
        <v>0</v>
      </c>
      <c r="E61">
        <v>0</v>
      </c>
      <c r="F61">
        <v>0</v>
      </c>
      <c r="G61" s="31">
        <v>0</v>
      </c>
      <c r="AZ61" t="s">
        <v>235</v>
      </c>
    </row>
    <row r="62" spans="1:52" x14ac:dyDescent="0.35">
      <c r="A62">
        <v>360</v>
      </c>
      <c r="B62" s="30">
        <v>0</v>
      </c>
      <c r="C62">
        <v>0</v>
      </c>
      <c r="D62">
        <v>0</v>
      </c>
      <c r="E62">
        <v>0</v>
      </c>
      <c r="F62">
        <v>0</v>
      </c>
      <c r="G62" s="31">
        <v>0</v>
      </c>
      <c r="AZ62" t="s">
        <v>237</v>
      </c>
    </row>
    <row r="63" spans="1:52" x14ac:dyDescent="0.35">
      <c r="A63">
        <v>370</v>
      </c>
      <c r="B63" s="30">
        <v>0</v>
      </c>
      <c r="C63">
        <v>0</v>
      </c>
      <c r="D63">
        <v>0</v>
      </c>
      <c r="E63">
        <v>0</v>
      </c>
      <c r="F63">
        <v>0</v>
      </c>
      <c r="G63" s="31">
        <v>0</v>
      </c>
      <c r="AZ63" t="s">
        <v>239</v>
      </c>
    </row>
    <row r="64" spans="1:52" x14ac:dyDescent="0.35">
      <c r="A64">
        <v>380</v>
      </c>
      <c r="B64" s="30">
        <v>0</v>
      </c>
      <c r="C64">
        <v>0</v>
      </c>
      <c r="D64">
        <v>0</v>
      </c>
      <c r="E64">
        <v>0</v>
      </c>
      <c r="F64">
        <v>0</v>
      </c>
      <c r="G64" s="31">
        <v>0</v>
      </c>
    </row>
    <row r="65" spans="1:7" x14ac:dyDescent="0.35">
      <c r="A65">
        <v>390</v>
      </c>
      <c r="B65" s="30">
        <v>0</v>
      </c>
      <c r="C65">
        <v>0</v>
      </c>
      <c r="D65">
        <v>0</v>
      </c>
      <c r="E65">
        <v>0</v>
      </c>
      <c r="F65">
        <v>0</v>
      </c>
      <c r="G65" s="31">
        <v>0</v>
      </c>
    </row>
    <row r="66" spans="1:7" x14ac:dyDescent="0.35">
      <c r="A66">
        <v>400</v>
      </c>
      <c r="B66" s="30">
        <v>0</v>
      </c>
      <c r="C66">
        <v>0</v>
      </c>
      <c r="D66">
        <v>0</v>
      </c>
      <c r="E66">
        <v>0</v>
      </c>
      <c r="F66">
        <v>0</v>
      </c>
      <c r="G66" s="31">
        <v>0</v>
      </c>
    </row>
    <row r="67" spans="1:7" x14ac:dyDescent="0.35">
      <c r="A67">
        <v>410</v>
      </c>
      <c r="B67" s="32">
        <v>0</v>
      </c>
      <c r="C67" s="33">
        <v>0</v>
      </c>
      <c r="D67" s="33">
        <v>0</v>
      </c>
      <c r="E67" s="33">
        <v>0</v>
      </c>
      <c r="F67" s="33">
        <v>0</v>
      </c>
      <c r="G67" s="34">
        <v>0</v>
      </c>
    </row>
    <row r="69" spans="1:7" x14ac:dyDescent="0.35">
      <c r="A69" s="35" t="s">
        <v>127</v>
      </c>
      <c r="B69">
        <v>50</v>
      </c>
      <c r="C69">
        <v>60</v>
      </c>
      <c r="D69">
        <v>70</v>
      </c>
      <c r="E69">
        <v>80</v>
      </c>
      <c r="F69">
        <v>90</v>
      </c>
      <c r="G69">
        <v>100</v>
      </c>
    </row>
    <row r="70" spans="1:7" x14ac:dyDescent="0.35">
      <c r="A70">
        <v>310</v>
      </c>
      <c r="B70" s="27">
        <v>0</v>
      </c>
      <c r="C70" s="28">
        <v>0</v>
      </c>
      <c r="D70" s="28">
        <v>0</v>
      </c>
      <c r="E70" s="28">
        <v>0</v>
      </c>
      <c r="F70" s="28">
        <v>0</v>
      </c>
      <c r="G70" s="29">
        <v>0</v>
      </c>
    </row>
    <row r="71" spans="1:7" x14ac:dyDescent="0.35">
      <c r="A71">
        <v>320</v>
      </c>
      <c r="B71" s="30">
        <v>0</v>
      </c>
      <c r="C71">
        <v>0</v>
      </c>
      <c r="D71">
        <v>0</v>
      </c>
      <c r="E71">
        <v>0</v>
      </c>
      <c r="F71">
        <v>0</v>
      </c>
      <c r="G71" s="31">
        <v>0</v>
      </c>
    </row>
    <row r="72" spans="1:7" x14ac:dyDescent="0.35">
      <c r="A72">
        <v>330</v>
      </c>
      <c r="B72" s="30">
        <v>0</v>
      </c>
      <c r="C72">
        <v>0</v>
      </c>
      <c r="D72">
        <v>0</v>
      </c>
      <c r="E72">
        <v>0</v>
      </c>
      <c r="F72">
        <v>0</v>
      </c>
      <c r="G72" s="31">
        <v>0</v>
      </c>
    </row>
    <row r="73" spans="1:7" x14ac:dyDescent="0.35">
      <c r="A73">
        <v>340</v>
      </c>
      <c r="B73" s="30">
        <v>0</v>
      </c>
      <c r="C73">
        <v>0</v>
      </c>
      <c r="D73">
        <v>0</v>
      </c>
      <c r="E73">
        <v>0</v>
      </c>
      <c r="F73">
        <v>0</v>
      </c>
      <c r="G73" s="31">
        <v>0</v>
      </c>
    </row>
    <row r="74" spans="1:7" x14ac:dyDescent="0.35">
      <c r="A74">
        <v>350</v>
      </c>
      <c r="B74" s="30">
        <v>0</v>
      </c>
      <c r="C74">
        <v>0</v>
      </c>
      <c r="D74">
        <v>0</v>
      </c>
      <c r="E74">
        <v>0</v>
      </c>
      <c r="F74">
        <v>0</v>
      </c>
      <c r="G74" s="31">
        <v>0</v>
      </c>
    </row>
    <row r="75" spans="1:7" x14ac:dyDescent="0.35">
      <c r="A75">
        <v>360</v>
      </c>
      <c r="B75" s="30">
        <v>0</v>
      </c>
      <c r="C75">
        <v>0</v>
      </c>
      <c r="D75">
        <v>0</v>
      </c>
      <c r="E75">
        <v>0</v>
      </c>
      <c r="F75">
        <v>0</v>
      </c>
      <c r="G75" s="31">
        <v>0</v>
      </c>
    </row>
    <row r="76" spans="1:7" x14ac:dyDescent="0.35">
      <c r="A76">
        <v>370</v>
      </c>
      <c r="B76" s="30">
        <v>0</v>
      </c>
      <c r="C76">
        <v>0</v>
      </c>
      <c r="D76">
        <v>0</v>
      </c>
      <c r="E76">
        <v>0</v>
      </c>
      <c r="F76">
        <v>0</v>
      </c>
      <c r="G76" s="31">
        <v>0</v>
      </c>
    </row>
    <row r="77" spans="1:7" x14ac:dyDescent="0.35">
      <c r="A77">
        <v>380</v>
      </c>
      <c r="B77" s="30">
        <v>0</v>
      </c>
      <c r="C77">
        <v>0</v>
      </c>
      <c r="D77">
        <v>0</v>
      </c>
      <c r="E77">
        <v>0</v>
      </c>
      <c r="F77">
        <v>0</v>
      </c>
      <c r="G77" s="31">
        <v>0</v>
      </c>
    </row>
    <row r="78" spans="1:7" x14ac:dyDescent="0.35">
      <c r="A78">
        <v>390</v>
      </c>
      <c r="B78" s="30">
        <v>0</v>
      </c>
      <c r="C78">
        <v>0</v>
      </c>
      <c r="D78">
        <v>0</v>
      </c>
      <c r="E78">
        <v>0</v>
      </c>
      <c r="F78">
        <v>0</v>
      </c>
      <c r="G78" s="31">
        <v>0</v>
      </c>
    </row>
    <row r="79" spans="1:7" x14ac:dyDescent="0.35">
      <c r="A79">
        <v>400</v>
      </c>
      <c r="B79" s="30">
        <v>0</v>
      </c>
      <c r="C79">
        <v>0</v>
      </c>
      <c r="D79">
        <v>0</v>
      </c>
      <c r="E79">
        <v>0</v>
      </c>
      <c r="F79">
        <v>0</v>
      </c>
      <c r="G79" s="31">
        <v>0</v>
      </c>
    </row>
    <row r="80" spans="1:7" x14ac:dyDescent="0.35">
      <c r="A80">
        <v>410</v>
      </c>
      <c r="B80" s="32">
        <v>0</v>
      </c>
      <c r="C80" s="33">
        <v>0</v>
      </c>
      <c r="D80" s="33">
        <v>0</v>
      </c>
      <c r="E80" s="33">
        <v>0</v>
      </c>
      <c r="F80" s="33">
        <v>0</v>
      </c>
      <c r="G80" s="34">
        <v>0</v>
      </c>
    </row>
    <row r="82" spans="1:7" x14ac:dyDescent="0.35">
      <c r="A82" s="35" t="s">
        <v>129</v>
      </c>
      <c r="B82">
        <v>50</v>
      </c>
      <c r="C82">
        <v>60</v>
      </c>
      <c r="D82">
        <v>70</v>
      </c>
      <c r="E82">
        <v>80</v>
      </c>
      <c r="F82">
        <v>90</v>
      </c>
      <c r="G82">
        <v>100</v>
      </c>
    </row>
    <row r="83" spans="1:7" x14ac:dyDescent="0.35">
      <c r="A83">
        <v>310</v>
      </c>
      <c r="B83" s="27">
        <v>0</v>
      </c>
      <c r="C83" s="28">
        <v>0</v>
      </c>
      <c r="D83" s="28">
        <v>0</v>
      </c>
      <c r="E83" s="28">
        <v>0</v>
      </c>
      <c r="F83" s="28">
        <v>0</v>
      </c>
      <c r="G83" s="29">
        <v>0</v>
      </c>
    </row>
    <row r="84" spans="1:7" x14ac:dyDescent="0.35">
      <c r="A84">
        <v>320</v>
      </c>
      <c r="B84" s="30">
        <v>0</v>
      </c>
      <c r="C84">
        <v>0</v>
      </c>
      <c r="D84">
        <v>0</v>
      </c>
      <c r="E84">
        <v>0</v>
      </c>
      <c r="F84">
        <v>0</v>
      </c>
      <c r="G84" s="31">
        <v>0</v>
      </c>
    </row>
    <row r="85" spans="1:7" x14ac:dyDescent="0.35">
      <c r="A85">
        <v>330</v>
      </c>
      <c r="B85" s="30">
        <v>0</v>
      </c>
      <c r="C85">
        <v>0</v>
      </c>
      <c r="D85">
        <v>0</v>
      </c>
      <c r="E85">
        <v>0</v>
      </c>
      <c r="F85">
        <v>0</v>
      </c>
      <c r="G85" s="31">
        <v>0</v>
      </c>
    </row>
    <row r="86" spans="1:7" x14ac:dyDescent="0.35">
      <c r="A86">
        <v>340</v>
      </c>
      <c r="B86" s="30">
        <v>0</v>
      </c>
      <c r="C86">
        <v>0</v>
      </c>
      <c r="D86">
        <v>0</v>
      </c>
      <c r="E86">
        <v>0</v>
      </c>
      <c r="F86">
        <v>0</v>
      </c>
      <c r="G86" s="31">
        <v>0</v>
      </c>
    </row>
    <row r="87" spans="1:7" x14ac:dyDescent="0.35">
      <c r="A87">
        <v>350</v>
      </c>
      <c r="B87" s="30">
        <v>0</v>
      </c>
      <c r="C87">
        <v>0</v>
      </c>
      <c r="D87">
        <v>0</v>
      </c>
      <c r="E87">
        <v>0</v>
      </c>
      <c r="F87">
        <v>0</v>
      </c>
      <c r="G87" s="31">
        <v>0</v>
      </c>
    </row>
    <row r="88" spans="1:7" x14ac:dyDescent="0.35">
      <c r="A88">
        <v>360</v>
      </c>
      <c r="B88" s="30">
        <v>0</v>
      </c>
      <c r="C88">
        <v>0</v>
      </c>
      <c r="D88">
        <v>0</v>
      </c>
      <c r="E88">
        <v>0</v>
      </c>
      <c r="F88">
        <v>0</v>
      </c>
      <c r="G88" s="31">
        <v>0</v>
      </c>
    </row>
    <row r="89" spans="1:7" x14ac:dyDescent="0.35">
      <c r="A89">
        <v>370</v>
      </c>
      <c r="B89" s="30">
        <v>0</v>
      </c>
      <c r="C89">
        <v>0</v>
      </c>
      <c r="D89">
        <v>0</v>
      </c>
      <c r="E89">
        <v>0</v>
      </c>
      <c r="F89">
        <v>0</v>
      </c>
      <c r="G89" s="31">
        <v>0</v>
      </c>
    </row>
    <row r="90" spans="1:7" x14ac:dyDescent="0.35">
      <c r="A90">
        <v>380</v>
      </c>
      <c r="B90" s="30">
        <v>0</v>
      </c>
      <c r="C90">
        <v>0</v>
      </c>
      <c r="D90">
        <v>0</v>
      </c>
      <c r="E90">
        <v>0</v>
      </c>
      <c r="F90">
        <v>0</v>
      </c>
      <c r="G90" s="31">
        <v>0</v>
      </c>
    </row>
    <row r="91" spans="1:7" x14ac:dyDescent="0.35">
      <c r="A91">
        <v>390</v>
      </c>
      <c r="B91" s="30">
        <v>0</v>
      </c>
      <c r="C91">
        <v>0</v>
      </c>
      <c r="D91">
        <v>0</v>
      </c>
      <c r="E91">
        <v>0</v>
      </c>
      <c r="F91">
        <v>0</v>
      </c>
      <c r="G91" s="31">
        <v>0</v>
      </c>
    </row>
    <row r="92" spans="1:7" x14ac:dyDescent="0.35">
      <c r="A92">
        <v>400</v>
      </c>
      <c r="B92" s="30">
        <v>1.9999999999989068E-2</v>
      </c>
      <c r="C92">
        <v>1.9999999999989516E-2</v>
      </c>
      <c r="D92">
        <v>0</v>
      </c>
      <c r="E92">
        <v>0</v>
      </c>
      <c r="F92">
        <v>0</v>
      </c>
      <c r="G92" s="31">
        <v>0</v>
      </c>
    </row>
    <row r="93" spans="1:7" x14ac:dyDescent="0.35">
      <c r="A93">
        <v>410</v>
      </c>
      <c r="B93" s="32">
        <v>2.0000000000002259E-2</v>
      </c>
      <c r="C93" s="33">
        <v>0</v>
      </c>
      <c r="D93" s="33">
        <v>0</v>
      </c>
      <c r="E93" s="33">
        <v>0</v>
      </c>
      <c r="F93" s="33">
        <v>0</v>
      </c>
      <c r="G93" s="34">
        <v>0</v>
      </c>
    </row>
    <row r="95" spans="1:7" x14ac:dyDescent="0.35">
      <c r="A95" s="35" t="s">
        <v>131</v>
      </c>
      <c r="B95">
        <v>50</v>
      </c>
      <c r="C95">
        <v>60</v>
      </c>
      <c r="D95">
        <v>70</v>
      </c>
      <c r="E95">
        <v>80</v>
      </c>
      <c r="F95">
        <v>90</v>
      </c>
      <c r="G95">
        <v>100</v>
      </c>
    </row>
    <row r="96" spans="1:7" x14ac:dyDescent="0.35">
      <c r="A96">
        <v>310</v>
      </c>
      <c r="B96" s="27">
        <v>49.908522727272697</v>
      </c>
      <c r="C96" s="28">
        <v>49.908522727272697</v>
      </c>
      <c r="D96" s="28">
        <v>48.599814814814785</v>
      </c>
      <c r="E96" s="28">
        <v>43.599814814814806</v>
      </c>
      <c r="F96" s="28">
        <v>38.59981481481482</v>
      </c>
      <c r="G96" s="29">
        <v>33.599814814814835</v>
      </c>
    </row>
    <row r="97" spans="1:7" x14ac:dyDescent="0.35">
      <c r="A97">
        <v>320</v>
      </c>
      <c r="B97" s="30">
        <v>49.908522727272704</v>
      </c>
      <c r="C97">
        <v>49.908522727272711</v>
      </c>
      <c r="D97">
        <v>48.599814814814799</v>
      </c>
      <c r="E97">
        <v>43.59981481481482</v>
      </c>
      <c r="F97">
        <v>38.599814814814835</v>
      </c>
      <c r="G97" s="31">
        <v>33.599814814814849</v>
      </c>
    </row>
    <row r="98" spans="1:7" x14ac:dyDescent="0.35">
      <c r="A98">
        <v>330</v>
      </c>
      <c r="B98" s="30">
        <v>49.908522727272697</v>
      </c>
      <c r="C98">
        <v>49.908522727272697</v>
      </c>
      <c r="D98">
        <v>48.599814814814785</v>
      </c>
      <c r="E98">
        <v>43.599814814814806</v>
      </c>
      <c r="F98">
        <v>38.599814814814827</v>
      </c>
      <c r="G98" s="31">
        <v>33.599814814814842</v>
      </c>
    </row>
    <row r="99" spans="1:7" x14ac:dyDescent="0.35">
      <c r="A99">
        <v>340</v>
      </c>
      <c r="B99" s="30">
        <v>49.908522727272697</v>
      </c>
      <c r="C99">
        <v>49.908522727272697</v>
      </c>
      <c r="D99">
        <v>48.599814814814785</v>
      </c>
      <c r="E99">
        <v>43.599814814814806</v>
      </c>
      <c r="F99">
        <v>38.59981481481482</v>
      </c>
      <c r="G99" s="31">
        <v>33.599814814814835</v>
      </c>
    </row>
    <row r="100" spans="1:7" x14ac:dyDescent="0.35">
      <c r="A100">
        <v>350</v>
      </c>
      <c r="B100" s="30">
        <v>49.908522727272697</v>
      </c>
      <c r="C100">
        <v>49.908522727272697</v>
      </c>
      <c r="D100">
        <v>48.599814814814785</v>
      </c>
      <c r="E100">
        <v>43.599814814814806</v>
      </c>
      <c r="F100">
        <v>38.599814814814827</v>
      </c>
      <c r="G100" s="31">
        <v>33.599814814814842</v>
      </c>
    </row>
    <row r="101" spans="1:7" x14ac:dyDescent="0.35">
      <c r="A101">
        <v>360</v>
      </c>
      <c r="B101" s="30">
        <v>49.908522727272697</v>
      </c>
      <c r="C101">
        <v>49.908522727272697</v>
      </c>
      <c r="D101">
        <v>48.599814814814785</v>
      </c>
      <c r="E101">
        <v>43.599814814814806</v>
      </c>
      <c r="F101">
        <v>38.59981481481482</v>
      </c>
      <c r="G101" s="31">
        <v>33.599814814814835</v>
      </c>
    </row>
    <row r="102" spans="1:7" x14ac:dyDescent="0.35">
      <c r="A102">
        <v>370</v>
      </c>
      <c r="B102" s="30">
        <v>49.908522727272697</v>
      </c>
      <c r="C102">
        <v>49.908522727272697</v>
      </c>
      <c r="D102">
        <v>48.599814814814785</v>
      </c>
      <c r="E102">
        <v>43.599814814814806</v>
      </c>
      <c r="F102">
        <v>38.599814814814827</v>
      </c>
      <c r="G102" s="31">
        <v>33.599814814814842</v>
      </c>
    </row>
    <row r="103" spans="1:7" x14ac:dyDescent="0.35">
      <c r="A103">
        <v>380</v>
      </c>
      <c r="B103" s="30">
        <v>49.908522727272697</v>
      </c>
      <c r="C103">
        <v>49.908522727272697</v>
      </c>
      <c r="D103">
        <v>48.599814814814785</v>
      </c>
      <c r="E103">
        <v>43.599814814814806</v>
      </c>
      <c r="F103">
        <v>38.599814814814827</v>
      </c>
      <c r="G103" s="31">
        <v>33.599814814814842</v>
      </c>
    </row>
    <row r="104" spans="1:7" x14ac:dyDescent="0.35">
      <c r="A104">
        <v>390</v>
      </c>
      <c r="B104" s="30">
        <v>49.916363636363648</v>
      </c>
      <c r="C104">
        <v>49.916363636363648</v>
      </c>
      <c r="D104">
        <v>48.599814814814756</v>
      </c>
      <c r="E104">
        <v>43.599814814814742</v>
      </c>
      <c r="F104">
        <v>40.274444444444413</v>
      </c>
      <c r="G104" s="31">
        <v>41.941111111111084</v>
      </c>
    </row>
    <row r="105" spans="1:7" x14ac:dyDescent="0.35">
      <c r="A105">
        <v>400</v>
      </c>
      <c r="B105" s="30">
        <v>48.9188888888892</v>
      </c>
      <c r="C105">
        <v>48.918888888889313</v>
      </c>
      <c r="D105">
        <v>48.599814814814756</v>
      </c>
      <c r="E105">
        <v>43.599814814814742</v>
      </c>
      <c r="F105">
        <v>39.718888888888856</v>
      </c>
      <c r="G105" s="31">
        <v>41.385555555555527</v>
      </c>
    </row>
    <row r="106" spans="1:7" x14ac:dyDescent="0.35">
      <c r="A106">
        <v>410</v>
      </c>
      <c r="B106" s="32">
        <v>28.918888888889448</v>
      </c>
      <c r="C106" s="33">
        <v>38.888888888888928</v>
      </c>
      <c r="D106" s="33">
        <v>48.599814814814771</v>
      </c>
      <c r="E106" s="33">
        <v>43.599814814814749</v>
      </c>
      <c r="F106" s="33">
        <v>39.163333333333306</v>
      </c>
      <c r="G106" s="34">
        <v>40.829999999999977</v>
      </c>
    </row>
    <row r="108" spans="1:7" x14ac:dyDescent="0.35">
      <c r="A108" s="35" t="s">
        <v>133</v>
      </c>
      <c r="B108">
        <v>50</v>
      </c>
      <c r="C108">
        <v>60</v>
      </c>
      <c r="D108">
        <v>70</v>
      </c>
      <c r="E108">
        <v>80</v>
      </c>
      <c r="F108">
        <v>90</v>
      </c>
      <c r="G108">
        <v>100</v>
      </c>
    </row>
    <row r="109" spans="1:7" x14ac:dyDescent="0.35">
      <c r="A109">
        <v>310</v>
      </c>
      <c r="B109" s="27">
        <v>0</v>
      </c>
      <c r="C109" s="28">
        <v>0</v>
      </c>
      <c r="D109" s="28">
        <v>0</v>
      </c>
      <c r="E109" s="28">
        <v>0</v>
      </c>
      <c r="F109" s="28">
        <v>0</v>
      </c>
      <c r="G109" s="29">
        <v>0</v>
      </c>
    </row>
    <row r="110" spans="1:7" x14ac:dyDescent="0.35">
      <c r="A110">
        <v>320</v>
      </c>
      <c r="B110" s="30">
        <v>0</v>
      </c>
      <c r="C110">
        <v>0</v>
      </c>
      <c r="D110">
        <v>0</v>
      </c>
      <c r="E110">
        <v>0</v>
      </c>
      <c r="F110">
        <v>0</v>
      </c>
      <c r="G110" s="31">
        <v>0</v>
      </c>
    </row>
    <row r="111" spans="1:7" x14ac:dyDescent="0.35">
      <c r="A111">
        <v>330</v>
      </c>
      <c r="B111" s="30">
        <v>0</v>
      </c>
      <c r="C111">
        <v>0</v>
      </c>
      <c r="D111">
        <v>0</v>
      </c>
      <c r="E111">
        <v>0</v>
      </c>
      <c r="F111">
        <v>0</v>
      </c>
      <c r="G111" s="31">
        <v>0</v>
      </c>
    </row>
    <row r="112" spans="1:7" x14ac:dyDescent="0.35">
      <c r="A112">
        <v>340</v>
      </c>
      <c r="B112" s="30">
        <v>0</v>
      </c>
      <c r="C112">
        <v>0</v>
      </c>
      <c r="D112">
        <v>0</v>
      </c>
      <c r="E112">
        <v>0</v>
      </c>
      <c r="F112">
        <v>0</v>
      </c>
      <c r="G112" s="31">
        <v>0</v>
      </c>
    </row>
    <row r="113" spans="1:7" x14ac:dyDescent="0.35">
      <c r="A113">
        <v>350</v>
      </c>
      <c r="B113" s="30">
        <v>0</v>
      </c>
      <c r="C113">
        <v>0</v>
      </c>
      <c r="D113">
        <v>0</v>
      </c>
      <c r="E113">
        <v>0</v>
      </c>
      <c r="F113">
        <v>0</v>
      </c>
      <c r="G113" s="31">
        <v>0</v>
      </c>
    </row>
    <row r="114" spans="1:7" x14ac:dyDescent="0.35">
      <c r="A114">
        <v>360</v>
      </c>
      <c r="B114" s="30">
        <v>0</v>
      </c>
      <c r="C114">
        <v>0</v>
      </c>
      <c r="D114">
        <v>0</v>
      </c>
      <c r="E114">
        <v>0</v>
      </c>
      <c r="F114">
        <v>0</v>
      </c>
      <c r="G114" s="31">
        <v>0</v>
      </c>
    </row>
    <row r="115" spans="1:7" x14ac:dyDescent="0.35">
      <c r="A115">
        <v>370</v>
      </c>
      <c r="B115" s="30">
        <v>0</v>
      </c>
      <c r="C115">
        <v>0</v>
      </c>
      <c r="D115">
        <v>0</v>
      </c>
      <c r="E115">
        <v>0</v>
      </c>
      <c r="F115">
        <v>0</v>
      </c>
      <c r="G115" s="31">
        <v>0</v>
      </c>
    </row>
    <row r="116" spans="1:7" x14ac:dyDescent="0.35">
      <c r="A116">
        <v>380</v>
      </c>
      <c r="B116" s="30">
        <v>0</v>
      </c>
      <c r="C116">
        <v>0</v>
      </c>
      <c r="D116">
        <v>0</v>
      </c>
      <c r="E116">
        <v>0</v>
      </c>
      <c r="F116">
        <v>0</v>
      </c>
      <c r="G116" s="31">
        <v>0</v>
      </c>
    </row>
    <row r="117" spans="1:7" x14ac:dyDescent="0.35">
      <c r="A117">
        <v>390</v>
      </c>
      <c r="B117" s="30">
        <v>0</v>
      </c>
      <c r="C117">
        <v>0</v>
      </c>
      <c r="D117">
        <v>0</v>
      </c>
      <c r="E117">
        <v>0</v>
      </c>
      <c r="F117">
        <v>0</v>
      </c>
      <c r="G117" s="31">
        <v>0</v>
      </c>
    </row>
    <row r="118" spans="1:7" x14ac:dyDescent="0.35">
      <c r="A118">
        <v>400</v>
      </c>
      <c r="B118" s="30">
        <v>0.52055555555539867</v>
      </c>
      <c r="C118">
        <v>0.52055555555534538</v>
      </c>
      <c r="D118">
        <v>0</v>
      </c>
      <c r="E118">
        <v>0</v>
      </c>
      <c r="F118">
        <v>0</v>
      </c>
      <c r="G118" s="31">
        <v>0</v>
      </c>
    </row>
    <row r="119" spans="1:7" x14ac:dyDescent="0.35">
      <c r="A119">
        <v>410</v>
      </c>
      <c r="B119" s="32">
        <v>10.520555555555273</v>
      </c>
      <c r="C119" s="33">
        <v>5.5555555555555234</v>
      </c>
      <c r="D119" s="33">
        <v>0</v>
      </c>
      <c r="E119" s="33">
        <v>0</v>
      </c>
      <c r="F119" s="33">
        <v>0</v>
      </c>
      <c r="G119" s="34">
        <v>0</v>
      </c>
    </row>
    <row r="121" spans="1:7" x14ac:dyDescent="0.35">
      <c r="A121" s="35" t="s">
        <v>135</v>
      </c>
      <c r="B121">
        <v>50</v>
      </c>
      <c r="C121">
        <v>60</v>
      </c>
      <c r="D121">
        <v>70</v>
      </c>
      <c r="E121">
        <v>80</v>
      </c>
      <c r="F121">
        <v>90</v>
      </c>
      <c r="G121">
        <v>100</v>
      </c>
    </row>
    <row r="122" spans="1:7" x14ac:dyDescent="0.35">
      <c r="A122">
        <v>310</v>
      </c>
      <c r="B122" s="27">
        <v>0</v>
      </c>
      <c r="C122" s="28">
        <v>0</v>
      </c>
      <c r="D122" s="28">
        <v>0</v>
      </c>
      <c r="E122" s="28">
        <v>0</v>
      </c>
      <c r="F122" s="28">
        <v>0</v>
      </c>
      <c r="G122" s="29">
        <v>0</v>
      </c>
    </row>
    <row r="123" spans="1:7" x14ac:dyDescent="0.35">
      <c r="A123">
        <v>320</v>
      </c>
      <c r="B123" s="30">
        <v>0</v>
      </c>
      <c r="C123">
        <v>0</v>
      </c>
      <c r="D123">
        <v>0</v>
      </c>
      <c r="E123">
        <v>0</v>
      </c>
      <c r="F123">
        <v>0</v>
      </c>
      <c r="G123" s="31">
        <v>0</v>
      </c>
    </row>
    <row r="124" spans="1:7" x14ac:dyDescent="0.35">
      <c r="A124">
        <v>330</v>
      </c>
      <c r="B124" s="30">
        <v>0</v>
      </c>
      <c r="C124">
        <v>0</v>
      </c>
      <c r="D124">
        <v>0</v>
      </c>
      <c r="E124">
        <v>0</v>
      </c>
      <c r="F124">
        <v>0</v>
      </c>
      <c r="G124" s="31">
        <v>0</v>
      </c>
    </row>
    <row r="125" spans="1:7" x14ac:dyDescent="0.35">
      <c r="A125">
        <v>340</v>
      </c>
      <c r="B125" s="30">
        <v>0</v>
      </c>
      <c r="C125">
        <v>0</v>
      </c>
      <c r="D125">
        <v>0</v>
      </c>
      <c r="E125">
        <v>0</v>
      </c>
      <c r="F125">
        <v>0</v>
      </c>
      <c r="G125" s="31">
        <v>0</v>
      </c>
    </row>
    <row r="126" spans="1:7" x14ac:dyDescent="0.35">
      <c r="A126">
        <v>350</v>
      </c>
      <c r="B126" s="30">
        <v>0</v>
      </c>
      <c r="C126">
        <v>0</v>
      </c>
      <c r="D126">
        <v>0</v>
      </c>
      <c r="E126">
        <v>0</v>
      </c>
      <c r="F126">
        <v>0</v>
      </c>
      <c r="G126" s="31">
        <v>0</v>
      </c>
    </row>
    <row r="127" spans="1:7" x14ac:dyDescent="0.35">
      <c r="A127">
        <v>360</v>
      </c>
      <c r="B127" s="30">
        <v>0</v>
      </c>
      <c r="C127">
        <v>0</v>
      </c>
      <c r="D127">
        <v>0</v>
      </c>
      <c r="E127">
        <v>0</v>
      </c>
      <c r="F127">
        <v>0</v>
      </c>
      <c r="G127" s="31">
        <v>0</v>
      </c>
    </row>
    <row r="128" spans="1:7" x14ac:dyDescent="0.35">
      <c r="A128">
        <v>370</v>
      </c>
      <c r="B128" s="30">
        <v>0</v>
      </c>
      <c r="C128">
        <v>0</v>
      </c>
      <c r="D128">
        <v>0</v>
      </c>
      <c r="E128">
        <v>0</v>
      </c>
      <c r="F128">
        <v>0</v>
      </c>
      <c r="G128" s="31">
        <v>0</v>
      </c>
    </row>
    <row r="129" spans="1:7" x14ac:dyDescent="0.35">
      <c r="A129">
        <v>380</v>
      </c>
      <c r="B129" s="30">
        <v>0</v>
      </c>
      <c r="C129">
        <v>0</v>
      </c>
      <c r="D129">
        <v>0</v>
      </c>
      <c r="E129">
        <v>0</v>
      </c>
      <c r="F129">
        <v>0</v>
      </c>
      <c r="G129" s="31">
        <v>0</v>
      </c>
    </row>
    <row r="130" spans="1:7" x14ac:dyDescent="0.35">
      <c r="A130">
        <v>390</v>
      </c>
      <c r="B130" s="30">
        <v>0</v>
      </c>
      <c r="C130">
        <v>0</v>
      </c>
      <c r="D130">
        <v>0</v>
      </c>
      <c r="E130">
        <v>0</v>
      </c>
      <c r="F130">
        <v>0</v>
      </c>
      <c r="G130" s="31">
        <v>0</v>
      </c>
    </row>
    <row r="131" spans="1:7" x14ac:dyDescent="0.35">
      <c r="A131">
        <v>400</v>
      </c>
      <c r="B131" s="30">
        <v>0</v>
      </c>
      <c r="C131">
        <v>0</v>
      </c>
      <c r="D131">
        <v>0</v>
      </c>
      <c r="E131">
        <v>0</v>
      </c>
      <c r="F131">
        <v>0</v>
      </c>
      <c r="G131" s="31">
        <v>0</v>
      </c>
    </row>
    <row r="132" spans="1:7" x14ac:dyDescent="0.35">
      <c r="A132">
        <v>410</v>
      </c>
      <c r="B132" s="32">
        <v>0</v>
      </c>
      <c r="C132" s="33">
        <v>0</v>
      </c>
      <c r="D132" s="33">
        <v>0</v>
      </c>
      <c r="E132" s="33">
        <v>0</v>
      </c>
      <c r="F132" s="33">
        <v>0</v>
      </c>
      <c r="G132" s="34">
        <v>0</v>
      </c>
    </row>
    <row r="134" spans="1:7" x14ac:dyDescent="0.35">
      <c r="A134" s="35" t="s">
        <v>137</v>
      </c>
      <c r="B134">
        <v>50</v>
      </c>
      <c r="C134">
        <v>60</v>
      </c>
      <c r="D134">
        <v>70</v>
      </c>
      <c r="E134">
        <v>80</v>
      </c>
      <c r="F134">
        <v>90</v>
      </c>
      <c r="G134">
        <v>100</v>
      </c>
    </row>
    <row r="135" spans="1:7" x14ac:dyDescent="0.35">
      <c r="A135">
        <v>310</v>
      </c>
      <c r="B135" s="27">
        <v>0</v>
      </c>
      <c r="C135" s="28">
        <v>0</v>
      </c>
      <c r="D135" s="28">
        <v>0</v>
      </c>
      <c r="E135" s="28">
        <v>0</v>
      </c>
      <c r="F135" s="28">
        <v>0</v>
      </c>
      <c r="G135" s="29">
        <v>0</v>
      </c>
    </row>
    <row r="136" spans="1:7" x14ac:dyDescent="0.35">
      <c r="A136">
        <v>320</v>
      </c>
      <c r="B136" s="30">
        <v>0</v>
      </c>
      <c r="C136">
        <v>0</v>
      </c>
      <c r="D136">
        <v>0</v>
      </c>
      <c r="E136">
        <v>0</v>
      </c>
      <c r="F136">
        <v>0</v>
      </c>
      <c r="G136" s="31">
        <v>0</v>
      </c>
    </row>
    <row r="137" spans="1:7" x14ac:dyDescent="0.35">
      <c r="A137">
        <v>330</v>
      </c>
      <c r="B137" s="30">
        <v>0</v>
      </c>
      <c r="C137">
        <v>0</v>
      </c>
      <c r="D137">
        <v>0</v>
      </c>
      <c r="E137">
        <v>0</v>
      </c>
      <c r="F137">
        <v>0</v>
      </c>
      <c r="G137" s="31">
        <v>0</v>
      </c>
    </row>
    <row r="138" spans="1:7" x14ac:dyDescent="0.35">
      <c r="A138">
        <v>340</v>
      </c>
      <c r="B138" s="30">
        <v>0</v>
      </c>
      <c r="C138">
        <v>0</v>
      </c>
      <c r="D138">
        <v>0</v>
      </c>
      <c r="E138">
        <v>0</v>
      </c>
      <c r="F138">
        <v>0</v>
      </c>
      <c r="G138" s="31">
        <v>0</v>
      </c>
    </row>
    <row r="139" spans="1:7" x14ac:dyDescent="0.35">
      <c r="A139">
        <v>350</v>
      </c>
      <c r="B139" s="30">
        <v>0</v>
      </c>
      <c r="C139">
        <v>0</v>
      </c>
      <c r="D139">
        <v>0</v>
      </c>
      <c r="E139">
        <v>0</v>
      </c>
      <c r="F139">
        <v>0</v>
      </c>
      <c r="G139" s="31">
        <v>0</v>
      </c>
    </row>
    <row r="140" spans="1:7" x14ac:dyDescent="0.35">
      <c r="A140">
        <v>360</v>
      </c>
      <c r="B140" s="30">
        <v>0</v>
      </c>
      <c r="C140">
        <v>0</v>
      </c>
      <c r="D140">
        <v>0</v>
      </c>
      <c r="E140">
        <v>0</v>
      </c>
      <c r="F140">
        <v>0</v>
      </c>
      <c r="G140" s="31">
        <v>0</v>
      </c>
    </row>
    <row r="141" spans="1:7" x14ac:dyDescent="0.35">
      <c r="A141">
        <v>370</v>
      </c>
      <c r="B141" s="30">
        <v>0</v>
      </c>
      <c r="C141">
        <v>0</v>
      </c>
      <c r="D141">
        <v>0</v>
      </c>
      <c r="E141">
        <v>0</v>
      </c>
      <c r="F141">
        <v>0</v>
      </c>
      <c r="G141" s="31">
        <v>0</v>
      </c>
    </row>
    <row r="142" spans="1:7" x14ac:dyDescent="0.35">
      <c r="A142">
        <v>380</v>
      </c>
      <c r="B142" s="30">
        <v>0</v>
      </c>
      <c r="C142">
        <v>0</v>
      </c>
      <c r="D142">
        <v>0</v>
      </c>
      <c r="E142">
        <v>0</v>
      </c>
      <c r="F142">
        <v>0</v>
      </c>
      <c r="G142" s="31">
        <v>0</v>
      </c>
    </row>
    <row r="143" spans="1:7" x14ac:dyDescent="0.35">
      <c r="A143">
        <v>390</v>
      </c>
      <c r="B143" s="30">
        <v>0</v>
      </c>
      <c r="C143">
        <v>0</v>
      </c>
      <c r="D143">
        <v>0</v>
      </c>
      <c r="E143">
        <v>0</v>
      </c>
      <c r="F143">
        <v>0</v>
      </c>
      <c r="G143" s="31">
        <v>0</v>
      </c>
    </row>
    <row r="144" spans="1:7" x14ac:dyDescent="0.35">
      <c r="A144">
        <v>400</v>
      </c>
      <c r="B144" s="30">
        <v>0</v>
      </c>
      <c r="C144">
        <v>0</v>
      </c>
      <c r="D144">
        <v>0</v>
      </c>
      <c r="E144">
        <v>0</v>
      </c>
      <c r="F144">
        <v>0</v>
      </c>
      <c r="G144" s="31">
        <v>0</v>
      </c>
    </row>
    <row r="145" spans="1:7" x14ac:dyDescent="0.35">
      <c r="A145">
        <v>410</v>
      </c>
      <c r="B145" s="32">
        <v>0</v>
      </c>
      <c r="C145" s="33">
        <v>0</v>
      </c>
      <c r="D145" s="33">
        <v>0</v>
      </c>
      <c r="E145" s="33">
        <v>0</v>
      </c>
      <c r="F145" s="33">
        <v>0</v>
      </c>
      <c r="G145" s="34">
        <v>0</v>
      </c>
    </row>
    <row r="147" spans="1:7" x14ac:dyDescent="0.35">
      <c r="A147" s="35" t="s">
        <v>139</v>
      </c>
      <c r="B147">
        <v>50</v>
      </c>
      <c r="C147">
        <v>60</v>
      </c>
      <c r="D147">
        <v>70</v>
      </c>
      <c r="E147">
        <v>80</v>
      </c>
      <c r="F147">
        <v>90</v>
      </c>
      <c r="G147">
        <v>100</v>
      </c>
    </row>
    <row r="148" spans="1:7" x14ac:dyDescent="0.35">
      <c r="A148">
        <v>310</v>
      </c>
      <c r="B148" s="27">
        <v>0</v>
      </c>
      <c r="C148" s="28">
        <v>0</v>
      </c>
      <c r="D148" s="28">
        <v>0</v>
      </c>
      <c r="E148" s="28">
        <v>0</v>
      </c>
      <c r="F148" s="28">
        <v>0</v>
      </c>
      <c r="G148" s="29">
        <v>0</v>
      </c>
    </row>
    <row r="149" spans="1:7" x14ac:dyDescent="0.35">
      <c r="A149">
        <v>320</v>
      </c>
      <c r="B149" s="30">
        <v>0</v>
      </c>
      <c r="C149">
        <v>0</v>
      </c>
      <c r="D149">
        <v>0</v>
      </c>
      <c r="E149">
        <v>0</v>
      </c>
      <c r="F149">
        <v>0</v>
      </c>
      <c r="G149" s="31">
        <v>0</v>
      </c>
    </row>
    <row r="150" spans="1:7" x14ac:dyDescent="0.35">
      <c r="A150">
        <v>330</v>
      </c>
      <c r="B150" s="30">
        <v>0</v>
      </c>
      <c r="C150">
        <v>0</v>
      </c>
      <c r="D150">
        <v>0</v>
      </c>
      <c r="E150">
        <v>0</v>
      </c>
      <c r="F150">
        <v>0</v>
      </c>
      <c r="G150" s="31">
        <v>0</v>
      </c>
    </row>
    <row r="151" spans="1:7" x14ac:dyDescent="0.35">
      <c r="A151">
        <v>340</v>
      </c>
      <c r="B151" s="30">
        <v>0</v>
      </c>
      <c r="C151">
        <v>0</v>
      </c>
      <c r="D151">
        <v>0</v>
      </c>
      <c r="E151">
        <v>0</v>
      </c>
      <c r="F151">
        <v>0</v>
      </c>
      <c r="G151" s="31">
        <v>0</v>
      </c>
    </row>
    <row r="152" spans="1:7" x14ac:dyDescent="0.35">
      <c r="A152">
        <v>350</v>
      </c>
      <c r="B152" s="30">
        <v>0</v>
      </c>
      <c r="C152">
        <v>0</v>
      </c>
      <c r="D152">
        <v>0</v>
      </c>
      <c r="E152">
        <v>0</v>
      </c>
      <c r="F152">
        <v>0</v>
      </c>
      <c r="G152" s="31">
        <v>0</v>
      </c>
    </row>
    <row r="153" spans="1:7" x14ac:dyDescent="0.35">
      <c r="A153">
        <v>360</v>
      </c>
      <c r="B153" s="30">
        <v>0</v>
      </c>
      <c r="C153">
        <v>0</v>
      </c>
      <c r="D153">
        <v>0</v>
      </c>
      <c r="E153">
        <v>0</v>
      </c>
      <c r="F153">
        <v>0</v>
      </c>
      <c r="G153" s="31">
        <v>0</v>
      </c>
    </row>
    <row r="154" spans="1:7" x14ac:dyDescent="0.35">
      <c r="A154">
        <v>370</v>
      </c>
      <c r="B154" s="30">
        <v>0</v>
      </c>
      <c r="C154">
        <v>0</v>
      </c>
      <c r="D154">
        <v>0</v>
      </c>
      <c r="E154">
        <v>0</v>
      </c>
      <c r="F154">
        <v>0</v>
      </c>
      <c r="G154" s="31">
        <v>0</v>
      </c>
    </row>
    <row r="155" spans="1:7" x14ac:dyDescent="0.35">
      <c r="A155">
        <v>380</v>
      </c>
      <c r="B155" s="30">
        <v>0</v>
      </c>
      <c r="C155">
        <v>0</v>
      </c>
      <c r="D155">
        <v>0</v>
      </c>
      <c r="E155">
        <v>0</v>
      </c>
      <c r="F155">
        <v>0</v>
      </c>
      <c r="G155" s="31">
        <v>0</v>
      </c>
    </row>
    <row r="156" spans="1:7" x14ac:dyDescent="0.35">
      <c r="A156">
        <v>390</v>
      </c>
      <c r="B156" s="30">
        <v>0</v>
      </c>
      <c r="C156">
        <v>0</v>
      </c>
      <c r="D156">
        <v>0</v>
      </c>
      <c r="E156">
        <v>0</v>
      </c>
      <c r="F156">
        <v>0</v>
      </c>
      <c r="G156" s="31">
        <v>0</v>
      </c>
    </row>
    <row r="157" spans="1:7" x14ac:dyDescent="0.35">
      <c r="A157">
        <v>400</v>
      </c>
      <c r="B157" s="30">
        <v>0</v>
      </c>
      <c r="C157">
        <v>0</v>
      </c>
      <c r="D157">
        <v>0</v>
      </c>
      <c r="E157">
        <v>0</v>
      </c>
      <c r="F157">
        <v>0</v>
      </c>
      <c r="G157" s="31">
        <v>0</v>
      </c>
    </row>
    <row r="158" spans="1:7" x14ac:dyDescent="0.35">
      <c r="A158">
        <v>410</v>
      </c>
      <c r="B158" s="32">
        <v>0</v>
      </c>
      <c r="C158" s="33">
        <v>0</v>
      </c>
      <c r="D158" s="33">
        <v>0</v>
      </c>
      <c r="E158" s="33">
        <v>0</v>
      </c>
      <c r="F158" s="33">
        <v>0</v>
      </c>
      <c r="G158" s="34">
        <v>0</v>
      </c>
    </row>
    <row r="160" spans="1:7" x14ac:dyDescent="0.35">
      <c r="A160" s="35" t="s">
        <v>141</v>
      </c>
      <c r="B160">
        <v>50</v>
      </c>
      <c r="C160">
        <v>60</v>
      </c>
      <c r="D160">
        <v>70</v>
      </c>
      <c r="E160">
        <v>80</v>
      </c>
      <c r="F160">
        <v>90</v>
      </c>
      <c r="G160">
        <v>100</v>
      </c>
    </row>
    <row r="161" spans="1:7" x14ac:dyDescent="0.35">
      <c r="A161">
        <v>310</v>
      </c>
      <c r="B161" s="27">
        <v>0</v>
      </c>
      <c r="C161" s="28">
        <v>0</v>
      </c>
      <c r="D161" s="28">
        <v>0</v>
      </c>
      <c r="E161" s="28">
        <v>0</v>
      </c>
      <c r="F161" s="28">
        <v>0</v>
      </c>
      <c r="G161" s="29">
        <v>0</v>
      </c>
    </row>
    <row r="162" spans="1:7" x14ac:dyDescent="0.35">
      <c r="A162">
        <v>320</v>
      </c>
      <c r="B162" s="30">
        <v>0</v>
      </c>
      <c r="C162">
        <v>0</v>
      </c>
      <c r="D162">
        <v>0</v>
      </c>
      <c r="E162">
        <v>0</v>
      </c>
      <c r="F162">
        <v>0</v>
      </c>
      <c r="G162" s="31">
        <v>0</v>
      </c>
    </row>
    <row r="163" spans="1:7" x14ac:dyDescent="0.35">
      <c r="A163">
        <v>330</v>
      </c>
      <c r="B163" s="30">
        <v>0</v>
      </c>
      <c r="C163">
        <v>0</v>
      </c>
      <c r="D163">
        <v>0</v>
      </c>
      <c r="E163">
        <v>0</v>
      </c>
      <c r="F163">
        <v>0</v>
      </c>
      <c r="G163" s="31">
        <v>0</v>
      </c>
    </row>
    <row r="164" spans="1:7" x14ac:dyDescent="0.35">
      <c r="A164">
        <v>340</v>
      </c>
      <c r="B164" s="30">
        <v>0</v>
      </c>
      <c r="C164">
        <v>0</v>
      </c>
      <c r="D164">
        <v>0</v>
      </c>
      <c r="E164">
        <v>0</v>
      </c>
      <c r="F164">
        <v>0</v>
      </c>
      <c r="G164" s="31">
        <v>0</v>
      </c>
    </row>
    <row r="165" spans="1:7" x14ac:dyDescent="0.35">
      <c r="A165">
        <v>350</v>
      </c>
      <c r="B165" s="30">
        <v>0</v>
      </c>
      <c r="C165">
        <v>0</v>
      </c>
      <c r="D165">
        <v>0</v>
      </c>
      <c r="E165">
        <v>0</v>
      </c>
      <c r="F165">
        <v>0</v>
      </c>
      <c r="G165" s="31">
        <v>0</v>
      </c>
    </row>
    <row r="166" spans="1:7" x14ac:dyDescent="0.35">
      <c r="A166">
        <v>360</v>
      </c>
      <c r="B166" s="30">
        <v>0</v>
      </c>
      <c r="C166">
        <v>0</v>
      </c>
      <c r="D166">
        <v>0</v>
      </c>
      <c r="E166">
        <v>0</v>
      </c>
      <c r="F166">
        <v>0</v>
      </c>
      <c r="G166" s="31">
        <v>0</v>
      </c>
    </row>
    <row r="167" spans="1:7" x14ac:dyDescent="0.35">
      <c r="A167">
        <v>370</v>
      </c>
      <c r="B167" s="30">
        <v>0</v>
      </c>
      <c r="C167">
        <v>0</v>
      </c>
      <c r="D167">
        <v>0</v>
      </c>
      <c r="E167">
        <v>0</v>
      </c>
      <c r="F167">
        <v>0</v>
      </c>
      <c r="G167" s="31">
        <v>0</v>
      </c>
    </row>
    <row r="168" spans="1:7" x14ac:dyDescent="0.35">
      <c r="A168">
        <v>380</v>
      </c>
      <c r="B168" s="30">
        <v>0</v>
      </c>
      <c r="C168">
        <v>0</v>
      </c>
      <c r="D168">
        <v>0</v>
      </c>
      <c r="E168">
        <v>0</v>
      </c>
      <c r="F168">
        <v>0</v>
      </c>
      <c r="G168" s="31">
        <v>0</v>
      </c>
    </row>
    <row r="169" spans="1:7" x14ac:dyDescent="0.35">
      <c r="A169">
        <v>390</v>
      </c>
      <c r="B169" s="30">
        <v>0</v>
      </c>
      <c r="C169">
        <v>0</v>
      </c>
      <c r="D169">
        <v>0</v>
      </c>
      <c r="E169">
        <v>0</v>
      </c>
      <c r="F169">
        <v>0</v>
      </c>
      <c r="G169" s="31">
        <v>0</v>
      </c>
    </row>
    <row r="170" spans="1:7" x14ac:dyDescent="0.35">
      <c r="A170">
        <v>400</v>
      </c>
      <c r="B170" s="30">
        <v>0</v>
      </c>
      <c r="C170">
        <v>0</v>
      </c>
      <c r="D170">
        <v>0</v>
      </c>
      <c r="E170">
        <v>0</v>
      </c>
      <c r="F170">
        <v>0</v>
      </c>
      <c r="G170" s="31">
        <v>0</v>
      </c>
    </row>
    <row r="171" spans="1:7" x14ac:dyDescent="0.35">
      <c r="A171">
        <v>410</v>
      </c>
      <c r="B171" s="32">
        <v>0</v>
      </c>
      <c r="C171" s="33">
        <v>0</v>
      </c>
      <c r="D171" s="33">
        <v>0</v>
      </c>
      <c r="E171" s="33">
        <v>0</v>
      </c>
      <c r="F171" s="33">
        <v>0</v>
      </c>
      <c r="G171" s="34">
        <v>0</v>
      </c>
    </row>
    <row r="173" spans="1:7" x14ac:dyDescent="0.35">
      <c r="A173" s="35" t="s">
        <v>143</v>
      </c>
      <c r="B173">
        <v>50</v>
      </c>
      <c r="C173">
        <v>60</v>
      </c>
      <c r="D173">
        <v>70</v>
      </c>
      <c r="E173">
        <v>80</v>
      </c>
      <c r="F173">
        <v>90</v>
      </c>
      <c r="G173">
        <v>100</v>
      </c>
    </row>
    <row r="174" spans="1:7" x14ac:dyDescent="0.35">
      <c r="A174">
        <v>310</v>
      </c>
      <c r="B174" s="27">
        <v>0</v>
      </c>
      <c r="C174" s="28">
        <v>0</v>
      </c>
      <c r="D174" s="28">
        <v>0</v>
      </c>
      <c r="E174" s="28">
        <v>0</v>
      </c>
      <c r="F174" s="28">
        <v>0</v>
      </c>
      <c r="G174" s="29">
        <v>0</v>
      </c>
    </row>
    <row r="175" spans="1:7" x14ac:dyDescent="0.35">
      <c r="A175">
        <v>320</v>
      </c>
      <c r="B175" s="30">
        <v>0</v>
      </c>
      <c r="C175">
        <v>0</v>
      </c>
      <c r="D175">
        <v>0</v>
      </c>
      <c r="E175">
        <v>0</v>
      </c>
      <c r="F175">
        <v>0</v>
      </c>
      <c r="G175" s="31">
        <v>0</v>
      </c>
    </row>
    <row r="176" spans="1:7" x14ac:dyDescent="0.35">
      <c r="A176">
        <v>330</v>
      </c>
      <c r="B176" s="30">
        <v>0</v>
      </c>
      <c r="C176">
        <v>0</v>
      </c>
      <c r="D176">
        <v>0</v>
      </c>
      <c r="E176">
        <v>0</v>
      </c>
      <c r="F176">
        <v>0</v>
      </c>
      <c r="G176" s="31">
        <v>0</v>
      </c>
    </row>
    <row r="177" spans="1:7" x14ac:dyDescent="0.35">
      <c r="A177">
        <v>340</v>
      </c>
      <c r="B177" s="30">
        <v>0</v>
      </c>
      <c r="C177">
        <v>0</v>
      </c>
      <c r="D177">
        <v>0</v>
      </c>
      <c r="E177">
        <v>0</v>
      </c>
      <c r="F177">
        <v>0</v>
      </c>
      <c r="G177" s="31">
        <v>0</v>
      </c>
    </row>
    <row r="178" spans="1:7" x14ac:dyDescent="0.35">
      <c r="A178">
        <v>350</v>
      </c>
      <c r="B178" s="30">
        <v>0</v>
      </c>
      <c r="C178">
        <v>0</v>
      </c>
      <c r="D178">
        <v>0</v>
      </c>
      <c r="E178">
        <v>0</v>
      </c>
      <c r="F178">
        <v>0</v>
      </c>
      <c r="G178" s="31">
        <v>0</v>
      </c>
    </row>
    <row r="179" spans="1:7" x14ac:dyDescent="0.35">
      <c r="A179">
        <v>360</v>
      </c>
      <c r="B179" s="30">
        <v>0</v>
      </c>
      <c r="C179">
        <v>0</v>
      </c>
      <c r="D179">
        <v>0</v>
      </c>
      <c r="E179">
        <v>0</v>
      </c>
      <c r="F179">
        <v>0</v>
      </c>
      <c r="G179" s="31">
        <v>0</v>
      </c>
    </row>
    <row r="180" spans="1:7" x14ac:dyDescent="0.35">
      <c r="A180">
        <v>370</v>
      </c>
      <c r="B180" s="30">
        <v>0</v>
      </c>
      <c r="C180">
        <v>0</v>
      </c>
      <c r="D180">
        <v>0</v>
      </c>
      <c r="E180">
        <v>0</v>
      </c>
      <c r="F180">
        <v>0</v>
      </c>
      <c r="G180" s="31">
        <v>0</v>
      </c>
    </row>
    <row r="181" spans="1:7" x14ac:dyDescent="0.35">
      <c r="A181">
        <v>380</v>
      </c>
      <c r="B181" s="30">
        <v>0</v>
      </c>
      <c r="C181">
        <v>0</v>
      </c>
      <c r="D181">
        <v>0</v>
      </c>
      <c r="E181">
        <v>0</v>
      </c>
      <c r="F181">
        <v>0</v>
      </c>
      <c r="G181" s="31">
        <v>0</v>
      </c>
    </row>
    <row r="182" spans="1:7" x14ac:dyDescent="0.35">
      <c r="A182">
        <v>390</v>
      </c>
      <c r="B182" s="30">
        <v>0</v>
      </c>
      <c r="C182">
        <v>0</v>
      </c>
      <c r="D182">
        <v>0</v>
      </c>
      <c r="E182">
        <v>0</v>
      </c>
      <c r="F182">
        <v>0</v>
      </c>
      <c r="G182" s="31">
        <v>0</v>
      </c>
    </row>
    <row r="183" spans="1:7" x14ac:dyDescent="0.35">
      <c r="A183">
        <v>400</v>
      </c>
      <c r="B183" s="30">
        <v>0</v>
      </c>
      <c r="C183">
        <v>0</v>
      </c>
      <c r="D183">
        <v>0</v>
      </c>
      <c r="E183">
        <v>0</v>
      </c>
      <c r="F183">
        <v>0</v>
      </c>
      <c r="G183" s="31">
        <v>0</v>
      </c>
    </row>
    <row r="184" spans="1:7" x14ac:dyDescent="0.35">
      <c r="A184">
        <v>410</v>
      </c>
      <c r="B184" s="32">
        <v>0</v>
      </c>
      <c r="C184" s="33">
        <v>0</v>
      </c>
      <c r="D184" s="33">
        <v>0</v>
      </c>
      <c r="E184" s="33">
        <v>0</v>
      </c>
      <c r="F184" s="33">
        <v>0</v>
      </c>
      <c r="G184" s="34">
        <v>0</v>
      </c>
    </row>
    <row r="186" spans="1:7" x14ac:dyDescent="0.35">
      <c r="A186" s="35" t="s">
        <v>145</v>
      </c>
      <c r="B186">
        <v>50</v>
      </c>
      <c r="C186">
        <v>60</v>
      </c>
      <c r="D186">
        <v>70</v>
      </c>
      <c r="E186">
        <v>80</v>
      </c>
      <c r="F186">
        <v>90</v>
      </c>
      <c r="G186">
        <v>100</v>
      </c>
    </row>
    <row r="187" spans="1:7" x14ac:dyDescent="0.35">
      <c r="A187">
        <v>310</v>
      </c>
      <c r="B187" s="27">
        <v>0</v>
      </c>
      <c r="C187" s="28">
        <v>0</v>
      </c>
      <c r="D187" s="28">
        <v>0</v>
      </c>
      <c r="E187" s="28">
        <v>0</v>
      </c>
      <c r="F187" s="28">
        <v>0</v>
      </c>
      <c r="G187" s="29">
        <v>0</v>
      </c>
    </row>
    <row r="188" spans="1:7" x14ac:dyDescent="0.35">
      <c r="A188">
        <v>320</v>
      </c>
      <c r="B188" s="30">
        <v>0</v>
      </c>
      <c r="C188">
        <v>0</v>
      </c>
      <c r="D188">
        <v>0</v>
      </c>
      <c r="E188">
        <v>0</v>
      </c>
      <c r="F188">
        <v>0</v>
      </c>
      <c r="G188" s="31">
        <v>0</v>
      </c>
    </row>
    <row r="189" spans="1:7" x14ac:dyDescent="0.35">
      <c r="A189">
        <v>330</v>
      </c>
      <c r="B189" s="30">
        <v>0</v>
      </c>
      <c r="C189">
        <v>0</v>
      </c>
      <c r="D189">
        <v>0</v>
      </c>
      <c r="E189">
        <v>0</v>
      </c>
      <c r="F189">
        <v>0</v>
      </c>
      <c r="G189" s="31">
        <v>0</v>
      </c>
    </row>
    <row r="190" spans="1:7" x14ac:dyDescent="0.35">
      <c r="A190">
        <v>340</v>
      </c>
      <c r="B190" s="30">
        <v>0</v>
      </c>
      <c r="C190">
        <v>0</v>
      </c>
      <c r="D190">
        <v>0</v>
      </c>
      <c r="E190">
        <v>0</v>
      </c>
      <c r="F190">
        <v>0</v>
      </c>
      <c r="G190" s="31">
        <v>0</v>
      </c>
    </row>
    <row r="191" spans="1:7" x14ac:dyDescent="0.35">
      <c r="A191">
        <v>350</v>
      </c>
      <c r="B191" s="30">
        <v>0</v>
      </c>
      <c r="C191">
        <v>0</v>
      </c>
      <c r="D191">
        <v>0</v>
      </c>
      <c r="E191">
        <v>0</v>
      </c>
      <c r="F191">
        <v>0</v>
      </c>
      <c r="G191" s="31">
        <v>0</v>
      </c>
    </row>
    <row r="192" spans="1:7" x14ac:dyDescent="0.35">
      <c r="A192">
        <v>360</v>
      </c>
      <c r="B192" s="30">
        <v>0</v>
      </c>
      <c r="C192">
        <v>0</v>
      </c>
      <c r="D192">
        <v>0</v>
      </c>
      <c r="E192">
        <v>0</v>
      </c>
      <c r="F192">
        <v>0</v>
      </c>
      <c r="G192" s="31">
        <v>0</v>
      </c>
    </row>
    <row r="193" spans="1:7" x14ac:dyDescent="0.35">
      <c r="A193">
        <v>370</v>
      </c>
      <c r="B193" s="30">
        <v>0</v>
      </c>
      <c r="C193">
        <v>0</v>
      </c>
      <c r="D193">
        <v>0</v>
      </c>
      <c r="E193">
        <v>0</v>
      </c>
      <c r="F193">
        <v>0</v>
      </c>
      <c r="G193" s="31">
        <v>0</v>
      </c>
    </row>
    <row r="194" spans="1:7" x14ac:dyDescent="0.35">
      <c r="A194">
        <v>380</v>
      </c>
      <c r="B194" s="30">
        <v>0</v>
      </c>
      <c r="C194">
        <v>0</v>
      </c>
      <c r="D194">
        <v>0</v>
      </c>
      <c r="E194">
        <v>0</v>
      </c>
      <c r="F194">
        <v>0</v>
      </c>
      <c r="G194" s="31">
        <v>0</v>
      </c>
    </row>
    <row r="195" spans="1:7" x14ac:dyDescent="0.35">
      <c r="A195">
        <v>390</v>
      </c>
      <c r="B195" s="30">
        <v>0</v>
      </c>
      <c r="C195">
        <v>0</v>
      </c>
      <c r="D195">
        <v>0</v>
      </c>
      <c r="E195">
        <v>0</v>
      </c>
      <c r="F195">
        <v>0</v>
      </c>
      <c r="G195" s="31">
        <v>0</v>
      </c>
    </row>
    <row r="196" spans="1:7" x14ac:dyDescent="0.35">
      <c r="A196">
        <v>400</v>
      </c>
      <c r="B196" s="30">
        <v>0</v>
      </c>
      <c r="C196">
        <v>0</v>
      </c>
      <c r="D196">
        <v>0</v>
      </c>
      <c r="E196">
        <v>0</v>
      </c>
      <c r="F196">
        <v>0</v>
      </c>
      <c r="G196" s="31">
        <v>0</v>
      </c>
    </row>
    <row r="197" spans="1:7" x14ac:dyDescent="0.35">
      <c r="A197">
        <v>410</v>
      </c>
      <c r="B197" s="32">
        <v>0</v>
      </c>
      <c r="C197" s="33">
        <v>0</v>
      </c>
      <c r="D197" s="33">
        <v>0</v>
      </c>
      <c r="E197" s="33">
        <v>0</v>
      </c>
      <c r="F197" s="33">
        <v>0</v>
      </c>
      <c r="G197" s="34">
        <v>0</v>
      </c>
    </row>
    <row r="199" spans="1:7" x14ac:dyDescent="0.35">
      <c r="A199" s="35" t="s">
        <v>147</v>
      </c>
      <c r="B199">
        <v>50</v>
      </c>
      <c r="C199">
        <v>60</v>
      </c>
      <c r="D199">
        <v>70</v>
      </c>
      <c r="E199">
        <v>80</v>
      </c>
      <c r="F199">
        <v>90</v>
      </c>
      <c r="G199">
        <v>100</v>
      </c>
    </row>
    <row r="200" spans="1:7" x14ac:dyDescent="0.35">
      <c r="A200">
        <v>310</v>
      </c>
      <c r="B200" s="27">
        <v>0</v>
      </c>
      <c r="C200" s="28">
        <v>0</v>
      </c>
      <c r="D200" s="28">
        <v>1.4001851851851941</v>
      </c>
      <c r="E200" s="28">
        <v>6.4001851851851876</v>
      </c>
      <c r="F200" s="28">
        <v>11.40018518518518</v>
      </c>
      <c r="G200" s="29">
        <v>16.400185185185173</v>
      </c>
    </row>
    <row r="201" spans="1:7" x14ac:dyDescent="0.35">
      <c r="A201">
        <v>320</v>
      </c>
      <c r="B201" s="30">
        <v>0</v>
      </c>
      <c r="C201">
        <v>0</v>
      </c>
      <c r="D201">
        <v>1.4001851851851888</v>
      </c>
      <c r="E201">
        <v>6.4001851851851805</v>
      </c>
      <c r="F201">
        <v>11.400185185185173</v>
      </c>
      <c r="G201" s="31">
        <v>16.400185185185165</v>
      </c>
    </row>
    <row r="202" spans="1:7" x14ac:dyDescent="0.35">
      <c r="A202">
        <v>330</v>
      </c>
      <c r="B202" s="30">
        <v>0</v>
      </c>
      <c r="C202">
        <v>0</v>
      </c>
      <c r="D202">
        <v>1.4001851851851941</v>
      </c>
      <c r="E202">
        <v>6.400185185185185</v>
      </c>
      <c r="F202">
        <v>11.400185185185176</v>
      </c>
      <c r="G202" s="31">
        <v>16.400185185185169</v>
      </c>
    </row>
    <row r="203" spans="1:7" x14ac:dyDescent="0.35">
      <c r="A203">
        <v>340</v>
      </c>
      <c r="B203" s="30">
        <v>0</v>
      </c>
      <c r="C203">
        <v>0</v>
      </c>
      <c r="D203">
        <v>1.4001851851851941</v>
      </c>
      <c r="E203">
        <v>6.4001851851851876</v>
      </c>
      <c r="F203">
        <v>11.40018518518518</v>
      </c>
      <c r="G203" s="31">
        <v>16.400185185185173</v>
      </c>
    </row>
    <row r="204" spans="1:7" x14ac:dyDescent="0.35">
      <c r="A204">
        <v>350</v>
      </c>
      <c r="B204" s="30">
        <v>0</v>
      </c>
      <c r="C204">
        <v>0</v>
      </c>
      <c r="D204">
        <v>1.4001851851851941</v>
      </c>
      <c r="E204">
        <v>6.400185185185185</v>
      </c>
      <c r="F204">
        <v>11.400185185185176</v>
      </c>
      <c r="G204" s="31">
        <v>16.400185185185169</v>
      </c>
    </row>
    <row r="205" spans="1:7" x14ac:dyDescent="0.35">
      <c r="A205">
        <v>360</v>
      </c>
      <c r="B205" s="30">
        <v>0</v>
      </c>
      <c r="C205">
        <v>0</v>
      </c>
      <c r="D205">
        <v>1.4001851851851941</v>
      </c>
      <c r="E205">
        <v>6.4001851851851876</v>
      </c>
      <c r="F205">
        <v>11.40018518518518</v>
      </c>
      <c r="G205" s="31">
        <v>16.400185185185173</v>
      </c>
    </row>
    <row r="206" spans="1:7" x14ac:dyDescent="0.35">
      <c r="A206">
        <v>370</v>
      </c>
      <c r="B206" s="30">
        <v>0</v>
      </c>
      <c r="C206">
        <v>0</v>
      </c>
      <c r="D206">
        <v>1.4001851851851941</v>
      </c>
      <c r="E206">
        <v>6.400185185185185</v>
      </c>
      <c r="F206">
        <v>11.400185185185176</v>
      </c>
      <c r="G206" s="31">
        <v>16.400185185185169</v>
      </c>
    </row>
    <row r="207" spans="1:7" x14ac:dyDescent="0.35">
      <c r="A207">
        <v>380</v>
      </c>
      <c r="B207" s="30">
        <v>0</v>
      </c>
      <c r="C207">
        <v>0</v>
      </c>
      <c r="D207">
        <v>1.4001851851851941</v>
      </c>
      <c r="E207">
        <v>6.400185185185185</v>
      </c>
      <c r="F207">
        <v>11.400185185185176</v>
      </c>
      <c r="G207" s="31">
        <v>16.400185185185169</v>
      </c>
    </row>
    <row r="208" spans="1:7" x14ac:dyDescent="0.35">
      <c r="A208">
        <v>390</v>
      </c>
      <c r="B208" s="30">
        <v>0</v>
      </c>
      <c r="C208">
        <v>0</v>
      </c>
      <c r="D208">
        <v>1.4001851851852183</v>
      </c>
      <c r="E208">
        <v>6.4001851851852232</v>
      </c>
      <c r="F208">
        <v>9.7255555555555429</v>
      </c>
      <c r="G208" s="31">
        <v>8.0588888888888768</v>
      </c>
    </row>
    <row r="209" spans="1:7" x14ac:dyDescent="0.35">
      <c r="A209">
        <v>400</v>
      </c>
      <c r="B209" s="30">
        <v>0</v>
      </c>
      <c r="C209">
        <v>0</v>
      </c>
      <c r="D209">
        <v>1.4001851851852183</v>
      </c>
      <c r="E209">
        <v>6.4001851851852232</v>
      </c>
      <c r="F209">
        <v>10.281111111111102</v>
      </c>
      <c r="G209" s="31">
        <v>8.6144444444444357</v>
      </c>
    </row>
    <row r="210" spans="1:7" x14ac:dyDescent="0.35">
      <c r="A210">
        <v>410</v>
      </c>
      <c r="B210" s="32">
        <v>0</v>
      </c>
      <c r="C210" s="33">
        <v>0</v>
      </c>
      <c r="D210" s="33">
        <v>1.4001851851852103</v>
      </c>
      <c r="E210" s="33">
        <v>6.4001851851852205</v>
      </c>
      <c r="F210" s="33">
        <v>10.836666666666657</v>
      </c>
      <c r="G210" s="34">
        <v>9.169999999999991</v>
      </c>
    </row>
    <row r="212" spans="1:7" x14ac:dyDescent="0.35">
      <c r="A212" s="35" t="s">
        <v>149</v>
      </c>
      <c r="B212">
        <v>50</v>
      </c>
      <c r="C212">
        <v>60</v>
      </c>
      <c r="D212">
        <v>70</v>
      </c>
      <c r="E212">
        <v>80</v>
      </c>
      <c r="F212">
        <v>90</v>
      </c>
      <c r="G212">
        <v>100</v>
      </c>
    </row>
    <row r="213" spans="1:7" x14ac:dyDescent="0.35">
      <c r="A213">
        <v>310</v>
      </c>
      <c r="B213" s="27">
        <v>0</v>
      </c>
      <c r="C213" s="28">
        <v>0</v>
      </c>
      <c r="D213" s="28">
        <v>0</v>
      </c>
      <c r="E213" s="28">
        <v>0</v>
      </c>
      <c r="F213" s="28">
        <v>0</v>
      </c>
      <c r="G213" s="29">
        <v>0</v>
      </c>
    </row>
    <row r="214" spans="1:7" x14ac:dyDescent="0.35">
      <c r="A214">
        <v>320</v>
      </c>
      <c r="B214" s="30">
        <v>0</v>
      </c>
      <c r="C214">
        <v>0</v>
      </c>
      <c r="D214">
        <v>0</v>
      </c>
      <c r="E214">
        <v>0</v>
      </c>
      <c r="F214">
        <v>0</v>
      </c>
      <c r="G214" s="31">
        <v>0</v>
      </c>
    </row>
    <row r="215" spans="1:7" x14ac:dyDescent="0.35">
      <c r="A215">
        <v>330</v>
      </c>
      <c r="B215" s="30">
        <v>0</v>
      </c>
      <c r="C215">
        <v>0</v>
      </c>
      <c r="D215">
        <v>0</v>
      </c>
      <c r="E215">
        <v>0</v>
      </c>
      <c r="F215">
        <v>0</v>
      </c>
      <c r="G215" s="31">
        <v>0</v>
      </c>
    </row>
    <row r="216" spans="1:7" x14ac:dyDescent="0.35">
      <c r="A216">
        <v>340</v>
      </c>
      <c r="B216" s="30">
        <v>0</v>
      </c>
      <c r="C216">
        <v>0</v>
      </c>
      <c r="D216">
        <v>0</v>
      </c>
      <c r="E216">
        <v>0</v>
      </c>
      <c r="F216">
        <v>0</v>
      </c>
      <c r="G216" s="31">
        <v>0</v>
      </c>
    </row>
    <row r="217" spans="1:7" x14ac:dyDescent="0.35">
      <c r="A217">
        <v>350</v>
      </c>
      <c r="B217" s="30">
        <v>0</v>
      </c>
      <c r="C217">
        <v>0</v>
      </c>
      <c r="D217">
        <v>0</v>
      </c>
      <c r="E217">
        <v>0</v>
      </c>
      <c r="F217">
        <v>0</v>
      </c>
      <c r="G217" s="31">
        <v>0</v>
      </c>
    </row>
    <row r="218" spans="1:7" x14ac:dyDescent="0.35">
      <c r="A218">
        <v>360</v>
      </c>
      <c r="B218" s="30">
        <v>0</v>
      </c>
      <c r="C218">
        <v>0</v>
      </c>
      <c r="D218">
        <v>0</v>
      </c>
      <c r="E218">
        <v>0</v>
      </c>
      <c r="F218">
        <v>0</v>
      </c>
      <c r="G218" s="31">
        <v>0</v>
      </c>
    </row>
    <row r="219" spans="1:7" x14ac:dyDescent="0.35">
      <c r="A219">
        <v>370</v>
      </c>
      <c r="B219" s="30">
        <v>0</v>
      </c>
      <c r="C219">
        <v>0</v>
      </c>
      <c r="D219">
        <v>0</v>
      </c>
      <c r="E219">
        <v>0</v>
      </c>
      <c r="F219">
        <v>0</v>
      </c>
      <c r="G219" s="31">
        <v>0</v>
      </c>
    </row>
    <row r="220" spans="1:7" x14ac:dyDescent="0.35">
      <c r="A220">
        <v>380</v>
      </c>
      <c r="B220" s="30">
        <v>0</v>
      </c>
      <c r="C220">
        <v>0</v>
      </c>
      <c r="D220">
        <v>0</v>
      </c>
      <c r="E220">
        <v>0</v>
      </c>
      <c r="F220">
        <v>0</v>
      </c>
      <c r="G220" s="31">
        <v>0</v>
      </c>
    </row>
    <row r="221" spans="1:7" x14ac:dyDescent="0.35">
      <c r="A221">
        <v>390</v>
      </c>
      <c r="B221" s="30">
        <v>0</v>
      </c>
      <c r="C221">
        <v>0</v>
      </c>
      <c r="D221">
        <v>0</v>
      </c>
      <c r="E221">
        <v>0</v>
      </c>
      <c r="F221">
        <v>0</v>
      </c>
      <c r="G221" s="31">
        <v>0</v>
      </c>
    </row>
    <row r="222" spans="1:7" x14ac:dyDescent="0.35">
      <c r="A222">
        <v>400</v>
      </c>
      <c r="B222" s="30">
        <v>0</v>
      </c>
      <c r="C222">
        <v>0</v>
      </c>
      <c r="D222">
        <v>0</v>
      </c>
      <c r="E222">
        <v>0</v>
      </c>
      <c r="F222">
        <v>0</v>
      </c>
      <c r="G222" s="31">
        <v>0</v>
      </c>
    </row>
    <row r="223" spans="1:7" x14ac:dyDescent="0.35">
      <c r="A223">
        <v>410</v>
      </c>
      <c r="B223" s="32">
        <v>0</v>
      </c>
      <c r="C223" s="33">
        <v>0</v>
      </c>
      <c r="D223" s="33">
        <v>0</v>
      </c>
      <c r="E223" s="33">
        <v>0</v>
      </c>
      <c r="F223" s="33">
        <v>0</v>
      </c>
      <c r="G223" s="34">
        <v>0</v>
      </c>
    </row>
    <row r="225" spans="1:7" x14ac:dyDescent="0.35">
      <c r="A225" s="35" t="s">
        <v>151</v>
      </c>
      <c r="B225">
        <v>50</v>
      </c>
      <c r="C225">
        <v>60</v>
      </c>
      <c r="D225">
        <v>70</v>
      </c>
      <c r="E225">
        <v>80</v>
      </c>
      <c r="F225">
        <v>90</v>
      </c>
      <c r="G225">
        <v>100</v>
      </c>
    </row>
    <row r="226" spans="1:7" x14ac:dyDescent="0.35">
      <c r="A226">
        <v>310</v>
      </c>
      <c r="B226" s="27">
        <v>0</v>
      </c>
      <c r="C226" s="28">
        <v>0</v>
      </c>
      <c r="D226" s="28">
        <v>0</v>
      </c>
      <c r="E226" s="28">
        <v>0</v>
      </c>
      <c r="F226" s="28">
        <v>0</v>
      </c>
      <c r="G226" s="29">
        <v>0</v>
      </c>
    </row>
    <row r="227" spans="1:7" x14ac:dyDescent="0.35">
      <c r="A227">
        <v>320</v>
      </c>
      <c r="B227" s="30">
        <v>0</v>
      </c>
      <c r="C227">
        <v>0</v>
      </c>
      <c r="D227">
        <v>0</v>
      </c>
      <c r="E227">
        <v>0</v>
      </c>
      <c r="F227">
        <v>0</v>
      </c>
      <c r="G227" s="31">
        <v>0</v>
      </c>
    </row>
    <row r="228" spans="1:7" x14ac:dyDescent="0.35">
      <c r="A228">
        <v>330</v>
      </c>
      <c r="B228" s="30">
        <v>0</v>
      </c>
      <c r="C228">
        <v>0</v>
      </c>
      <c r="D228">
        <v>0</v>
      </c>
      <c r="E228">
        <v>0</v>
      </c>
      <c r="F228">
        <v>0</v>
      </c>
      <c r="G228" s="31">
        <v>0</v>
      </c>
    </row>
    <row r="229" spans="1:7" x14ac:dyDescent="0.35">
      <c r="A229">
        <v>340</v>
      </c>
      <c r="B229" s="30">
        <v>0</v>
      </c>
      <c r="C229">
        <v>0</v>
      </c>
      <c r="D229">
        <v>0</v>
      </c>
      <c r="E229">
        <v>0</v>
      </c>
      <c r="F229">
        <v>0</v>
      </c>
      <c r="G229" s="31">
        <v>0</v>
      </c>
    </row>
    <row r="230" spans="1:7" x14ac:dyDescent="0.35">
      <c r="A230">
        <v>350</v>
      </c>
      <c r="B230" s="30">
        <v>0</v>
      </c>
      <c r="C230">
        <v>0</v>
      </c>
      <c r="D230">
        <v>0</v>
      </c>
      <c r="E230">
        <v>0</v>
      </c>
      <c r="F230">
        <v>0</v>
      </c>
      <c r="G230" s="31">
        <v>0</v>
      </c>
    </row>
    <row r="231" spans="1:7" x14ac:dyDescent="0.35">
      <c r="A231">
        <v>360</v>
      </c>
      <c r="B231" s="30">
        <v>0</v>
      </c>
      <c r="C231">
        <v>0</v>
      </c>
      <c r="D231">
        <v>0</v>
      </c>
      <c r="E231">
        <v>0</v>
      </c>
      <c r="F231">
        <v>0</v>
      </c>
      <c r="G231" s="31">
        <v>0</v>
      </c>
    </row>
    <row r="232" spans="1:7" x14ac:dyDescent="0.35">
      <c r="A232">
        <v>370</v>
      </c>
      <c r="B232" s="30">
        <v>0</v>
      </c>
      <c r="C232">
        <v>0</v>
      </c>
      <c r="D232">
        <v>0</v>
      </c>
      <c r="E232">
        <v>0</v>
      </c>
      <c r="F232">
        <v>0</v>
      </c>
      <c r="G232" s="31">
        <v>0</v>
      </c>
    </row>
    <row r="233" spans="1:7" x14ac:dyDescent="0.35">
      <c r="A233">
        <v>380</v>
      </c>
      <c r="B233" s="30">
        <v>0</v>
      </c>
      <c r="C233">
        <v>0</v>
      </c>
      <c r="D233">
        <v>0</v>
      </c>
      <c r="E233">
        <v>0</v>
      </c>
      <c r="F233">
        <v>0</v>
      </c>
      <c r="G233" s="31">
        <v>0</v>
      </c>
    </row>
    <row r="234" spans="1:7" x14ac:dyDescent="0.35">
      <c r="A234">
        <v>390</v>
      </c>
      <c r="B234" s="30">
        <v>0</v>
      </c>
      <c r="C234">
        <v>0</v>
      </c>
      <c r="D234">
        <v>0</v>
      </c>
      <c r="E234">
        <v>0</v>
      </c>
      <c r="F234">
        <v>0</v>
      </c>
      <c r="G234" s="31">
        <v>0</v>
      </c>
    </row>
    <row r="235" spans="1:7" x14ac:dyDescent="0.35">
      <c r="A235">
        <v>400</v>
      </c>
      <c r="B235" s="30">
        <v>0</v>
      </c>
      <c r="C235">
        <v>0</v>
      </c>
      <c r="D235">
        <v>0</v>
      </c>
      <c r="E235">
        <v>0</v>
      </c>
      <c r="F235">
        <v>0</v>
      </c>
      <c r="G235" s="31">
        <v>0</v>
      </c>
    </row>
    <row r="236" spans="1:7" x14ac:dyDescent="0.35">
      <c r="A236">
        <v>410</v>
      </c>
      <c r="B236" s="32">
        <v>0</v>
      </c>
      <c r="C236" s="33">
        <v>0</v>
      </c>
      <c r="D236" s="33">
        <v>0</v>
      </c>
      <c r="E236" s="33">
        <v>0</v>
      </c>
      <c r="F236" s="33">
        <v>0</v>
      </c>
      <c r="G236" s="34">
        <v>0</v>
      </c>
    </row>
    <row r="238" spans="1:7" x14ac:dyDescent="0.35">
      <c r="A238" s="35" t="s">
        <v>153</v>
      </c>
      <c r="B238">
        <v>50</v>
      </c>
      <c r="C238">
        <v>60</v>
      </c>
      <c r="D238">
        <v>70</v>
      </c>
      <c r="E238">
        <v>80</v>
      </c>
      <c r="F238">
        <v>90</v>
      </c>
      <c r="G238">
        <v>100</v>
      </c>
    </row>
    <row r="239" spans="1:7" x14ac:dyDescent="0.35">
      <c r="A239">
        <v>310</v>
      </c>
      <c r="B239" s="27">
        <v>0</v>
      </c>
      <c r="C239" s="28">
        <v>0</v>
      </c>
      <c r="D239" s="28">
        <v>0</v>
      </c>
      <c r="E239" s="28">
        <v>0</v>
      </c>
      <c r="F239" s="28">
        <v>0</v>
      </c>
      <c r="G239" s="29">
        <v>0</v>
      </c>
    </row>
    <row r="240" spans="1:7" x14ac:dyDescent="0.35">
      <c r="A240">
        <v>320</v>
      </c>
      <c r="B240" s="30">
        <v>0</v>
      </c>
      <c r="C240">
        <v>0</v>
      </c>
      <c r="D240">
        <v>0</v>
      </c>
      <c r="E240">
        <v>0</v>
      </c>
      <c r="F240">
        <v>0</v>
      </c>
      <c r="G240" s="31">
        <v>0</v>
      </c>
    </row>
    <row r="241" spans="1:7" x14ac:dyDescent="0.35">
      <c r="A241">
        <v>330</v>
      </c>
      <c r="B241" s="30">
        <v>0</v>
      </c>
      <c r="C241">
        <v>0</v>
      </c>
      <c r="D241">
        <v>0</v>
      </c>
      <c r="E241">
        <v>0</v>
      </c>
      <c r="F241">
        <v>0</v>
      </c>
      <c r="G241" s="31">
        <v>0</v>
      </c>
    </row>
    <row r="242" spans="1:7" x14ac:dyDescent="0.35">
      <c r="A242">
        <v>340</v>
      </c>
      <c r="B242" s="30">
        <v>0</v>
      </c>
      <c r="C242">
        <v>0</v>
      </c>
      <c r="D242">
        <v>0</v>
      </c>
      <c r="E242">
        <v>0</v>
      </c>
      <c r="F242">
        <v>0</v>
      </c>
      <c r="G242" s="31">
        <v>0</v>
      </c>
    </row>
    <row r="243" spans="1:7" x14ac:dyDescent="0.35">
      <c r="A243">
        <v>350</v>
      </c>
      <c r="B243" s="30">
        <v>0</v>
      </c>
      <c r="C243">
        <v>0</v>
      </c>
      <c r="D243">
        <v>0</v>
      </c>
      <c r="E243">
        <v>0</v>
      </c>
      <c r="F243">
        <v>0</v>
      </c>
      <c r="G243" s="31">
        <v>0</v>
      </c>
    </row>
    <row r="244" spans="1:7" x14ac:dyDescent="0.35">
      <c r="A244">
        <v>360</v>
      </c>
      <c r="B244" s="30">
        <v>0</v>
      </c>
      <c r="C244">
        <v>0</v>
      </c>
      <c r="D244">
        <v>0</v>
      </c>
      <c r="E244">
        <v>0</v>
      </c>
      <c r="F244">
        <v>0</v>
      </c>
      <c r="G244" s="31">
        <v>0</v>
      </c>
    </row>
    <row r="245" spans="1:7" x14ac:dyDescent="0.35">
      <c r="A245">
        <v>370</v>
      </c>
      <c r="B245" s="30">
        <v>0</v>
      </c>
      <c r="C245">
        <v>0</v>
      </c>
      <c r="D245">
        <v>0</v>
      </c>
      <c r="E245">
        <v>0</v>
      </c>
      <c r="F245">
        <v>0</v>
      </c>
      <c r="G245" s="31">
        <v>0</v>
      </c>
    </row>
    <row r="246" spans="1:7" x14ac:dyDescent="0.35">
      <c r="A246">
        <v>380</v>
      </c>
      <c r="B246" s="30">
        <v>0</v>
      </c>
      <c r="C246">
        <v>0</v>
      </c>
      <c r="D246">
        <v>0</v>
      </c>
      <c r="E246">
        <v>0</v>
      </c>
      <c r="F246">
        <v>0</v>
      </c>
      <c r="G246" s="31">
        <v>0</v>
      </c>
    </row>
    <row r="247" spans="1:7" x14ac:dyDescent="0.35">
      <c r="A247">
        <v>390</v>
      </c>
      <c r="B247" s="30">
        <v>0</v>
      </c>
      <c r="C247">
        <v>0</v>
      </c>
      <c r="D247">
        <v>0</v>
      </c>
      <c r="E247">
        <v>0</v>
      </c>
      <c r="F247">
        <v>0</v>
      </c>
      <c r="G247" s="31">
        <v>0</v>
      </c>
    </row>
    <row r="248" spans="1:7" x14ac:dyDescent="0.35">
      <c r="A248">
        <v>400</v>
      </c>
      <c r="B248" s="30">
        <v>0</v>
      </c>
      <c r="C248">
        <v>0</v>
      </c>
      <c r="D248">
        <v>0</v>
      </c>
      <c r="E248">
        <v>0</v>
      </c>
      <c r="F248">
        <v>0</v>
      </c>
      <c r="G248" s="31">
        <v>0</v>
      </c>
    </row>
    <row r="249" spans="1:7" x14ac:dyDescent="0.35">
      <c r="A249">
        <v>410</v>
      </c>
      <c r="B249" s="32">
        <v>0</v>
      </c>
      <c r="C249" s="33">
        <v>0</v>
      </c>
      <c r="D249" s="33">
        <v>0</v>
      </c>
      <c r="E249" s="33">
        <v>0</v>
      </c>
      <c r="F249" s="33">
        <v>0</v>
      </c>
      <c r="G249" s="34">
        <v>0</v>
      </c>
    </row>
    <row r="251" spans="1:7" x14ac:dyDescent="0.35">
      <c r="A251" s="35" t="s">
        <v>155</v>
      </c>
      <c r="B251">
        <v>50</v>
      </c>
      <c r="C251">
        <v>60</v>
      </c>
      <c r="D251">
        <v>70</v>
      </c>
      <c r="E251">
        <v>80</v>
      </c>
      <c r="F251">
        <v>90</v>
      </c>
      <c r="G251">
        <v>100</v>
      </c>
    </row>
    <row r="252" spans="1:7" x14ac:dyDescent="0.35">
      <c r="A252">
        <v>310</v>
      </c>
      <c r="B252" s="27">
        <v>0</v>
      </c>
      <c r="C252" s="28">
        <v>0</v>
      </c>
      <c r="D252" s="28">
        <v>0</v>
      </c>
      <c r="E252" s="28">
        <v>0</v>
      </c>
      <c r="F252" s="28">
        <v>0</v>
      </c>
      <c r="G252" s="29">
        <v>0</v>
      </c>
    </row>
    <row r="253" spans="1:7" x14ac:dyDescent="0.35">
      <c r="A253">
        <v>320</v>
      </c>
      <c r="B253" s="30">
        <v>0</v>
      </c>
      <c r="C253">
        <v>0</v>
      </c>
      <c r="D253">
        <v>0</v>
      </c>
      <c r="E253">
        <v>0</v>
      </c>
      <c r="F253">
        <v>0</v>
      </c>
      <c r="G253" s="31">
        <v>0</v>
      </c>
    </row>
    <row r="254" spans="1:7" x14ac:dyDescent="0.35">
      <c r="A254">
        <v>330</v>
      </c>
      <c r="B254" s="30">
        <v>0</v>
      </c>
      <c r="C254">
        <v>0</v>
      </c>
      <c r="D254">
        <v>0</v>
      </c>
      <c r="E254">
        <v>0</v>
      </c>
      <c r="F254">
        <v>0</v>
      </c>
      <c r="G254" s="31">
        <v>0</v>
      </c>
    </row>
    <row r="255" spans="1:7" x14ac:dyDescent="0.35">
      <c r="A255">
        <v>340</v>
      </c>
      <c r="B255" s="30">
        <v>0</v>
      </c>
      <c r="C255">
        <v>0</v>
      </c>
      <c r="D255">
        <v>0</v>
      </c>
      <c r="E255">
        <v>0</v>
      </c>
      <c r="F255">
        <v>0</v>
      </c>
      <c r="G255" s="31">
        <v>0</v>
      </c>
    </row>
    <row r="256" spans="1:7" x14ac:dyDescent="0.35">
      <c r="A256">
        <v>350</v>
      </c>
      <c r="B256" s="30">
        <v>0</v>
      </c>
      <c r="C256">
        <v>0</v>
      </c>
      <c r="D256">
        <v>0</v>
      </c>
      <c r="E256">
        <v>0</v>
      </c>
      <c r="F256">
        <v>0</v>
      </c>
      <c r="G256" s="31">
        <v>0</v>
      </c>
    </row>
    <row r="257" spans="1:7" x14ac:dyDescent="0.35">
      <c r="A257">
        <v>360</v>
      </c>
      <c r="B257" s="30">
        <v>0</v>
      </c>
      <c r="C257">
        <v>0</v>
      </c>
      <c r="D257">
        <v>0</v>
      </c>
      <c r="E257">
        <v>0</v>
      </c>
      <c r="F257">
        <v>0</v>
      </c>
      <c r="G257" s="31">
        <v>0</v>
      </c>
    </row>
    <row r="258" spans="1:7" x14ac:dyDescent="0.35">
      <c r="A258">
        <v>370</v>
      </c>
      <c r="B258" s="30">
        <v>0</v>
      </c>
      <c r="C258">
        <v>0</v>
      </c>
      <c r="D258">
        <v>0</v>
      </c>
      <c r="E258">
        <v>0</v>
      </c>
      <c r="F258">
        <v>0</v>
      </c>
      <c r="G258" s="31">
        <v>0</v>
      </c>
    </row>
    <row r="259" spans="1:7" x14ac:dyDescent="0.35">
      <c r="A259">
        <v>380</v>
      </c>
      <c r="B259" s="30">
        <v>0</v>
      </c>
      <c r="C259">
        <v>0</v>
      </c>
      <c r="D259">
        <v>0</v>
      </c>
      <c r="E259">
        <v>0</v>
      </c>
      <c r="F259">
        <v>0</v>
      </c>
      <c r="G259" s="31">
        <v>0</v>
      </c>
    </row>
    <row r="260" spans="1:7" x14ac:dyDescent="0.35">
      <c r="A260">
        <v>390</v>
      </c>
      <c r="B260" s="30">
        <v>0</v>
      </c>
      <c r="C260">
        <v>0</v>
      </c>
      <c r="D260">
        <v>0</v>
      </c>
      <c r="E260">
        <v>0</v>
      </c>
      <c r="F260">
        <v>0</v>
      </c>
      <c r="G260" s="31">
        <v>0</v>
      </c>
    </row>
    <row r="261" spans="1:7" x14ac:dyDescent="0.35">
      <c r="A261">
        <v>400</v>
      </c>
      <c r="B261" s="30">
        <v>0</v>
      </c>
      <c r="C261">
        <v>0</v>
      </c>
      <c r="D261">
        <v>0</v>
      </c>
      <c r="E261">
        <v>0</v>
      </c>
      <c r="F261">
        <v>0</v>
      </c>
      <c r="G261" s="31">
        <v>0</v>
      </c>
    </row>
    <row r="262" spans="1:7" x14ac:dyDescent="0.35">
      <c r="A262">
        <v>410</v>
      </c>
      <c r="B262" s="32">
        <v>0</v>
      </c>
      <c r="C262" s="33">
        <v>0</v>
      </c>
      <c r="D262" s="33">
        <v>0</v>
      </c>
      <c r="E262" s="33">
        <v>0</v>
      </c>
      <c r="F262" s="33">
        <v>0</v>
      </c>
      <c r="G262" s="34">
        <v>0</v>
      </c>
    </row>
    <row r="264" spans="1:7" x14ac:dyDescent="0.35">
      <c r="A264" s="35" t="s">
        <v>157</v>
      </c>
      <c r="B264">
        <v>50</v>
      </c>
      <c r="C264">
        <v>60</v>
      </c>
      <c r="D264">
        <v>70</v>
      </c>
      <c r="E264">
        <v>80</v>
      </c>
      <c r="F264">
        <v>90</v>
      </c>
      <c r="G264">
        <v>100</v>
      </c>
    </row>
    <row r="265" spans="1:7" x14ac:dyDescent="0.35">
      <c r="A265">
        <v>310</v>
      </c>
      <c r="B265" s="27">
        <v>0</v>
      </c>
      <c r="C265" s="28">
        <v>0</v>
      </c>
      <c r="D265" s="28">
        <v>0</v>
      </c>
      <c r="E265" s="28">
        <v>0</v>
      </c>
      <c r="F265" s="28">
        <v>0</v>
      </c>
      <c r="G265" s="29">
        <v>0</v>
      </c>
    </row>
    <row r="266" spans="1:7" x14ac:dyDescent="0.35">
      <c r="A266">
        <v>320</v>
      </c>
      <c r="B266" s="30">
        <v>0</v>
      </c>
      <c r="C266">
        <v>0</v>
      </c>
      <c r="D266">
        <v>0</v>
      </c>
      <c r="E266">
        <v>0</v>
      </c>
      <c r="F266">
        <v>0</v>
      </c>
      <c r="G266" s="31">
        <v>0</v>
      </c>
    </row>
    <row r="267" spans="1:7" x14ac:dyDescent="0.35">
      <c r="A267">
        <v>330</v>
      </c>
      <c r="B267" s="30">
        <v>0</v>
      </c>
      <c r="C267">
        <v>0</v>
      </c>
      <c r="D267">
        <v>0</v>
      </c>
      <c r="E267">
        <v>0</v>
      </c>
      <c r="F267">
        <v>0</v>
      </c>
      <c r="G267" s="31">
        <v>0</v>
      </c>
    </row>
    <row r="268" spans="1:7" x14ac:dyDescent="0.35">
      <c r="A268">
        <v>340</v>
      </c>
      <c r="B268" s="30">
        <v>0</v>
      </c>
      <c r="C268">
        <v>0</v>
      </c>
      <c r="D268">
        <v>0</v>
      </c>
      <c r="E268">
        <v>0</v>
      </c>
      <c r="F268">
        <v>0</v>
      </c>
      <c r="G268" s="31">
        <v>0</v>
      </c>
    </row>
    <row r="269" spans="1:7" x14ac:dyDescent="0.35">
      <c r="A269">
        <v>350</v>
      </c>
      <c r="B269" s="30">
        <v>0</v>
      </c>
      <c r="C269">
        <v>0</v>
      </c>
      <c r="D269">
        <v>0</v>
      </c>
      <c r="E269">
        <v>0</v>
      </c>
      <c r="F269">
        <v>0</v>
      </c>
      <c r="G269" s="31">
        <v>0</v>
      </c>
    </row>
    <row r="270" spans="1:7" x14ac:dyDescent="0.35">
      <c r="A270">
        <v>360</v>
      </c>
      <c r="B270" s="30">
        <v>0</v>
      </c>
      <c r="C270">
        <v>0</v>
      </c>
      <c r="D270">
        <v>0</v>
      </c>
      <c r="E270">
        <v>0</v>
      </c>
      <c r="F270">
        <v>0</v>
      </c>
      <c r="G270" s="31">
        <v>0</v>
      </c>
    </row>
    <row r="271" spans="1:7" x14ac:dyDescent="0.35">
      <c r="A271">
        <v>370</v>
      </c>
      <c r="B271" s="30">
        <v>0</v>
      </c>
      <c r="C271">
        <v>0</v>
      </c>
      <c r="D271">
        <v>0</v>
      </c>
      <c r="E271">
        <v>0</v>
      </c>
      <c r="F271">
        <v>0</v>
      </c>
      <c r="G271" s="31">
        <v>0</v>
      </c>
    </row>
    <row r="272" spans="1:7" x14ac:dyDescent="0.35">
      <c r="A272">
        <v>380</v>
      </c>
      <c r="B272" s="30">
        <v>0</v>
      </c>
      <c r="C272">
        <v>0</v>
      </c>
      <c r="D272">
        <v>0</v>
      </c>
      <c r="E272">
        <v>0</v>
      </c>
      <c r="F272">
        <v>0</v>
      </c>
      <c r="G272" s="31">
        <v>0</v>
      </c>
    </row>
    <row r="273" spans="1:7" x14ac:dyDescent="0.35">
      <c r="A273">
        <v>390</v>
      </c>
      <c r="B273" s="30">
        <v>0</v>
      </c>
      <c r="C273">
        <v>0</v>
      </c>
      <c r="D273">
        <v>0</v>
      </c>
      <c r="E273">
        <v>0</v>
      </c>
      <c r="F273">
        <v>0</v>
      </c>
      <c r="G273" s="31">
        <v>0</v>
      </c>
    </row>
    <row r="274" spans="1:7" x14ac:dyDescent="0.35">
      <c r="A274">
        <v>400</v>
      </c>
      <c r="B274" s="30">
        <v>0</v>
      </c>
      <c r="C274">
        <v>0</v>
      </c>
      <c r="D274">
        <v>0</v>
      </c>
      <c r="E274">
        <v>0</v>
      </c>
      <c r="F274">
        <v>0</v>
      </c>
      <c r="G274" s="31">
        <v>0</v>
      </c>
    </row>
    <row r="275" spans="1:7" x14ac:dyDescent="0.35">
      <c r="A275">
        <v>410</v>
      </c>
      <c r="B275" s="32">
        <v>0</v>
      </c>
      <c r="C275" s="33">
        <v>0</v>
      </c>
      <c r="D275" s="33">
        <v>0</v>
      </c>
      <c r="E275" s="33">
        <v>0</v>
      </c>
      <c r="F275" s="33">
        <v>0</v>
      </c>
      <c r="G275" s="34">
        <v>0</v>
      </c>
    </row>
    <row r="277" spans="1:7" x14ac:dyDescent="0.35">
      <c r="A277" s="35" t="s">
        <v>159</v>
      </c>
      <c r="B277">
        <v>50</v>
      </c>
      <c r="C277">
        <v>60</v>
      </c>
      <c r="D277">
        <v>70</v>
      </c>
      <c r="E277">
        <v>80</v>
      </c>
      <c r="F277">
        <v>90</v>
      </c>
      <c r="G277">
        <v>100</v>
      </c>
    </row>
    <row r="278" spans="1:7" x14ac:dyDescent="0.35">
      <c r="A278">
        <v>310</v>
      </c>
      <c r="B278" s="27">
        <v>0</v>
      </c>
      <c r="C278" s="28">
        <v>0</v>
      </c>
      <c r="D278" s="28">
        <v>0</v>
      </c>
      <c r="E278" s="28">
        <v>0</v>
      </c>
      <c r="F278" s="28">
        <v>0</v>
      </c>
      <c r="G278" s="29">
        <v>0</v>
      </c>
    </row>
    <row r="279" spans="1:7" x14ac:dyDescent="0.35">
      <c r="A279">
        <v>320</v>
      </c>
      <c r="B279" s="30">
        <v>0</v>
      </c>
      <c r="C279">
        <v>0</v>
      </c>
      <c r="D279">
        <v>0</v>
      </c>
      <c r="E279">
        <v>0</v>
      </c>
      <c r="F279">
        <v>0</v>
      </c>
      <c r="G279" s="31">
        <v>0</v>
      </c>
    </row>
    <row r="280" spans="1:7" x14ac:dyDescent="0.35">
      <c r="A280">
        <v>330</v>
      </c>
      <c r="B280" s="30">
        <v>0</v>
      </c>
      <c r="C280">
        <v>0</v>
      </c>
      <c r="D280">
        <v>0</v>
      </c>
      <c r="E280">
        <v>0</v>
      </c>
      <c r="F280">
        <v>0</v>
      </c>
      <c r="G280" s="31">
        <v>0</v>
      </c>
    </row>
    <row r="281" spans="1:7" x14ac:dyDescent="0.35">
      <c r="A281">
        <v>340</v>
      </c>
      <c r="B281" s="30">
        <v>0</v>
      </c>
      <c r="C281">
        <v>0</v>
      </c>
      <c r="D281">
        <v>0</v>
      </c>
      <c r="E281">
        <v>0</v>
      </c>
      <c r="F281">
        <v>0</v>
      </c>
      <c r="G281" s="31">
        <v>0</v>
      </c>
    </row>
    <row r="282" spans="1:7" x14ac:dyDescent="0.35">
      <c r="A282">
        <v>350</v>
      </c>
      <c r="B282" s="30">
        <v>0</v>
      </c>
      <c r="C282">
        <v>0</v>
      </c>
      <c r="D282">
        <v>0</v>
      </c>
      <c r="E282">
        <v>0</v>
      </c>
      <c r="F282">
        <v>0</v>
      </c>
      <c r="G282" s="31">
        <v>0</v>
      </c>
    </row>
    <row r="283" spans="1:7" x14ac:dyDescent="0.35">
      <c r="A283">
        <v>360</v>
      </c>
      <c r="B283" s="30">
        <v>0</v>
      </c>
      <c r="C283">
        <v>0</v>
      </c>
      <c r="D283">
        <v>0</v>
      </c>
      <c r="E283">
        <v>0</v>
      </c>
      <c r="F283">
        <v>0</v>
      </c>
      <c r="G283" s="31">
        <v>0</v>
      </c>
    </row>
    <row r="284" spans="1:7" x14ac:dyDescent="0.35">
      <c r="A284">
        <v>370</v>
      </c>
      <c r="B284" s="30">
        <v>0</v>
      </c>
      <c r="C284">
        <v>0</v>
      </c>
      <c r="D284">
        <v>0</v>
      </c>
      <c r="E284">
        <v>0</v>
      </c>
      <c r="F284">
        <v>0</v>
      </c>
      <c r="G284" s="31">
        <v>0</v>
      </c>
    </row>
    <row r="285" spans="1:7" x14ac:dyDescent="0.35">
      <c r="A285">
        <v>380</v>
      </c>
      <c r="B285" s="30">
        <v>0</v>
      </c>
      <c r="C285">
        <v>0</v>
      </c>
      <c r="D285">
        <v>0</v>
      </c>
      <c r="E285">
        <v>0</v>
      </c>
      <c r="F285">
        <v>0</v>
      </c>
      <c r="G285" s="31">
        <v>0</v>
      </c>
    </row>
    <row r="286" spans="1:7" x14ac:dyDescent="0.35">
      <c r="A286">
        <v>390</v>
      </c>
      <c r="B286" s="30">
        <v>0</v>
      </c>
      <c r="C286">
        <v>0</v>
      </c>
      <c r="D286">
        <v>0</v>
      </c>
      <c r="E286">
        <v>0</v>
      </c>
      <c r="F286">
        <v>0</v>
      </c>
      <c r="G286" s="31">
        <v>0</v>
      </c>
    </row>
    <row r="287" spans="1:7" x14ac:dyDescent="0.35">
      <c r="A287">
        <v>400</v>
      </c>
      <c r="B287" s="30">
        <v>0</v>
      </c>
      <c r="C287">
        <v>0</v>
      </c>
      <c r="D287">
        <v>0</v>
      </c>
      <c r="E287">
        <v>0</v>
      </c>
      <c r="F287">
        <v>0</v>
      </c>
      <c r="G287" s="31">
        <v>0</v>
      </c>
    </row>
    <row r="288" spans="1:7" x14ac:dyDescent="0.35">
      <c r="A288">
        <v>410</v>
      </c>
      <c r="B288" s="32">
        <v>0</v>
      </c>
      <c r="C288" s="33">
        <v>0</v>
      </c>
      <c r="D288" s="33">
        <v>0</v>
      </c>
      <c r="E288" s="33">
        <v>0</v>
      </c>
      <c r="F288" s="33">
        <v>0</v>
      </c>
      <c r="G288" s="34">
        <v>0</v>
      </c>
    </row>
    <row r="290" spans="1:7" x14ac:dyDescent="0.35">
      <c r="A290" s="35" t="s">
        <v>161</v>
      </c>
      <c r="B290">
        <v>50</v>
      </c>
      <c r="C290">
        <v>60</v>
      </c>
      <c r="D290">
        <v>70</v>
      </c>
      <c r="E290">
        <v>80</v>
      </c>
      <c r="F290">
        <v>90</v>
      </c>
      <c r="G290">
        <v>100</v>
      </c>
    </row>
    <row r="291" spans="1:7" x14ac:dyDescent="0.35">
      <c r="A291">
        <v>310</v>
      </c>
      <c r="B291" s="27">
        <v>15.551780303030295</v>
      </c>
      <c r="C291" s="28">
        <v>15.551780303030295</v>
      </c>
      <c r="D291" s="28">
        <v>15.512962962962956</v>
      </c>
      <c r="E291" s="28">
        <v>15.512962962962954</v>
      </c>
      <c r="F291" s="28">
        <v>15.512962962962956</v>
      </c>
      <c r="G291" s="29">
        <v>15.512962962962952</v>
      </c>
    </row>
    <row r="292" spans="1:7" x14ac:dyDescent="0.35">
      <c r="A292">
        <v>320</v>
      </c>
      <c r="B292" s="30">
        <v>15.551780303030295</v>
      </c>
      <c r="C292">
        <v>15.551780303030295</v>
      </c>
      <c r="D292">
        <v>15.512962962962956</v>
      </c>
      <c r="E292">
        <v>15.512962962962954</v>
      </c>
      <c r="F292">
        <v>15.512962962962956</v>
      </c>
      <c r="G292" s="31">
        <v>15.512962962962952</v>
      </c>
    </row>
    <row r="293" spans="1:7" x14ac:dyDescent="0.35">
      <c r="A293">
        <v>330</v>
      </c>
      <c r="B293" s="30">
        <v>15.551780303030297</v>
      </c>
      <c r="C293">
        <v>15.551780303030297</v>
      </c>
      <c r="D293">
        <v>15.512962962962956</v>
      </c>
      <c r="E293">
        <v>15.512962962962956</v>
      </c>
      <c r="F293">
        <v>15.512962962962956</v>
      </c>
      <c r="G293" s="31">
        <v>15.512962962962959</v>
      </c>
    </row>
    <row r="294" spans="1:7" x14ac:dyDescent="0.35">
      <c r="A294">
        <v>340</v>
      </c>
      <c r="B294" s="30">
        <v>15.551780303030295</v>
      </c>
      <c r="C294">
        <v>15.551780303030295</v>
      </c>
      <c r="D294">
        <v>15.512962962962956</v>
      </c>
      <c r="E294">
        <v>15.512962962962954</v>
      </c>
      <c r="F294">
        <v>15.512962962962956</v>
      </c>
      <c r="G294" s="31">
        <v>15.512962962962952</v>
      </c>
    </row>
    <row r="295" spans="1:7" x14ac:dyDescent="0.35">
      <c r="A295">
        <v>350</v>
      </c>
      <c r="B295" s="30">
        <v>15.551780303030297</v>
      </c>
      <c r="C295">
        <v>15.551780303030297</v>
      </c>
      <c r="D295">
        <v>15.512962962962956</v>
      </c>
      <c r="E295">
        <v>15.512962962962956</v>
      </c>
      <c r="F295">
        <v>15.512962962962956</v>
      </c>
      <c r="G295" s="31">
        <v>15.512962962962959</v>
      </c>
    </row>
    <row r="296" spans="1:7" x14ac:dyDescent="0.35">
      <c r="A296">
        <v>360</v>
      </c>
      <c r="B296" s="30">
        <v>15.551780303030295</v>
      </c>
      <c r="C296">
        <v>15.551780303030295</v>
      </c>
      <c r="D296">
        <v>15.512962962962956</v>
      </c>
      <c r="E296">
        <v>15.512962962962954</v>
      </c>
      <c r="F296">
        <v>15.512962962962956</v>
      </c>
      <c r="G296" s="31">
        <v>15.512962962962952</v>
      </c>
    </row>
    <row r="297" spans="1:7" x14ac:dyDescent="0.35">
      <c r="A297">
        <v>370</v>
      </c>
      <c r="B297" s="30">
        <v>15.551780303030295</v>
      </c>
      <c r="C297">
        <v>15.551780303030295</v>
      </c>
      <c r="D297">
        <v>15.512962962962956</v>
      </c>
      <c r="E297">
        <v>15.512962962962956</v>
      </c>
      <c r="F297">
        <v>15.512962962962956</v>
      </c>
      <c r="G297" s="31">
        <v>15.512962962962952</v>
      </c>
    </row>
    <row r="298" spans="1:7" x14ac:dyDescent="0.35">
      <c r="A298">
        <v>380</v>
      </c>
      <c r="B298" s="30">
        <v>15.551780303030297</v>
      </c>
      <c r="C298">
        <v>15.551780303030297</v>
      </c>
      <c r="D298">
        <v>15.512962962962956</v>
      </c>
      <c r="E298">
        <v>15.512962962962956</v>
      </c>
      <c r="F298">
        <v>15.512962962962956</v>
      </c>
      <c r="G298" s="31">
        <v>15.512962962962959</v>
      </c>
    </row>
    <row r="299" spans="1:7" x14ac:dyDescent="0.35">
      <c r="A299">
        <v>390</v>
      </c>
      <c r="B299" s="30">
        <v>16.012946708463961</v>
      </c>
      <c r="C299">
        <v>16.012946708463957</v>
      </c>
      <c r="D299">
        <v>15.512962962962959</v>
      </c>
      <c r="E299">
        <v>15.512962962962959</v>
      </c>
      <c r="F299">
        <v>18.862222222222321</v>
      </c>
      <c r="G299" s="31">
        <v>32.195555555555657</v>
      </c>
    </row>
    <row r="300" spans="1:7" x14ac:dyDescent="0.35">
      <c r="A300">
        <v>400</v>
      </c>
      <c r="B300" s="30">
        <v>15.555555555555555</v>
      </c>
      <c r="C300">
        <v>15.555555555555554</v>
      </c>
      <c r="D300">
        <v>15.512962962962959</v>
      </c>
      <c r="E300">
        <v>15.512962962962959</v>
      </c>
      <c r="F300">
        <v>17.751111111111207</v>
      </c>
      <c r="G300" s="31">
        <v>31.084444444444536</v>
      </c>
    </row>
    <row r="301" spans="1:7" x14ac:dyDescent="0.35">
      <c r="A301">
        <v>410</v>
      </c>
      <c r="B301" s="32">
        <v>15.555555555555546</v>
      </c>
      <c r="C301" s="33">
        <v>15.555555555555552</v>
      </c>
      <c r="D301" s="33">
        <v>15.512962962962961</v>
      </c>
      <c r="E301" s="33">
        <v>15.51296296296295</v>
      </c>
      <c r="F301" s="33">
        <v>16.640000000000089</v>
      </c>
      <c r="G301" s="34">
        <v>29.973333333333418</v>
      </c>
    </row>
    <row r="303" spans="1:7" x14ac:dyDescent="0.35">
      <c r="A303" s="35" t="s">
        <v>163</v>
      </c>
      <c r="B303">
        <v>50</v>
      </c>
      <c r="C303">
        <v>60</v>
      </c>
      <c r="D303">
        <v>70</v>
      </c>
      <c r="E303">
        <v>80</v>
      </c>
      <c r="F303">
        <v>90</v>
      </c>
      <c r="G303">
        <v>100</v>
      </c>
    </row>
    <row r="304" spans="1:7" x14ac:dyDescent="0.35">
      <c r="A304">
        <v>310</v>
      </c>
      <c r="B304" s="27">
        <v>0</v>
      </c>
      <c r="C304" s="28">
        <v>0</v>
      </c>
      <c r="D304" s="28">
        <v>0</v>
      </c>
      <c r="E304" s="28">
        <v>0</v>
      </c>
      <c r="F304" s="28">
        <v>0</v>
      </c>
      <c r="G304" s="29">
        <v>0</v>
      </c>
    </row>
    <row r="305" spans="1:7" x14ac:dyDescent="0.35">
      <c r="A305">
        <v>320</v>
      </c>
      <c r="B305" s="30">
        <v>0</v>
      </c>
      <c r="C305">
        <v>0</v>
      </c>
      <c r="D305">
        <v>0</v>
      </c>
      <c r="E305">
        <v>0</v>
      </c>
      <c r="F305">
        <v>0</v>
      </c>
      <c r="G305" s="31">
        <v>0</v>
      </c>
    </row>
    <row r="306" spans="1:7" x14ac:dyDescent="0.35">
      <c r="A306">
        <v>330</v>
      </c>
      <c r="B306" s="30">
        <v>0</v>
      </c>
      <c r="C306">
        <v>0</v>
      </c>
      <c r="D306">
        <v>0</v>
      </c>
      <c r="E306">
        <v>0</v>
      </c>
      <c r="F306">
        <v>0</v>
      </c>
      <c r="G306" s="31">
        <v>0</v>
      </c>
    </row>
    <row r="307" spans="1:7" x14ac:dyDescent="0.35">
      <c r="A307">
        <v>340</v>
      </c>
      <c r="B307" s="30">
        <v>0</v>
      </c>
      <c r="C307">
        <v>0</v>
      </c>
      <c r="D307">
        <v>0</v>
      </c>
      <c r="E307">
        <v>0</v>
      </c>
      <c r="F307">
        <v>0</v>
      </c>
      <c r="G307" s="31">
        <v>0</v>
      </c>
    </row>
    <row r="308" spans="1:7" x14ac:dyDescent="0.35">
      <c r="A308">
        <v>350</v>
      </c>
      <c r="B308" s="30">
        <v>0</v>
      </c>
      <c r="C308">
        <v>0</v>
      </c>
      <c r="D308">
        <v>0</v>
      </c>
      <c r="E308">
        <v>0</v>
      </c>
      <c r="F308">
        <v>0</v>
      </c>
      <c r="G308" s="31">
        <v>0</v>
      </c>
    </row>
    <row r="309" spans="1:7" x14ac:dyDescent="0.35">
      <c r="A309">
        <v>360</v>
      </c>
      <c r="B309" s="30">
        <v>0</v>
      </c>
      <c r="C309">
        <v>0</v>
      </c>
      <c r="D309">
        <v>0</v>
      </c>
      <c r="E309">
        <v>0</v>
      </c>
      <c r="F309">
        <v>0</v>
      </c>
      <c r="G309" s="31">
        <v>0</v>
      </c>
    </row>
    <row r="310" spans="1:7" x14ac:dyDescent="0.35">
      <c r="A310">
        <v>370</v>
      </c>
      <c r="B310" s="30">
        <v>0</v>
      </c>
      <c r="C310">
        <v>0</v>
      </c>
      <c r="D310">
        <v>0</v>
      </c>
      <c r="E310">
        <v>0</v>
      </c>
      <c r="F310">
        <v>0</v>
      </c>
      <c r="G310" s="31">
        <v>0</v>
      </c>
    </row>
    <row r="311" spans="1:7" x14ac:dyDescent="0.35">
      <c r="A311">
        <v>380</v>
      </c>
      <c r="B311" s="30">
        <v>0</v>
      </c>
      <c r="C311">
        <v>0</v>
      </c>
      <c r="D311">
        <v>0</v>
      </c>
      <c r="E311">
        <v>0</v>
      </c>
      <c r="F311">
        <v>0</v>
      </c>
      <c r="G311" s="31">
        <v>0</v>
      </c>
    </row>
    <row r="312" spans="1:7" x14ac:dyDescent="0.35">
      <c r="A312">
        <v>390</v>
      </c>
      <c r="B312" s="30">
        <v>0</v>
      </c>
      <c r="C312">
        <v>0</v>
      </c>
      <c r="D312">
        <v>0</v>
      </c>
      <c r="E312">
        <v>0</v>
      </c>
      <c r="F312">
        <v>0</v>
      </c>
      <c r="G312" s="31">
        <v>0</v>
      </c>
    </row>
    <row r="313" spans="1:7" x14ac:dyDescent="0.35">
      <c r="A313">
        <v>400</v>
      </c>
      <c r="B313" s="30">
        <v>0</v>
      </c>
      <c r="C313">
        <v>0</v>
      </c>
      <c r="D313">
        <v>0</v>
      </c>
      <c r="E313">
        <v>0</v>
      </c>
      <c r="F313">
        <v>0</v>
      </c>
      <c r="G313" s="31">
        <v>0</v>
      </c>
    </row>
    <row r="314" spans="1:7" x14ac:dyDescent="0.35">
      <c r="A314">
        <v>410</v>
      </c>
      <c r="B314" s="32">
        <v>0</v>
      </c>
      <c r="C314" s="33">
        <v>0</v>
      </c>
      <c r="D314" s="33">
        <v>0</v>
      </c>
      <c r="E314" s="33">
        <v>0</v>
      </c>
      <c r="F314" s="33">
        <v>0</v>
      </c>
      <c r="G314" s="34">
        <v>0</v>
      </c>
    </row>
    <row r="316" spans="1:7" x14ac:dyDescent="0.35">
      <c r="A316" s="35" t="s">
        <v>165</v>
      </c>
      <c r="B316">
        <v>50</v>
      </c>
      <c r="C316">
        <v>60</v>
      </c>
      <c r="D316">
        <v>70</v>
      </c>
      <c r="E316">
        <v>80</v>
      </c>
      <c r="F316">
        <v>90</v>
      </c>
      <c r="G316">
        <v>100</v>
      </c>
    </row>
    <row r="317" spans="1:7" x14ac:dyDescent="0.35">
      <c r="A317">
        <v>310</v>
      </c>
      <c r="B317" s="27">
        <v>0</v>
      </c>
      <c r="C317" s="28">
        <v>0</v>
      </c>
      <c r="D317" s="28">
        <v>0</v>
      </c>
      <c r="E317" s="28">
        <v>0</v>
      </c>
      <c r="F317" s="28">
        <v>0</v>
      </c>
      <c r="G317" s="29">
        <v>0</v>
      </c>
    </row>
    <row r="318" spans="1:7" x14ac:dyDescent="0.35">
      <c r="A318">
        <v>320</v>
      </c>
      <c r="B318" s="30">
        <v>0</v>
      </c>
      <c r="C318">
        <v>0</v>
      </c>
      <c r="D318">
        <v>0</v>
      </c>
      <c r="E318">
        <v>0</v>
      </c>
      <c r="F318">
        <v>0</v>
      </c>
      <c r="G318" s="31">
        <v>0</v>
      </c>
    </row>
    <row r="319" spans="1:7" x14ac:dyDescent="0.35">
      <c r="A319">
        <v>330</v>
      </c>
      <c r="B319" s="30">
        <v>0</v>
      </c>
      <c r="C319">
        <v>0</v>
      </c>
      <c r="D319">
        <v>0</v>
      </c>
      <c r="E319">
        <v>0</v>
      </c>
      <c r="F319">
        <v>0</v>
      </c>
      <c r="G319" s="31">
        <v>0</v>
      </c>
    </row>
    <row r="320" spans="1:7" x14ac:dyDescent="0.35">
      <c r="A320">
        <v>340</v>
      </c>
      <c r="B320" s="30">
        <v>0</v>
      </c>
      <c r="C320">
        <v>0</v>
      </c>
      <c r="D320">
        <v>0</v>
      </c>
      <c r="E320">
        <v>0</v>
      </c>
      <c r="F320">
        <v>0</v>
      </c>
      <c r="G320" s="31">
        <v>0</v>
      </c>
    </row>
    <row r="321" spans="1:7" x14ac:dyDescent="0.35">
      <c r="A321">
        <v>350</v>
      </c>
      <c r="B321" s="30">
        <v>0</v>
      </c>
      <c r="C321">
        <v>0</v>
      </c>
      <c r="D321">
        <v>0</v>
      </c>
      <c r="E321">
        <v>0</v>
      </c>
      <c r="F321">
        <v>0</v>
      </c>
      <c r="G321" s="31">
        <v>0</v>
      </c>
    </row>
    <row r="322" spans="1:7" x14ac:dyDescent="0.35">
      <c r="A322">
        <v>360</v>
      </c>
      <c r="B322" s="30">
        <v>0</v>
      </c>
      <c r="C322">
        <v>0</v>
      </c>
      <c r="D322">
        <v>0</v>
      </c>
      <c r="E322">
        <v>0</v>
      </c>
      <c r="F322">
        <v>0</v>
      </c>
      <c r="G322" s="31">
        <v>0</v>
      </c>
    </row>
    <row r="323" spans="1:7" x14ac:dyDescent="0.35">
      <c r="A323">
        <v>370</v>
      </c>
      <c r="B323" s="30">
        <v>0</v>
      </c>
      <c r="C323">
        <v>0</v>
      </c>
      <c r="D323">
        <v>0</v>
      </c>
      <c r="E323">
        <v>0</v>
      </c>
      <c r="F323">
        <v>0</v>
      </c>
      <c r="G323" s="31">
        <v>0</v>
      </c>
    </row>
    <row r="324" spans="1:7" x14ac:dyDescent="0.35">
      <c r="A324">
        <v>380</v>
      </c>
      <c r="B324" s="30">
        <v>0</v>
      </c>
      <c r="C324">
        <v>0</v>
      </c>
      <c r="D324">
        <v>0</v>
      </c>
      <c r="E324">
        <v>0</v>
      </c>
      <c r="F324">
        <v>0</v>
      </c>
      <c r="G324" s="31">
        <v>0</v>
      </c>
    </row>
    <row r="325" spans="1:7" x14ac:dyDescent="0.35">
      <c r="A325">
        <v>390</v>
      </c>
      <c r="B325" s="30">
        <v>0</v>
      </c>
      <c r="C325">
        <v>0</v>
      </c>
      <c r="D325">
        <v>0</v>
      </c>
      <c r="E325">
        <v>0</v>
      </c>
      <c r="F325">
        <v>0</v>
      </c>
      <c r="G325" s="31">
        <v>0</v>
      </c>
    </row>
    <row r="326" spans="1:7" x14ac:dyDescent="0.35">
      <c r="A326">
        <v>400</v>
      </c>
      <c r="B326" s="30">
        <v>0</v>
      </c>
      <c r="C326">
        <v>0</v>
      </c>
      <c r="D326">
        <v>0</v>
      </c>
      <c r="E326">
        <v>0</v>
      </c>
      <c r="F326">
        <v>0</v>
      </c>
      <c r="G326" s="31">
        <v>0</v>
      </c>
    </row>
    <row r="327" spans="1:7" x14ac:dyDescent="0.35">
      <c r="A327">
        <v>410</v>
      </c>
      <c r="B327" s="32">
        <v>0</v>
      </c>
      <c r="C327" s="33">
        <v>0</v>
      </c>
      <c r="D327" s="33">
        <v>0</v>
      </c>
      <c r="E327" s="33">
        <v>0</v>
      </c>
      <c r="F327" s="33">
        <v>0</v>
      </c>
      <c r="G327" s="34">
        <v>0</v>
      </c>
    </row>
    <row r="329" spans="1:7" x14ac:dyDescent="0.35">
      <c r="A329" s="35" t="s">
        <v>167</v>
      </c>
      <c r="B329">
        <v>50</v>
      </c>
      <c r="C329">
        <v>60</v>
      </c>
      <c r="D329">
        <v>70</v>
      </c>
      <c r="E329">
        <v>80</v>
      </c>
      <c r="F329">
        <v>90</v>
      </c>
      <c r="G329">
        <v>100</v>
      </c>
    </row>
    <row r="330" spans="1:7" x14ac:dyDescent="0.35">
      <c r="A330">
        <v>310</v>
      </c>
      <c r="B330" s="27">
        <v>0</v>
      </c>
      <c r="C330" s="28">
        <v>0</v>
      </c>
      <c r="D330" s="28">
        <v>0</v>
      </c>
      <c r="E330" s="28">
        <v>0</v>
      </c>
      <c r="F330" s="28">
        <v>0</v>
      </c>
      <c r="G330" s="29">
        <v>0</v>
      </c>
    </row>
    <row r="331" spans="1:7" x14ac:dyDescent="0.35">
      <c r="A331">
        <v>320</v>
      </c>
      <c r="B331" s="30">
        <v>0</v>
      </c>
      <c r="C331">
        <v>0</v>
      </c>
      <c r="D331">
        <v>0</v>
      </c>
      <c r="E331">
        <v>0</v>
      </c>
      <c r="F331">
        <v>0</v>
      </c>
      <c r="G331" s="31">
        <v>0</v>
      </c>
    </row>
    <row r="332" spans="1:7" x14ac:dyDescent="0.35">
      <c r="A332">
        <v>330</v>
      </c>
      <c r="B332" s="30">
        <v>0</v>
      </c>
      <c r="C332">
        <v>0</v>
      </c>
      <c r="D332">
        <v>0</v>
      </c>
      <c r="E332">
        <v>0</v>
      </c>
      <c r="F332">
        <v>0</v>
      </c>
      <c r="G332" s="31">
        <v>0</v>
      </c>
    </row>
    <row r="333" spans="1:7" x14ac:dyDescent="0.35">
      <c r="A333">
        <v>340</v>
      </c>
      <c r="B333" s="30">
        <v>0</v>
      </c>
      <c r="C333">
        <v>0</v>
      </c>
      <c r="D333">
        <v>0</v>
      </c>
      <c r="E333">
        <v>0</v>
      </c>
      <c r="F333">
        <v>0</v>
      </c>
      <c r="G333" s="31">
        <v>0</v>
      </c>
    </row>
    <row r="334" spans="1:7" x14ac:dyDescent="0.35">
      <c r="A334">
        <v>350</v>
      </c>
      <c r="B334" s="30">
        <v>0</v>
      </c>
      <c r="C334">
        <v>0</v>
      </c>
      <c r="D334">
        <v>0</v>
      </c>
      <c r="E334">
        <v>0</v>
      </c>
      <c r="F334">
        <v>0</v>
      </c>
      <c r="G334" s="31">
        <v>0</v>
      </c>
    </row>
    <row r="335" spans="1:7" x14ac:dyDescent="0.35">
      <c r="A335">
        <v>360</v>
      </c>
      <c r="B335" s="30">
        <v>0</v>
      </c>
      <c r="C335">
        <v>0</v>
      </c>
      <c r="D335">
        <v>0</v>
      </c>
      <c r="E335">
        <v>0</v>
      </c>
      <c r="F335">
        <v>0</v>
      </c>
      <c r="G335" s="31">
        <v>0</v>
      </c>
    </row>
    <row r="336" spans="1:7" x14ac:dyDescent="0.35">
      <c r="A336">
        <v>370</v>
      </c>
      <c r="B336" s="30">
        <v>0</v>
      </c>
      <c r="C336">
        <v>0</v>
      </c>
      <c r="D336">
        <v>0</v>
      </c>
      <c r="E336">
        <v>0</v>
      </c>
      <c r="F336">
        <v>0</v>
      </c>
      <c r="G336" s="31">
        <v>0</v>
      </c>
    </row>
    <row r="337" spans="1:7" x14ac:dyDescent="0.35">
      <c r="A337">
        <v>380</v>
      </c>
      <c r="B337" s="30">
        <v>0</v>
      </c>
      <c r="C337">
        <v>0</v>
      </c>
      <c r="D337">
        <v>0</v>
      </c>
      <c r="E337">
        <v>0</v>
      </c>
      <c r="F337">
        <v>0</v>
      </c>
      <c r="G337" s="31">
        <v>0</v>
      </c>
    </row>
    <row r="338" spans="1:7" x14ac:dyDescent="0.35">
      <c r="A338">
        <v>390</v>
      </c>
      <c r="B338" s="30">
        <v>0</v>
      </c>
      <c r="C338">
        <v>0</v>
      </c>
      <c r="D338">
        <v>0</v>
      </c>
      <c r="E338">
        <v>0</v>
      </c>
      <c r="F338">
        <v>0</v>
      </c>
      <c r="G338" s="31">
        <v>0</v>
      </c>
    </row>
    <row r="339" spans="1:7" x14ac:dyDescent="0.35">
      <c r="A339">
        <v>400</v>
      </c>
      <c r="B339" s="30">
        <v>0</v>
      </c>
      <c r="C339">
        <v>0</v>
      </c>
      <c r="D339">
        <v>0</v>
      </c>
      <c r="E339">
        <v>0</v>
      </c>
      <c r="F339">
        <v>0</v>
      </c>
      <c r="G339" s="31">
        <v>0</v>
      </c>
    </row>
    <row r="340" spans="1:7" x14ac:dyDescent="0.35">
      <c r="A340">
        <v>410</v>
      </c>
      <c r="B340" s="32">
        <v>0</v>
      </c>
      <c r="C340" s="33">
        <v>0</v>
      </c>
      <c r="D340" s="33">
        <v>0</v>
      </c>
      <c r="E340" s="33">
        <v>0</v>
      </c>
      <c r="F340" s="33">
        <v>0</v>
      </c>
      <c r="G340" s="34">
        <v>0</v>
      </c>
    </row>
    <row r="342" spans="1:7" x14ac:dyDescent="0.35">
      <c r="A342" s="35" t="s">
        <v>169</v>
      </c>
      <c r="B342">
        <v>50</v>
      </c>
      <c r="C342">
        <v>60</v>
      </c>
      <c r="D342">
        <v>70</v>
      </c>
      <c r="E342">
        <v>80</v>
      </c>
      <c r="F342">
        <v>90</v>
      </c>
      <c r="G342">
        <v>100</v>
      </c>
    </row>
    <row r="343" spans="1:7" x14ac:dyDescent="0.35">
      <c r="A343">
        <v>310</v>
      </c>
      <c r="B343" s="27">
        <v>0</v>
      </c>
      <c r="C343" s="28">
        <v>0</v>
      </c>
      <c r="D343" s="28">
        <v>0</v>
      </c>
      <c r="E343" s="28">
        <v>0</v>
      </c>
      <c r="F343" s="28">
        <v>0</v>
      </c>
      <c r="G343" s="29">
        <v>0</v>
      </c>
    </row>
    <row r="344" spans="1:7" x14ac:dyDescent="0.35">
      <c r="A344">
        <v>320</v>
      </c>
      <c r="B344" s="30">
        <v>0</v>
      </c>
      <c r="C344">
        <v>0</v>
      </c>
      <c r="D344">
        <v>0</v>
      </c>
      <c r="E344">
        <v>0</v>
      </c>
      <c r="F344">
        <v>0</v>
      </c>
      <c r="G344" s="31">
        <v>0</v>
      </c>
    </row>
    <row r="345" spans="1:7" x14ac:dyDescent="0.35">
      <c r="A345">
        <v>330</v>
      </c>
      <c r="B345" s="30">
        <v>0</v>
      </c>
      <c r="C345">
        <v>0</v>
      </c>
      <c r="D345">
        <v>0</v>
      </c>
      <c r="E345">
        <v>0</v>
      </c>
      <c r="F345">
        <v>0</v>
      </c>
      <c r="G345" s="31">
        <v>0</v>
      </c>
    </row>
    <row r="346" spans="1:7" x14ac:dyDescent="0.35">
      <c r="A346">
        <v>340</v>
      </c>
      <c r="B346" s="30">
        <v>0</v>
      </c>
      <c r="C346">
        <v>0</v>
      </c>
      <c r="D346">
        <v>0</v>
      </c>
      <c r="E346">
        <v>0</v>
      </c>
      <c r="F346">
        <v>0</v>
      </c>
      <c r="G346" s="31">
        <v>0</v>
      </c>
    </row>
    <row r="347" spans="1:7" x14ac:dyDescent="0.35">
      <c r="A347">
        <v>350</v>
      </c>
      <c r="B347" s="30">
        <v>0</v>
      </c>
      <c r="C347">
        <v>0</v>
      </c>
      <c r="D347">
        <v>0</v>
      </c>
      <c r="E347">
        <v>0</v>
      </c>
      <c r="F347">
        <v>0</v>
      </c>
      <c r="G347" s="31">
        <v>0</v>
      </c>
    </row>
    <row r="348" spans="1:7" x14ac:dyDescent="0.35">
      <c r="A348">
        <v>360</v>
      </c>
      <c r="B348" s="30">
        <v>0</v>
      </c>
      <c r="C348">
        <v>0</v>
      </c>
      <c r="D348">
        <v>0</v>
      </c>
      <c r="E348">
        <v>0</v>
      </c>
      <c r="F348">
        <v>0</v>
      </c>
      <c r="G348" s="31">
        <v>0</v>
      </c>
    </row>
    <row r="349" spans="1:7" x14ac:dyDescent="0.35">
      <c r="A349">
        <v>370</v>
      </c>
      <c r="B349" s="30">
        <v>0</v>
      </c>
      <c r="C349">
        <v>0</v>
      </c>
      <c r="D349">
        <v>0</v>
      </c>
      <c r="E349">
        <v>0</v>
      </c>
      <c r="F349">
        <v>0</v>
      </c>
      <c r="G349" s="31">
        <v>0</v>
      </c>
    </row>
    <row r="350" spans="1:7" x14ac:dyDescent="0.35">
      <c r="A350">
        <v>380</v>
      </c>
      <c r="B350" s="30">
        <v>0</v>
      </c>
      <c r="C350">
        <v>0</v>
      </c>
      <c r="D350">
        <v>0</v>
      </c>
      <c r="E350">
        <v>0</v>
      </c>
      <c r="F350">
        <v>0</v>
      </c>
      <c r="G350" s="31">
        <v>0</v>
      </c>
    </row>
    <row r="351" spans="1:7" x14ac:dyDescent="0.35">
      <c r="A351">
        <v>390</v>
      </c>
      <c r="B351" s="30">
        <v>0</v>
      </c>
      <c r="C351">
        <v>0</v>
      </c>
      <c r="D351">
        <v>0</v>
      </c>
      <c r="E351">
        <v>0</v>
      </c>
      <c r="F351">
        <v>0</v>
      </c>
      <c r="G351" s="31">
        <v>0</v>
      </c>
    </row>
    <row r="352" spans="1:7" x14ac:dyDescent="0.35">
      <c r="A352">
        <v>400</v>
      </c>
      <c r="B352" s="30">
        <v>0</v>
      </c>
      <c r="C352">
        <v>0</v>
      </c>
      <c r="D352">
        <v>0</v>
      </c>
      <c r="E352">
        <v>0</v>
      </c>
      <c r="F352">
        <v>0</v>
      </c>
      <c r="G352" s="31">
        <v>0</v>
      </c>
    </row>
    <row r="353" spans="1:7" x14ac:dyDescent="0.35">
      <c r="A353">
        <v>410</v>
      </c>
      <c r="B353" s="32">
        <v>0</v>
      </c>
      <c r="C353" s="33">
        <v>0</v>
      </c>
      <c r="D353" s="33">
        <v>0</v>
      </c>
      <c r="E353" s="33">
        <v>0</v>
      </c>
      <c r="F353" s="33">
        <v>0</v>
      </c>
      <c r="G353" s="34">
        <v>0</v>
      </c>
    </row>
    <row r="355" spans="1:7" x14ac:dyDescent="0.35">
      <c r="A355" s="35" t="s">
        <v>171</v>
      </c>
      <c r="B355">
        <v>50</v>
      </c>
      <c r="C355">
        <v>60</v>
      </c>
      <c r="D355">
        <v>70</v>
      </c>
      <c r="E355">
        <v>80</v>
      </c>
      <c r="F355">
        <v>90</v>
      </c>
      <c r="G355">
        <v>100</v>
      </c>
    </row>
    <row r="356" spans="1:7" x14ac:dyDescent="0.35">
      <c r="A356">
        <v>310</v>
      </c>
      <c r="B356" s="27">
        <v>0</v>
      </c>
      <c r="C356" s="28">
        <v>0</v>
      </c>
      <c r="D356" s="28">
        <v>0</v>
      </c>
      <c r="E356" s="28">
        <v>0</v>
      </c>
      <c r="F356" s="28">
        <v>0</v>
      </c>
      <c r="G356" s="29">
        <v>0</v>
      </c>
    </row>
    <row r="357" spans="1:7" x14ac:dyDescent="0.35">
      <c r="A357">
        <v>320</v>
      </c>
      <c r="B357" s="30">
        <v>0</v>
      </c>
      <c r="C357">
        <v>0</v>
      </c>
      <c r="D357">
        <v>0</v>
      </c>
      <c r="E357">
        <v>0</v>
      </c>
      <c r="F357">
        <v>0</v>
      </c>
      <c r="G357" s="31">
        <v>0</v>
      </c>
    </row>
    <row r="358" spans="1:7" x14ac:dyDescent="0.35">
      <c r="A358">
        <v>330</v>
      </c>
      <c r="B358" s="30">
        <v>0</v>
      </c>
      <c r="C358">
        <v>0</v>
      </c>
      <c r="D358">
        <v>0</v>
      </c>
      <c r="E358">
        <v>0</v>
      </c>
      <c r="F358">
        <v>0</v>
      </c>
      <c r="G358" s="31">
        <v>0</v>
      </c>
    </row>
    <row r="359" spans="1:7" x14ac:dyDescent="0.35">
      <c r="A359">
        <v>340</v>
      </c>
      <c r="B359" s="30">
        <v>0</v>
      </c>
      <c r="C359">
        <v>0</v>
      </c>
      <c r="D359">
        <v>0</v>
      </c>
      <c r="E359">
        <v>0</v>
      </c>
      <c r="F359">
        <v>0</v>
      </c>
      <c r="G359" s="31">
        <v>0</v>
      </c>
    </row>
    <row r="360" spans="1:7" x14ac:dyDescent="0.35">
      <c r="A360">
        <v>350</v>
      </c>
      <c r="B360" s="30">
        <v>0</v>
      </c>
      <c r="C360">
        <v>0</v>
      </c>
      <c r="D360">
        <v>0</v>
      </c>
      <c r="E360">
        <v>0</v>
      </c>
      <c r="F360">
        <v>0</v>
      </c>
      <c r="G360" s="31">
        <v>0</v>
      </c>
    </row>
    <row r="361" spans="1:7" x14ac:dyDescent="0.35">
      <c r="A361">
        <v>360</v>
      </c>
      <c r="B361" s="30">
        <v>0</v>
      </c>
      <c r="C361">
        <v>0</v>
      </c>
      <c r="D361">
        <v>0</v>
      </c>
      <c r="E361">
        <v>0</v>
      </c>
      <c r="F361">
        <v>0</v>
      </c>
      <c r="G361" s="31">
        <v>0</v>
      </c>
    </row>
    <row r="362" spans="1:7" x14ac:dyDescent="0.35">
      <c r="A362">
        <v>370</v>
      </c>
      <c r="B362" s="30">
        <v>0</v>
      </c>
      <c r="C362">
        <v>0</v>
      </c>
      <c r="D362">
        <v>0</v>
      </c>
      <c r="E362">
        <v>0</v>
      </c>
      <c r="F362">
        <v>0</v>
      </c>
      <c r="G362" s="31">
        <v>0</v>
      </c>
    </row>
    <row r="363" spans="1:7" x14ac:dyDescent="0.35">
      <c r="A363">
        <v>380</v>
      </c>
      <c r="B363" s="30">
        <v>0</v>
      </c>
      <c r="C363">
        <v>0</v>
      </c>
      <c r="D363">
        <v>0</v>
      </c>
      <c r="E363">
        <v>0</v>
      </c>
      <c r="F363">
        <v>0</v>
      </c>
      <c r="G363" s="31">
        <v>0</v>
      </c>
    </row>
    <row r="364" spans="1:7" x14ac:dyDescent="0.35">
      <c r="A364">
        <v>390</v>
      </c>
      <c r="B364" s="30">
        <v>0</v>
      </c>
      <c r="C364">
        <v>0</v>
      </c>
      <c r="D364">
        <v>0</v>
      </c>
      <c r="E364">
        <v>0</v>
      </c>
      <c r="F364">
        <v>0</v>
      </c>
      <c r="G364" s="31">
        <v>0</v>
      </c>
    </row>
    <row r="365" spans="1:7" x14ac:dyDescent="0.35">
      <c r="A365">
        <v>400</v>
      </c>
      <c r="B365" s="30">
        <v>0</v>
      </c>
      <c r="C365">
        <v>0</v>
      </c>
      <c r="D365">
        <v>0</v>
      </c>
      <c r="E365">
        <v>0</v>
      </c>
      <c r="F365">
        <v>0</v>
      </c>
      <c r="G365" s="31">
        <v>0</v>
      </c>
    </row>
    <row r="366" spans="1:7" x14ac:dyDescent="0.35">
      <c r="A366">
        <v>410</v>
      </c>
      <c r="B366" s="32">
        <v>0</v>
      </c>
      <c r="C366" s="33">
        <v>0</v>
      </c>
      <c r="D366" s="33">
        <v>0</v>
      </c>
      <c r="E366" s="33">
        <v>0</v>
      </c>
      <c r="F366" s="33">
        <v>0</v>
      </c>
      <c r="G366" s="34">
        <v>0</v>
      </c>
    </row>
    <row r="368" spans="1:7" x14ac:dyDescent="0.35">
      <c r="A368" s="35" t="s">
        <v>173</v>
      </c>
      <c r="B368">
        <v>50</v>
      </c>
      <c r="C368">
        <v>60</v>
      </c>
      <c r="D368">
        <v>70</v>
      </c>
      <c r="E368">
        <v>80</v>
      </c>
      <c r="F368">
        <v>90</v>
      </c>
      <c r="G368">
        <v>100</v>
      </c>
    </row>
    <row r="369" spans="1:7" x14ac:dyDescent="0.35">
      <c r="A369">
        <v>310</v>
      </c>
      <c r="B369" s="27">
        <v>2.6136363636375067E-3</v>
      </c>
      <c r="C369" s="28">
        <v>2.6136363636373957E-3</v>
      </c>
      <c r="D369" s="28">
        <v>0</v>
      </c>
      <c r="E369" s="28">
        <v>0</v>
      </c>
      <c r="F369" s="28">
        <v>0</v>
      </c>
      <c r="G369" s="29">
        <v>0</v>
      </c>
    </row>
    <row r="370" spans="1:7" x14ac:dyDescent="0.35">
      <c r="A370">
        <v>320</v>
      </c>
      <c r="B370" s="30">
        <v>2.6136363636370626E-3</v>
      </c>
      <c r="C370">
        <v>2.6136363636368406E-3</v>
      </c>
      <c r="D370">
        <v>0</v>
      </c>
      <c r="E370">
        <v>0</v>
      </c>
      <c r="F370">
        <v>0</v>
      </c>
      <c r="G370" s="31">
        <v>0</v>
      </c>
    </row>
    <row r="371" spans="1:7" x14ac:dyDescent="0.35">
      <c r="A371">
        <v>330</v>
      </c>
      <c r="B371" s="30">
        <v>2.6136363636372847E-3</v>
      </c>
      <c r="C371">
        <v>2.6136363636373957E-3</v>
      </c>
      <c r="D371">
        <v>0</v>
      </c>
      <c r="E371">
        <v>0</v>
      </c>
      <c r="F371">
        <v>0</v>
      </c>
      <c r="G371" s="31">
        <v>0</v>
      </c>
    </row>
    <row r="372" spans="1:7" x14ac:dyDescent="0.35">
      <c r="A372">
        <v>340</v>
      </c>
      <c r="B372" s="30">
        <v>2.6136363636375067E-3</v>
      </c>
      <c r="C372">
        <v>2.6136363636373957E-3</v>
      </c>
      <c r="D372">
        <v>0</v>
      </c>
      <c r="E372">
        <v>0</v>
      </c>
      <c r="F372">
        <v>0</v>
      </c>
      <c r="G372" s="31">
        <v>0</v>
      </c>
    </row>
    <row r="373" spans="1:7" x14ac:dyDescent="0.35">
      <c r="A373">
        <v>350</v>
      </c>
      <c r="B373" s="30">
        <v>2.6136363636372847E-3</v>
      </c>
      <c r="C373">
        <v>2.6136363636373957E-3</v>
      </c>
      <c r="D373">
        <v>0</v>
      </c>
      <c r="E373">
        <v>0</v>
      </c>
      <c r="F373">
        <v>0</v>
      </c>
      <c r="G373" s="31">
        <v>0</v>
      </c>
    </row>
    <row r="374" spans="1:7" x14ac:dyDescent="0.35">
      <c r="A374">
        <v>360</v>
      </c>
      <c r="B374" s="30">
        <v>2.6136363636375067E-3</v>
      </c>
      <c r="C374">
        <v>2.6136363636373957E-3</v>
      </c>
      <c r="D374">
        <v>0</v>
      </c>
      <c r="E374">
        <v>0</v>
      </c>
      <c r="F374">
        <v>0</v>
      </c>
      <c r="G374" s="31">
        <v>0</v>
      </c>
    </row>
    <row r="375" spans="1:7" x14ac:dyDescent="0.35">
      <c r="A375">
        <v>370</v>
      </c>
      <c r="B375" s="30">
        <v>2.6136363636375067E-3</v>
      </c>
      <c r="C375">
        <v>2.6136363636373402E-3</v>
      </c>
      <c r="D375">
        <v>0</v>
      </c>
      <c r="E375">
        <v>0</v>
      </c>
      <c r="F375">
        <v>0</v>
      </c>
      <c r="G375" s="31">
        <v>0</v>
      </c>
    </row>
    <row r="376" spans="1:7" x14ac:dyDescent="0.35">
      <c r="A376">
        <v>380</v>
      </c>
      <c r="B376" s="30">
        <v>2.6136363636372847E-3</v>
      </c>
      <c r="C376">
        <v>2.6136363636373957E-3</v>
      </c>
      <c r="D376">
        <v>0</v>
      </c>
      <c r="E376">
        <v>0</v>
      </c>
      <c r="F376">
        <v>0</v>
      </c>
      <c r="G376" s="31">
        <v>0</v>
      </c>
    </row>
    <row r="377" spans="1:7" x14ac:dyDescent="0.35">
      <c r="A377">
        <v>390</v>
      </c>
      <c r="B377" s="30">
        <v>0</v>
      </c>
      <c r="C377">
        <v>0</v>
      </c>
      <c r="D377">
        <v>0</v>
      </c>
      <c r="E377">
        <v>0</v>
      </c>
      <c r="F377">
        <v>0</v>
      </c>
      <c r="G377" s="31">
        <v>0</v>
      </c>
    </row>
    <row r="378" spans="1:7" x14ac:dyDescent="0.35">
      <c r="A378">
        <v>400</v>
      </c>
      <c r="B378" s="30">
        <v>0</v>
      </c>
      <c r="C378">
        <v>0</v>
      </c>
      <c r="D378">
        <v>0</v>
      </c>
      <c r="E378">
        <v>0</v>
      </c>
      <c r="F378">
        <v>0</v>
      </c>
      <c r="G378" s="31">
        <v>0</v>
      </c>
    </row>
    <row r="379" spans="1:7" x14ac:dyDescent="0.35">
      <c r="A379">
        <v>410</v>
      </c>
      <c r="B379" s="32">
        <v>0</v>
      </c>
      <c r="C379" s="33">
        <v>0</v>
      </c>
      <c r="D379" s="33">
        <v>0</v>
      </c>
      <c r="E379" s="33">
        <v>0</v>
      </c>
      <c r="F379" s="33">
        <v>0</v>
      </c>
      <c r="G379" s="34">
        <v>0</v>
      </c>
    </row>
    <row r="381" spans="1:7" x14ac:dyDescent="0.35">
      <c r="A381" s="35" t="s">
        <v>175</v>
      </c>
      <c r="B381">
        <v>50</v>
      </c>
      <c r="C381">
        <v>60</v>
      </c>
      <c r="D381">
        <v>70</v>
      </c>
      <c r="E381">
        <v>80</v>
      </c>
      <c r="F381">
        <v>90</v>
      </c>
      <c r="G381">
        <v>100</v>
      </c>
    </row>
    <row r="382" spans="1:7" x14ac:dyDescent="0.35">
      <c r="A382">
        <v>310</v>
      </c>
      <c r="B382" s="27">
        <v>0</v>
      </c>
      <c r="C382" s="28">
        <v>0</v>
      </c>
      <c r="D382" s="28">
        <v>0</v>
      </c>
      <c r="E382" s="28">
        <v>0</v>
      </c>
      <c r="F382" s="28">
        <v>0</v>
      </c>
      <c r="G382" s="29">
        <v>0</v>
      </c>
    </row>
    <row r="383" spans="1:7" x14ac:dyDescent="0.35">
      <c r="A383">
        <v>320</v>
      </c>
      <c r="B383" s="30">
        <v>0</v>
      </c>
      <c r="C383">
        <v>0</v>
      </c>
      <c r="D383">
        <v>0</v>
      </c>
      <c r="E383">
        <v>0</v>
      </c>
      <c r="F383">
        <v>0</v>
      </c>
      <c r="G383" s="31">
        <v>0</v>
      </c>
    </row>
    <row r="384" spans="1:7" x14ac:dyDescent="0.35">
      <c r="A384">
        <v>330</v>
      </c>
      <c r="B384" s="30">
        <v>0</v>
      </c>
      <c r="C384">
        <v>0</v>
      </c>
      <c r="D384">
        <v>0</v>
      </c>
      <c r="E384">
        <v>0</v>
      </c>
      <c r="F384">
        <v>0</v>
      </c>
      <c r="G384" s="31">
        <v>0</v>
      </c>
    </row>
    <row r="385" spans="1:7" x14ac:dyDescent="0.35">
      <c r="A385">
        <v>340</v>
      </c>
      <c r="B385" s="30">
        <v>0</v>
      </c>
      <c r="C385">
        <v>0</v>
      </c>
      <c r="D385">
        <v>0</v>
      </c>
      <c r="E385">
        <v>0</v>
      </c>
      <c r="F385">
        <v>0</v>
      </c>
      <c r="G385" s="31">
        <v>0</v>
      </c>
    </row>
    <row r="386" spans="1:7" x14ac:dyDescent="0.35">
      <c r="A386">
        <v>350</v>
      </c>
      <c r="B386" s="30">
        <v>0</v>
      </c>
      <c r="C386">
        <v>0</v>
      </c>
      <c r="D386">
        <v>0</v>
      </c>
      <c r="E386">
        <v>0</v>
      </c>
      <c r="F386">
        <v>0</v>
      </c>
      <c r="G386" s="31">
        <v>0</v>
      </c>
    </row>
    <row r="387" spans="1:7" x14ac:dyDescent="0.35">
      <c r="A387">
        <v>360</v>
      </c>
      <c r="B387" s="30">
        <v>0</v>
      </c>
      <c r="C387">
        <v>0</v>
      </c>
      <c r="D387">
        <v>0</v>
      </c>
      <c r="E387">
        <v>0</v>
      </c>
      <c r="F387">
        <v>0</v>
      </c>
      <c r="G387" s="31">
        <v>0</v>
      </c>
    </row>
    <row r="388" spans="1:7" x14ac:dyDescent="0.35">
      <c r="A388">
        <v>370</v>
      </c>
      <c r="B388" s="30">
        <v>0</v>
      </c>
      <c r="C388">
        <v>0</v>
      </c>
      <c r="D388">
        <v>0</v>
      </c>
      <c r="E388">
        <v>0</v>
      </c>
      <c r="F388">
        <v>0</v>
      </c>
      <c r="G388" s="31">
        <v>0</v>
      </c>
    </row>
    <row r="389" spans="1:7" x14ac:dyDescent="0.35">
      <c r="A389">
        <v>380</v>
      </c>
      <c r="B389" s="30">
        <v>0</v>
      </c>
      <c r="C389">
        <v>0</v>
      </c>
      <c r="D389">
        <v>0</v>
      </c>
      <c r="E389">
        <v>0</v>
      </c>
      <c r="F389">
        <v>0</v>
      </c>
      <c r="G389" s="31">
        <v>0</v>
      </c>
    </row>
    <row r="390" spans="1:7" x14ac:dyDescent="0.35">
      <c r="A390">
        <v>390</v>
      </c>
      <c r="B390" s="30">
        <v>4.1818181818163325E-2</v>
      </c>
      <c r="C390">
        <v>4.1818181818163325E-2</v>
      </c>
      <c r="D390">
        <v>0</v>
      </c>
      <c r="E390">
        <v>0</v>
      </c>
      <c r="F390">
        <v>0</v>
      </c>
      <c r="G390" s="31">
        <v>0</v>
      </c>
    </row>
    <row r="391" spans="1:7" x14ac:dyDescent="0.35">
      <c r="A391">
        <v>400</v>
      </c>
      <c r="B391" s="30">
        <v>0</v>
      </c>
      <c r="C391">
        <v>0</v>
      </c>
      <c r="D391">
        <v>0</v>
      </c>
      <c r="E391">
        <v>0</v>
      </c>
      <c r="F391">
        <v>0</v>
      </c>
      <c r="G391" s="31">
        <v>0</v>
      </c>
    </row>
    <row r="392" spans="1:7" x14ac:dyDescent="0.35">
      <c r="A392">
        <v>410</v>
      </c>
      <c r="B392" s="32">
        <v>0</v>
      </c>
      <c r="C392" s="33">
        <v>0</v>
      </c>
      <c r="D392" s="33">
        <v>0</v>
      </c>
      <c r="E392" s="33">
        <v>0</v>
      </c>
      <c r="F392" s="33">
        <v>0</v>
      </c>
      <c r="G392" s="34">
        <v>0</v>
      </c>
    </row>
    <row r="394" spans="1:7" x14ac:dyDescent="0.35">
      <c r="A394" s="35" t="s">
        <v>177</v>
      </c>
      <c r="B394">
        <v>50</v>
      </c>
      <c r="C394">
        <v>60</v>
      </c>
      <c r="D394">
        <v>70</v>
      </c>
      <c r="E394">
        <v>80</v>
      </c>
      <c r="F394">
        <v>90</v>
      </c>
      <c r="G394">
        <v>100</v>
      </c>
    </row>
    <row r="395" spans="1:7" x14ac:dyDescent="0.35">
      <c r="A395">
        <v>310</v>
      </c>
      <c r="B395" s="27">
        <v>36.08983901515154</v>
      </c>
      <c r="C395" s="28">
        <v>36.08983901515154</v>
      </c>
      <c r="D395" s="28">
        <v>28.794999999999973</v>
      </c>
      <c r="E395" s="28">
        <v>3.7950000000000017</v>
      </c>
      <c r="F395" s="28">
        <v>0</v>
      </c>
      <c r="G395" s="29">
        <v>0</v>
      </c>
    </row>
    <row r="396" spans="1:7" x14ac:dyDescent="0.35">
      <c r="A396">
        <v>320</v>
      </c>
      <c r="B396" s="30">
        <v>36.08983901515154</v>
      </c>
      <c r="C396">
        <v>36.08983901515154</v>
      </c>
      <c r="D396">
        <v>28.795000000000005</v>
      </c>
      <c r="E396">
        <v>3.7950000000000443</v>
      </c>
      <c r="F396">
        <v>0</v>
      </c>
      <c r="G396" s="31">
        <v>0</v>
      </c>
    </row>
    <row r="397" spans="1:7" x14ac:dyDescent="0.35">
      <c r="A397">
        <v>330</v>
      </c>
      <c r="B397" s="30">
        <v>36.08983901515154</v>
      </c>
      <c r="C397">
        <v>36.08983901515154</v>
      </c>
      <c r="D397">
        <v>28.794999999999977</v>
      </c>
      <c r="E397">
        <v>4.2652380952381037</v>
      </c>
      <c r="F397">
        <v>0</v>
      </c>
      <c r="G397" s="31">
        <v>0</v>
      </c>
    </row>
    <row r="398" spans="1:7" x14ac:dyDescent="0.35">
      <c r="A398">
        <v>340</v>
      </c>
      <c r="B398" s="30">
        <v>36.089839015151533</v>
      </c>
      <c r="C398">
        <v>36.089839015151533</v>
      </c>
      <c r="D398">
        <v>28.794999999999966</v>
      </c>
      <c r="E398">
        <v>5.693809523809513</v>
      </c>
      <c r="F398">
        <v>0</v>
      </c>
      <c r="G398" s="31">
        <v>0</v>
      </c>
    </row>
    <row r="399" spans="1:7" x14ac:dyDescent="0.35">
      <c r="A399">
        <v>350</v>
      </c>
      <c r="B399" s="30">
        <v>36.08983901515154</v>
      </c>
      <c r="C399">
        <v>36.08983901515154</v>
      </c>
      <c r="D399">
        <v>28.794999999999977</v>
      </c>
      <c r="E399">
        <v>7.1223809523809507</v>
      </c>
      <c r="F399">
        <v>0</v>
      </c>
      <c r="G399" s="31">
        <v>0</v>
      </c>
    </row>
    <row r="400" spans="1:7" x14ac:dyDescent="0.35">
      <c r="A400">
        <v>360</v>
      </c>
      <c r="B400" s="30">
        <v>36.08983901515154</v>
      </c>
      <c r="C400">
        <v>36.08983901515154</v>
      </c>
      <c r="D400">
        <v>28.794999999999973</v>
      </c>
      <c r="E400">
        <v>8.5509523809523813</v>
      </c>
      <c r="F400">
        <v>0</v>
      </c>
      <c r="G400" s="31">
        <v>0</v>
      </c>
    </row>
    <row r="401" spans="1:7" x14ac:dyDescent="0.35">
      <c r="A401">
        <v>370</v>
      </c>
      <c r="B401" s="30">
        <v>36.08983901515154</v>
      </c>
      <c r="C401">
        <v>36.08983901515154</v>
      </c>
      <c r="D401">
        <v>28.794999999999973</v>
      </c>
      <c r="E401">
        <v>9.9795238095238084</v>
      </c>
      <c r="F401">
        <v>0</v>
      </c>
      <c r="G401" s="31">
        <v>0</v>
      </c>
    </row>
    <row r="402" spans="1:7" x14ac:dyDescent="0.35">
      <c r="A402">
        <v>380</v>
      </c>
      <c r="B402" s="30">
        <v>36.08983901515154</v>
      </c>
      <c r="C402">
        <v>36.08983901515154</v>
      </c>
      <c r="D402">
        <v>28.794999999999977</v>
      </c>
      <c r="E402">
        <v>11.408095238095243</v>
      </c>
      <c r="F402">
        <v>0</v>
      </c>
      <c r="G402" s="31">
        <v>0</v>
      </c>
    </row>
    <row r="403" spans="1:7" x14ac:dyDescent="0.35">
      <c r="A403">
        <v>390</v>
      </c>
      <c r="B403" s="30">
        <v>34.559905956112857</v>
      </c>
      <c r="C403">
        <v>34.559905956112857</v>
      </c>
      <c r="D403">
        <v>29.979523809523702</v>
      </c>
      <c r="E403">
        <v>12.836666666666542</v>
      </c>
      <c r="F403">
        <v>0</v>
      </c>
      <c r="G403" s="31">
        <v>0</v>
      </c>
    </row>
    <row r="404" spans="1:7" x14ac:dyDescent="0.35">
      <c r="A404">
        <v>400</v>
      </c>
      <c r="B404" s="30">
        <v>36.116111111111131</v>
      </c>
      <c r="C404">
        <v>36.116111111111138</v>
      </c>
      <c r="D404">
        <v>31.408095238095132</v>
      </c>
      <c r="E404">
        <v>14.265238095237972</v>
      </c>
      <c r="F404">
        <v>0</v>
      </c>
      <c r="G404" s="31">
        <v>0</v>
      </c>
    </row>
    <row r="405" spans="1:7" x14ac:dyDescent="0.35">
      <c r="A405">
        <v>410</v>
      </c>
      <c r="B405" s="32">
        <v>36.116111111111152</v>
      </c>
      <c r="C405" s="33">
        <v>36.825396825396837</v>
      </c>
      <c r="D405" s="33">
        <v>32.836666666666588</v>
      </c>
      <c r="E405" s="33">
        <v>15.69380952380941</v>
      </c>
      <c r="F405" s="33">
        <v>0</v>
      </c>
      <c r="G405" s="34">
        <v>0</v>
      </c>
    </row>
    <row r="407" spans="1:7" x14ac:dyDescent="0.35">
      <c r="A407" s="35" t="s">
        <v>179</v>
      </c>
      <c r="B407">
        <v>50</v>
      </c>
      <c r="C407">
        <v>60</v>
      </c>
      <c r="D407">
        <v>70</v>
      </c>
      <c r="E407">
        <v>80</v>
      </c>
      <c r="F407">
        <v>90</v>
      </c>
      <c r="G407">
        <v>100</v>
      </c>
    </row>
    <row r="408" spans="1:7" x14ac:dyDescent="0.35">
      <c r="A408">
        <v>310</v>
      </c>
      <c r="B408" s="27">
        <v>0</v>
      </c>
      <c r="C408" s="28">
        <v>0</v>
      </c>
      <c r="D408" s="28">
        <v>0</v>
      </c>
      <c r="E408" s="28">
        <v>0</v>
      </c>
      <c r="F408" s="28">
        <v>0</v>
      </c>
      <c r="G408" s="29">
        <v>0</v>
      </c>
    </row>
    <row r="409" spans="1:7" x14ac:dyDescent="0.35">
      <c r="A409">
        <v>320</v>
      </c>
      <c r="B409" s="30">
        <v>0</v>
      </c>
      <c r="C409">
        <v>0</v>
      </c>
      <c r="D409">
        <v>0</v>
      </c>
      <c r="E409">
        <v>0</v>
      </c>
      <c r="F409">
        <v>0</v>
      </c>
      <c r="G409" s="31">
        <v>0</v>
      </c>
    </row>
    <row r="410" spans="1:7" x14ac:dyDescent="0.35">
      <c r="A410">
        <v>330</v>
      </c>
      <c r="B410" s="30">
        <v>0</v>
      </c>
      <c r="C410">
        <v>0</v>
      </c>
      <c r="D410">
        <v>0</v>
      </c>
      <c r="E410">
        <v>0</v>
      </c>
      <c r="F410">
        <v>0</v>
      </c>
      <c r="G410" s="31">
        <v>0</v>
      </c>
    </row>
    <row r="411" spans="1:7" x14ac:dyDescent="0.35">
      <c r="A411">
        <v>340</v>
      </c>
      <c r="B411" s="30">
        <v>0</v>
      </c>
      <c r="C411">
        <v>0</v>
      </c>
      <c r="D411">
        <v>0</v>
      </c>
      <c r="E411">
        <v>0</v>
      </c>
      <c r="F411">
        <v>0</v>
      </c>
      <c r="G411" s="31">
        <v>0</v>
      </c>
    </row>
    <row r="412" spans="1:7" x14ac:dyDescent="0.35">
      <c r="A412">
        <v>350</v>
      </c>
      <c r="B412" s="30">
        <v>0</v>
      </c>
      <c r="C412">
        <v>0</v>
      </c>
      <c r="D412">
        <v>0</v>
      </c>
      <c r="E412">
        <v>0</v>
      </c>
      <c r="F412">
        <v>0</v>
      </c>
      <c r="G412" s="31">
        <v>0</v>
      </c>
    </row>
    <row r="413" spans="1:7" x14ac:dyDescent="0.35">
      <c r="A413">
        <v>360</v>
      </c>
      <c r="B413" s="30">
        <v>0</v>
      </c>
      <c r="C413">
        <v>0</v>
      </c>
      <c r="D413">
        <v>0</v>
      </c>
      <c r="E413">
        <v>0</v>
      </c>
      <c r="F413">
        <v>0</v>
      </c>
      <c r="G413" s="31">
        <v>0</v>
      </c>
    </row>
    <row r="414" spans="1:7" x14ac:dyDescent="0.35">
      <c r="A414">
        <v>370</v>
      </c>
      <c r="B414" s="30">
        <v>0</v>
      </c>
      <c r="C414">
        <v>0</v>
      </c>
      <c r="D414">
        <v>0</v>
      </c>
      <c r="E414">
        <v>0</v>
      </c>
      <c r="F414">
        <v>0</v>
      </c>
      <c r="G414" s="31">
        <v>0</v>
      </c>
    </row>
    <row r="415" spans="1:7" x14ac:dyDescent="0.35">
      <c r="A415">
        <v>380</v>
      </c>
      <c r="B415" s="30">
        <v>0</v>
      </c>
      <c r="C415">
        <v>0</v>
      </c>
      <c r="D415">
        <v>0</v>
      </c>
      <c r="E415">
        <v>0</v>
      </c>
      <c r="F415">
        <v>0</v>
      </c>
      <c r="G415" s="31">
        <v>0</v>
      </c>
    </row>
    <row r="416" spans="1:7" x14ac:dyDescent="0.35">
      <c r="A416">
        <v>390</v>
      </c>
      <c r="B416" s="30">
        <v>0</v>
      </c>
      <c r="C416">
        <v>0</v>
      </c>
      <c r="D416">
        <v>0</v>
      </c>
      <c r="E416">
        <v>0</v>
      </c>
      <c r="F416">
        <v>0</v>
      </c>
      <c r="G416" s="31">
        <v>0</v>
      </c>
    </row>
    <row r="417" spans="1:7" x14ac:dyDescent="0.35">
      <c r="A417">
        <v>400</v>
      </c>
      <c r="B417" s="30">
        <v>0</v>
      </c>
      <c r="C417">
        <v>0</v>
      </c>
      <c r="D417">
        <v>0</v>
      </c>
      <c r="E417">
        <v>0</v>
      </c>
      <c r="F417">
        <v>0</v>
      </c>
      <c r="G417" s="31">
        <v>0</v>
      </c>
    </row>
    <row r="418" spans="1:7" x14ac:dyDescent="0.35">
      <c r="A418">
        <v>410</v>
      </c>
      <c r="B418" s="32">
        <v>0</v>
      </c>
      <c r="C418" s="33">
        <v>0</v>
      </c>
      <c r="D418" s="33">
        <v>0</v>
      </c>
      <c r="E418" s="33">
        <v>0</v>
      </c>
      <c r="F418" s="33">
        <v>0</v>
      </c>
      <c r="G418" s="34">
        <v>0</v>
      </c>
    </row>
    <row r="420" spans="1:7" x14ac:dyDescent="0.35">
      <c r="A420" s="35" t="s">
        <v>181</v>
      </c>
      <c r="B420">
        <v>50</v>
      </c>
      <c r="C420">
        <v>60</v>
      </c>
      <c r="D420">
        <v>70</v>
      </c>
      <c r="E420">
        <v>80</v>
      </c>
      <c r="F420">
        <v>90</v>
      </c>
      <c r="G420">
        <v>100</v>
      </c>
    </row>
    <row r="421" spans="1:7" x14ac:dyDescent="0.35">
      <c r="A421">
        <v>310</v>
      </c>
      <c r="B421" s="27">
        <v>0</v>
      </c>
      <c r="C421" s="28">
        <v>0</v>
      </c>
      <c r="D421" s="28">
        <v>0</v>
      </c>
      <c r="E421" s="28">
        <v>0</v>
      </c>
      <c r="F421" s="28">
        <v>0</v>
      </c>
      <c r="G421" s="29">
        <v>0</v>
      </c>
    </row>
    <row r="422" spans="1:7" x14ac:dyDescent="0.35">
      <c r="A422">
        <v>320</v>
      </c>
      <c r="B422" s="30">
        <v>0</v>
      </c>
      <c r="C422">
        <v>0</v>
      </c>
      <c r="D422">
        <v>0</v>
      </c>
      <c r="E422">
        <v>0</v>
      </c>
      <c r="F422">
        <v>0</v>
      </c>
      <c r="G422" s="31">
        <v>0</v>
      </c>
    </row>
    <row r="423" spans="1:7" x14ac:dyDescent="0.35">
      <c r="A423">
        <v>330</v>
      </c>
      <c r="B423" s="30">
        <v>0</v>
      </c>
      <c r="C423">
        <v>0</v>
      </c>
      <c r="D423">
        <v>0</v>
      </c>
      <c r="E423">
        <v>0</v>
      </c>
      <c r="F423">
        <v>0</v>
      </c>
      <c r="G423" s="31">
        <v>0</v>
      </c>
    </row>
    <row r="424" spans="1:7" x14ac:dyDescent="0.35">
      <c r="A424">
        <v>340</v>
      </c>
      <c r="B424" s="30">
        <v>0</v>
      </c>
      <c r="C424">
        <v>0</v>
      </c>
      <c r="D424">
        <v>0</v>
      </c>
      <c r="E424">
        <v>0</v>
      </c>
      <c r="F424">
        <v>0</v>
      </c>
      <c r="G424" s="31">
        <v>0</v>
      </c>
    </row>
    <row r="425" spans="1:7" x14ac:dyDescent="0.35">
      <c r="A425">
        <v>350</v>
      </c>
      <c r="B425" s="30">
        <v>0</v>
      </c>
      <c r="C425">
        <v>0</v>
      </c>
      <c r="D425">
        <v>0</v>
      </c>
      <c r="E425">
        <v>0</v>
      </c>
      <c r="F425">
        <v>0</v>
      </c>
      <c r="G425" s="31">
        <v>0</v>
      </c>
    </row>
    <row r="426" spans="1:7" x14ac:dyDescent="0.35">
      <c r="A426">
        <v>360</v>
      </c>
      <c r="B426" s="30">
        <v>0</v>
      </c>
      <c r="C426">
        <v>0</v>
      </c>
      <c r="D426">
        <v>0</v>
      </c>
      <c r="E426">
        <v>0</v>
      </c>
      <c r="F426">
        <v>0</v>
      </c>
      <c r="G426" s="31">
        <v>0</v>
      </c>
    </row>
    <row r="427" spans="1:7" x14ac:dyDescent="0.35">
      <c r="A427">
        <v>370</v>
      </c>
      <c r="B427" s="30">
        <v>0</v>
      </c>
      <c r="C427">
        <v>0</v>
      </c>
      <c r="D427">
        <v>0</v>
      </c>
      <c r="E427">
        <v>0</v>
      </c>
      <c r="F427">
        <v>0</v>
      </c>
      <c r="G427" s="31">
        <v>0</v>
      </c>
    </row>
    <row r="428" spans="1:7" x14ac:dyDescent="0.35">
      <c r="A428">
        <v>380</v>
      </c>
      <c r="B428" s="30">
        <v>0</v>
      </c>
      <c r="C428">
        <v>0</v>
      </c>
      <c r="D428">
        <v>0</v>
      </c>
      <c r="E428">
        <v>0</v>
      </c>
      <c r="F428">
        <v>0</v>
      </c>
      <c r="G428" s="31">
        <v>0</v>
      </c>
    </row>
    <row r="429" spans="1:7" x14ac:dyDescent="0.35">
      <c r="A429">
        <v>390</v>
      </c>
      <c r="B429" s="30">
        <v>0</v>
      </c>
      <c r="C429">
        <v>0</v>
      </c>
      <c r="D429">
        <v>0</v>
      </c>
      <c r="E429">
        <v>0</v>
      </c>
      <c r="F429">
        <v>0</v>
      </c>
      <c r="G429" s="31">
        <v>0</v>
      </c>
    </row>
    <row r="430" spans="1:7" x14ac:dyDescent="0.35">
      <c r="A430">
        <v>400</v>
      </c>
      <c r="B430" s="30">
        <v>0</v>
      </c>
      <c r="C430">
        <v>0</v>
      </c>
      <c r="D430">
        <v>0</v>
      </c>
      <c r="E430">
        <v>0</v>
      </c>
      <c r="F430">
        <v>0</v>
      </c>
      <c r="G430" s="31">
        <v>0</v>
      </c>
    </row>
    <row r="431" spans="1:7" x14ac:dyDescent="0.35">
      <c r="A431">
        <v>410</v>
      </c>
      <c r="B431" s="32">
        <v>0</v>
      </c>
      <c r="C431" s="33">
        <v>0</v>
      </c>
      <c r="D431" s="33">
        <v>0</v>
      </c>
      <c r="E431" s="33">
        <v>0</v>
      </c>
      <c r="F431" s="33">
        <v>0</v>
      </c>
      <c r="G431" s="34">
        <v>0</v>
      </c>
    </row>
    <row r="433" spans="1:7" x14ac:dyDescent="0.35">
      <c r="A433" s="35" t="s">
        <v>183</v>
      </c>
      <c r="B433">
        <v>50</v>
      </c>
      <c r="C433">
        <v>60</v>
      </c>
      <c r="D433">
        <v>70</v>
      </c>
      <c r="E433">
        <v>80</v>
      </c>
      <c r="F433">
        <v>90</v>
      </c>
      <c r="G433">
        <v>100</v>
      </c>
    </row>
    <row r="434" spans="1:7" x14ac:dyDescent="0.35">
      <c r="A434">
        <v>310</v>
      </c>
      <c r="B434" s="27">
        <v>0</v>
      </c>
      <c r="C434" s="28">
        <v>0</v>
      </c>
      <c r="D434" s="28">
        <v>0</v>
      </c>
      <c r="E434" s="28">
        <v>0</v>
      </c>
      <c r="F434" s="28">
        <v>0</v>
      </c>
      <c r="G434" s="29">
        <v>0</v>
      </c>
    </row>
    <row r="435" spans="1:7" x14ac:dyDescent="0.35">
      <c r="A435">
        <v>320</v>
      </c>
      <c r="B435" s="30">
        <v>0</v>
      </c>
      <c r="C435">
        <v>0</v>
      </c>
      <c r="D435">
        <v>0</v>
      </c>
      <c r="E435">
        <v>0</v>
      </c>
      <c r="F435">
        <v>0</v>
      </c>
      <c r="G435" s="31">
        <v>0</v>
      </c>
    </row>
    <row r="436" spans="1:7" x14ac:dyDescent="0.35">
      <c r="A436">
        <v>330</v>
      </c>
      <c r="B436" s="30">
        <v>0</v>
      </c>
      <c r="C436">
        <v>0</v>
      </c>
      <c r="D436">
        <v>0</v>
      </c>
      <c r="E436">
        <v>0</v>
      </c>
      <c r="F436">
        <v>0</v>
      </c>
      <c r="G436" s="31">
        <v>0</v>
      </c>
    </row>
    <row r="437" spans="1:7" x14ac:dyDescent="0.35">
      <c r="A437">
        <v>340</v>
      </c>
      <c r="B437" s="30">
        <v>0</v>
      </c>
      <c r="C437">
        <v>0</v>
      </c>
      <c r="D437">
        <v>0</v>
      </c>
      <c r="E437">
        <v>0</v>
      </c>
      <c r="F437">
        <v>0</v>
      </c>
      <c r="G437" s="31">
        <v>0</v>
      </c>
    </row>
    <row r="438" spans="1:7" x14ac:dyDescent="0.35">
      <c r="A438">
        <v>350</v>
      </c>
      <c r="B438" s="30">
        <v>0</v>
      </c>
      <c r="C438">
        <v>0</v>
      </c>
      <c r="D438">
        <v>0</v>
      </c>
      <c r="E438">
        <v>0</v>
      </c>
      <c r="F438">
        <v>0</v>
      </c>
      <c r="G438" s="31">
        <v>0</v>
      </c>
    </row>
    <row r="439" spans="1:7" x14ac:dyDescent="0.35">
      <c r="A439">
        <v>360</v>
      </c>
      <c r="B439" s="30">
        <v>0</v>
      </c>
      <c r="C439">
        <v>0</v>
      </c>
      <c r="D439">
        <v>0</v>
      </c>
      <c r="E439">
        <v>0</v>
      </c>
      <c r="F439">
        <v>0</v>
      </c>
      <c r="G439" s="31">
        <v>0</v>
      </c>
    </row>
    <row r="440" spans="1:7" x14ac:dyDescent="0.35">
      <c r="A440">
        <v>370</v>
      </c>
      <c r="B440" s="30">
        <v>0</v>
      </c>
      <c r="C440">
        <v>0</v>
      </c>
      <c r="D440">
        <v>0</v>
      </c>
      <c r="E440">
        <v>0</v>
      </c>
      <c r="F440">
        <v>0</v>
      </c>
      <c r="G440" s="31">
        <v>0</v>
      </c>
    </row>
    <row r="441" spans="1:7" x14ac:dyDescent="0.35">
      <c r="A441">
        <v>380</v>
      </c>
      <c r="B441" s="30">
        <v>0</v>
      </c>
      <c r="C441">
        <v>0</v>
      </c>
      <c r="D441">
        <v>0</v>
      </c>
      <c r="E441">
        <v>0</v>
      </c>
      <c r="F441">
        <v>0</v>
      </c>
      <c r="G441" s="31">
        <v>0</v>
      </c>
    </row>
    <row r="442" spans="1:7" x14ac:dyDescent="0.35">
      <c r="A442">
        <v>390</v>
      </c>
      <c r="B442" s="30">
        <v>0</v>
      </c>
      <c r="C442">
        <v>0</v>
      </c>
      <c r="D442">
        <v>0</v>
      </c>
      <c r="E442">
        <v>0</v>
      </c>
      <c r="F442">
        <v>0</v>
      </c>
      <c r="G442" s="31">
        <v>0</v>
      </c>
    </row>
    <row r="443" spans="1:7" x14ac:dyDescent="0.35">
      <c r="A443">
        <v>400</v>
      </c>
      <c r="B443" s="30">
        <v>0</v>
      </c>
      <c r="C443">
        <v>0</v>
      </c>
      <c r="D443">
        <v>0</v>
      </c>
      <c r="E443">
        <v>0</v>
      </c>
      <c r="F443">
        <v>0</v>
      </c>
      <c r="G443" s="31">
        <v>0</v>
      </c>
    </row>
    <row r="444" spans="1:7" x14ac:dyDescent="0.35">
      <c r="A444">
        <v>410</v>
      </c>
      <c r="B444" s="32">
        <v>0</v>
      </c>
      <c r="C444" s="33">
        <v>0</v>
      </c>
      <c r="D444" s="33">
        <v>0</v>
      </c>
      <c r="E444" s="33">
        <v>0</v>
      </c>
      <c r="F444" s="33">
        <v>0</v>
      </c>
      <c r="G444" s="34">
        <v>0</v>
      </c>
    </row>
    <row r="446" spans="1:7" x14ac:dyDescent="0.35">
      <c r="A446" s="35" t="s">
        <v>185</v>
      </c>
      <c r="B446">
        <v>50</v>
      </c>
      <c r="C446">
        <v>60</v>
      </c>
      <c r="D446">
        <v>70</v>
      </c>
      <c r="E446">
        <v>80</v>
      </c>
      <c r="F446">
        <v>90</v>
      </c>
      <c r="G446">
        <v>100</v>
      </c>
    </row>
    <row r="447" spans="1:7" x14ac:dyDescent="0.35">
      <c r="A447">
        <v>310</v>
      </c>
      <c r="B447" s="27">
        <v>0</v>
      </c>
      <c r="C447" s="28">
        <v>0</v>
      </c>
      <c r="D447" s="28">
        <v>0</v>
      </c>
      <c r="E447" s="28">
        <v>0</v>
      </c>
      <c r="F447" s="28">
        <v>0</v>
      </c>
      <c r="G447" s="29">
        <v>0</v>
      </c>
    </row>
    <row r="448" spans="1:7" x14ac:dyDescent="0.35">
      <c r="A448">
        <v>320</v>
      </c>
      <c r="B448" s="30">
        <v>0</v>
      </c>
      <c r="C448">
        <v>0</v>
      </c>
      <c r="D448">
        <v>0</v>
      </c>
      <c r="E448">
        <v>0</v>
      </c>
      <c r="F448">
        <v>0</v>
      </c>
      <c r="G448" s="31">
        <v>0</v>
      </c>
    </row>
    <row r="449" spans="1:7" x14ac:dyDescent="0.35">
      <c r="A449">
        <v>330</v>
      </c>
      <c r="B449" s="30">
        <v>0</v>
      </c>
      <c r="C449">
        <v>0</v>
      </c>
      <c r="D449">
        <v>0</v>
      </c>
      <c r="E449">
        <v>0</v>
      </c>
      <c r="F449">
        <v>0</v>
      </c>
      <c r="G449" s="31">
        <v>0</v>
      </c>
    </row>
    <row r="450" spans="1:7" x14ac:dyDescent="0.35">
      <c r="A450">
        <v>340</v>
      </c>
      <c r="B450" s="30">
        <v>0</v>
      </c>
      <c r="C450">
        <v>0</v>
      </c>
      <c r="D450">
        <v>0</v>
      </c>
      <c r="E450">
        <v>0</v>
      </c>
      <c r="F450">
        <v>0</v>
      </c>
      <c r="G450" s="31">
        <v>0</v>
      </c>
    </row>
    <row r="451" spans="1:7" x14ac:dyDescent="0.35">
      <c r="A451">
        <v>350</v>
      </c>
      <c r="B451" s="30">
        <v>0</v>
      </c>
      <c r="C451">
        <v>0</v>
      </c>
      <c r="D451">
        <v>0</v>
      </c>
      <c r="E451">
        <v>0</v>
      </c>
      <c r="F451">
        <v>0</v>
      </c>
      <c r="G451" s="31">
        <v>0</v>
      </c>
    </row>
    <row r="452" spans="1:7" x14ac:dyDescent="0.35">
      <c r="A452">
        <v>360</v>
      </c>
      <c r="B452" s="30">
        <v>0</v>
      </c>
      <c r="C452">
        <v>0</v>
      </c>
      <c r="D452">
        <v>0</v>
      </c>
      <c r="E452">
        <v>0</v>
      </c>
      <c r="F452">
        <v>0</v>
      </c>
      <c r="G452" s="31">
        <v>0</v>
      </c>
    </row>
    <row r="453" spans="1:7" x14ac:dyDescent="0.35">
      <c r="A453">
        <v>370</v>
      </c>
      <c r="B453" s="30">
        <v>0</v>
      </c>
      <c r="C453">
        <v>0</v>
      </c>
      <c r="D453">
        <v>0</v>
      </c>
      <c r="E453">
        <v>0</v>
      </c>
      <c r="F453">
        <v>0</v>
      </c>
      <c r="G453" s="31">
        <v>0</v>
      </c>
    </row>
    <row r="454" spans="1:7" x14ac:dyDescent="0.35">
      <c r="A454">
        <v>380</v>
      </c>
      <c r="B454" s="30">
        <v>0</v>
      </c>
      <c r="C454">
        <v>0</v>
      </c>
      <c r="D454">
        <v>0</v>
      </c>
      <c r="E454">
        <v>0</v>
      </c>
      <c r="F454">
        <v>0</v>
      </c>
      <c r="G454" s="31">
        <v>0</v>
      </c>
    </row>
    <row r="455" spans="1:7" x14ac:dyDescent="0.35">
      <c r="A455">
        <v>390</v>
      </c>
      <c r="B455" s="30">
        <v>0</v>
      </c>
      <c r="C455">
        <v>0</v>
      </c>
      <c r="D455">
        <v>0</v>
      </c>
      <c r="E455">
        <v>0</v>
      </c>
      <c r="F455">
        <v>0</v>
      </c>
      <c r="G455" s="31">
        <v>0</v>
      </c>
    </row>
    <row r="456" spans="1:7" x14ac:dyDescent="0.35">
      <c r="A456">
        <v>400</v>
      </c>
      <c r="B456" s="30">
        <v>0</v>
      </c>
      <c r="C456">
        <v>0</v>
      </c>
      <c r="D456">
        <v>0</v>
      </c>
      <c r="E456">
        <v>0</v>
      </c>
      <c r="F456">
        <v>0</v>
      </c>
      <c r="G456" s="31">
        <v>0</v>
      </c>
    </row>
    <row r="457" spans="1:7" x14ac:dyDescent="0.35">
      <c r="A457">
        <v>410</v>
      </c>
      <c r="B457" s="32">
        <v>0</v>
      </c>
      <c r="C457" s="33">
        <v>0</v>
      </c>
      <c r="D457" s="33">
        <v>0</v>
      </c>
      <c r="E457" s="33">
        <v>0</v>
      </c>
      <c r="F457" s="33">
        <v>0</v>
      </c>
      <c r="G457" s="34">
        <v>0</v>
      </c>
    </row>
    <row r="459" spans="1:7" x14ac:dyDescent="0.35">
      <c r="A459" s="35" t="s">
        <v>187</v>
      </c>
      <c r="B459">
        <v>50</v>
      </c>
      <c r="C459">
        <v>60</v>
      </c>
      <c r="D459">
        <v>70</v>
      </c>
      <c r="E459">
        <v>80</v>
      </c>
      <c r="F459">
        <v>90</v>
      </c>
      <c r="G459">
        <v>100</v>
      </c>
    </row>
    <row r="460" spans="1:7" x14ac:dyDescent="0.35">
      <c r="A460">
        <v>310</v>
      </c>
      <c r="B460" s="27">
        <v>0</v>
      </c>
      <c r="C460" s="28">
        <v>0</v>
      </c>
      <c r="D460" s="28">
        <v>0</v>
      </c>
      <c r="E460" s="28">
        <v>0</v>
      </c>
      <c r="F460" s="28">
        <v>0</v>
      </c>
      <c r="G460" s="29">
        <v>0</v>
      </c>
    </row>
    <row r="461" spans="1:7" x14ac:dyDescent="0.35">
      <c r="A461">
        <v>320</v>
      </c>
      <c r="B461" s="30">
        <v>0</v>
      </c>
      <c r="C461">
        <v>0</v>
      </c>
      <c r="D461">
        <v>0</v>
      </c>
      <c r="E461">
        <v>0</v>
      </c>
      <c r="F461">
        <v>0</v>
      </c>
      <c r="G461" s="31">
        <v>0</v>
      </c>
    </row>
    <row r="462" spans="1:7" x14ac:dyDescent="0.35">
      <c r="A462">
        <v>330</v>
      </c>
      <c r="B462" s="30">
        <v>0</v>
      </c>
      <c r="C462">
        <v>0</v>
      </c>
      <c r="D462">
        <v>0</v>
      </c>
      <c r="E462">
        <v>0</v>
      </c>
      <c r="F462">
        <v>0</v>
      </c>
      <c r="G462" s="31">
        <v>0</v>
      </c>
    </row>
    <row r="463" spans="1:7" x14ac:dyDescent="0.35">
      <c r="A463">
        <v>340</v>
      </c>
      <c r="B463" s="30">
        <v>0</v>
      </c>
      <c r="C463">
        <v>0</v>
      </c>
      <c r="D463">
        <v>0</v>
      </c>
      <c r="E463">
        <v>0</v>
      </c>
      <c r="F463">
        <v>0</v>
      </c>
      <c r="G463" s="31">
        <v>0</v>
      </c>
    </row>
    <row r="464" spans="1:7" x14ac:dyDescent="0.35">
      <c r="A464">
        <v>350</v>
      </c>
      <c r="B464" s="30">
        <v>0</v>
      </c>
      <c r="C464">
        <v>0</v>
      </c>
      <c r="D464">
        <v>0</v>
      </c>
      <c r="E464">
        <v>0</v>
      </c>
      <c r="F464">
        <v>0</v>
      </c>
      <c r="G464" s="31">
        <v>0</v>
      </c>
    </row>
    <row r="465" spans="1:7" x14ac:dyDescent="0.35">
      <c r="A465">
        <v>360</v>
      </c>
      <c r="B465" s="30">
        <v>0</v>
      </c>
      <c r="C465">
        <v>0</v>
      </c>
      <c r="D465">
        <v>0</v>
      </c>
      <c r="E465">
        <v>0</v>
      </c>
      <c r="F465">
        <v>0</v>
      </c>
      <c r="G465" s="31">
        <v>0</v>
      </c>
    </row>
    <row r="466" spans="1:7" x14ac:dyDescent="0.35">
      <c r="A466">
        <v>370</v>
      </c>
      <c r="B466" s="30">
        <v>0</v>
      </c>
      <c r="C466">
        <v>0</v>
      </c>
      <c r="D466">
        <v>0</v>
      </c>
      <c r="E466">
        <v>0</v>
      </c>
      <c r="F466">
        <v>0</v>
      </c>
      <c r="G466" s="31">
        <v>0</v>
      </c>
    </row>
    <row r="467" spans="1:7" x14ac:dyDescent="0.35">
      <c r="A467">
        <v>380</v>
      </c>
      <c r="B467" s="30">
        <v>0</v>
      </c>
      <c r="C467">
        <v>0</v>
      </c>
      <c r="D467">
        <v>0</v>
      </c>
      <c r="E467">
        <v>0</v>
      </c>
      <c r="F467">
        <v>0</v>
      </c>
      <c r="G467" s="31">
        <v>0</v>
      </c>
    </row>
    <row r="468" spans="1:7" x14ac:dyDescent="0.35">
      <c r="A468">
        <v>390</v>
      </c>
      <c r="B468" s="30">
        <v>0</v>
      </c>
      <c r="C468">
        <v>0</v>
      </c>
      <c r="D468">
        <v>0</v>
      </c>
      <c r="E468">
        <v>0</v>
      </c>
      <c r="F468">
        <v>0</v>
      </c>
      <c r="G468" s="31">
        <v>0</v>
      </c>
    </row>
    <row r="469" spans="1:7" x14ac:dyDescent="0.35">
      <c r="A469">
        <v>400</v>
      </c>
      <c r="B469" s="30">
        <v>0</v>
      </c>
      <c r="C469">
        <v>0</v>
      </c>
      <c r="D469">
        <v>0</v>
      </c>
      <c r="E469">
        <v>0</v>
      </c>
      <c r="F469">
        <v>0</v>
      </c>
      <c r="G469" s="31">
        <v>0</v>
      </c>
    </row>
    <row r="470" spans="1:7" x14ac:dyDescent="0.35">
      <c r="A470">
        <v>410</v>
      </c>
      <c r="B470" s="32">
        <v>0</v>
      </c>
      <c r="C470" s="33">
        <v>0</v>
      </c>
      <c r="D470" s="33">
        <v>0</v>
      </c>
      <c r="E470" s="33">
        <v>0</v>
      </c>
      <c r="F470" s="33">
        <v>0</v>
      </c>
      <c r="G470" s="34">
        <v>0</v>
      </c>
    </row>
    <row r="472" spans="1:7" x14ac:dyDescent="0.35">
      <c r="A472" s="35" t="s">
        <v>189</v>
      </c>
      <c r="B472">
        <v>50</v>
      </c>
      <c r="C472">
        <v>60</v>
      </c>
      <c r="D472">
        <v>70</v>
      </c>
      <c r="E472">
        <v>80</v>
      </c>
      <c r="F472">
        <v>90</v>
      </c>
      <c r="G472">
        <v>100</v>
      </c>
    </row>
    <row r="473" spans="1:7" x14ac:dyDescent="0.35">
      <c r="A473">
        <v>310</v>
      </c>
      <c r="B473" s="27">
        <v>0</v>
      </c>
      <c r="C473" s="28">
        <v>0</v>
      </c>
      <c r="D473" s="28">
        <v>0</v>
      </c>
      <c r="E473" s="28">
        <v>0</v>
      </c>
      <c r="F473" s="28">
        <v>0</v>
      </c>
      <c r="G473" s="29">
        <v>0</v>
      </c>
    </row>
    <row r="474" spans="1:7" x14ac:dyDescent="0.35">
      <c r="A474">
        <v>320</v>
      </c>
      <c r="B474" s="30">
        <v>0</v>
      </c>
      <c r="C474">
        <v>0</v>
      </c>
      <c r="D474">
        <v>0</v>
      </c>
      <c r="E474">
        <v>0</v>
      </c>
      <c r="F474">
        <v>0</v>
      </c>
      <c r="G474" s="31">
        <v>0</v>
      </c>
    </row>
    <row r="475" spans="1:7" x14ac:dyDescent="0.35">
      <c r="A475">
        <v>330</v>
      </c>
      <c r="B475" s="30">
        <v>0</v>
      </c>
      <c r="C475">
        <v>0</v>
      </c>
      <c r="D475">
        <v>0</v>
      </c>
      <c r="E475">
        <v>0</v>
      </c>
      <c r="F475">
        <v>0</v>
      </c>
      <c r="G475" s="31">
        <v>0</v>
      </c>
    </row>
    <row r="476" spans="1:7" x14ac:dyDescent="0.35">
      <c r="A476">
        <v>340</v>
      </c>
      <c r="B476" s="30">
        <v>0</v>
      </c>
      <c r="C476">
        <v>0</v>
      </c>
      <c r="D476">
        <v>0</v>
      </c>
      <c r="E476">
        <v>0</v>
      </c>
      <c r="F476">
        <v>0</v>
      </c>
      <c r="G476" s="31">
        <v>0</v>
      </c>
    </row>
    <row r="477" spans="1:7" x14ac:dyDescent="0.35">
      <c r="A477">
        <v>350</v>
      </c>
      <c r="B477" s="30">
        <v>0</v>
      </c>
      <c r="C477">
        <v>0</v>
      </c>
      <c r="D477">
        <v>0</v>
      </c>
      <c r="E477">
        <v>0</v>
      </c>
      <c r="F477">
        <v>0</v>
      </c>
      <c r="G477" s="31">
        <v>0</v>
      </c>
    </row>
    <row r="478" spans="1:7" x14ac:dyDescent="0.35">
      <c r="A478">
        <v>360</v>
      </c>
      <c r="B478" s="30">
        <v>0</v>
      </c>
      <c r="C478">
        <v>0</v>
      </c>
      <c r="D478">
        <v>0</v>
      </c>
      <c r="E478">
        <v>0</v>
      </c>
      <c r="F478">
        <v>0</v>
      </c>
      <c r="G478" s="31">
        <v>0</v>
      </c>
    </row>
    <row r="479" spans="1:7" x14ac:dyDescent="0.35">
      <c r="A479">
        <v>370</v>
      </c>
      <c r="B479" s="30">
        <v>0</v>
      </c>
      <c r="C479">
        <v>0</v>
      </c>
      <c r="D479">
        <v>0</v>
      </c>
      <c r="E479">
        <v>0</v>
      </c>
      <c r="F479">
        <v>0</v>
      </c>
      <c r="G479" s="31">
        <v>0</v>
      </c>
    </row>
    <row r="480" spans="1:7" x14ac:dyDescent="0.35">
      <c r="A480">
        <v>380</v>
      </c>
      <c r="B480" s="30">
        <v>0</v>
      </c>
      <c r="C480">
        <v>0</v>
      </c>
      <c r="D480">
        <v>0</v>
      </c>
      <c r="E480">
        <v>0</v>
      </c>
      <c r="F480">
        <v>0</v>
      </c>
      <c r="G480" s="31">
        <v>0</v>
      </c>
    </row>
    <row r="481" spans="1:7" x14ac:dyDescent="0.35">
      <c r="A481">
        <v>390</v>
      </c>
      <c r="B481" s="30">
        <v>0</v>
      </c>
      <c r="C481">
        <v>0</v>
      </c>
      <c r="D481">
        <v>0</v>
      </c>
      <c r="E481">
        <v>0</v>
      </c>
      <c r="F481">
        <v>0</v>
      </c>
      <c r="G481" s="31">
        <v>0</v>
      </c>
    </row>
    <row r="482" spans="1:7" x14ac:dyDescent="0.35">
      <c r="A482">
        <v>400</v>
      </c>
      <c r="B482" s="30">
        <v>0</v>
      </c>
      <c r="C482">
        <v>0</v>
      </c>
      <c r="D482">
        <v>0</v>
      </c>
      <c r="E482">
        <v>0</v>
      </c>
      <c r="F482">
        <v>0</v>
      </c>
      <c r="G482" s="31">
        <v>0</v>
      </c>
    </row>
    <row r="483" spans="1:7" x14ac:dyDescent="0.35">
      <c r="A483">
        <v>410</v>
      </c>
      <c r="B483" s="32">
        <v>0</v>
      </c>
      <c r="C483" s="33">
        <v>0</v>
      </c>
      <c r="D483" s="33">
        <v>0</v>
      </c>
      <c r="E483" s="33">
        <v>0</v>
      </c>
      <c r="F483" s="33">
        <v>0</v>
      </c>
      <c r="G483" s="34">
        <v>0</v>
      </c>
    </row>
    <row r="485" spans="1:7" x14ac:dyDescent="0.35">
      <c r="A485" s="35" t="s">
        <v>191</v>
      </c>
      <c r="B485">
        <v>50</v>
      </c>
      <c r="C485">
        <v>60</v>
      </c>
      <c r="D485">
        <v>70</v>
      </c>
      <c r="E485">
        <v>80</v>
      </c>
      <c r="F485">
        <v>90</v>
      </c>
      <c r="G485">
        <v>100</v>
      </c>
    </row>
    <row r="486" spans="1:7" x14ac:dyDescent="0.35">
      <c r="A486">
        <v>310</v>
      </c>
      <c r="B486" s="27">
        <v>0</v>
      </c>
      <c r="C486" s="28">
        <v>0</v>
      </c>
      <c r="D486" s="28">
        <v>0</v>
      </c>
      <c r="E486" s="28">
        <v>0</v>
      </c>
      <c r="F486" s="28">
        <v>0</v>
      </c>
      <c r="G486" s="29">
        <v>0</v>
      </c>
    </row>
    <row r="487" spans="1:7" x14ac:dyDescent="0.35">
      <c r="A487">
        <v>320</v>
      </c>
      <c r="B487" s="30">
        <v>0</v>
      </c>
      <c r="C487">
        <v>0</v>
      </c>
      <c r="D487">
        <v>0</v>
      </c>
      <c r="E487">
        <v>0</v>
      </c>
      <c r="F487">
        <v>0</v>
      </c>
      <c r="G487" s="31">
        <v>0</v>
      </c>
    </row>
    <row r="488" spans="1:7" x14ac:dyDescent="0.35">
      <c r="A488">
        <v>330</v>
      </c>
      <c r="B488" s="30">
        <v>0</v>
      </c>
      <c r="C488">
        <v>0</v>
      </c>
      <c r="D488">
        <v>0</v>
      </c>
      <c r="E488">
        <v>0</v>
      </c>
      <c r="F488">
        <v>0</v>
      </c>
      <c r="G488" s="31">
        <v>0</v>
      </c>
    </row>
    <row r="489" spans="1:7" x14ac:dyDescent="0.35">
      <c r="A489">
        <v>340</v>
      </c>
      <c r="B489" s="30">
        <v>0</v>
      </c>
      <c r="C489">
        <v>0</v>
      </c>
      <c r="D489">
        <v>0</v>
      </c>
      <c r="E489">
        <v>0</v>
      </c>
      <c r="F489">
        <v>0</v>
      </c>
      <c r="G489" s="31">
        <v>0</v>
      </c>
    </row>
    <row r="490" spans="1:7" x14ac:dyDescent="0.35">
      <c r="A490">
        <v>350</v>
      </c>
      <c r="B490" s="30">
        <v>0</v>
      </c>
      <c r="C490">
        <v>0</v>
      </c>
      <c r="D490">
        <v>0</v>
      </c>
      <c r="E490">
        <v>0</v>
      </c>
      <c r="F490">
        <v>0</v>
      </c>
      <c r="G490" s="31">
        <v>0</v>
      </c>
    </row>
    <row r="491" spans="1:7" x14ac:dyDescent="0.35">
      <c r="A491">
        <v>360</v>
      </c>
      <c r="B491" s="30">
        <v>0</v>
      </c>
      <c r="C491">
        <v>0</v>
      </c>
      <c r="D491">
        <v>0</v>
      </c>
      <c r="E491">
        <v>0</v>
      </c>
      <c r="F491">
        <v>0</v>
      </c>
      <c r="G491" s="31">
        <v>0</v>
      </c>
    </row>
    <row r="492" spans="1:7" x14ac:dyDescent="0.35">
      <c r="A492">
        <v>370</v>
      </c>
      <c r="B492" s="30">
        <v>0</v>
      </c>
      <c r="C492">
        <v>0</v>
      </c>
      <c r="D492">
        <v>0</v>
      </c>
      <c r="E492">
        <v>0</v>
      </c>
      <c r="F492">
        <v>0</v>
      </c>
      <c r="G492" s="31">
        <v>0</v>
      </c>
    </row>
    <row r="493" spans="1:7" x14ac:dyDescent="0.35">
      <c r="A493">
        <v>380</v>
      </c>
      <c r="B493" s="30">
        <v>0</v>
      </c>
      <c r="C493">
        <v>0</v>
      </c>
      <c r="D493">
        <v>0</v>
      </c>
      <c r="E493">
        <v>0</v>
      </c>
      <c r="F493">
        <v>0</v>
      </c>
      <c r="G493" s="31">
        <v>0</v>
      </c>
    </row>
    <row r="494" spans="1:7" x14ac:dyDescent="0.35">
      <c r="A494">
        <v>390</v>
      </c>
      <c r="B494" s="30">
        <v>0</v>
      </c>
      <c r="C494">
        <v>0</v>
      </c>
      <c r="D494">
        <v>0</v>
      </c>
      <c r="E494">
        <v>0</v>
      </c>
      <c r="F494">
        <v>0</v>
      </c>
      <c r="G494" s="31">
        <v>0</v>
      </c>
    </row>
    <row r="495" spans="1:7" x14ac:dyDescent="0.35">
      <c r="A495">
        <v>400</v>
      </c>
      <c r="B495" s="30">
        <v>0</v>
      </c>
      <c r="C495">
        <v>0</v>
      </c>
      <c r="D495">
        <v>0</v>
      </c>
      <c r="E495">
        <v>0</v>
      </c>
      <c r="F495">
        <v>0</v>
      </c>
      <c r="G495" s="31">
        <v>0</v>
      </c>
    </row>
    <row r="496" spans="1:7" x14ac:dyDescent="0.35">
      <c r="A496">
        <v>410</v>
      </c>
      <c r="B496" s="32">
        <v>0</v>
      </c>
      <c r="C496" s="33">
        <v>0</v>
      </c>
      <c r="D496" s="33">
        <v>0</v>
      </c>
      <c r="E496" s="33">
        <v>0</v>
      </c>
      <c r="F496" s="33">
        <v>0</v>
      </c>
      <c r="G496" s="34">
        <v>0</v>
      </c>
    </row>
    <row r="498" spans="1:7" x14ac:dyDescent="0.35">
      <c r="A498" s="35" t="s">
        <v>193</v>
      </c>
      <c r="B498">
        <v>50</v>
      </c>
      <c r="C498">
        <v>60</v>
      </c>
      <c r="D498">
        <v>70</v>
      </c>
      <c r="E498">
        <v>80</v>
      </c>
      <c r="F498">
        <v>90</v>
      </c>
      <c r="G498">
        <v>100</v>
      </c>
    </row>
    <row r="499" spans="1:7" x14ac:dyDescent="0.35">
      <c r="A499">
        <v>310</v>
      </c>
      <c r="B499" s="27">
        <v>0</v>
      </c>
      <c r="C499" s="28">
        <v>0</v>
      </c>
      <c r="D499" s="28">
        <v>0</v>
      </c>
      <c r="E499" s="28">
        <v>0</v>
      </c>
      <c r="F499" s="28">
        <v>0</v>
      </c>
      <c r="G499" s="29">
        <v>0</v>
      </c>
    </row>
    <row r="500" spans="1:7" x14ac:dyDescent="0.35">
      <c r="A500">
        <v>320</v>
      </c>
      <c r="B500" s="30">
        <v>0</v>
      </c>
      <c r="C500">
        <v>0</v>
      </c>
      <c r="D500">
        <v>0</v>
      </c>
      <c r="E500">
        <v>0</v>
      </c>
      <c r="F500">
        <v>0</v>
      </c>
      <c r="G500" s="31">
        <v>0</v>
      </c>
    </row>
    <row r="501" spans="1:7" x14ac:dyDescent="0.35">
      <c r="A501">
        <v>330</v>
      </c>
      <c r="B501" s="30">
        <v>0</v>
      </c>
      <c r="C501">
        <v>0</v>
      </c>
      <c r="D501">
        <v>0</v>
      </c>
      <c r="E501">
        <v>0</v>
      </c>
      <c r="F501">
        <v>0</v>
      </c>
      <c r="G501" s="31">
        <v>0</v>
      </c>
    </row>
    <row r="502" spans="1:7" x14ac:dyDescent="0.35">
      <c r="A502">
        <v>340</v>
      </c>
      <c r="B502" s="30">
        <v>0</v>
      </c>
      <c r="C502">
        <v>0</v>
      </c>
      <c r="D502">
        <v>0</v>
      </c>
      <c r="E502">
        <v>0</v>
      </c>
      <c r="F502">
        <v>0</v>
      </c>
      <c r="G502" s="31">
        <v>0</v>
      </c>
    </row>
    <row r="503" spans="1:7" x14ac:dyDescent="0.35">
      <c r="A503">
        <v>350</v>
      </c>
      <c r="B503" s="30">
        <v>0</v>
      </c>
      <c r="C503">
        <v>0</v>
      </c>
      <c r="D503">
        <v>0</v>
      </c>
      <c r="E503">
        <v>0</v>
      </c>
      <c r="F503">
        <v>0</v>
      </c>
      <c r="G503" s="31">
        <v>0</v>
      </c>
    </row>
    <row r="504" spans="1:7" x14ac:dyDescent="0.35">
      <c r="A504">
        <v>360</v>
      </c>
      <c r="B504" s="30">
        <v>0</v>
      </c>
      <c r="C504">
        <v>0</v>
      </c>
      <c r="D504">
        <v>0</v>
      </c>
      <c r="E504">
        <v>0</v>
      </c>
      <c r="F504">
        <v>0</v>
      </c>
      <c r="G504" s="31">
        <v>0</v>
      </c>
    </row>
    <row r="505" spans="1:7" x14ac:dyDescent="0.35">
      <c r="A505">
        <v>370</v>
      </c>
      <c r="B505" s="30">
        <v>0</v>
      </c>
      <c r="C505">
        <v>0</v>
      </c>
      <c r="D505">
        <v>0</v>
      </c>
      <c r="E505">
        <v>0</v>
      </c>
      <c r="F505">
        <v>0</v>
      </c>
      <c r="G505" s="31">
        <v>0</v>
      </c>
    </row>
    <row r="506" spans="1:7" x14ac:dyDescent="0.35">
      <c r="A506">
        <v>380</v>
      </c>
      <c r="B506" s="30">
        <v>0</v>
      </c>
      <c r="C506">
        <v>0</v>
      </c>
      <c r="D506">
        <v>0</v>
      </c>
      <c r="E506">
        <v>0</v>
      </c>
      <c r="F506">
        <v>0</v>
      </c>
      <c r="G506" s="31">
        <v>0</v>
      </c>
    </row>
    <row r="507" spans="1:7" x14ac:dyDescent="0.35">
      <c r="A507">
        <v>390</v>
      </c>
      <c r="B507" s="30">
        <v>0</v>
      </c>
      <c r="C507">
        <v>0</v>
      </c>
      <c r="D507">
        <v>0</v>
      </c>
      <c r="E507">
        <v>0</v>
      </c>
      <c r="F507">
        <v>0</v>
      </c>
      <c r="G507" s="31">
        <v>0</v>
      </c>
    </row>
    <row r="508" spans="1:7" x14ac:dyDescent="0.35">
      <c r="A508">
        <v>400</v>
      </c>
      <c r="B508" s="30">
        <v>0</v>
      </c>
      <c r="C508">
        <v>0</v>
      </c>
      <c r="D508">
        <v>0</v>
      </c>
      <c r="E508">
        <v>0</v>
      </c>
      <c r="F508">
        <v>0</v>
      </c>
      <c r="G508" s="31">
        <v>0</v>
      </c>
    </row>
    <row r="509" spans="1:7" x14ac:dyDescent="0.35">
      <c r="A509">
        <v>410</v>
      </c>
      <c r="B509" s="32">
        <v>0</v>
      </c>
      <c r="C509" s="33">
        <v>0</v>
      </c>
      <c r="D509" s="33">
        <v>0</v>
      </c>
      <c r="E509" s="33">
        <v>0</v>
      </c>
      <c r="F509" s="33">
        <v>0</v>
      </c>
      <c r="G509" s="34">
        <v>0</v>
      </c>
    </row>
    <row r="511" spans="1:7" x14ac:dyDescent="0.35">
      <c r="A511" s="35" t="s">
        <v>195</v>
      </c>
      <c r="B511">
        <v>50</v>
      </c>
      <c r="C511">
        <v>60</v>
      </c>
      <c r="D511">
        <v>70</v>
      </c>
      <c r="E511">
        <v>80</v>
      </c>
      <c r="F511">
        <v>90</v>
      </c>
      <c r="G511">
        <v>100</v>
      </c>
    </row>
    <row r="512" spans="1:7" x14ac:dyDescent="0.35">
      <c r="A512">
        <v>310</v>
      </c>
      <c r="B512" s="27">
        <v>0</v>
      </c>
      <c r="C512" s="28">
        <v>0</v>
      </c>
      <c r="D512" s="28">
        <v>0</v>
      </c>
      <c r="E512" s="28">
        <v>0</v>
      </c>
      <c r="F512" s="28">
        <v>0</v>
      </c>
      <c r="G512" s="29">
        <v>0</v>
      </c>
    </row>
    <row r="513" spans="1:7" x14ac:dyDescent="0.35">
      <c r="A513">
        <v>320</v>
      </c>
      <c r="B513" s="30">
        <v>0</v>
      </c>
      <c r="C513">
        <v>0</v>
      </c>
      <c r="D513">
        <v>0</v>
      </c>
      <c r="E513">
        <v>0</v>
      </c>
      <c r="F513">
        <v>0</v>
      </c>
      <c r="G513" s="31">
        <v>0</v>
      </c>
    </row>
    <row r="514" spans="1:7" x14ac:dyDescent="0.35">
      <c r="A514">
        <v>330</v>
      </c>
      <c r="B514" s="30">
        <v>0</v>
      </c>
      <c r="C514">
        <v>0</v>
      </c>
      <c r="D514">
        <v>0</v>
      </c>
      <c r="E514">
        <v>0</v>
      </c>
      <c r="F514">
        <v>0</v>
      </c>
      <c r="G514" s="31">
        <v>0</v>
      </c>
    </row>
    <row r="515" spans="1:7" x14ac:dyDescent="0.35">
      <c r="A515">
        <v>340</v>
      </c>
      <c r="B515" s="30">
        <v>0</v>
      </c>
      <c r="C515">
        <v>0</v>
      </c>
      <c r="D515">
        <v>0</v>
      </c>
      <c r="E515">
        <v>0</v>
      </c>
      <c r="F515">
        <v>0</v>
      </c>
      <c r="G515" s="31">
        <v>0</v>
      </c>
    </row>
    <row r="516" spans="1:7" x14ac:dyDescent="0.35">
      <c r="A516">
        <v>350</v>
      </c>
      <c r="B516" s="30">
        <v>0</v>
      </c>
      <c r="C516">
        <v>0</v>
      </c>
      <c r="D516">
        <v>0</v>
      </c>
      <c r="E516">
        <v>0</v>
      </c>
      <c r="F516">
        <v>0</v>
      </c>
      <c r="G516" s="31">
        <v>0</v>
      </c>
    </row>
    <row r="517" spans="1:7" x14ac:dyDescent="0.35">
      <c r="A517">
        <v>360</v>
      </c>
      <c r="B517" s="30">
        <v>0</v>
      </c>
      <c r="C517">
        <v>0</v>
      </c>
      <c r="D517">
        <v>0</v>
      </c>
      <c r="E517">
        <v>0</v>
      </c>
      <c r="F517">
        <v>0</v>
      </c>
      <c r="G517" s="31">
        <v>0</v>
      </c>
    </row>
    <row r="518" spans="1:7" x14ac:dyDescent="0.35">
      <c r="A518">
        <v>370</v>
      </c>
      <c r="B518" s="30">
        <v>0</v>
      </c>
      <c r="C518">
        <v>0</v>
      </c>
      <c r="D518">
        <v>0</v>
      </c>
      <c r="E518">
        <v>0</v>
      </c>
      <c r="F518">
        <v>0</v>
      </c>
      <c r="G518" s="31">
        <v>0</v>
      </c>
    </row>
    <row r="519" spans="1:7" x14ac:dyDescent="0.35">
      <c r="A519">
        <v>380</v>
      </c>
      <c r="B519" s="30">
        <v>0</v>
      </c>
      <c r="C519">
        <v>0</v>
      </c>
      <c r="D519">
        <v>0</v>
      </c>
      <c r="E519">
        <v>0</v>
      </c>
      <c r="F519">
        <v>0</v>
      </c>
      <c r="G519" s="31">
        <v>0</v>
      </c>
    </row>
    <row r="520" spans="1:7" x14ac:dyDescent="0.35">
      <c r="A520">
        <v>390</v>
      </c>
      <c r="B520" s="30">
        <v>0</v>
      </c>
      <c r="C520">
        <v>0</v>
      </c>
      <c r="D520">
        <v>0</v>
      </c>
      <c r="E520">
        <v>0</v>
      </c>
      <c r="F520">
        <v>0</v>
      </c>
      <c r="G520" s="31">
        <v>0</v>
      </c>
    </row>
    <row r="521" spans="1:7" x14ac:dyDescent="0.35">
      <c r="A521">
        <v>400</v>
      </c>
      <c r="B521" s="30">
        <v>0</v>
      </c>
      <c r="C521">
        <v>0</v>
      </c>
      <c r="D521">
        <v>0</v>
      </c>
      <c r="E521">
        <v>0</v>
      </c>
      <c r="F521">
        <v>0</v>
      </c>
      <c r="G521" s="31">
        <v>0</v>
      </c>
    </row>
    <row r="522" spans="1:7" x14ac:dyDescent="0.35">
      <c r="A522">
        <v>410</v>
      </c>
      <c r="B522" s="32">
        <v>0</v>
      </c>
      <c r="C522" s="33">
        <v>0</v>
      </c>
      <c r="D522" s="33">
        <v>0</v>
      </c>
      <c r="E522" s="33">
        <v>0</v>
      </c>
      <c r="F522" s="33">
        <v>0</v>
      </c>
      <c r="G522" s="34">
        <v>0</v>
      </c>
    </row>
    <row r="524" spans="1:7" x14ac:dyDescent="0.35">
      <c r="A524" s="35" t="s">
        <v>197</v>
      </c>
      <c r="B524">
        <v>50</v>
      </c>
      <c r="C524">
        <v>60</v>
      </c>
      <c r="D524">
        <v>70</v>
      </c>
      <c r="E524">
        <v>80</v>
      </c>
      <c r="F524">
        <v>90</v>
      </c>
      <c r="G524">
        <v>100</v>
      </c>
    </row>
    <row r="525" spans="1:7" x14ac:dyDescent="0.35">
      <c r="A525">
        <v>310</v>
      </c>
      <c r="B525" s="27">
        <v>0</v>
      </c>
      <c r="C525" s="28">
        <v>0</v>
      </c>
      <c r="D525" s="28">
        <v>0</v>
      </c>
      <c r="E525" s="28">
        <v>0</v>
      </c>
      <c r="F525" s="28">
        <v>0</v>
      </c>
      <c r="G525" s="29">
        <v>0</v>
      </c>
    </row>
    <row r="526" spans="1:7" x14ac:dyDescent="0.35">
      <c r="A526">
        <v>320</v>
      </c>
      <c r="B526" s="30">
        <v>0</v>
      </c>
      <c r="C526">
        <v>0</v>
      </c>
      <c r="D526">
        <v>0</v>
      </c>
      <c r="E526">
        <v>0</v>
      </c>
      <c r="F526">
        <v>0</v>
      </c>
      <c r="G526" s="31">
        <v>0</v>
      </c>
    </row>
    <row r="527" spans="1:7" x14ac:dyDescent="0.35">
      <c r="A527">
        <v>330</v>
      </c>
      <c r="B527" s="30">
        <v>0</v>
      </c>
      <c r="C527">
        <v>0</v>
      </c>
      <c r="D527">
        <v>0</v>
      </c>
      <c r="E527">
        <v>0</v>
      </c>
      <c r="F527">
        <v>0</v>
      </c>
      <c r="G527" s="31">
        <v>0</v>
      </c>
    </row>
    <row r="528" spans="1:7" x14ac:dyDescent="0.35">
      <c r="A528">
        <v>340</v>
      </c>
      <c r="B528" s="30">
        <v>0</v>
      </c>
      <c r="C528">
        <v>0</v>
      </c>
      <c r="D528">
        <v>0</v>
      </c>
      <c r="E528">
        <v>0</v>
      </c>
      <c r="F528">
        <v>0</v>
      </c>
      <c r="G528" s="31">
        <v>0</v>
      </c>
    </row>
    <row r="529" spans="1:7" x14ac:dyDescent="0.35">
      <c r="A529">
        <v>350</v>
      </c>
      <c r="B529" s="30">
        <v>0</v>
      </c>
      <c r="C529">
        <v>0</v>
      </c>
      <c r="D529">
        <v>0</v>
      </c>
      <c r="E529">
        <v>0</v>
      </c>
      <c r="F529">
        <v>0</v>
      </c>
      <c r="G529" s="31">
        <v>0</v>
      </c>
    </row>
    <row r="530" spans="1:7" x14ac:dyDescent="0.35">
      <c r="A530">
        <v>360</v>
      </c>
      <c r="B530" s="30">
        <v>0</v>
      </c>
      <c r="C530">
        <v>0</v>
      </c>
      <c r="D530">
        <v>0</v>
      </c>
      <c r="E530">
        <v>0</v>
      </c>
      <c r="F530">
        <v>0</v>
      </c>
      <c r="G530" s="31">
        <v>0</v>
      </c>
    </row>
    <row r="531" spans="1:7" x14ac:dyDescent="0.35">
      <c r="A531">
        <v>370</v>
      </c>
      <c r="B531" s="30">
        <v>0</v>
      </c>
      <c r="C531">
        <v>0</v>
      </c>
      <c r="D531">
        <v>0</v>
      </c>
      <c r="E531">
        <v>0</v>
      </c>
      <c r="F531">
        <v>0</v>
      </c>
      <c r="G531" s="31">
        <v>0</v>
      </c>
    </row>
    <row r="532" spans="1:7" x14ac:dyDescent="0.35">
      <c r="A532">
        <v>380</v>
      </c>
      <c r="B532" s="30">
        <v>0</v>
      </c>
      <c r="C532">
        <v>0</v>
      </c>
      <c r="D532">
        <v>0</v>
      </c>
      <c r="E532">
        <v>0</v>
      </c>
      <c r="F532">
        <v>0</v>
      </c>
      <c r="G532" s="31">
        <v>0</v>
      </c>
    </row>
    <row r="533" spans="1:7" x14ac:dyDescent="0.35">
      <c r="A533">
        <v>390</v>
      </c>
      <c r="B533" s="30">
        <v>0</v>
      </c>
      <c r="C533">
        <v>0</v>
      </c>
      <c r="D533">
        <v>0</v>
      </c>
      <c r="E533">
        <v>0</v>
      </c>
      <c r="F533">
        <v>0</v>
      </c>
      <c r="G533" s="31">
        <v>0</v>
      </c>
    </row>
    <row r="534" spans="1:7" x14ac:dyDescent="0.35">
      <c r="A534">
        <v>400</v>
      </c>
      <c r="B534" s="30">
        <v>0</v>
      </c>
      <c r="C534">
        <v>0</v>
      </c>
      <c r="D534">
        <v>0</v>
      </c>
      <c r="E534">
        <v>0</v>
      </c>
      <c r="F534">
        <v>0</v>
      </c>
      <c r="G534" s="31">
        <v>0</v>
      </c>
    </row>
    <row r="535" spans="1:7" x14ac:dyDescent="0.35">
      <c r="A535">
        <v>410</v>
      </c>
      <c r="B535" s="32">
        <v>0</v>
      </c>
      <c r="C535" s="33">
        <v>0</v>
      </c>
      <c r="D535" s="33">
        <v>0</v>
      </c>
      <c r="E535" s="33">
        <v>0</v>
      </c>
      <c r="F535" s="33">
        <v>0</v>
      </c>
      <c r="G535" s="34">
        <v>0</v>
      </c>
    </row>
    <row r="537" spans="1:7" x14ac:dyDescent="0.35">
      <c r="A537" s="35" t="s">
        <v>199</v>
      </c>
      <c r="B537">
        <v>50</v>
      </c>
      <c r="C537">
        <v>60</v>
      </c>
      <c r="D537">
        <v>70</v>
      </c>
      <c r="E537">
        <v>80</v>
      </c>
      <c r="F537">
        <v>90</v>
      </c>
      <c r="G537">
        <v>100</v>
      </c>
    </row>
    <row r="538" spans="1:7" x14ac:dyDescent="0.35">
      <c r="A538">
        <v>310</v>
      </c>
      <c r="B538" s="27">
        <v>0</v>
      </c>
      <c r="C538" s="28">
        <v>0</v>
      </c>
      <c r="D538" s="28">
        <v>0</v>
      </c>
      <c r="E538" s="28">
        <v>0</v>
      </c>
      <c r="F538" s="28">
        <v>0</v>
      </c>
      <c r="G538" s="29">
        <v>0</v>
      </c>
    </row>
    <row r="539" spans="1:7" x14ac:dyDescent="0.35">
      <c r="A539">
        <v>320</v>
      </c>
      <c r="B539" s="30">
        <v>0</v>
      </c>
      <c r="C539">
        <v>0</v>
      </c>
      <c r="D539">
        <v>0</v>
      </c>
      <c r="E539">
        <v>0</v>
      </c>
      <c r="F539">
        <v>0</v>
      </c>
      <c r="G539" s="31">
        <v>0</v>
      </c>
    </row>
    <row r="540" spans="1:7" x14ac:dyDescent="0.35">
      <c r="A540">
        <v>330</v>
      </c>
      <c r="B540" s="30">
        <v>0</v>
      </c>
      <c r="C540">
        <v>0</v>
      </c>
      <c r="D540">
        <v>0</v>
      </c>
      <c r="E540">
        <v>0</v>
      </c>
      <c r="F540">
        <v>0</v>
      </c>
      <c r="G540" s="31">
        <v>0</v>
      </c>
    </row>
    <row r="541" spans="1:7" x14ac:dyDescent="0.35">
      <c r="A541">
        <v>340</v>
      </c>
      <c r="B541" s="30">
        <v>0</v>
      </c>
      <c r="C541">
        <v>0</v>
      </c>
      <c r="D541">
        <v>0</v>
      </c>
      <c r="E541">
        <v>0</v>
      </c>
      <c r="F541">
        <v>0</v>
      </c>
      <c r="G541" s="31">
        <v>0</v>
      </c>
    </row>
    <row r="542" spans="1:7" x14ac:dyDescent="0.35">
      <c r="A542">
        <v>350</v>
      </c>
      <c r="B542" s="30">
        <v>0</v>
      </c>
      <c r="C542">
        <v>0</v>
      </c>
      <c r="D542">
        <v>0</v>
      </c>
      <c r="E542">
        <v>0</v>
      </c>
      <c r="F542">
        <v>0</v>
      </c>
      <c r="G542" s="31">
        <v>0</v>
      </c>
    </row>
    <row r="543" spans="1:7" x14ac:dyDescent="0.35">
      <c r="A543">
        <v>360</v>
      </c>
      <c r="B543" s="30">
        <v>0</v>
      </c>
      <c r="C543">
        <v>0</v>
      </c>
      <c r="D543">
        <v>0</v>
      </c>
      <c r="E543">
        <v>0</v>
      </c>
      <c r="F543">
        <v>0</v>
      </c>
      <c r="G543" s="31">
        <v>0</v>
      </c>
    </row>
    <row r="544" spans="1:7" x14ac:dyDescent="0.35">
      <c r="A544">
        <v>370</v>
      </c>
      <c r="B544" s="30">
        <v>0</v>
      </c>
      <c r="C544">
        <v>0</v>
      </c>
      <c r="D544">
        <v>0</v>
      </c>
      <c r="E544">
        <v>0</v>
      </c>
      <c r="F544">
        <v>0</v>
      </c>
      <c r="G544" s="31">
        <v>0</v>
      </c>
    </row>
    <row r="545" spans="1:7" x14ac:dyDescent="0.35">
      <c r="A545">
        <v>380</v>
      </c>
      <c r="B545" s="30">
        <v>0</v>
      </c>
      <c r="C545">
        <v>0</v>
      </c>
      <c r="D545">
        <v>0</v>
      </c>
      <c r="E545">
        <v>0</v>
      </c>
      <c r="F545">
        <v>0</v>
      </c>
      <c r="G545" s="31">
        <v>0</v>
      </c>
    </row>
    <row r="546" spans="1:7" x14ac:dyDescent="0.35">
      <c r="A546">
        <v>390</v>
      </c>
      <c r="B546" s="30">
        <v>0</v>
      </c>
      <c r="C546">
        <v>0</v>
      </c>
      <c r="D546">
        <v>0</v>
      </c>
      <c r="E546">
        <v>0</v>
      </c>
      <c r="F546">
        <v>0</v>
      </c>
      <c r="G546" s="31">
        <v>0</v>
      </c>
    </row>
    <row r="547" spans="1:7" x14ac:dyDescent="0.35">
      <c r="A547">
        <v>400</v>
      </c>
      <c r="B547" s="30">
        <v>3.9777209304148187E-15</v>
      </c>
      <c r="C547">
        <v>3.8224631793148944E-15</v>
      </c>
      <c r="D547">
        <v>0</v>
      </c>
      <c r="E547">
        <v>0</v>
      </c>
      <c r="F547">
        <v>0</v>
      </c>
      <c r="G547" s="31">
        <v>0</v>
      </c>
    </row>
    <row r="548" spans="1:7" x14ac:dyDescent="0.35">
      <c r="A548">
        <v>410</v>
      </c>
      <c r="B548" s="32">
        <v>2.6012178522272222E-15</v>
      </c>
      <c r="C548" s="33">
        <v>0</v>
      </c>
      <c r="D548" s="33">
        <v>0</v>
      </c>
      <c r="E548" s="33">
        <v>0</v>
      </c>
      <c r="F548" s="33">
        <v>0</v>
      </c>
      <c r="G548" s="34">
        <v>0</v>
      </c>
    </row>
    <row r="550" spans="1:7" x14ac:dyDescent="0.35">
      <c r="A550" s="35" t="s">
        <v>201</v>
      </c>
      <c r="B550">
        <v>50</v>
      </c>
      <c r="C550">
        <v>60</v>
      </c>
      <c r="D550">
        <v>70</v>
      </c>
      <c r="E550">
        <v>80</v>
      </c>
      <c r="F550">
        <v>90</v>
      </c>
      <c r="G550">
        <v>100</v>
      </c>
    </row>
    <row r="551" spans="1:7" x14ac:dyDescent="0.35">
      <c r="A551">
        <v>310</v>
      </c>
      <c r="B551" s="27">
        <v>0</v>
      </c>
      <c r="C551" s="28">
        <v>0</v>
      </c>
      <c r="D551" s="28">
        <v>0</v>
      </c>
      <c r="E551" s="28">
        <v>0</v>
      </c>
      <c r="F551" s="28">
        <v>0</v>
      </c>
      <c r="G551" s="29">
        <v>0</v>
      </c>
    </row>
    <row r="552" spans="1:7" x14ac:dyDescent="0.35">
      <c r="A552">
        <v>320</v>
      </c>
      <c r="B552" s="30">
        <v>0</v>
      </c>
      <c r="C552">
        <v>0</v>
      </c>
      <c r="D552">
        <v>0</v>
      </c>
      <c r="E552">
        <v>0</v>
      </c>
      <c r="F552">
        <v>0</v>
      </c>
      <c r="G552" s="31">
        <v>0</v>
      </c>
    </row>
    <row r="553" spans="1:7" x14ac:dyDescent="0.35">
      <c r="A553">
        <v>330</v>
      </c>
      <c r="B553" s="30">
        <v>0</v>
      </c>
      <c r="C553">
        <v>0</v>
      </c>
      <c r="D553">
        <v>0</v>
      </c>
      <c r="E553">
        <v>0</v>
      </c>
      <c r="F553">
        <v>0</v>
      </c>
      <c r="G553" s="31">
        <v>0</v>
      </c>
    </row>
    <row r="554" spans="1:7" x14ac:dyDescent="0.35">
      <c r="A554">
        <v>340</v>
      </c>
      <c r="B554" s="30">
        <v>0</v>
      </c>
      <c r="C554">
        <v>0</v>
      </c>
      <c r="D554">
        <v>0</v>
      </c>
      <c r="E554">
        <v>0</v>
      </c>
      <c r="F554">
        <v>0</v>
      </c>
      <c r="G554" s="31">
        <v>0</v>
      </c>
    </row>
    <row r="555" spans="1:7" x14ac:dyDescent="0.35">
      <c r="A555">
        <v>350</v>
      </c>
      <c r="B555" s="30">
        <v>0</v>
      </c>
      <c r="C555">
        <v>0</v>
      </c>
      <c r="D555">
        <v>0</v>
      </c>
      <c r="E555">
        <v>0</v>
      </c>
      <c r="F555">
        <v>0</v>
      </c>
      <c r="G555" s="31">
        <v>0</v>
      </c>
    </row>
    <row r="556" spans="1:7" x14ac:dyDescent="0.35">
      <c r="A556">
        <v>360</v>
      </c>
      <c r="B556" s="30">
        <v>0</v>
      </c>
      <c r="C556">
        <v>0</v>
      </c>
      <c r="D556">
        <v>0</v>
      </c>
      <c r="E556">
        <v>0</v>
      </c>
      <c r="F556">
        <v>0</v>
      </c>
      <c r="G556" s="31">
        <v>0</v>
      </c>
    </row>
    <row r="557" spans="1:7" x14ac:dyDescent="0.35">
      <c r="A557">
        <v>370</v>
      </c>
      <c r="B557" s="30">
        <v>0</v>
      </c>
      <c r="C557">
        <v>0</v>
      </c>
      <c r="D557">
        <v>0</v>
      </c>
      <c r="E557">
        <v>0</v>
      </c>
      <c r="F557">
        <v>0</v>
      </c>
      <c r="G557" s="31">
        <v>0</v>
      </c>
    </row>
    <row r="558" spans="1:7" x14ac:dyDescent="0.35">
      <c r="A558">
        <v>380</v>
      </c>
      <c r="B558" s="30">
        <v>0</v>
      </c>
      <c r="C558">
        <v>0</v>
      </c>
      <c r="D558">
        <v>0</v>
      </c>
      <c r="E558">
        <v>0</v>
      </c>
      <c r="F558">
        <v>0</v>
      </c>
      <c r="G558" s="31">
        <v>0</v>
      </c>
    </row>
    <row r="559" spans="1:7" x14ac:dyDescent="0.35">
      <c r="A559">
        <v>390</v>
      </c>
      <c r="B559" s="30">
        <v>0</v>
      </c>
      <c r="C559">
        <v>0</v>
      </c>
      <c r="D559">
        <v>0</v>
      </c>
      <c r="E559">
        <v>0</v>
      </c>
      <c r="F559">
        <v>0</v>
      </c>
      <c r="G559" s="31">
        <v>0</v>
      </c>
    </row>
    <row r="560" spans="1:7" x14ac:dyDescent="0.35">
      <c r="A560">
        <v>400</v>
      </c>
      <c r="B560" s="30">
        <v>0</v>
      </c>
      <c r="C560">
        <v>0</v>
      </c>
      <c r="D560">
        <v>0</v>
      </c>
      <c r="E560">
        <v>0</v>
      </c>
      <c r="F560">
        <v>0</v>
      </c>
      <c r="G560" s="31">
        <v>0</v>
      </c>
    </row>
    <row r="561" spans="1:7" x14ac:dyDescent="0.35">
      <c r="A561">
        <v>410</v>
      </c>
      <c r="B561" s="32">
        <v>0</v>
      </c>
      <c r="C561" s="33">
        <v>0</v>
      </c>
      <c r="D561" s="33">
        <v>0</v>
      </c>
      <c r="E561" s="33">
        <v>0</v>
      </c>
      <c r="F561" s="33">
        <v>0</v>
      </c>
      <c r="G561" s="34">
        <v>0</v>
      </c>
    </row>
    <row r="563" spans="1:7" x14ac:dyDescent="0.35">
      <c r="A563" s="35" t="s">
        <v>203</v>
      </c>
      <c r="B563">
        <v>50</v>
      </c>
      <c r="C563">
        <v>60</v>
      </c>
      <c r="D563">
        <v>70</v>
      </c>
      <c r="E563">
        <v>80</v>
      </c>
      <c r="F563">
        <v>90</v>
      </c>
      <c r="G563">
        <v>100</v>
      </c>
    </row>
    <row r="564" spans="1:7" x14ac:dyDescent="0.35">
      <c r="A564">
        <v>310</v>
      </c>
      <c r="B564" s="27">
        <v>0</v>
      </c>
      <c r="C564" s="28">
        <v>0</v>
      </c>
      <c r="D564" s="28">
        <v>0</v>
      </c>
      <c r="E564" s="28">
        <v>0</v>
      </c>
      <c r="F564" s="28">
        <v>0</v>
      </c>
      <c r="G564" s="29">
        <v>0</v>
      </c>
    </row>
    <row r="565" spans="1:7" x14ac:dyDescent="0.35">
      <c r="A565">
        <v>320</v>
      </c>
      <c r="B565" s="30">
        <v>0</v>
      </c>
      <c r="C565">
        <v>0</v>
      </c>
      <c r="D565">
        <v>0</v>
      </c>
      <c r="E565">
        <v>0</v>
      </c>
      <c r="F565">
        <v>0</v>
      </c>
      <c r="G565" s="31">
        <v>0</v>
      </c>
    </row>
    <row r="566" spans="1:7" x14ac:dyDescent="0.35">
      <c r="A566">
        <v>330</v>
      </c>
      <c r="B566" s="30">
        <v>0</v>
      </c>
      <c r="C566">
        <v>0</v>
      </c>
      <c r="D566">
        <v>0</v>
      </c>
      <c r="E566">
        <v>0</v>
      </c>
      <c r="F566">
        <v>0</v>
      </c>
      <c r="G566" s="31">
        <v>0</v>
      </c>
    </row>
    <row r="567" spans="1:7" x14ac:dyDescent="0.35">
      <c r="A567">
        <v>340</v>
      </c>
      <c r="B567" s="30">
        <v>0</v>
      </c>
      <c r="C567">
        <v>0</v>
      </c>
      <c r="D567">
        <v>0</v>
      </c>
      <c r="E567">
        <v>0</v>
      </c>
      <c r="F567">
        <v>0</v>
      </c>
      <c r="G567" s="31">
        <v>0</v>
      </c>
    </row>
    <row r="568" spans="1:7" x14ac:dyDescent="0.35">
      <c r="A568">
        <v>350</v>
      </c>
      <c r="B568" s="30">
        <v>0</v>
      </c>
      <c r="C568">
        <v>0</v>
      </c>
      <c r="D568">
        <v>0</v>
      </c>
      <c r="E568">
        <v>0</v>
      </c>
      <c r="F568">
        <v>0</v>
      </c>
      <c r="G568" s="31">
        <v>0</v>
      </c>
    </row>
    <row r="569" spans="1:7" x14ac:dyDescent="0.35">
      <c r="A569">
        <v>360</v>
      </c>
      <c r="B569" s="30">
        <v>0</v>
      </c>
      <c r="C569">
        <v>0</v>
      </c>
      <c r="D569">
        <v>0</v>
      </c>
      <c r="E569">
        <v>0</v>
      </c>
      <c r="F569">
        <v>0</v>
      </c>
      <c r="G569" s="31">
        <v>0</v>
      </c>
    </row>
    <row r="570" spans="1:7" x14ac:dyDescent="0.35">
      <c r="A570">
        <v>370</v>
      </c>
      <c r="B570" s="30">
        <v>0</v>
      </c>
      <c r="C570">
        <v>0</v>
      </c>
      <c r="D570">
        <v>0</v>
      </c>
      <c r="E570">
        <v>0</v>
      </c>
      <c r="F570">
        <v>0</v>
      </c>
      <c r="G570" s="31">
        <v>0</v>
      </c>
    </row>
    <row r="571" spans="1:7" x14ac:dyDescent="0.35">
      <c r="A571">
        <v>380</v>
      </c>
      <c r="B571" s="30">
        <v>0</v>
      </c>
      <c r="C571">
        <v>0</v>
      </c>
      <c r="D571">
        <v>0</v>
      </c>
      <c r="E571">
        <v>0</v>
      </c>
      <c r="F571">
        <v>0</v>
      </c>
      <c r="G571" s="31">
        <v>0</v>
      </c>
    </row>
    <row r="572" spans="1:7" x14ac:dyDescent="0.35">
      <c r="A572">
        <v>390</v>
      </c>
      <c r="B572" s="30">
        <v>0</v>
      </c>
      <c r="C572">
        <v>0</v>
      </c>
      <c r="D572">
        <v>0</v>
      </c>
      <c r="E572">
        <v>0</v>
      </c>
      <c r="F572">
        <v>0</v>
      </c>
      <c r="G572" s="31">
        <v>0</v>
      </c>
    </row>
    <row r="573" spans="1:7" x14ac:dyDescent="0.35">
      <c r="A573">
        <v>400</v>
      </c>
      <c r="B573" s="30">
        <v>0</v>
      </c>
      <c r="C573">
        <v>0</v>
      </c>
      <c r="D573">
        <v>0</v>
      </c>
      <c r="E573">
        <v>0</v>
      </c>
      <c r="F573">
        <v>0</v>
      </c>
      <c r="G573" s="31">
        <v>0</v>
      </c>
    </row>
    <row r="574" spans="1:7" x14ac:dyDescent="0.35">
      <c r="A574">
        <v>410</v>
      </c>
      <c r="B574" s="32">
        <v>0</v>
      </c>
      <c r="C574" s="33">
        <v>0</v>
      </c>
      <c r="D574" s="33">
        <v>0</v>
      </c>
      <c r="E574" s="33">
        <v>0</v>
      </c>
      <c r="F574" s="33">
        <v>0</v>
      </c>
      <c r="G574" s="34">
        <v>0</v>
      </c>
    </row>
    <row r="576" spans="1:7" x14ac:dyDescent="0.35">
      <c r="A576" s="35" t="s">
        <v>205</v>
      </c>
      <c r="B576">
        <v>50</v>
      </c>
      <c r="C576">
        <v>60</v>
      </c>
      <c r="D576">
        <v>70</v>
      </c>
      <c r="E576">
        <v>80</v>
      </c>
      <c r="F576">
        <v>90</v>
      </c>
      <c r="G576">
        <v>100</v>
      </c>
    </row>
    <row r="577" spans="1:7" x14ac:dyDescent="0.35">
      <c r="A577">
        <v>310</v>
      </c>
      <c r="B577" s="27">
        <v>0</v>
      </c>
      <c r="C577" s="28">
        <v>0</v>
      </c>
      <c r="D577" s="28">
        <v>0</v>
      </c>
      <c r="E577" s="28">
        <v>0</v>
      </c>
      <c r="F577" s="28">
        <v>0</v>
      </c>
      <c r="G577" s="29">
        <v>0</v>
      </c>
    </row>
    <row r="578" spans="1:7" x14ac:dyDescent="0.35">
      <c r="A578">
        <v>320</v>
      </c>
      <c r="B578" s="30">
        <v>0</v>
      </c>
      <c r="C578">
        <v>0</v>
      </c>
      <c r="D578">
        <v>0</v>
      </c>
      <c r="E578">
        <v>0</v>
      </c>
      <c r="F578">
        <v>0</v>
      </c>
      <c r="G578" s="31">
        <v>0</v>
      </c>
    </row>
    <row r="579" spans="1:7" x14ac:dyDescent="0.35">
      <c r="A579">
        <v>330</v>
      </c>
      <c r="B579" s="30">
        <v>0</v>
      </c>
      <c r="C579">
        <v>0</v>
      </c>
      <c r="D579">
        <v>0</v>
      </c>
      <c r="E579">
        <v>0</v>
      </c>
      <c r="F579">
        <v>0</v>
      </c>
      <c r="G579" s="31">
        <v>0</v>
      </c>
    </row>
    <row r="580" spans="1:7" x14ac:dyDescent="0.35">
      <c r="A580">
        <v>340</v>
      </c>
      <c r="B580" s="30">
        <v>0</v>
      </c>
      <c r="C580">
        <v>0</v>
      </c>
      <c r="D580">
        <v>0</v>
      </c>
      <c r="E580">
        <v>0</v>
      </c>
      <c r="F580">
        <v>0</v>
      </c>
      <c r="G580" s="31">
        <v>0</v>
      </c>
    </row>
    <row r="581" spans="1:7" x14ac:dyDescent="0.35">
      <c r="A581">
        <v>350</v>
      </c>
      <c r="B581" s="30">
        <v>0</v>
      </c>
      <c r="C581">
        <v>0</v>
      </c>
      <c r="D581">
        <v>0</v>
      </c>
      <c r="E581">
        <v>0</v>
      </c>
      <c r="F581">
        <v>0</v>
      </c>
      <c r="G581" s="31">
        <v>0</v>
      </c>
    </row>
    <row r="582" spans="1:7" x14ac:dyDescent="0.35">
      <c r="A582">
        <v>360</v>
      </c>
      <c r="B582" s="30">
        <v>0</v>
      </c>
      <c r="C582">
        <v>0</v>
      </c>
      <c r="D582">
        <v>0</v>
      </c>
      <c r="E582">
        <v>0</v>
      </c>
      <c r="F582">
        <v>0</v>
      </c>
      <c r="G582" s="31">
        <v>0</v>
      </c>
    </row>
    <row r="583" spans="1:7" x14ac:dyDescent="0.35">
      <c r="A583">
        <v>370</v>
      </c>
      <c r="B583" s="30">
        <v>0</v>
      </c>
      <c r="C583">
        <v>0</v>
      </c>
      <c r="D583">
        <v>0</v>
      </c>
      <c r="E583">
        <v>0</v>
      </c>
      <c r="F583">
        <v>0</v>
      </c>
      <c r="G583" s="31">
        <v>0</v>
      </c>
    </row>
    <row r="584" spans="1:7" x14ac:dyDescent="0.35">
      <c r="A584">
        <v>380</v>
      </c>
      <c r="B584" s="30">
        <v>0</v>
      </c>
      <c r="C584">
        <v>0</v>
      </c>
      <c r="D584">
        <v>0</v>
      </c>
      <c r="E584">
        <v>0</v>
      </c>
      <c r="F584">
        <v>0</v>
      </c>
      <c r="G584" s="31">
        <v>0</v>
      </c>
    </row>
    <row r="585" spans="1:7" x14ac:dyDescent="0.35">
      <c r="A585">
        <v>390</v>
      </c>
      <c r="B585" s="30">
        <v>0</v>
      </c>
      <c r="C585">
        <v>0</v>
      </c>
      <c r="D585">
        <v>0</v>
      </c>
      <c r="E585">
        <v>0</v>
      </c>
      <c r="F585">
        <v>0</v>
      </c>
      <c r="G585" s="31">
        <v>0</v>
      </c>
    </row>
    <row r="586" spans="1:7" x14ac:dyDescent="0.35">
      <c r="A586">
        <v>400</v>
      </c>
      <c r="B586" s="30">
        <v>0</v>
      </c>
      <c r="C586">
        <v>0</v>
      </c>
      <c r="D586">
        <v>0</v>
      </c>
      <c r="E586">
        <v>0</v>
      </c>
      <c r="F586">
        <v>0</v>
      </c>
      <c r="G586" s="31">
        <v>0</v>
      </c>
    </row>
    <row r="587" spans="1:7" x14ac:dyDescent="0.35">
      <c r="A587">
        <v>410</v>
      </c>
      <c r="B587" s="32">
        <v>0</v>
      </c>
      <c r="C587" s="33">
        <v>0</v>
      </c>
      <c r="D587" s="33">
        <v>0</v>
      </c>
      <c r="E587" s="33">
        <v>0</v>
      </c>
      <c r="F587" s="33">
        <v>0</v>
      </c>
      <c r="G587" s="34">
        <v>0</v>
      </c>
    </row>
    <row r="589" spans="1:7" x14ac:dyDescent="0.35">
      <c r="A589" s="35" t="s">
        <v>207</v>
      </c>
      <c r="B589">
        <v>50</v>
      </c>
      <c r="C589">
        <v>60</v>
      </c>
      <c r="D589">
        <v>70</v>
      </c>
      <c r="E589">
        <v>80</v>
      </c>
      <c r="F589">
        <v>90</v>
      </c>
      <c r="G589">
        <v>100</v>
      </c>
    </row>
    <row r="590" spans="1:7" x14ac:dyDescent="0.35">
      <c r="A590">
        <v>310</v>
      </c>
      <c r="B590" s="27">
        <v>0</v>
      </c>
      <c r="C590" s="28">
        <v>0</v>
      </c>
      <c r="D590" s="28">
        <v>0</v>
      </c>
      <c r="E590" s="28">
        <v>0</v>
      </c>
      <c r="F590" s="28">
        <v>0</v>
      </c>
      <c r="G590" s="29">
        <v>0</v>
      </c>
    </row>
    <row r="591" spans="1:7" x14ac:dyDescent="0.35">
      <c r="A591">
        <v>320</v>
      </c>
      <c r="B591" s="30">
        <v>0</v>
      </c>
      <c r="C591">
        <v>0</v>
      </c>
      <c r="D591">
        <v>0</v>
      </c>
      <c r="E591">
        <v>0</v>
      </c>
      <c r="F591">
        <v>0</v>
      </c>
      <c r="G591" s="31">
        <v>0</v>
      </c>
    </row>
    <row r="592" spans="1:7" x14ac:dyDescent="0.35">
      <c r="A592">
        <v>330</v>
      </c>
      <c r="B592" s="30">
        <v>0</v>
      </c>
      <c r="C592">
        <v>0</v>
      </c>
      <c r="D592">
        <v>0</v>
      </c>
      <c r="E592">
        <v>0</v>
      </c>
      <c r="F592">
        <v>0</v>
      </c>
      <c r="G592" s="31">
        <v>0</v>
      </c>
    </row>
    <row r="593" spans="1:7" x14ac:dyDescent="0.35">
      <c r="A593">
        <v>340</v>
      </c>
      <c r="B593" s="30">
        <v>0</v>
      </c>
      <c r="C593">
        <v>0</v>
      </c>
      <c r="D593">
        <v>0</v>
      </c>
      <c r="E593">
        <v>0</v>
      </c>
      <c r="F593">
        <v>0</v>
      </c>
      <c r="G593" s="31">
        <v>0</v>
      </c>
    </row>
    <row r="594" spans="1:7" x14ac:dyDescent="0.35">
      <c r="A594">
        <v>350</v>
      </c>
      <c r="B594" s="30">
        <v>0</v>
      </c>
      <c r="C594">
        <v>0</v>
      </c>
      <c r="D594">
        <v>0</v>
      </c>
      <c r="E594">
        <v>0</v>
      </c>
      <c r="F594">
        <v>0</v>
      </c>
      <c r="G594" s="31">
        <v>0</v>
      </c>
    </row>
    <row r="595" spans="1:7" x14ac:dyDescent="0.35">
      <c r="A595">
        <v>360</v>
      </c>
      <c r="B595" s="30">
        <v>0</v>
      </c>
      <c r="C595">
        <v>0</v>
      </c>
      <c r="D595">
        <v>0</v>
      </c>
      <c r="E595">
        <v>0</v>
      </c>
      <c r="F595">
        <v>0</v>
      </c>
      <c r="G595" s="31">
        <v>0</v>
      </c>
    </row>
    <row r="596" spans="1:7" x14ac:dyDescent="0.35">
      <c r="A596">
        <v>370</v>
      </c>
      <c r="B596" s="30">
        <v>0</v>
      </c>
      <c r="C596">
        <v>0</v>
      </c>
      <c r="D596">
        <v>0</v>
      </c>
      <c r="E596">
        <v>0</v>
      </c>
      <c r="F596">
        <v>0</v>
      </c>
      <c r="G596" s="31">
        <v>0</v>
      </c>
    </row>
    <row r="597" spans="1:7" x14ac:dyDescent="0.35">
      <c r="A597">
        <v>380</v>
      </c>
      <c r="B597" s="30">
        <v>0</v>
      </c>
      <c r="C597">
        <v>0</v>
      </c>
      <c r="D597">
        <v>0</v>
      </c>
      <c r="E597">
        <v>0</v>
      </c>
      <c r="F597">
        <v>0</v>
      </c>
      <c r="G597" s="31">
        <v>0</v>
      </c>
    </row>
    <row r="598" spans="1:7" x14ac:dyDescent="0.35">
      <c r="A598">
        <v>390</v>
      </c>
      <c r="B598" s="30">
        <v>0</v>
      </c>
      <c r="C598">
        <v>0</v>
      </c>
      <c r="D598">
        <v>0</v>
      </c>
      <c r="E598">
        <v>0</v>
      </c>
      <c r="F598">
        <v>0</v>
      </c>
      <c r="G598" s="31">
        <v>0</v>
      </c>
    </row>
    <row r="599" spans="1:7" x14ac:dyDescent="0.35">
      <c r="A599">
        <v>400</v>
      </c>
      <c r="B599" s="30">
        <v>0</v>
      </c>
      <c r="C599">
        <v>0</v>
      </c>
      <c r="D599">
        <v>0</v>
      </c>
      <c r="E599">
        <v>0</v>
      </c>
      <c r="F599">
        <v>0</v>
      </c>
      <c r="G599" s="31">
        <v>0</v>
      </c>
    </row>
    <row r="600" spans="1:7" x14ac:dyDescent="0.35">
      <c r="A600">
        <v>410</v>
      </c>
      <c r="B600" s="32">
        <v>0</v>
      </c>
      <c r="C600" s="33">
        <v>0</v>
      </c>
      <c r="D600" s="33">
        <v>0</v>
      </c>
      <c r="E600" s="33">
        <v>0</v>
      </c>
      <c r="F600" s="33">
        <v>0</v>
      </c>
      <c r="G600" s="34">
        <v>0</v>
      </c>
    </row>
    <row r="602" spans="1:7" x14ac:dyDescent="0.35">
      <c r="A602" s="35" t="s">
        <v>209</v>
      </c>
      <c r="B602">
        <v>50</v>
      </c>
      <c r="C602">
        <v>60</v>
      </c>
      <c r="D602">
        <v>70</v>
      </c>
      <c r="E602">
        <v>80</v>
      </c>
      <c r="F602">
        <v>90</v>
      </c>
      <c r="G602">
        <v>100</v>
      </c>
    </row>
    <row r="603" spans="1:7" x14ac:dyDescent="0.35">
      <c r="A603">
        <v>310</v>
      </c>
      <c r="B603" s="27">
        <v>0</v>
      </c>
      <c r="C603" s="28">
        <v>0</v>
      </c>
      <c r="D603" s="28">
        <v>0</v>
      </c>
      <c r="E603" s="28">
        <v>0</v>
      </c>
      <c r="F603" s="28">
        <v>0</v>
      </c>
      <c r="G603" s="29">
        <v>0</v>
      </c>
    </row>
    <row r="604" spans="1:7" x14ac:dyDescent="0.35">
      <c r="A604">
        <v>320</v>
      </c>
      <c r="B604" s="30">
        <v>0</v>
      </c>
      <c r="C604">
        <v>0</v>
      </c>
      <c r="D604">
        <v>0</v>
      </c>
      <c r="E604">
        <v>0</v>
      </c>
      <c r="F604">
        <v>0</v>
      </c>
      <c r="G604" s="31">
        <v>0</v>
      </c>
    </row>
    <row r="605" spans="1:7" x14ac:dyDescent="0.35">
      <c r="A605">
        <v>330</v>
      </c>
      <c r="B605" s="30">
        <v>0</v>
      </c>
      <c r="C605">
        <v>0</v>
      </c>
      <c r="D605">
        <v>0</v>
      </c>
      <c r="E605">
        <v>0</v>
      </c>
      <c r="F605">
        <v>0</v>
      </c>
      <c r="G605" s="31">
        <v>0</v>
      </c>
    </row>
    <row r="606" spans="1:7" x14ac:dyDescent="0.35">
      <c r="A606">
        <v>340</v>
      </c>
      <c r="B606" s="30">
        <v>0</v>
      </c>
      <c r="C606">
        <v>0</v>
      </c>
      <c r="D606">
        <v>0</v>
      </c>
      <c r="E606">
        <v>0</v>
      </c>
      <c r="F606">
        <v>0</v>
      </c>
      <c r="G606" s="31">
        <v>0</v>
      </c>
    </row>
    <row r="607" spans="1:7" x14ac:dyDescent="0.35">
      <c r="A607">
        <v>350</v>
      </c>
      <c r="B607" s="30">
        <v>0</v>
      </c>
      <c r="C607">
        <v>0</v>
      </c>
      <c r="D607">
        <v>0</v>
      </c>
      <c r="E607">
        <v>0</v>
      </c>
      <c r="F607">
        <v>0</v>
      </c>
      <c r="G607" s="31">
        <v>0</v>
      </c>
    </row>
    <row r="608" spans="1:7" x14ac:dyDescent="0.35">
      <c r="A608">
        <v>360</v>
      </c>
      <c r="B608" s="30">
        <v>0</v>
      </c>
      <c r="C608">
        <v>0</v>
      </c>
      <c r="D608">
        <v>0</v>
      </c>
      <c r="E608">
        <v>0</v>
      </c>
      <c r="F608">
        <v>0</v>
      </c>
      <c r="G608" s="31">
        <v>0</v>
      </c>
    </row>
    <row r="609" spans="1:7" x14ac:dyDescent="0.35">
      <c r="A609">
        <v>370</v>
      </c>
      <c r="B609" s="30">
        <v>0</v>
      </c>
      <c r="C609">
        <v>0</v>
      </c>
      <c r="D609">
        <v>0</v>
      </c>
      <c r="E609">
        <v>0</v>
      </c>
      <c r="F609">
        <v>0</v>
      </c>
      <c r="G609" s="31">
        <v>0</v>
      </c>
    </row>
    <row r="610" spans="1:7" x14ac:dyDescent="0.35">
      <c r="A610">
        <v>380</v>
      </c>
      <c r="B610" s="30">
        <v>0</v>
      </c>
      <c r="C610">
        <v>0</v>
      </c>
      <c r="D610">
        <v>0</v>
      </c>
      <c r="E610">
        <v>0</v>
      </c>
      <c r="F610">
        <v>0</v>
      </c>
      <c r="G610" s="31">
        <v>0</v>
      </c>
    </row>
    <row r="611" spans="1:7" x14ac:dyDescent="0.35">
      <c r="A611">
        <v>390</v>
      </c>
      <c r="B611" s="30">
        <v>0</v>
      </c>
      <c r="C611">
        <v>0</v>
      </c>
      <c r="D611">
        <v>0</v>
      </c>
      <c r="E611">
        <v>0</v>
      </c>
      <c r="F611">
        <v>0</v>
      </c>
      <c r="G611" s="31">
        <v>0</v>
      </c>
    </row>
    <row r="612" spans="1:7" x14ac:dyDescent="0.35">
      <c r="A612">
        <v>400</v>
      </c>
      <c r="B612" s="30">
        <v>0</v>
      </c>
      <c r="C612">
        <v>0</v>
      </c>
      <c r="D612">
        <v>0</v>
      </c>
      <c r="E612">
        <v>0</v>
      </c>
      <c r="F612">
        <v>0</v>
      </c>
      <c r="G612" s="31">
        <v>0</v>
      </c>
    </row>
    <row r="613" spans="1:7" x14ac:dyDescent="0.35">
      <c r="A613">
        <v>410</v>
      </c>
      <c r="B613" s="32">
        <v>0</v>
      </c>
      <c r="C613" s="33">
        <v>0</v>
      </c>
      <c r="D613" s="33">
        <v>0</v>
      </c>
      <c r="E613" s="33">
        <v>0</v>
      </c>
      <c r="F613" s="33">
        <v>0</v>
      </c>
      <c r="G613" s="34">
        <v>0</v>
      </c>
    </row>
    <row r="615" spans="1:7" x14ac:dyDescent="0.35">
      <c r="A615" s="35" t="s">
        <v>211</v>
      </c>
      <c r="B615">
        <v>50</v>
      </c>
      <c r="C615">
        <v>60</v>
      </c>
      <c r="D615">
        <v>70</v>
      </c>
      <c r="E615">
        <v>80</v>
      </c>
      <c r="F615">
        <v>90</v>
      </c>
      <c r="G615">
        <v>100</v>
      </c>
    </row>
    <row r="616" spans="1:7" x14ac:dyDescent="0.35">
      <c r="A616">
        <v>310</v>
      </c>
      <c r="B616" s="27">
        <v>0</v>
      </c>
      <c r="C616" s="28">
        <v>0</v>
      </c>
      <c r="D616" s="28">
        <v>0</v>
      </c>
      <c r="E616" s="28">
        <v>0</v>
      </c>
      <c r="F616" s="28">
        <v>0</v>
      </c>
      <c r="G616" s="29">
        <v>0</v>
      </c>
    </row>
    <row r="617" spans="1:7" x14ac:dyDescent="0.35">
      <c r="A617">
        <v>320</v>
      </c>
      <c r="B617" s="30">
        <v>0</v>
      </c>
      <c r="C617">
        <v>0</v>
      </c>
      <c r="D617">
        <v>0</v>
      </c>
      <c r="E617">
        <v>0</v>
      </c>
      <c r="F617">
        <v>0</v>
      </c>
      <c r="G617" s="31">
        <v>0</v>
      </c>
    </row>
    <row r="618" spans="1:7" x14ac:dyDescent="0.35">
      <c r="A618">
        <v>330</v>
      </c>
      <c r="B618" s="30">
        <v>0</v>
      </c>
      <c r="C618">
        <v>0</v>
      </c>
      <c r="D618">
        <v>0</v>
      </c>
      <c r="E618">
        <v>0</v>
      </c>
      <c r="F618">
        <v>0</v>
      </c>
      <c r="G618" s="31">
        <v>0</v>
      </c>
    </row>
    <row r="619" spans="1:7" x14ac:dyDescent="0.35">
      <c r="A619">
        <v>340</v>
      </c>
      <c r="B619" s="30">
        <v>0</v>
      </c>
      <c r="C619">
        <v>0</v>
      </c>
      <c r="D619">
        <v>0</v>
      </c>
      <c r="E619">
        <v>0</v>
      </c>
      <c r="F619">
        <v>0</v>
      </c>
      <c r="G619" s="31">
        <v>0</v>
      </c>
    </row>
    <row r="620" spans="1:7" x14ac:dyDescent="0.35">
      <c r="A620">
        <v>350</v>
      </c>
      <c r="B620" s="30">
        <v>0</v>
      </c>
      <c r="C620">
        <v>0</v>
      </c>
      <c r="D620">
        <v>0</v>
      </c>
      <c r="E620">
        <v>0</v>
      </c>
      <c r="F620">
        <v>0</v>
      </c>
      <c r="G620" s="31">
        <v>0</v>
      </c>
    </row>
    <row r="621" spans="1:7" x14ac:dyDescent="0.35">
      <c r="A621">
        <v>360</v>
      </c>
      <c r="B621" s="30">
        <v>0</v>
      </c>
      <c r="C621">
        <v>0</v>
      </c>
      <c r="D621">
        <v>0</v>
      </c>
      <c r="E621">
        <v>0</v>
      </c>
      <c r="F621">
        <v>0</v>
      </c>
      <c r="G621" s="31">
        <v>0</v>
      </c>
    </row>
    <row r="622" spans="1:7" x14ac:dyDescent="0.35">
      <c r="A622">
        <v>370</v>
      </c>
      <c r="B622" s="30">
        <v>0</v>
      </c>
      <c r="C622">
        <v>0</v>
      </c>
      <c r="D622">
        <v>0</v>
      </c>
      <c r="E622">
        <v>0</v>
      </c>
      <c r="F622">
        <v>0</v>
      </c>
      <c r="G622" s="31">
        <v>0</v>
      </c>
    </row>
    <row r="623" spans="1:7" x14ac:dyDescent="0.35">
      <c r="A623">
        <v>380</v>
      </c>
      <c r="B623" s="30">
        <v>0</v>
      </c>
      <c r="C623">
        <v>0</v>
      </c>
      <c r="D623">
        <v>0</v>
      </c>
      <c r="E623">
        <v>0</v>
      </c>
      <c r="F623">
        <v>0</v>
      </c>
      <c r="G623" s="31">
        <v>0</v>
      </c>
    </row>
    <row r="624" spans="1:7" x14ac:dyDescent="0.35">
      <c r="A624">
        <v>390</v>
      </c>
      <c r="B624" s="30">
        <v>0</v>
      </c>
      <c r="C624">
        <v>0</v>
      </c>
      <c r="D624">
        <v>0</v>
      </c>
      <c r="E624">
        <v>0</v>
      </c>
      <c r="F624">
        <v>0</v>
      </c>
      <c r="G624" s="31">
        <v>0</v>
      </c>
    </row>
    <row r="625" spans="1:7" x14ac:dyDescent="0.35">
      <c r="A625">
        <v>400</v>
      </c>
      <c r="B625" s="30">
        <v>0</v>
      </c>
      <c r="C625">
        <v>0</v>
      </c>
      <c r="D625">
        <v>0</v>
      </c>
      <c r="E625">
        <v>0</v>
      </c>
      <c r="F625">
        <v>0</v>
      </c>
      <c r="G625" s="31">
        <v>0</v>
      </c>
    </row>
    <row r="626" spans="1:7" x14ac:dyDescent="0.35">
      <c r="A626">
        <v>410</v>
      </c>
      <c r="B626" s="32">
        <v>0</v>
      </c>
      <c r="C626" s="33">
        <v>0</v>
      </c>
      <c r="D626" s="33">
        <v>0</v>
      </c>
      <c r="E626" s="33">
        <v>0</v>
      </c>
      <c r="F626" s="33">
        <v>0</v>
      </c>
      <c r="G626" s="34">
        <v>0</v>
      </c>
    </row>
    <row r="628" spans="1:7" x14ac:dyDescent="0.35">
      <c r="A628" s="35" t="s">
        <v>213</v>
      </c>
      <c r="B628">
        <v>50</v>
      </c>
      <c r="C628">
        <v>60</v>
      </c>
      <c r="D628">
        <v>70</v>
      </c>
      <c r="E628">
        <v>80</v>
      </c>
      <c r="F628">
        <v>90</v>
      </c>
      <c r="G628">
        <v>100</v>
      </c>
    </row>
    <row r="629" spans="1:7" x14ac:dyDescent="0.35">
      <c r="A629">
        <v>310</v>
      </c>
      <c r="B629" s="27">
        <v>0</v>
      </c>
      <c r="C629" s="28">
        <v>0</v>
      </c>
      <c r="D629" s="28">
        <v>0</v>
      </c>
      <c r="E629" s="28">
        <v>0</v>
      </c>
      <c r="F629" s="28">
        <v>0</v>
      </c>
      <c r="G629" s="29">
        <v>0</v>
      </c>
    </row>
    <row r="630" spans="1:7" x14ac:dyDescent="0.35">
      <c r="A630">
        <v>320</v>
      </c>
      <c r="B630" s="30">
        <v>0</v>
      </c>
      <c r="C630">
        <v>0</v>
      </c>
      <c r="D630">
        <v>0</v>
      </c>
      <c r="E630">
        <v>0</v>
      </c>
      <c r="F630">
        <v>0</v>
      </c>
      <c r="G630" s="31">
        <v>0</v>
      </c>
    </row>
    <row r="631" spans="1:7" x14ac:dyDescent="0.35">
      <c r="A631">
        <v>330</v>
      </c>
      <c r="B631" s="30">
        <v>0</v>
      </c>
      <c r="C631">
        <v>0</v>
      </c>
      <c r="D631">
        <v>0</v>
      </c>
      <c r="E631">
        <v>0</v>
      </c>
      <c r="F631">
        <v>0</v>
      </c>
      <c r="G631" s="31">
        <v>0</v>
      </c>
    </row>
    <row r="632" spans="1:7" x14ac:dyDescent="0.35">
      <c r="A632">
        <v>340</v>
      </c>
      <c r="B632" s="30">
        <v>0</v>
      </c>
      <c r="C632">
        <v>0</v>
      </c>
      <c r="D632">
        <v>0</v>
      </c>
      <c r="E632">
        <v>0</v>
      </c>
      <c r="F632">
        <v>0</v>
      </c>
      <c r="G632" s="31">
        <v>0</v>
      </c>
    </row>
    <row r="633" spans="1:7" x14ac:dyDescent="0.35">
      <c r="A633">
        <v>350</v>
      </c>
      <c r="B633" s="30">
        <v>0</v>
      </c>
      <c r="C633">
        <v>0</v>
      </c>
      <c r="D633">
        <v>0</v>
      </c>
      <c r="E633">
        <v>0</v>
      </c>
      <c r="F633">
        <v>0</v>
      </c>
      <c r="G633" s="31">
        <v>0</v>
      </c>
    </row>
    <row r="634" spans="1:7" x14ac:dyDescent="0.35">
      <c r="A634">
        <v>360</v>
      </c>
      <c r="B634" s="30">
        <v>0</v>
      </c>
      <c r="C634">
        <v>0</v>
      </c>
      <c r="D634">
        <v>0</v>
      </c>
      <c r="E634">
        <v>0</v>
      </c>
      <c r="F634">
        <v>0</v>
      </c>
      <c r="G634" s="31">
        <v>0</v>
      </c>
    </row>
    <row r="635" spans="1:7" x14ac:dyDescent="0.35">
      <c r="A635">
        <v>370</v>
      </c>
      <c r="B635" s="30">
        <v>0</v>
      </c>
      <c r="C635">
        <v>0</v>
      </c>
      <c r="D635">
        <v>0</v>
      </c>
      <c r="E635">
        <v>0</v>
      </c>
      <c r="F635">
        <v>0</v>
      </c>
      <c r="G635" s="31">
        <v>0</v>
      </c>
    </row>
    <row r="636" spans="1:7" x14ac:dyDescent="0.35">
      <c r="A636">
        <v>380</v>
      </c>
      <c r="B636" s="30">
        <v>0</v>
      </c>
      <c r="C636">
        <v>0</v>
      </c>
      <c r="D636">
        <v>0</v>
      </c>
      <c r="E636">
        <v>0</v>
      </c>
      <c r="F636">
        <v>0</v>
      </c>
      <c r="G636" s="31">
        <v>0</v>
      </c>
    </row>
    <row r="637" spans="1:7" x14ac:dyDescent="0.35">
      <c r="A637">
        <v>390</v>
      </c>
      <c r="B637" s="30">
        <v>0</v>
      </c>
      <c r="C637">
        <v>0</v>
      </c>
      <c r="D637">
        <v>0</v>
      </c>
      <c r="E637">
        <v>0</v>
      </c>
      <c r="F637">
        <v>0</v>
      </c>
      <c r="G637" s="31">
        <v>0</v>
      </c>
    </row>
    <row r="638" spans="1:7" x14ac:dyDescent="0.35">
      <c r="A638">
        <v>400</v>
      </c>
      <c r="B638" s="30">
        <v>0</v>
      </c>
      <c r="C638">
        <v>0</v>
      </c>
      <c r="D638">
        <v>0</v>
      </c>
      <c r="E638">
        <v>0</v>
      </c>
      <c r="F638">
        <v>0</v>
      </c>
      <c r="G638" s="31">
        <v>0</v>
      </c>
    </row>
    <row r="639" spans="1:7" x14ac:dyDescent="0.35">
      <c r="A639">
        <v>410</v>
      </c>
      <c r="B639" s="32">
        <v>0</v>
      </c>
      <c r="C639" s="33">
        <v>0</v>
      </c>
      <c r="D639" s="33">
        <v>0</v>
      </c>
      <c r="E639" s="33">
        <v>0</v>
      </c>
      <c r="F639" s="33">
        <v>0</v>
      </c>
      <c r="G639" s="34">
        <v>0</v>
      </c>
    </row>
    <row r="641" spans="1:7" x14ac:dyDescent="0.35">
      <c r="A641" s="35" t="s">
        <v>215</v>
      </c>
      <c r="B641">
        <v>50</v>
      </c>
      <c r="C641">
        <v>60</v>
      </c>
      <c r="D641">
        <v>70</v>
      </c>
      <c r="E641">
        <v>80</v>
      </c>
      <c r="F641">
        <v>90</v>
      </c>
      <c r="G641">
        <v>100</v>
      </c>
    </row>
    <row r="642" spans="1:7" x14ac:dyDescent="0.35">
      <c r="A642">
        <v>310</v>
      </c>
      <c r="B642" s="27">
        <v>0</v>
      </c>
      <c r="C642" s="28">
        <v>0</v>
      </c>
      <c r="D642" s="28">
        <v>0</v>
      </c>
      <c r="E642" s="28">
        <v>0</v>
      </c>
      <c r="F642" s="28">
        <v>0</v>
      </c>
      <c r="G642" s="29">
        <v>0</v>
      </c>
    </row>
    <row r="643" spans="1:7" x14ac:dyDescent="0.35">
      <c r="A643">
        <v>320</v>
      </c>
      <c r="B643" s="30">
        <v>0</v>
      </c>
      <c r="C643">
        <v>0</v>
      </c>
      <c r="D643">
        <v>0</v>
      </c>
      <c r="E643">
        <v>0</v>
      </c>
      <c r="F643">
        <v>0</v>
      </c>
      <c r="G643" s="31">
        <v>0</v>
      </c>
    </row>
    <row r="644" spans="1:7" x14ac:dyDescent="0.35">
      <c r="A644">
        <v>330</v>
      </c>
      <c r="B644" s="30">
        <v>0</v>
      </c>
      <c r="C644">
        <v>0</v>
      </c>
      <c r="D644">
        <v>0</v>
      </c>
      <c r="E644">
        <v>0</v>
      </c>
      <c r="F644">
        <v>0</v>
      </c>
      <c r="G644" s="31">
        <v>0</v>
      </c>
    </row>
    <row r="645" spans="1:7" x14ac:dyDescent="0.35">
      <c r="A645">
        <v>340</v>
      </c>
      <c r="B645" s="30">
        <v>0</v>
      </c>
      <c r="C645">
        <v>0</v>
      </c>
      <c r="D645">
        <v>0</v>
      </c>
      <c r="E645">
        <v>0</v>
      </c>
      <c r="F645">
        <v>0</v>
      </c>
      <c r="G645" s="31">
        <v>0</v>
      </c>
    </row>
    <row r="646" spans="1:7" x14ac:dyDescent="0.35">
      <c r="A646">
        <v>350</v>
      </c>
      <c r="B646" s="30">
        <v>0</v>
      </c>
      <c r="C646">
        <v>0</v>
      </c>
      <c r="D646">
        <v>0</v>
      </c>
      <c r="E646">
        <v>0</v>
      </c>
      <c r="F646">
        <v>0</v>
      </c>
      <c r="G646" s="31">
        <v>0</v>
      </c>
    </row>
    <row r="647" spans="1:7" x14ac:dyDescent="0.35">
      <c r="A647">
        <v>360</v>
      </c>
      <c r="B647" s="30">
        <v>0</v>
      </c>
      <c r="C647">
        <v>0</v>
      </c>
      <c r="D647">
        <v>0</v>
      </c>
      <c r="E647">
        <v>0</v>
      </c>
      <c r="F647">
        <v>0</v>
      </c>
      <c r="G647" s="31">
        <v>0</v>
      </c>
    </row>
    <row r="648" spans="1:7" x14ac:dyDescent="0.35">
      <c r="A648">
        <v>370</v>
      </c>
      <c r="B648" s="30">
        <v>0</v>
      </c>
      <c r="C648">
        <v>0</v>
      </c>
      <c r="D648">
        <v>0</v>
      </c>
      <c r="E648">
        <v>0</v>
      </c>
      <c r="F648">
        <v>0</v>
      </c>
      <c r="G648" s="31">
        <v>0</v>
      </c>
    </row>
    <row r="649" spans="1:7" x14ac:dyDescent="0.35">
      <c r="A649">
        <v>380</v>
      </c>
      <c r="B649" s="30">
        <v>0</v>
      </c>
      <c r="C649">
        <v>0</v>
      </c>
      <c r="D649">
        <v>0</v>
      </c>
      <c r="E649">
        <v>0</v>
      </c>
      <c r="F649">
        <v>0</v>
      </c>
      <c r="G649" s="31">
        <v>0</v>
      </c>
    </row>
    <row r="650" spans="1:7" x14ac:dyDescent="0.35">
      <c r="A650">
        <v>390</v>
      </c>
      <c r="B650" s="30">
        <v>0</v>
      </c>
      <c r="C650">
        <v>0</v>
      </c>
      <c r="D650">
        <v>0</v>
      </c>
      <c r="E650">
        <v>0</v>
      </c>
      <c r="F650">
        <v>0</v>
      </c>
      <c r="G650" s="31">
        <v>0</v>
      </c>
    </row>
    <row r="651" spans="1:7" x14ac:dyDescent="0.35">
      <c r="A651">
        <v>400</v>
      </c>
      <c r="B651" s="30">
        <v>0</v>
      </c>
      <c r="C651">
        <v>0</v>
      </c>
      <c r="D651">
        <v>0</v>
      </c>
      <c r="E651">
        <v>0</v>
      </c>
      <c r="F651">
        <v>0</v>
      </c>
      <c r="G651" s="31">
        <v>0</v>
      </c>
    </row>
    <row r="652" spans="1:7" x14ac:dyDescent="0.35">
      <c r="A652">
        <v>410</v>
      </c>
      <c r="B652" s="32">
        <v>0</v>
      </c>
      <c r="C652" s="33">
        <v>0</v>
      </c>
      <c r="D652" s="33">
        <v>0</v>
      </c>
      <c r="E652" s="33">
        <v>0</v>
      </c>
      <c r="F652" s="33">
        <v>0</v>
      </c>
      <c r="G652" s="34">
        <v>0</v>
      </c>
    </row>
    <row r="654" spans="1:7" x14ac:dyDescent="0.35">
      <c r="A654" s="35" t="s">
        <v>217</v>
      </c>
      <c r="B654">
        <v>50</v>
      </c>
      <c r="C654">
        <v>60</v>
      </c>
      <c r="D654">
        <v>70</v>
      </c>
      <c r="E654">
        <v>80</v>
      </c>
      <c r="F654">
        <v>90</v>
      </c>
      <c r="G654">
        <v>100</v>
      </c>
    </row>
    <row r="655" spans="1:7" x14ac:dyDescent="0.35">
      <c r="A655">
        <v>310</v>
      </c>
      <c r="B655" s="27">
        <v>0</v>
      </c>
      <c r="C655" s="28">
        <v>0</v>
      </c>
      <c r="D655" s="28">
        <v>0</v>
      </c>
      <c r="E655" s="28">
        <v>0</v>
      </c>
      <c r="F655" s="28">
        <v>0</v>
      </c>
      <c r="G655" s="29">
        <v>0</v>
      </c>
    </row>
    <row r="656" spans="1:7" x14ac:dyDescent="0.35">
      <c r="A656">
        <v>320</v>
      </c>
      <c r="B656" s="30">
        <v>0</v>
      </c>
      <c r="C656">
        <v>0</v>
      </c>
      <c r="D656">
        <v>0</v>
      </c>
      <c r="E656">
        <v>0</v>
      </c>
      <c r="F656">
        <v>0</v>
      </c>
      <c r="G656" s="31">
        <v>0</v>
      </c>
    </row>
    <row r="657" spans="1:7" x14ac:dyDescent="0.35">
      <c r="A657">
        <v>330</v>
      </c>
      <c r="B657" s="30">
        <v>0</v>
      </c>
      <c r="C657">
        <v>0</v>
      </c>
      <c r="D657">
        <v>0</v>
      </c>
      <c r="E657">
        <v>0</v>
      </c>
      <c r="F657">
        <v>0</v>
      </c>
      <c r="G657" s="31">
        <v>0</v>
      </c>
    </row>
    <row r="658" spans="1:7" x14ac:dyDescent="0.35">
      <c r="A658">
        <v>340</v>
      </c>
      <c r="B658" s="30">
        <v>0</v>
      </c>
      <c r="C658">
        <v>0</v>
      </c>
      <c r="D658">
        <v>0</v>
      </c>
      <c r="E658">
        <v>0</v>
      </c>
      <c r="F658">
        <v>0</v>
      </c>
      <c r="G658" s="31">
        <v>0</v>
      </c>
    </row>
    <row r="659" spans="1:7" x14ac:dyDescent="0.35">
      <c r="A659">
        <v>350</v>
      </c>
      <c r="B659" s="30">
        <v>0</v>
      </c>
      <c r="C659">
        <v>0</v>
      </c>
      <c r="D659">
        <v>0</v>
      </c>
      <c r="E659">
        <v>0</v>
      </c>
      <c r="F659">
        <v>0</v>
      </c>
      <c r="G659" s="31">
        <v>0</v>
      </c>
    </row>
    <row r="660" spans="1:7" x14ac:dyDescent="0.35">
      <c r="A660">
        <v>360</v>
      </c>
      <c r="B660" s="30">
        <v>0</v>
      </c>
      <c r="C660">
        <v>0</v>
      </c>
      <c r="D660">
        <v>0</v>
      </c>
      <c r="E660">
        <v>0</v>
      </c>
      <c r="F660">
        <v>0</v>
      </c>
      <c r="G660" s="31">
        <v>0</v>
      </c>
    </row>
    <row r="661" spans="1:7" x14ac:dyDescent="0.35">
      <c r="A661">
        <v>370</v>
      </c>
      <c r="B661" s="30">
        <v>0</v>
      </c>
      <c r="C661">
        <v>0</v>
      </c>
      <c r="D661">
        <v>0</v>
      </c>
      <c r="E661">
        <v>0</v>
      </c>
      <c r="F661">
        <v>0</v>
      </c>
      <c r="G661" s="31">
        <v>0</v>
      </c>
    </row>
    <row r="662" spans="1:7" x14ac:dyDescent="0.35">
      <c r="A662">
        <v>380</v>
      </c>
      <c r="B662" s="30">
        <v>0</v>
      </c>
      <c r="C662">
        <v>0</v>
      </c>
      <c r="D662">
        <v>0</v>
      </c>
      <c r="E662">
        <v>0</v>
      </c>
      <c r="F662">
        <v>0</v>
      </c>
      <c r="G662" s="31">
        <v>0</v>
      </c>
    </row>
    <row r="663" spans="1:7" x14ac:dyDescent="0.35">
      <c r="A663">
        <v>390</v>
      </c>
      <c r="B663" s="30">
        <v>0</v>
      </c>
      <c r="C663">
        <v>0</v>
      </c>
      <c r="D663">
        <v>0</v>
      </c>
      <c r="E663">
        <v>0</v>
      </c>
      <c r="F663">
        <v>0</v>
      </c>
      <c r="G663" s="31">
        <v>0</v>
      </c>
    </row>
    <row r="664" spans="1:7" x14ac:dyDescent="0.35">
      <c r="A664">
        <v>400</v>
      </c>
      <c r="B664" s="30">
        <v>0</v>
      </c>
      <c r="C664">
        <v>0</v>
      </c>
      <c r="D664">
        <v>0</v>
      </c>
      <c r="E664">
        <v>0</v>
      </c>
      <c r="F664">
        <v>0</v>
      </c>
      <c r="G664" s="31">
        <v>0</v>
      </c>
    </row>
    <row r="665" spans="1:7" x14ac:dyDescent="0.35">
      <c r="A665">
        <v>410</v>
      </c>
      <c r="B665" s="32">
        <v>0</v>
      </c>
      <c r="C665" s="33">
        <v>0</v>
      </c>
      <c r="D665" s="33">
        <v>0</v>
      </c>
      <c r="E665" s="33">
        <v>0</v>
      </c>
      <c r="F665" s="33">
        <v>0</v>
      </c>
      <c r="G665" s="34">
        <v>0</v>
      </c>
    </row>
    <row r="667" spans="1:7" x14ac:dyDescent="0.35">
      <c r="A667" s="35" t="s">
        <v>219</v>
      </c>
      <c r="B667">
        <v>50</v>
      </c>
      <c r="C667">
        <v>60</v>
      </c>
      <c r="D667">
        <v>70</v>
      </c>
      <c r="E667">
        <v>80</v>
      </c>
      <c r="F667">
        <v>90</v>
      </c>
      <c r="G667">
        <v>100</v>
      </c>
    </row>
    <row r="668" spans="1:7" x14ac:dyDescent="0.35">
      <c r="A668">
        <v>310</v>
      </c>
      <c r="B668" s="27">
        <v>0</v>
      </c>
      <c r="C668" s="28">
        <v>0</v>
      </c>
      <c r="D668" s="28">
        <v>0</v>
      </c>
      <c r="E668" s="28">
        <v>0</v>
      </c>
      <c r="F668" s="28">
        <v>0</v>
      </c>
      <c r="G668" s="29">
        <v>0</v>
      </c>
    </row>
    <row r="669" spans="1:7" x14ac:dyDescent="0.35">
      <c r="A669">
        <v>320</v>
      </c>
      <c r="B669" s="30">
        <v>0</v>
      </c>
      <c r="C669">
        <v>0</v>
      </c>
      <c r="D669">
        <v>0</v>
      </c>
      <c r="E669">
        <v>0</v>
      </c>
      <c r="F669">
        <v>0</v>
      </c>
      <c r="G669" s="31">
        <v>0</v>
      </c>
    </row>
    <row r="670" spans="1:7" x14ac:dyDescent="0.35">
      <c r="A670">
        <v>330</v>
      </c>
      <c r="B670" s="30">
        <v>0</v>
      </c>
      <c r="C670">
        <v>0</v>
      </c>
      <c r="D670">
        <v>0</v>
      </c>
      <c r="E670">
        <v>0</v>
      </c>
      <c r="F670">
        <v>0</v>
      </c>
      <c r="G670" s="31">
        <v>0</v>
      </c>
    </row>
    <row r="671" spans="1:7" x14ac:dyDescent="0.35">
      <c r="A671">
        <v>340</v>
      </c>
      <c r="B671" s="30">
        <v>0</v>
      </c>
      <c r="C671">
        <v>0</v>
      </c>
      <c r="D671">
        <v>0</v>
      </c>
      <c r="E671">
        <v>0</v>
      </c>
      <c r="F671">
        <v>0</v>
      </c>
      <c r="G671" s="31">
        <v>0</v>
      </c>
    </row>
    <row r="672" spans="1:7" x14ac:dyDescent="0.35">
      <c r="A672">
        <v>350</v>
      </c>
      <c r="B672" s="30">
        <v>0</v>
      </c>
      <c r="C672">
        <v>0</v>
      </c>
      <c r="D672">
        <v>0</v>
      </c>
      <c r="E672">
        <v>0</v>
      </c>
      <c r="F672">
        <v>0</v>
      </c>
      <c r="G672" s="31">
        <v>0</v>
      </c>
    </row>
    <row r="673" spans="1:7" x14ac:dyDescent="0.35">
      <c r="A673">
        <v>360</v>
      </c>
      <c r="B673" s="30">
        <v>0</v>
      </c>
      <c r="C673">
        <v>0</v>
      </c>
      <c r="D673">
        <v>0</v>
      </c>
      <c r="E673">
        <v>0</v>
      </c>
      <c r="F673">
        <v>0</v>
      </c>
      <c r="G673" s="31">
        <v>0</v>
      </c>
    </row>
    <row r="674" spans="1:7" x14ac:dyDescent="0.35">
      <c r="A674">
        <v>370</v>
      </c>
      <c r="B674" s="30">
        <v>0</v>
      </c>
      <c r="C674">
        <v>0</v>
      </c>
      <c r="D674">
        <v>0</v>
      </c>
      <c r="E674">
        <v>0</v>
      </c>
      <c r="F674">
        <v>0</v>
      </c>
      <c r="G674" s="31">
        <v>0</v>
      </c>
    </row>
    <row r="675" spans="1:7" x14ac:dyDescent="0.35">
      <c r="A675">
        <v>380</v>
      </c>
      <c r="B675" s="30">
        <v>0</v>
      </c>
      <c r="C675">
        <v>0</v>
      </c>
      <c r="D675">
        <v>0</v>
      </c>
      <c r="E675">
        <v>0</v>
      </c>
      <c r="F675">
        <v>0</v>
      </c>
      <c r="G675" s="31">
        <v>0</v>
      </c>
    </row>
    <row r="676" spans="1:7" x14ac:dyDescent="0.35">
      <c r="A676">
        <v>390</v>
      </c>
      <c r="B676" s="30">
        <v>0</v>
      </c>
      <c r="C676">
        <v>0</v>
      </c>
      <c r="D676">
        <v>0</v>
      </c>
      <c r="E676">
        <v>0</v>
      </c>
      <c r="F676">
        <v>0</v>
      </c>
      <c r="G676" s="31">
        <v>0</v>
      </c>
    </row>
    <row r="677" spans="1:7" x14ac:dyDescent="0.35">
      <c r="A677">
        <v>400</v>
      </c>
      <c r="B677" s="30">
        <v>0</v>
      </c>
      <c r="C677">
        <v>0</v>
      </c>
      <c r="D677">
        <v>0</v>
      </c>
      <c r="E677">
        <v>0</v>
      </c>
      <c r="F677">
        <v>0</v>
      </c>
      <c r="G677" s="31">
        <v>0</v>
      </c>
    </row>
    <row r="678" spans="1:7" x14ac:dyDescent="0.35">
      <c r="A678">
        <v>410</v>
      </c>
      <c r="B678" s="32">
        <v>0</v>
      </c>
      <c r="C678" s="33">
        <v>0</v>
      </c>
      <c r="D678" s="33">
        <v>0</v>
      </c>
      <c r="E678" s="33">
        <v>0</v>
      </c>
      <c r="F678" s="33">
        <v>0</v>
      </c>
      <c r="G678" s="34">
        <v>0</v>
      </c>
    </row>
    <row r="680" spans="1:7" x14ac:dyDescent="0.35">
      <c r="A680" s="35" t="s">
        <v>221</v>
      </c>
      <c r="B680">
        <v>50</v>
      </c>
      <c r="C680">
        <v>60</v>
      </c>
      <c r="D680">
        <v>70</v>
      </c>
      <c r="E680">
        <v>80</v>
      </c>
      <c r="F680">
        <v>90</v>
      </c>
      <c r="G680">
        <v>100</v>
      </c>
    </row>
    <row r="681" spans="1:7" x14ac:dyDescent="0.35">
      <c r="A681">
        <v>310</v>
      </c>
      <c r="B681" s="27">
        <v>0</v>
      </c>
      <c r="C681" s="28">
        <v>0</v>
      </c>
      <c r="D681" s="28">
        <v>0</v>
      </c>
      <c r="E681" s="28">
        <v>0</v>
      </c>
      <c r="F681" s="28">
        <v>0</v>
      </c>
      <c r="G681" s="29">
        <v>0</v>
      </c>
    </row>
    <row r="682" spans="1:7" x14ac:dyDescent="0.35">
      <c r="A682">
        <v>320</v>
      </c>
      <c r="B682" s="30">
        <v>0</v>
      </c>
      <c r="C682">
        <v>0</v>
      </c>
      <c r="D682">
        <v>0</v>
      </c>
      <c r="E682">
        <v>0</v>
      </c>
      <c r="F682">
        <v>0</v>
      </c>
      <c r="G682" s="31">
        <v>0</v>
      </c>
    </row>
    <row r="683" spans="1:7" x14ac:dyDescent="0.35">
      <c r="A683">
        <v>330</v>
      </c>
      <c r="B683" s="30">
        <v>0</v>
      </c>
      <c r="C683">
        <v>0</v>
      </c>
      <c r="D683">
        <v>0</v>
      </c>
      <c r="E683">
        <v>0</v>
      </c>
      <c r="F683">
        <v>0</v>
      </c>
      <c r="G683" s="31">
        <v>0</v>
      </c>
    </row>
    <row r="684" spans="1:7" x14ac:dyDescent="0.35">
      <c r="A684">
        <v>340</v>
      </c>
      <c r="B684" s="30">
        <v>0</v>
      </c>
      <c r="C684">
        <v>0</v>
      </c>
      <c r="D684">
        <v>0</v>
      </c>
      <c r="E684">
        <v>0</v>
      </c>
      <c r="F684">
        <v>0</v>
      </c>
      <c r="G684" s="31">
        <v>0</v>
      </c>
    </row>
    <row r="685" spans="1:7" x14ac:dyDescent="0.35">
      <c r="A685">
        <v>350</v>
      </c>
      <c r="B685" s="30">
        <v>0</v>
      </c>
      <c r="C685">
        <v>0</v>
      </c>
      <c r="D685">
        <v>0</v>
      </c>
      <c r="E685">
        <v>0</v>
      </c>
      <c r="F685">
        <v>0</v>
      </c>
      <c r="G685" s="31">
        <v>0</v>
      </c>
    </row>
    <row r="686" spans="1:7" x14ac:dyDescent="0.35">
      <c r="A686">
        <v>360</v>
      </c>
      <c r="B686" s="30">
        <v>0</v>
      </c>
      <c r="C686">
        <v>0</v>
      </c>
      <c r="D686">
        <v>0</v>
      </c>
      <c r="E686">
        <v>0</v>
      </c>
      <c r="F686">
        <v>0</v>
      </c>
      <c r="G686" s="31">
        <v>0</v>
      </c>
    </row>
    <row r="687" spans="1:7" x14ac:dyDescent="0.35">
      <c r="A687">
        <v>370</v>
      </c>
      <c r="B687" s="30">
        <v>0</v>
      </c>
      <c r="C687">
        <v>0</v>
      </c>
      <c r="D687">
        <v>0</v>
      </c>
      <c r="E687">
        <v>0</v>
      </c>
      <c r="F687">
        <v>0</v>
      </c>
      <c r="G687" s="31">
        <v>0</v>
      </c>
    </row>
    <row r="688" spans="1:7" x14ac:dyDescent="0.35">
      <c r="A688">
        <v>380</v>
      </c>
      <c r="B688" s="30">
        <v>0</v>
      </c>
      <c r="C688">
        <v>0</v>
      </c>
      <c r="D688">
        <v>0</v>
      </c>
      <c r="E688">
        <v>0</v>
      </c>
      <c r="F688">
        <v>0</v>
      </c>
      <c r="G688" s="31">
        <v>0</v>
      </c>
    </row>
    <row r="689" spans="1:7" x14ac:dyDescent="0.35">
      <c r="A689">
        <v>390</v>
      </c>
      <c r="B689" s="30">
        <v>0</v>
      </c>
      <c r="C689">
        <v>0</v>
      </c>
      <c r="D689">
        <v>0</v>
      </c>
      <c r="E689">
        <v>0</v>
      </c>
      <c r="F689">
        <v>0</v>
      </c>
      <c r="G689" s="31">
        <v>0</v>
      </c>
    </row>
    <row r="690" spans="1:7" x14ac:dyDescent="0.35">
      <c r="A690">
        <v>400</v>
      </c>
      <c r="B690" s="30">
        <v>0</v>
      </c>
      <c r="C690">
        <v>0</v>
      </c>
      <c r="D690">
        <v>0</v>
      </c>
      <c r="E690">
        <v>0</v>
      </c>
      <c r="F690">
        <v>0</v>
      </c>
      <c r="G690" s="31">
        <v>0</v>
      </c>
    </row>
    <row r="691" spans="1:7" x14ac:dyDescent="0.35">
      <c r="A691">
        <v>410</v>
      </c>
      <c r="B691" s="32">
        <v>0</v>
      </c>
      <c r="C691" s="33">
        <v>0</v>
      </c>
      <c r="D691" s="33">
        <v>0</v>
      </c>
      <c r="E691" s="33">
        <v>0</v>
      </c>
      <c r="F691" s="33">
        <v>0</v>
      </c>
      <c r="G691" s="34">
        <v>0</v>
      </c>
    </row>
    <row r="693" spans="1:7" x14ac:dyDescent="0.35">
      <c r="A693" s="35" t="s">
        <v>223</v>
      </c>
      <c r="B693">
        <v>50</v>
      </c>
      <c r="C693">
        <v>60</v>
      </c>
      <c r="D693">
        <v>70</v>
      </c>
      <c r="E693">
        <v>80</v>
      </c>
      <c r="F693">
        <v>90</v>
      </c>
      <c r="G693">
        <v>100</v>
      </c>
    </row>
    <row r="694" spans="1:7" x14ac:dyDescent="0.35">
      <c r="A694">
        <v>310</v>
      </c>
      <c r="B694" s="27">
        <v>0</v>
      </c>
      <c r="C694" s="28">
        <v>0</v>
      </c>
      <c r="D694" s="28">
        <v>0</v>
      </c>
      <c r="E694" s="28">
        <v>0</v>
      </c>
      <c r="F694" s="28">
        <v>0</v>
      </c>
      <c r="G694" s="29">
        <v>0</v>
      </c>
    </row>
    <row r="695" spans="1:7" x14ac:dyDescent="0.35">
      <c r="A695">
        <v>320</v>
      </c>
      <c r="B695" s="30">
        <v>0</v>
      </c>
      <c r="C695">
        <v>0</v>
      </c>
      <c r="D695">
        <v>0</v>
      </c>
      <c r="E695">
        <v>0</v>
      </c>
      <c r="F695">
        <v>0</v>
      </c>
      <c r="G695" s="31">
        <v>0</v>
      </c>
    </row>
    <row r="696" spans="1:7" x14ac:dyDescent="0.35">
      <c r="A696">
        <v>330</v>
      </c>
      <c r="B696" s="30">
        <v>0</v>
      </c>
      <c r="C696">
        <v>0</v>
      </c>
      <c r="D696">
        <v>0</v>
      </c>
      <c r="E696">
        <v>0</v>
      </c>
      <c r="F696">
        <v>0</v>
      </c>
      <c r="G696" s="31">
        <v>0</v>
      </c>
    </row>
    <row r="697" spans="1:7" x14ac:dyDescent="0.35">
      <c r="A697">
        <v>340</v>
      </c>
      <c r="B697" s="30">
        <v>0</v>
      </c>
      <c r="C697">
        <v>0</v>
      </c>
      <c r="D697">
        <v>0</v>
      </c>
      <c r="E697">
        <v>0</v>
      </c>
      <c r="F697">
        <v>0</v>
      </c>
      <c r="G697" s="31">
        <v>0</v>
      </c>
    </row>
    <row r="698" spans="1:7" x14ac:dyDescent="0.35">
      <c r="A698">
        <v>350</v>
      </c>
      <c r="B698" s="30">
        <v>0</v>
      </c>
      <c r="C698">
        <v>0</v>
      </c>
      <c r="D698">
        <v>0</v>
      </c>
      <c r="E698">
        <v>0</v>
      </c>
      <c r="F698">
        <v>0</v>
      </c>
      <c r="G698" s="31">
        <v>0</v>
      </c>
    </row>
    <row r="699" spans="1:7" x14ac:dyDescent="0.35">
      <c r="A699">
        <v>360</v>
      </c>
      <c r="B699" s="30">
        <v>0</v>
      </c>
      <c r="C699">
        <v>0</v>
      </c>
      <c r="D699">
        <v>0</v>
      </c>
      <c r="E699">
        <v>0</v>
      </c>
      <c r="F699">
        <v>0</v>
      </c>
      <c r="G699" s="31">
        <v>0</v>
      </c>
    </row>
    <row r="700" spans="1:7" x14ac:dyDescent="0.35">
      <c r="A700">
        <v>370</v>
      </c>
      <c r="B700" s="30">
        <v>0</v>
      </c>
      <c r="C700">
        <v>0</v>
      </c>
      <c r="D700">
        <v>0</v>
      </c>
      <c r="E700">
        <v>0</v>
      </c>
      <c r="F700">
        <v>0</v>
      </c>
      <c r="G700" s="31">
        <v>0</v>
      </c>
    </row>
    <row r="701" spans="1:7" x14ac:dyDescent="0.35">
      <c r="A701">
        <v>380</v>
      </c>
      <c r="B701" s="30">
        <v>0</v>
      </c>
      <c r="C701">
        <v>0</v>
      </c>
      <c r="D701">
        <v>0</v>
      </c>
      <c r="E701">
        <v>0</v>
      </c>
      <c r="F701">
        <v>0</v>
      </c>
      <c r="G701" s="31">
        <v>0</v>
      </c>
    </row>
    <row r="702" spans="1:7" x14ac:dyDescent="0.35">
      <c r="A702">
        <v>390</v>
      </c>
      <c r="B702" s="30">
        <v>0</v>
      </c>
      <c r="C702">
        <v>0</v>
      </c>
      <c r="D702">
        <v>4.3316045195139934E-15</v>
      </c>
      <c r="E702">
        <v>4.3316045195139934E-15</v>
      </c>
      <c r="F702">
        <v>4.3316045195139934E-15</v>
      </c>
      <c r="G702" s="31">
        <v>4.3316045195139934E-15</v>
      </c>
    </row>
    <row r="703" spans="1:7" x14ac:dyDescent="0.35">
      <c r="A703">
        <v>400</v>
      </c>
      <c r="B703" s="30">
        <v>0</v>
      </c>
      <c r="C703">
        <v>0</v>
      </c>
      <c r="D703">
        <v>4.3316045195139934E-15</v>
      </c>
      <c r="E703">
        <v>4.3316045195139934E-15</v>
      </c>
      <c r="F703">
        <v>4.3316045195139934E-15</v>
      </c>
      <c r="G703" s="31">
        <v>4.3316045195139934E-15</v>
      </c>
    </row>
    <row r="704" spans="1:7" x14ac:dyDescent="0.35">
      <c r="A704">
        <v>410</v>
      </c>
      <c r="B704" s="32">
        <v>0</v>
      </c>
      <c r="C704" s="33">
        <v>0</v>
      </c>
      <c r="D704" s="33">
        <v>2.5552476801137812E-15</v>
      </c>
      <c r="E704" s="33">
        <v>2.5552476801137812E-15</v>
      </c>
      <c r="F704" s="33">
        <v>2.5552476801137812E-15</v>
      </c>
      <c r="G704" s="34">
        <v>2.5552476801137812E-15</v>
      </c>
    </row>
    <row r="706" spans="1:7" x14ac:dyDescent="0.35">
      <c r="A706" s="35" t="s">
        <v>225</v>
      </c>
      <c r="B706">
        <v>50</v>
      </c>
      <c r="C706">
        <v>60</v>
      </c>
      <c r="D706">
        <v>70</v>
      </c>
      <c r="E706">
        <v>80</v>
      </c>
      <c r="F706">
        <v>90</v>
      </c>
      <c r="G706">
        <v>100</v>
      </c>
    </row>
    <row r="707" spans="1:7" x14ac:dyDescent="0.35">
      <c r="A707">
        <v>310</v>
      </c>
      <c r="B707" s="27">
        <v>0</v>
      </c>
      <c r="C707" s="28">
        <v>0</v>
      </c>
      <c r="D707" s="28">
        <v>0</v>
      </c>
      <c r="E707" s="28">
        <v>0</v>
      </c>
      <c r="F707" s="28">
        <v>0</v>
      </c>
      <c r="G707" s="29">
        <v>0</v>
      </c>
    </row>
    <row r="708" spans="1:7" x14ac:dyDescent="0.35">
      <c r="A708">
        <v>320</v>
      </c>
      <c r="B708" s="30">
        <v>0</v>
      </c>
      <c r="C708">
        <v>0</v>
      </c>
      <c r="D708">
        <v>0</v>
      </c>
      <c r="E708">
        <v>0</v>
      </c>
      <c r="F708">
        <v>0</v>
      </c>
      <c r="G708" s="31">
        <v>0</v>
      </c>
    </row>
    <row r="709" spans="1:7" x14ac:dyDescent="0.35">
      <c r="A709">
        <v>330</v>
      </c>
      <c r="B709" s="30">
        <v>0</v>
      </c>
      <c r="C709">
        <v>0</v>
      </c>
      <c r="D709">
        <v>0</v>
      </c>
      <c r="E709">
        <v>0</v>
      </c>
      <c r="F709">
        <v>0</v>
      </c>
      <c r="G709" s="31">
        <v>0</v>
      </c>
    </row>
    <row r="710" spans="1:7" x14ac:dyDescent="0.35">
      <c r="A710">
        <v>340</v>
      </c>
      <c r="B710" s="30">
        <v>0</v>
      </c>
      <c r="C710">
        <v>0</v>
      </c>
      <c r="D710">
        <v>0</v>
      </c>
      <c r="E710">
        <v>0</v>
      </c>
      <c r="F710">
        <v>0</v>
      </c>
      <c r="G710" s="31">
        <v>0</v>
      </c>
    </row>
    <row r="711" spans="1:7" x14ac:dyDescent="0.35">
      <c r="A711">
        <v>350</v>
      </c>
      <c r="B711" s="30">
        <v>0</v>
      </c>
      <c r="C711">
        <v>0</v>
      </c>
      <c r="D711">
        <v>0</v>
      </c>
      <c r="E711">
        <v>0</v>
      </c>
      <c r="F711">
        <v>0</v>
      </c>
      <c r="G711" s="31">
        <v>0</v>
      </c>
    </row>
    <row r="712" spans="1:7" x14ac:dyDescent="0.35">
      <c r="A712">
        <v>360</v>
      </c>
      <c r="B712" s="30">
        <v>0</v>
      </c>
      <c r="C712">
        <v>0</v>
      </c>
      <c r="D712">
        <v>0</v>
      </c>
      <c r="E712">
        <v>0</v>
      </c>
      <c r="F712">
        <v>0</v>
      </c>
      <c r="G712" s="31">
        <v>0</v>
      </c>
    </row>
    <row r="713" spans="1:7" x14ac:dyDescent="0.35">
      <c r="A713">
        <v>370</v>
      </c>
      <c r="B713" s="30">
        <v>0</v>
      </c>
      <c r="C713">
        <v>0</v>
      </c>
      <c r="D713">
        <v>0</v>
      </c>
      <c r="E713">
        <v>0</v>
      </c>
      <c r="F713">
        <v>0</v>
      </c>
      <c r="G713" s="31">
        <v>0</v>
      </c>
    </row>
    <row r="714" spans="1:7" x14ac:dyDescent="0.35">
      <c r="A714">
        <v>380</v>
      </c>
      <c r="B714" s="30">
        <v>0</v>
      </c>
      <c r="C714">
        <v>0</v>
      </c>
      <c r="D714">
        <v>0</v>
      </c>
      <c r="E714">
        <v>0</v>
      </c>
      <c r="F714">
        <v>0</v>
      </c>
      <c r="G714" s="31">
        <v>0</v>
      </c>
    </row>
    <row r="715" spans="1:7" x14ac:dyDescent="0.35">
      <c r="A715">
        <v>390</v>
      </c>
      <c r="B715" s="30">
        <v>0</v>
      </c>
      <c r="C715">
        <v>0</v>
      </c>
      <c r="D715">
        <v>0</v>
      </c>
      <c r="E715">
        <v>0</v>
      </c>
      <c r="F715">
        <v>0</v>
      </c>
      <c r="G715" s="31">
        <v>0</v>
      </c>
    </row>
    <row r="716" spans="1:7" x14ac:dyDescent="0.35">
      <c r="A716">
        <v>400</v>
      </c>
      <c r="B716" s="30">
        <v>0</v>
      </c>
      <c r="C716">
        <v>0</v>
      </c>
      <c r="D716">
        <v>0</v>
      </c>
      <c r="E716">
        <v>0</v>
      </c>
      <c r="F716">
        <v>0</v>
      </c>
      <c r="G716" s="31">
        <v>0</v>
      </c>
    </row>
    <row r="717" spans="1:7" x14ac:dyDescent="0.35">
      <c r="A717">
        <v>410</v>
      </c>
      <c r="B717" s="32">
        <v>0</v>
      </c>
      <c r="C717" s="33">
        <v>0</v>
      </c>
      <c r="D717" s="33">
        <v>0</v>
      </c>
      <c r="E717" s="33">
        <v>0</v>
      </c>
      <c r="F717" s="33">
        <v>0</v>
      </c>
      <c r="G717" s="34">
        <v>0</v>
      </c>
    </row>
    <row r="719" spans="1:7" x14ac:dyDescent="0.35">
      <c r="A719" s="35" t="s">
        <v>227</v>
      </c>
      <c r="B719">
        <v>50</v>
      </c>
      <c r="C719">
        <v>60</v>
      </c>
      <c r="D719">
        <v>70</v>
      </c>
      <c r="E719">
        <v>80</v>
      </c>
      <c r="F719">
        <v>90</v>
      </c>
      <c r="G719">
        <v>100</v>
      </c>
    </row>
    <row r="720" spans="1:7" x14ac:dyDescent="0.35">
      <c r="A720">
        <v>310</v>
      </c>
      <c r="B720" s="27">
        <v>0</v>
      </c>
      <c r="C720" s="28">
        <v>0</v>
      </c>
      <c r="D720" s="28">
        <v>0</v>
      </c>
      <c r="E720" s="28">
        <v>0</v>
      </c>
      <c r="F720" s="28">
        <v>0</v>
      </c>
      <c r="G720" s="29">
        <v>0</v>
      </c>
    </row>
    <row r="721" spans="1:7" x14ac:dyDescent="0.35">
      <c r="A721">
        <v>320</v>
      </c>
      <c r="B721" s="30">
        <v>0</v>
      </c>
      <c r="C721">
        <v>0</v>
      </c>
      <c r="D721">
        <v>0</v>
      </c>
      <c r="E721">
        <v>0</v>
      </c>
      <c r="F721">
        <v>0</v>
      </c>
      <c r="G721" s="31">
        <v>0</v>
      </c>
    </row>
    <row r="722" spans="1:7" x14ac:dyDescent="0.35">
      <c r="A722">
        <v>330</v>
      </c>
      <c r="B722" s="30">
        <v>0</v>
      </c>
      <c r="C722">
        <v>0</v>
      </c>
      <c r="D722">
        <v>0</v>
      </c>
      <c r="E722">
        <v>0</v>
      </c>
      <c r="F722">
        <v>0</v>
      </c>
      <c r="G722" s="31">
        <v>0</v>
      </c>
    </row>
    <row r="723" spans="1:7" x14ac:dyDescent="0.35">
      <c r="A723">
        <v>340</v>
      </c>
      <c r="B723" s="30">
        <v>0</v>
      </c>
      <c r="C723">
        <v>0</v>
      </c>
      <c r="D723">
        <v>0</v>
      </c>
      <c r="E723">
        <v>0</v>
      </c>
      <c r="F723">
        <v>0</v>
      </c>
      <c r="G723" s="31">
        <v>0</v>
      </c>
    </row>
    <row r="724" spans="1:7" x14ac:dyDescent="0.35">
      <c r="A724">
        <v>350</v>
      </c>
      <c r="B724" s="30">
        <v>0</v>
      </c>
      <c r="C724">
        <v>0</v>
      </c>
      <c r="D724">
        <v>0</v>
      </c>
      <c r="E724">
        <v>0</v>
      </c>
      <c r="F724">
        <v>0</v>
      </c>
      <c r="G724" s="31">
        <v>0</v>
      </c>
    </row>
    <row r="725" spans="1:7" x14ac:dyDescent="0.35">
      <c r="A725">
        <v>360</v>
      </c>
      <c r="B725" s="30">
        <v>0</v>
      </c>
      <c r="C725">
        <v>0</v>
      </c>
      <c r="D725">
        <v>0</v>
      </c>
      <c r="E725">
        <v>0</v>
      </c>
      <c r="F725">
        <v>0</v>
      </c>
      <c r="G725" s="31">
        <v>0</v>
      </c>
    </row>
    <row r="726" spans="1:7" x14ac:dyDescent="0.35">
      <c r="A726">
        <v>370</v>
      </c>
      <c r="B726" s="30">
        <v>0</v>
      </c>
      <c r="C726">
        <v>0</v>
      </c>
      <c r="D726">
        <v>0</v>
      </c>
      <c r="E726">
        <v>0</v>
      </c>
      <c r="F726">
        <v>0</v>
      </c>
      <c r="G726" s="31">
        <v>0</v>
      </c>
    </row>
    <row r="727" spans="1:7" x14ac:dyDescent="0.35">
      <c r="A727">
        <v>380</v>
      </c>
      <c r="B727" s="30">
        <v>0</v>
      </c>
      <c r="C727">
        <v>0</v>
      </c>
      <c r="D727">
        <v>0</v>
      </c>
      <c r="E727">
        <v>0</v>
      </c>
      <c r="F727">
        <v>0</v>
      </c>
      <c r="G727" s="31">
        <v>0</v>
      </c>
    </row>
    <row r="728" spans="1:7" x14ac:dyDescent="0.35">
      <c r="A728">
        <v>390</v>
      </c>
      <c r="B728" s="30">
        <v>4.1818181818181817E-2</v>
      </c>
      <c r="C728">
        <v>4.1818181818181817E-2</v>
      </c>
      <c r="D728">
        <v>0</v>
      </c>
      <c r="E728">
        <v>0</v>
      </c>
      <c r="F728">
        <v>0</v>
      </c>
      <c r="G728" s="31">
        <v>0</v>
      </c>
    </row>
    <row r="729" spans="1:7" x14ac:dyDescent="0.35">
      <c r="A729">
        <v>400</v>
      </c>
      <c r="B729" s="30">
        <v>0</v>
      </c>
      <c r="C729">
        <v>0</v>
      </c>
      <c r="D729">
        <v>0</v>
      </c>
      <c r="E729">
        <v>0</v>
      </c>
      <c r="F729">
        <v>0</v>
      </c>
      <c r="G729" s="31">
        <v>0</v>
      </c>
    </row>
    <row r="730" spans="1:7" x14ac:dyDescent="0.35">
      <c r="A730">
        <v>410</v>
      </c>
      <c r="B730" s="32">
        <v>0</v>
      </c>
      <c r="C730" s="33">
        <v>0</v>
      </c>
      <c r="D730" s="33">
        <v>0</v>
      </c>
      <c r="E730" s="33">
        <v>0</v>
      </c>
      <c r="F730" s="33">
        <v>0</v>
      </c>
      <c r="G730" s="34">
        <v>0</v>
      </c>
    </row>
    <row r="732" spans="1:7" x14ac:dyDescent="0.35">
      <c r="A732" s="35" t="s">
        <v>229</v>
      </c>
      <c r="B732">
        <v>50</v>
      </c>
      <c r="C732">
        <v>60</v>
      </c>
      <c r="D732">
        <v>70</v>
      </c>
      <c r="E732">
        <v>80</v>
      </c>
      <c r="F732">
        <v>90</v>
      </c>
      <c r="G732">
        <v>100</v>
      </c>
    </row>
    <row r="733" spans="1:7" x14ac:dyDescent="0.35">
      <c r="A733">
        <v>310</v>
      </c>
      <c r="B733" s="27">
        <v>0</v>
      </c>
      <c r="C733" s="28">
        <v>0</v>
      </c>
      <c r="D733" s="28">
        <v>0</v>
      </c>
      <c r="E733" s="28">
        <v>0</v>
      </c>
      <c r="F733" s="28">
        <v>0</v>
      </c>
      <c r="G733" s="29">
        <v>0</v>
      </c>
    </row>
    <row r="734" spans="1:7" x14ac:dyDescent="0.35">
      <c r="A734">
        <v>320</v>
      </c>
      <c r="B734" s="30">
        <v>0</v>
      </c>
      <c r="C734">
        <v>0</v>
      </c>
      <c r="D734">
        <v>0</v>
      </c>
      <c r="E734">
        <v>0</v>
      </c>
      <c r="F734">
        <v>0</v>
      </c>
      <c r="G734" s="31">
        <v>0</v>
      </c>
    </row>
    <row r="735" spans="1:7" x14ac:dyDescent="0.35">
      <c r="A735">
        <v>330</v>
      </c>
      <c r="B735" s="30">
        <v>0</v>
      </c>
      <c r="C735">
        <v>0</v>
      </c>
      <c r="D735">
        <v>0</v>
      </c>
      <c r="E735">
        <v>0</v>
      </c>
      <c r="F735">
        <v>0</v>
      </c>
      <c r="G735" s="31">
        <v>0</v>
      </c>
    </row>
    <row r="736" spans="1:7" x14ac:dyDescent="0.35">
      <c r="A736">
        <v>340</v>
      </c>
      <c r="B736" s="30">
        <v>0</v>
      </c>
      <c r="C736">
        <v>0</v>
      </c>
      <c r="D736">
        <v>0</v>
      </c>
      <c r="E736">
        <v>0</v>
      </c>
      <c r="F736">
        <v>0</v>
      </c>
      <c r="G736" s="31">
        <v>0</v>
      </c>
    </row>
    <row r="737" spans="1:7" x14ac:dyDescent="0.35">
      <c r="A737">
        <v>350</v>
      </c>
      <c r="B737" s="30">
        <v>0</v>
      </c>
      <c r="C737">
        <v>0</v>
      </c>
      <c r="D737">
        <v>0</v>
      </c>
      <c r="E737">
        <v>0</v>
      </c>
      <c r="F737">
        <v>0</v>
      </c>
      <c r="G737" s="31">
        <v>0</v>
      </c>
    </row>
    <row r="738" spans="1:7" x14ac:dyDescent="0.35">
      <c r="A738">
        <v>360</v>
      </c>
      <c r="B738" s="30">
        <v>0</v>
      </c>
      <c r="C738">
        <v>0</v>
      </c>
      <c r="D738">
        <v>0</v>
      </c>
      <c r="E738">
        <v>0</v>
      </c>
      <c r="F738">
        <v>0</v>
      </c>
      <c r="G738" s="31">
        <v>0</v>
      </c>
    </row>
    <row r="739" spans="1:7" x14ac:dyDescent="0.35">
      <c r="A739">
        <v>370</v>
      </c>
      <c r="B739" s="30">
        <v>0</v>
      </c>
      <c r="C739">
        <v>0</v>
      </c>
      <c r="D739">
        <v>0</v>
      </c>
      <c r="E739">
        <v>0</v>
      </c>
      <c r="F739">
        <v>0</v>
      </c>
      <c r="G739" s="31">
        <v>0</v>
      </c>
    </row>
    <row r="740" spans="1:7" x14ac:dyDescent="0.35">
      <c r="A740">
        <v>380</v>
      </c>
      <c r="B740" s="30">
        <v>0</v>
      </c>
      <c r="C740">
        <v>0</v>
      </c>
      <c r="D740">
        <v>0</v>
      </c>
      <c r="E740">
        <v>0</v>
      </c>
      <c r="F740">
        <v>0</v>
      </c>
      <c r="G740" s="31">
        <v>0</v>
      </c>
    </row>
    <row r="741" spans="1:7" x14ac:dyDescent="0.35">
      <c r="A741">
        <v>390</v>
      </c>
      <c r="B741" s="30">
        <v>0</v>
      </c>
      <c r="C741">
        <v>0</v>
      </c>
      <c r="D741">
        <v>0</v>
      </c>
      <c r="E741">
        <v>0</v>
      </c>
      <c r="F741">
        <v>0</v>
      </c>
      <c r="G741" s="31">
        <v>0</v>
      </c>
    </row>
    <row r="742" spans="1:7" x14ac:dyDescent="0.35">
      <c r="A742">
        <v>400</v>
      </c>
      <c r="B742" s="30">
        <v>0</v>
      </c>
      <c r="C742">
        <v>0</v>
      </c>
      <c r="D742">
        <v>0</v>
      </c>
      <c r="E742">
        <v>0</v>
      </c>
      <c r="F742">
        <v>0</v>
      </c>
      <c r="G742" s="31">
        <v>0</v>
      </c>
    </row>
    <row r="743" spans="1:7" x14ac:dyDescent="0.35">
      <c r="A743">
        <v>410</v>
      </c>
      <c r="B743" s="32">
        <v>0</v>
      </c>
      <c r="C743" s="33">
        <v>0</v>
      </c>
      <c r="D743" s="33">
        <v>0</v>
      </c>
      <c r="E743" s="33">
        <v>0</v>
      </c>
      <c r="F743" s="33">
        <v>0</v>
      </c>
      <c r="G743" s="34">
        <v>0</v>
      </c>
    </row>
    <row r="745" spans="1:7" x14ac:dyDescent="0.35">
      <c r="A745" s="35" t="s">
        <v>231</v>
      </c>
      <c r="B745">
        <v>50</v>
      </c>
      <c r="C745">
        <v>60</v>
      </c>
      <c r="D745">
        <v>70</v>
      </c>
      <c r="E745">
        <v>80</v>
      </c>
      <c r="F745">
        <v>90</v>
      </c>
      <c r="G745">
        <v>100</v>
      </c>
    </row>
    <row r="746" spans="1:7" x14ac:dyDescent="0.35">
      <c r="A746">
        <v>310</v>
      </c>
      <c r="B746" s="27">
        <v>0</v>
      </c>
      <c r="C746" s="28">
        <v>0</v>
      </c>
      <c r="D746" s="28">
        <v>0</v>
      </c>
      <c r="E746" s="28">
        <v>0</v>
      </c>
      <c r="F746" s="28">
        <v>0</v>
      </c>
      <c r="G746" s="29">
        <v>0</v>
      </c>
    </row>
    <row r="747" spans="1:7" x14ac:dyDescent="0.35">
      <c r="A747">
        <v>320</v>
      </c>
      <c r="B747" s="30">
        <v>0</v>
      </c>
      <c r="C747">
        <v>0</v>
      </c>
      <c r="D747">
        <v>0</v>
      </c>
      <c r="E747">
        <v>0</v>
      </c>
      <c r="F747">
        <v>0</v>
      </c>
      <c r="G747" s="31">
        <v>0</v>
      </c>
    </row>
    <row r="748" spans="1:7" x14ac:dyDescent="0.35">
      <c r="A748">
        <v>330</v>
      </c>
      <c r="B748" s="30">
        <v>0</v>
      </c>
      <c r="C748">
        <v>0</v>
      </c>
      <c r="D748">
        <v>0</v>
      </c>
      <c r="E748">
        <v>0</v>
      </c>
      <c r="F748">
        <v>0</v>
      </c>
      <c r="G748" s="31">
        <v>0</v>
      </c>
    </row>
    <row r="749" spans="1:7" x14ac:dyDescent="0.35">
      <c r="A749">
        <v>340</v>
      </c>
      <c r="B749" s="30">
        <v>0</v>
      </c>
      <c r="C749">
        <v>0</v>
      </c>
      <c r="D749">
        <v>0</v>
      </c>
      <c r="E749">
        <v>0</v>
      </c>
      <c r="F749">
        <v>0</v>
      </c>
      <c r="G749" s="31">
        <v>0</v>
      </c>
    </row>
    <row r="750" spans="1:7" x14ac:dyDescent="0.35">
      <c r="A750">
        <v>350</v>
      </c>
      <c r="B750" s="30">
        <v>0</v>
      </c>
      <c r="C750">
        <v>0</v>
      </c>
      <c r="D750">
        <v>0</v>
      </c>
      <c r="E750">
        <v>0</v>
      </c>
      <c r="F750">
        <v>0</v>
      </c>
      <c r="G750" s="31">
        <v>0</v>
      </c>
    </row>
    <row r="751" spans="1:7" x14ac:dyDescent="0.35">
      <c r="A751">
        <v>360</v>
      </c>
      <c r="B751" s="30">
        <v>0</v>
      </c>
      <c r="C751">
        <v>0</v>
      </c>
      <c r="D751">
        <v>0</v>
      </c>
      <c r="E751">
        <v>0</v>
      </c>
      <c r="F751">
        <v>0</v>
      </c>
      <c r="G751" s="31">
        <v>0</v>
      </c>
    </row>
    <row r="752" spans="1:7" x14ac:dyDescent="0.35">
      <c r="A752">
        <v>370</v>
      </c>
      <c r="B752" s="30">
        <v>0</v>
      </c>
      <c r="C752">
        <v>0</v>
      </c>
      <c r="D752">
        <v>0</v>
      </c>
      <c r="E752">
        <v>0</v>
      </c>
      <c r="F752">
        <v>0</v>
      </c>
      <c r="G752" s="31">
        <v>0</v>
      </c>
    </row>
    <row r="753" spans="1:7" x14ac:dyDescent="0.35">
      <c r="A753">
        <v>380</v>
      </c>
      <c r="B753" s="30">
        <v>0</v>
      </c>
      <c r="C753">
        <v>0</v>
      </c>
      <c r="D753">
        <v>0</v>
      </c>
      <c r="E753">
        <v>0</v>
      </c>
      <c r="F753">
        <v>0</v>
      </c>
      <c r="G753" s="31">
        <v>0</v>
      </c>
    </row>
    <row r="754" spans="1:7" x14ac:dyDescent="0.35">
      <c r="A754">
        <v>390</v>
      </c>
      <c r="B754" s="30">
        <v>0</v>
      </c>
      <c r="C754">
        <v>0</v>
      </c>
      <c r="D754">
        <v>0</v>
      </c>
      <c r="E754">
        <v>0</v>
      </c>
      <c r="F754">
        <v>0</v>
      </c>
      <c r="G754" s="31">
        <v>0</v>
      </c>
    </row>
    <row r="755" spans="1:7" x14ac:dyDescent="0.35">
      <c r="A755">
        <v>400</v>
      </c>
      <c r="B755" s="30">
        <v>0</v>
      </c>
      <c r="C755">
        <v>0</v>
      </c>
      <c r="D755">
        <v>0</v>
      </c>
      <c r="E755">
        <v>0</v>
      </c>
      <c r="F755">
        <v>0</v>
      </c>
      <c r="G755" s="31">
        <v>0</v>
      </c>
    </row>
    <row r="756" spans="1:7" x14ac:dyDescent="0.35">
      <c r="A756">
        <v>410</v>
      </c>
      <c r="B756" s="32">
        <v>0</v>
      </c>
      <c r="C756" s="33">
        <v>0</v>
      </c>
      <c r="D756" s="33">
        <v>0</v>
      </c>
      <c r="E756" s="33">
        <v>0</v>
      </c>
      <c r="F756" s="33">
        <v>0</v>
      </c>
      <c r="G756" s="34">
        <v>0</v>
      </c>
    </row>
    <row r="758" spans="1:7" x14ac:dyDescent="0.35">
      <c r="A758" s="35" t="s">
        <v>233</v>
      </c>
      <c r="B758">
        <v>50</v>
      </c>
      <c r="C758">
        <v>60</v>
      </c>
      <c r="D758">
        <v>70</v>
      </c>
      <c r="E758">
        <v>80</v>
      </c>
      <c r="F758">
        <v>90</v>
      </c>
      <c r="G758">
        <v>100</v>
      </c>
    </row>
    <row r="759" spans="1:7" x14ac:dyDescent="0.35">
      <c r="A759">
        <v>310</v>
      </c>
      <c r="B759" s="27">
        <v>0</v>
      </c>
      <c r="C759" s="28">
        <v>0</v>
      </c>
      <c r="D759" s="28">
        <v>0</v>
      </c>
      <c r="E759" s="28">
        <v>0</v>
      </c>
      <c r="F759" s="28">
        <v>0</v>
      </c>
      <c r="G759" s="29">
        <v>0</v>
      </c>
    </row>
    <row r="760" spans="1:7" x14ac:dyDescent="0.35">
      <c r="A760">
        <v>320</v>
      </c>
      <c r="B760" s="30">
        <v>0</v>
      </c>
      <c r="C760">
        <v>0</v>
      </c>
      <c r="D760">
        <v>0</v>
      </c>
      <c r="E760">
        <v>0</v>
      </c>
      <c r="F760">
        <v>0</v>
      </c>
      <c r="G760" s="31">
        <v>0</v>
      </c>
    </row>
    <row r="761" spans="1:7" x14ac:dyDescent="0.35">
      <c r="A761">
        <v>330</v>
      </c>
      <c r="B761" s="30">
        <v>0</v>
      </c>
      <c r="C761">
        <v>0</v>
      </c>
      <c r="D761">
        <v>0</v>
      </c>
      <c r="E761">
        <v>0</v>
      </c>
      <c r="F761">
        <v>0</v>
      </c>
      <c r="G761" s="31">
        <v>0</v>
      </c>
    </row>
    <row r="762" spans="1:7" x14ac:dyDescent="0.35">
      <c r="A762">
        <v>340</v>
      </c>
      <c r="B762" s="30">
        <v>0</v>
      </c>
      <c r="C762">
        <v>0</v>
      </c>
      <c r="D762">
        <v>0</v>
      </c>
      <c r="E762">
        <v>0</v>
      </c>
      <c r="F762">
        <v>0</v>
      </c>
      <c r="G762" s="31">
        <v>0</v>
      </c>
    </row>
    <row r="763" spans="1:7" x14ac:dyDescent="0.35">
      <c r="A763">
        <v>350</v>
      </c>
      <c r="B763" s="30">
        <v>0</v>
      </c>
      <c r="C763">
        <v>0</v>
      </c>
      <c r="D763">
        <v>0</v>
      </c>
      <c r="E763">
        <v>0</v>
      </c>
      <c r="F763">
        <v>0</v>
      </c>
      <c r="G763" s="31">
        <v>0</v>
      </c>
    </row>
    <row r="764" spans="1:7" x14ac:dyDescent="0.35">
      <c r="A764">
        <v>360</v>
      </c>
      <c r="B764" s="30">
        <v>0</v>
      </c>
      <c r="C764">
        <v>0</v>
      </c>
      <c r="D764">
        <v>0</v>
      </c>
      <c r="E764">
        <v>0</v>
      </c>
      <c r="F764">
        <v>0</v>
      </c>
      <c r="G764" s="31">
        <v>0</v>
      </c>
    </row>
    <row r="765" spans="1:7" x14ac:dyDescent="0.35">
      <c r="A765">
        <v>370</v>
      </c>
      <c r="B765" s="30">
        <v>0</v>
      </c>
      <c r="C765">
        <v>0</v>
      </c>
      <c r="D765">
        <v>0</v>
      </c>
      <c r="E765">
        <v>0</v>
      </c>
      <c r="F765">
        <v>0</v>
      </c>
      <c r="G765" s="31">
        <v>0</v>
      </c>
    </row>
    <row r="766" spans="1:7" x14ac:dyDescent="0.35">
      <c r="A766">
        <v>380</v>
      </c>
      <c r="B766" s="30">
        <v>0</v>
      </c>
      <c r="C766">
        <v>0</v>
      </c>
      <c r="D766">
        <v>0</v>
      </c>
      <c r="E766">
        <v>0</v>
      </c>
      <c r="F766">
        <v>0</v>
      </c>
      <c r="G766" s="31">
        <v>0</v>
      </c>
    </row>
    <row r="767" spans="1:7" x14ac:dyDescent="0.35">
      <c r="A767">
        <v>390</v>
      </c>
      <c r="B767" s="30">
        <v>0</v>
      </c>
      <c r="C767">
        <v>0</v>
      </c>
      <c r="D767">
        <v>0</v>
      </c>
      <c r="E767">
        <v>0</v>
      </c>
      <c r="F767">
        <v>0</v>
      </c>
      <c r="G767" s="31">
        <v>0</v>
      </c>
    </row>
    <row r="768" spans="1:7" x14ac:dyDescent="0.35">
      <c r="A768">
        <v>400</v>
      </c>
      <c r="B768" s="30">
        <v>0</v>
      </c>
      <c r="C768">
        <v>0</v>
      </c>
      <c r="D768">
        <v>0</v>
      </c>
      <c r="E768">
        <v>0</v>
      </c>
      <c r="F768">
        <v>0</v>
      </c>
      <c r="G768" s="31">
        <v>0</v>
      </c>
    </row>
    <row r="769" spans="1:7" x14ac:dyDescent="0.35">
      <c r="A769">
        <v>410</v>
      </c>
      <c r="B769" s="32">
        <v>0</v>
      </c>
      <c r="C769" s="33">
        <v>0</v>
      </c>
      <c r="D769" s="33">
        <v>0</v>
      </c>
      <c r="E769" s="33">
        <v>0</v>
      </c>
      <c r="F769" s="33">
        <v>0</v>
      </c>
      <c r="G769" s="34">
        <v>0</v>
      </c>
    </row>
    <row r="771" spans="1:7" x14ac:dyDescent="0.35">
      <c r="A771" s="35" t="s">
        <v>235</v>
      </c>
      <c r="B771">
        <v>50</v>
      </c>
      <c r="C771">
        <v>60</v>
      </c>
      <c r="D771">
        <v>70</v>
      </c>
      <c r="E771">
        <v>80</v>
      </c>
      <c r="F771">
        <v>90</v>
      </c>
      <c r="G771">
        <v>100</v>
      </c>
    </row>
    <row r="772" spans="1:7" x14ac:dyDescent="0.35">
      <c r="A772">
        <v>310</v>
      </c>
      <c r="B772" s="27">
        <v>0</v>
      </c>
      <c r="C772" s="28">
        <v>0</v>
      </c>
      <c r="D772" s="28">
        <v>0</v>
      </c>
      <c r="E772" s="28">
        <v>0</v>
      </c>
      <c r="F772" s="28">
        <v>0</v>
      </c>
      <c r="G772" s="29">
        <v>0</v>
      </c>
    </row>
    <row r="773" spans="1:7" x14ac:dyDescent="0.35">
      <c r="A773">
        <v>320</v>
      </c>
      <c r="B773" s="30">
        <v>0</v>
      </c>
      <c r="C773">
        <v>0</v>
      </c>
      <c r="D773">
        <v>0</v>
      </c>
      <c r="E773">
        <v>0</v>
      </c>
      <c r="F773">
        <v>0</v>
      </c>
      <c r="G773" s="31">
        <v>0</v>
      </c>
    </row>
    <row r="774" spans="1:7" x14ac:dyDescent="0.35">
      <c r="A774">
        <v>330</v>
      </c>
      <c r="B774" s="30">
        <v>0</v>
      </c>
      <c r="C774">
        <v>0</v>
      </c>
      <c r="D774">
        <v>0</v>
      </c>
      <c r="E774">
        <v>0</v>
      </c>
      <c r="F774">
        <v>0</v>
      </c>
      <c r="G774" s="31">
        <v>0</v>
      </c>
    </row>
    <row r="775" spans="1:7" x14ac:dyDescent="0.35">
      <c r="A775">
        <v>340</v>
      </c>
      <c r="B775" s="30">
        <v>0</v>
      </c>
      <c r="C775">
        <v>0</v>
      </c>
      <c r="D775">
        <v>0</v>
      </c>
      <c r="E775">
        <v>0</v>
      </c>
      <c r="F775">
        <v>0</v>
      </c>
      <c r="G775" s="31">
        <v>0</v>
      </c>
    </row>
    <row r="776" spans="1:7" x14ac:dyDescent="0.35">
      <c r="A776">
        <v>350</v>
      </c>
      <c r="B776" s="30">
        <v>0</v>
      </c>
      <c r="C776">
        <v>0</v>
      </c>
      <c r="D776">
        <v>0</v>
      </c>
      <c r="E776">
        <v>0</v>
      </c>
      <c r="F776">
        <v>0</v>
      </c>
      <c r="G776" s="31">
        <v>0</v>
      </c>
    </row>
    <row r="777" spans="1:7" x14ac:dyDescent="0.35">
      <c r="A777">
        <v>360</v>
      </c>
      <c r="B777" s="30">
        <v>0</v>
      </c>
      <c r="C777">
        <v>0</v>
      </c>
      <c r="D777">
        <v>0</v>
      </c>
      <c r="E777">
        <v>0</v>
      </c>
      <c r="F777">
        <v>0</v>
      </c>
      <c r="G777" s="31">
        <v>0</v>
      </c>
    </row>
    <row r="778" spans="1:7" x14ac:dyDescent="0.35">
      <c r="A778">
        <v>370</v>
      </c>
      <c r="B778" s="30">
        <v>0</v>
      </c>
      <c r="C778">
        <v>0</v>
      </c>
      <c r="D778">
        <v>0</v>
      </c>
      <c r="E778">
        <v>0</v>
      </c>
      <c r="F778">
        <v>0</v>
      </c>
      <c r="G778" s="31">
        <v>0</v>
      </c>
    </row>
    <row r="779" spans="1:7" x14ac:dyDescent="0.35">
      <c r="A779">
        <v>380</v>
      </c>
      <c r="B779" s="30">
        <v>0</v>
      </c>
      <c r="C779">
        <v>0</v>
      </c>
      <c r="D779">
        <v>0</v>
      </c>
      <c r="E779">
        <v>0</v>
      </c>
      <c r="F779">
        <v>0</v>
      </c>
      <c r="G779" s="31">
        <v>0</v>
      </c>
    </row>
    <row r="780" spans="1:7" x14ac:dyDescent="0.35">
      <c r="A780">
        <v>390</v>
      </c>
      <c r="B780" s="30">
        <v>0</v>
      </c>
      <c r="C780">
        <v>0</v>
      </c>
      <c r="D780">
        <v>0</v>
      </c>
      <c r="E780">
        <v>0</v>
      </c>
      <c r="F780">
        <v>0</v>
      </c>
      <c r="G780" s="31">
        <v>0</v>
      </c>
    </row>
    <row r="781" spans="1:7" x14ac:dyDescent="0.35">
      <c r="A781">
        <v>400</v>
      </c>
      <c r="B781" s="30">
        <v>0</v>
      </c>
      <c r="C781">
        <v>0</v>
      </c>
      <c r="D781">
        <v>0</v>
      </c>
      <c r="E781">
        <v>0</v>
      </c>
      <c r="F781">
        <v>0</v>
      </c>
      <c r="G781" s="31">
        <v>0</v>
      </c>
    </row>
    <row r="782" spans="1:7" x14ac:dyDescent="0.35">
      <c r="A782">
        <v>410</v>
      </c>
      <c r="B782" s="32">
        <v>0</v>
      </c>
      <c r="C782" s="33">
        <v>0</v>
      </c>
      <c r="D782" s="33">
        <v>0</v>
      </c>
      <c r="E782" s="33">
        <v>0</v>
      </c>
      <c r="F782" s="33">
        <v>0</v>
      </c>
      <c r="G782" s="34">
        <v>0</v>
      </c>
    </row>
    <row r="784" spans="1:7" x14ac:dyDescent="0.35">
      <c r="A784" s="35" t="s">
        <v>237</v>
      </c>
      <c r="B784">
        <v>50</v>
      </c>
      <c r="C784">
        <v>60</v>
      </c>
      <c r="D784">
        <v>70</v>
      </c>
      <c r="E784">
        <v>80</v>
      </c>
      <c r="F784">
        <v>90</v>
      </c>
      <c r="G784">
        <v>100</v>
      </c>
    </row>
    <row r="785" spans="1:7" x14ac:dyDescent="0.35">
      <c r="A785">
        <v>310</v>
      </c>
      <c r="B785" s="27">
        <v>0</v>
      </c>
      <c r="C785" s="28">
        <v>0</v>
      </c>
      <c r="D785" s="28">
        <v>7.6666666666666675E-2</v>
      </c>
      <c r="E785" s="28">
        <v>7.6666666666666675E-2</v>
      </c>
      <c r="F785" s="28">
        <v>7.6666666666666675E-2</v>
      </c>
      <c r="G785" s="29">
        <v>7.6666666666666675E-2</v>
      </c>
    </row>
    <row r="786" spans="1:7" x14ac:dyDescent="0.35">
      <c r="A786">
        <v>320</v>
      </c>
      <c r="B786" s="30">
        <v>0</v>
      </c>
      <c r="C786">
        <v>0</v>
      </c>
      <c r="D786">
        <v>7.6666666666666675E-2</v>
      </c>
      <c r="E786">
        <v>7.6666666666666675E-2</v>
      </c>
      <c r="F786">
        <v>7.6666666666666675E-2</v>
      </c>
      <c r="G786" s="31">
        <v>7.6666666666666675E-2</v>
      </c>
    </row>
    <row r="787" spans="1:7" x14ac:dyDescent="0.35">
      <c r="A787">
        <v>330</v>
      </c>
      <c r="B787" s="30">
        <v>0</v>
      </c>
      <c r="C787">
        <v>0</v>
      </c>
      <c r="D787">
        <v>7.6666666666666675E-2</v>
      </c>
      <c r="E787">
        <v>7.6666666666666675E-2</v>
      </c>
      <c r="F787">
        <v>7.6666666666666675E-2</v>
      </c>
      <c r="G787" s="31">
        <v>7.6666666666666675E-2</v>
      </c>
    </row>
    <row r="788" spans="1:7" x14ac:dyDescent="0.35">
      <c r="A788">
        <v>340</v>
      </c>
      <c r="B788" s="30">
        <v>0</v>
      </c>
      <c r="C788">
        <v>0</v>
      </c>
      <c r="D788">
        <v>7.6666666666666675E-2</v>
      </c>
      <c r="E788">
        <v>7.6666666666666675E-2</v>
      </c>
      <c r="F788">
        <v>7.6666666666666675E-2</v>
      </c>
      <c r="G788" s="31">
        <v>7.6666666666666675E-2</v>
      </c>
    </row>
    <row r="789" spans="1:7" x14ac:dyDescent="0.35">
      <c r="A789">
        <v>350</v>
      </c>
      <c r="B789" s="30">
        <v>0</v>
      </c>
      <c r="C789">
        <v>0</v>
      </c>
      <c r="D789">
        <v>7.6666666666666675E-2</v>
      </c>
      <c r="E789">
        <v>7.6666666666666675E-2</v>
      </c>
      <c r="F789">
        <v>7.6666666666666675E-2</v>
      </c>
      <c r="G789" s="31">
        <v>7.6666666666666675E-2</v>
      </c>
    </row>
    <row r="790" spans="1:7" x14ac:dyDescent="0.35">
      <c r="A790">
        <v>360</v>
      </c>
      <c r="B790" s="30">
        <v>0</v>
      </c>
      <c r="C790">
        <v>0</v>
      </c>
      <c r="D790">
        <v>7.6666666666666675E-2</v>
      </c>
      <c r="E790">
        <v>7.6666666666666675E-2</v>
      </c>
      <c r="F790">
        <v>7.6666666666666675E-2</v>
      </c>
      <c r="G790" s="31">
        <v>7.6666666666666675E-2</v>
      </c>
    </row>
    <row r="791" spans="1:7" x14ac:dyDescent="0.35">
      <c r="A791">
        <v>370</v>
      </c>
      <c r="B791" s="30">
        <v>0</v>
      </c>
      <c r="C791">
        <v>0</v>
      </c>
      <c r="D791">
        <v>7.6666666666666675E-2</v>
      </c>
      <c r="E791">
        <v>7.6666666666666675E-2</v>
      </c>
      <c r="F791">
        <v>7.6666666666666675E-2</v>
      </c>
      <c r="G791" s="31">
        <v>7.6666666666666675E-2</v>
      </c>
    </row>
    <row r="792" spans="1:7" x14ac:dyDescent="0.35">
      <c r="A792">
        <v>380</v>
      </c>
      <c r="B792" s="30">
        <v>0</v>
      </c>
      <c r="C792">
        <v>0</v>
      </c>
      <c r="D792">
        <v>7.6666666666666675E-2</v>
      </c>
      <c r="E792">
        <v>7.6666666666666675E-2</v>
      </c>
      <c r="F792">
        <v>7.6666666666666675E-2</v>
      </c>
      <c r="G792" s="31">
        <v>7.6666666666666675E-2</v>
      </c>
    </row>
    <row r="793" spans="1:7" x14ac:dyDescent="0.35">
      <c r="A793">
        <v>390</v>
      </c>
      <c r="B793" s="30">
        <v>0</v>
      </c>
      <c r="C793">
        <v>0</v>
      </c>
      <c r="D793">
        <v>7.6666666666661623E-2</v>
      </c>
      <c r="E793">
        <v>7.6666666666661623E-2</v>
      </c>
      <c r="F793">
        <v>7.6666666666661623E-2</v>
      </c>
      <c r="G793" s="31">
        <v>7.6666666666661623E-2</v>
      </c>
    </row>
    <row r="794" spans="1:7" x14ac:dyDescent="0.35">
      <c r="A794">
        <v>400</v>
      </c>
      <c r="B794" s="30">
        <v>0</v>
      </c>
      <c r="C794">
        <v>0</v>
      </c>
      <c r="D794">
        <v>7.6666666666661623E-2</v>
      </c>
      <c r="E794">
        <v>7.6666666666661623E-2</v>
      </c>
      <c r="F794">
        <v>7.6666666666661623E-2</v>
      </c>
      <c r="G794" s="31">
        <v>7.6666666666661623E-2</v>
      </c>
    </row>
    <row r="795" spans="1:7" x14ac:dyDescent="0.35">
      <c r="A795">
        <v>410</v>
      </c>
      <c r="B795" s="32">
        <v>0</v>
      </c>
      <c r="C795" s="33">
        <v>0</v>
      </c>
      <c r="D795" s="33">
        <v>7.6666666666663677E-2</v>
      </c>
      <c r="E795" s="33">
        <v>7.6666666666663677E-2</v>
      </c>
      <c r="F795" s="33">
        <v>7.6666666666663677E-2</v>
      </c>
      <c r="G795" s="34">
        <v>7.6666666666663677E-2</v>
      </c>
    </row>
    <row r="797" spans="1:7" x14ac:dyDescent="0.35">
      <c r="A797" s="35" t="s">
        <v>239</v>
      </c>
      <c r="B797">
        <v>50</v>
      </c>
      <c r="C797">
        <v>60</v>
      </c>
      <c r="D797">
        <v>70</v>
      </c>
      <c r="E797">
        <v>80</v>
      </c>
      <c r="F797">
        <v>90</v>
      </c>
      <c r="G797">
        <v>100</v>
      </c>
    </row>
    <row r="798" spans="1:7" x14ac:dyDescent="0.35">
      <c r="A798">
        <v>310</v>
      </c>
      <c r="B798" s="27">
        <v>0</v>
      </c>
      <c r="C798" s="28">
        <v>0</v>
      </c>
      <c r="D798" s="28">
        <v>0</v>
      </c>
      <c r="E798" s="28">
        <v>0</v>
      </c>
      <c r="F798" s="28">
        <v>0</v>
      </c>
      <c r="G798" s="29">
        <v>0</v>
      </c>
    </row>
    <row r="799" spans="1:7" x14ac:dyDescent="0.35">
      <c r="A799">
        <v>320</v>
      </c>
      <c r="B799" s="30">
        <v>0</v>
      </c>
      <c r="C799">
        <v>0</v>
      </c>
      <c r="D799">
        <v>0</v>
      </c>
      <c r="E799">
        <v>0</v>
      </c>
      <c r="F799">
        <v>0</v>
      </c>
      <c r="G799" s="31">
        <v>0</v>
      </c>
    </row>
    <row r="800" spans="1:7" x14ac:dyDescent="0.35">
      <c r="A800">
        <v>330</v>
      </c>
      <c r="B800" s="30">
        <v>0</v>
      </c>
      <c r="C800">
        <v>0</v>
      </c>
      <c r="D800">
        <v>0</v>
      </c>
      <c r="E800">
        <v>0</v>
      </c>
      <c r="F800">
        <v>0</v>
      </c>
      <c r="G800" s="31">
        <v>0</v>
      </c>
    </row>
    <row r="801" spans="1:7" x14ac:dyDescent="0.35">
      <c r="A801">
        <v>340</v>
      </c>
      <c r="B801" s="30">
        <v>0</v>
      </c>
      <c r="C801">
        <v>0</v>
      </c>
      <c r="D801">
        <v>0</v>
      </c>
      <c r="E801">
        <v>0</v>
      </c>
      <c r="F801">
        <v>0</v>
      </c>
      <c r="G801" s="31">
        <v>0</v>
      </c>
    </row>
    <row r="802" spans="1:7" x14ac:dyDescent="0.35">
      <c r="A802">
        <v>350</v>
      </c>
      <c r="B802" s="30">
        <v>0</v>
      </c>
      <c r="C802">
        <v>0</v>
      </c>
      <c r="D802">
        <v>0</v>
      </c>
      <c r="E802">
        <v>0</v>
      </c>
      <c r="F802">
        <v>0</v>
      </c>
      <c r="G802" s="31">
        <v>0</v>
      </c>
    </row>
    <row r="803" spans="1:7" x14ac:dyDescent="0.35">
      <c r="A803">
        <v>360</v>
      </c>
      <c r="B803" s="30">
        <v>0</v>
      </c>
      <c r="C803">
        <v>0</v>
      </c>
      <c r="D803">
        <v>0</v>
      </c>
      <c r="E803">
        <v>0</v>
      </c>
      <c r="F803">
        <v>0</v>
      </c>
      <c r="G803" s="31">
        <v>0</v>
      </c>
    </row>
    <row r="804" spans="1:7" x14ac:dyDescent="0.35">
      <c r="A804">
        <v>370</v>
      </c>
      <c r="B804" s="30">
        <v>0</v>
      </c>
      <c r="C804">
        <v>0</v>
      </c>
      <c r="D804">
        <v>0</v>
      </c>
      <c r="E804">
        <v>0</v>
      </c>
      <c r="F804">
        <v>0</v>
      </c>
      <c r="G804" s="31">
        <v>0</v>
      </c>
    </row>
    <row r="805" spans="1:7" x14ac:dyDescent="0.35">
      <c r="A805">
        <v>380</v>
      </c>
      <c r="B805" s="30">
        <v>0</v>
      </c>
      <c r="C805">
        <v>0</v>
      </c>
      <c r="D805">
        <v>0</v>
      </c>
      <c r="E805">
        <v>0</v>
      </c>
      <c r="F805">
        <v>0</v>
      </c>
      <c r="G805" s="31">
        <v>0</v>
      </c>
    </row>
    <row r="806" spans="1:7" x14ac:dyDescent="0.35">
      <c r="A806">
        <v>390</v>
      </c>
      <c r="B806" s="30">
        <v>0</v>
      </c>
      <c r="C806">
        <v>0</v>
      </c>
      <c r="D806">
        <v>0</v>
      </c>
      <c r="E806">
        <v>0</v>
      </c>
      <c r="F806">
        <v>0</v>
      </c>
      <c r="G806" s="31">
        <v>0</v>
      </c>
    </row>
    <row r="807" spans="1:7" x14ac:dyDescent="0.35">
      <c r="A807">
        <v>400</v>
      </c>
      <c r="B807" s="30">
        <v>0</v>
      </c>
      <c r="C807">
        <v>0</v>
      </c>
      <c r="D807">
        <v>0</v>
      </c>
      <c r="E807">
        <v>0</v>
      </c>
      <c r="F807">
        <v>0</v>
      </c>
      <c r="G807" s="31">
        <v>0</v>
      </c>
    </row>
    <row r="808" spans="1:7" x14ac:dyDescent="0.35">
      <c r="A808">
        <v>410</v>
      </c>
      <c r="B808" s="32">
        <v>0</v>
      </c>
      <c r="C808" s="33">
        <v>0</v>
      </c>
      <c r="D808" s="33">
        <v>0</v>
      </c>
      <c r="E808" s="33">
        <v>0</v>
      </c>
      <c r="F808" s="33">
        <v>0</v>
      </c>
      <c r="G808" s="34">
        <v>0</v>
      </c>
    </row>
  </sheetData>
  <dataValidations count="3">
    <dataValidation type="list" allowBlank="1" showInputMessage="1" showErrorMessage="1" sqref="K4 O4" xr:uid="{26A3F3E1-5997-4A30-B535-7FCA15DB35A1}">
      <formula1>OutputAddresses</formula1>
    </dataValidation>
    <dataValidation type="list" allowBlank="1" showInputMessage="1" showErrorMessage="1" sqref="L4" xr:uid="{D2954A1F-8667-46BB-8A0A-AF2BB129FAE4}">
      <formula1>InputValues1</formula1>
    </dataValidation>
    <dataValidation type="list" allowBlank="1" showInputMessage="1" showErrorMessage="1" sqref="P4" xr:uid="{3DAFC70E-C835-48A1-BE9C-0698D449F8AD}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71</vt:i4>
      </vt:variant>
    </vt:vector>
  </HeadingPairs>
  <TitlesOfParts>
    <vt:vector size="75" baseType="lpstr">
      <vt:lpstr>NutriBalance</vt:lpstr>
      <vt:lpstr>Sensitivity Report 1</vt:lpstr>
      <vt:lpstr>1WAY</vt:lpstr>
      <vt:lpstr>2WAY</vt:lpstr>
      <vt:lpstr>'1WAY'!ChartData</vt:lpstr>
      <vt:lpstr>'2WAY'!ChartData1</vt:lpstr>
      <vt:lpstr>'2WAY'!ChartData2</vt:lpstr>
      <vt:lpstr>'1WAY'!InputValues</vt:lpstr>
      <vt:lpstr>'2WAY'!InputValues1</vt:lpstr>
      <vt:lpstr>'2WAY'!InputValues2</vt:lpstr>
      <vt:lpstr>'1WAY'!OutputAddresses</vt:lpstr>
      <vt:lpstr>'2WAY'!OutputAddresses</vt:lpstr>
      <vt:lpstr>'1WAY'!OutputValues</vt:lpstr>
      <vt:lpstr>'2WAY'!OutputValues_1</vt:lpstr>
      <vt:lpstr>'2WAY'!OutputValues_10</vt:lpstr>
      <vt:lpstr>'2WAY'!OutputValues_11</vt:lpstr>
      <vt:lpstr>'2WAY'!OutputValues_12</vt:lpstr>
      <vt:lpstr>'2WAY'!OutputValues_13</vt:lpstr>
      <vt:lpstr>'2WAY'!OutputValues_14</vt:lpstr>
      <vt:lpstr>'2WAY'!OutputValues_15</vt:lpstr>
      <vt:lpstr>'2WAY'!OutputValues_16</vt:lpstr>
      <vt:lpstr>'2WAY'!OutputValues_17</vt:lpstr>
      <vt:lpstr>'2WAY'!OutputValues_18</vt:lpstr>
      <vt:lpstr>'2WAY'!OutputValues_19</vt:lpstr>
      <vt:lpstr>'2WAY'!OutputValues_2</vt:lpstr>
      <vt:lpstr>'2WAY'!OutputValues_20</vt:lpstr>
      <vt:lpstr>'2WAY'!OutputValues_21</vt:lpstr>
      <vt:lpstr>'2WAY'!OutputValues_22</vt:lpstr>
      <vt:lpstr>'2WAY'!OutputValues_23</vt:lpstr>
      <vt:lpstr>'2WAY'!OutputValues_24</vt:lpstr>
      <vt:lpstr>'2WAY'!OutputValues_25</vt:lpstr>
      <vt:lpstr>'2WAY'!OutputValues_26</vt:lpstr>
      <vt:lpstr>'2WAY'!OutputValues_27</vt:lpstr>
      <vt:lpstr>'2WAY'!OutputValues_28</vt:lpstr>
      <vt:lpstr>'2WAY'!OutputValues_29</vt:lpstr>
      <vt:lpstr>'2WAY'!OutputValues_3</vt:lpstr>
      <vt:lpstr>'2WAY'!OutputValues_30</vt:lpstr>
      <vt:lpstr>'2WAY'!OutputValues_31</vt:lpstr>
      <vt:lpstr>'2WAY'!OutputValues_32</vt:lpstr>
      <vt:lpstr>'2WAY'!OutputValues_33</vt:lpstr>
      <vt:lpstr>'2WAY'!OutputValues_34</vt:lpstr>
      <vt:lpstr>'2WAY'!OutputValues_35</vt:lpstr>
      <vt:lpstr>'2WAY'!OutputValues_36</vt:lpstr>
      <vt:lpstr>'2WAY'!OutputValues_37</vt:lpstr>
      <vt:lpstr>'2WAY'!OutputValues_38</vt:lpstr>
      <vt:lpstr>'2WAY'!OutputValues_39</vt:lpstr>
      <vt:lpstr>'2WAY'!OutputValues_4</vt:lpstr>
      <vt:lpstr>'2WAY'!OutputValues_40</vt:lpstr>
      <vt:lpstr>'2WAY'!OutputValues_41</vt:lpstr>
      <vt:lpstr>'2WAY'!OutputValues_42</vt:lpstr>
      <vt:lpstr>'2WAY'!OutputValues_43</vt:lpstr>
      <vt:lpstr>'2WAY'!OutputValues_44</vt:lpstr>
      <vt:lpstr>'2WAY'!OutputValues_45</vt:lpstr>
      <vt:lpstr>'2WAY'!OutputValues_46</vt:lpstr>
      <vt:lpstr>'2WAY'!OutputValues_47</vt:lpstr>
      <vt:lpstr>'2WAY'!OutputValues_48</vt:lpstr>
      <vt:lpstr>'2WAY'!OutputValues_49</vt:lpstr>
      <vt:lpstr>'2WAY'!OutputValues_5</vt:lpstr>
      <vt:lpstr>'2WAY'!OutputValues_50</vt:lpstr>
      <vt:lpstr>'2WAY'!OutputValues_51</vt:lpstr>
      <vt:lpstr>'2WAY'!OutputValues_52</vt:lpstr>
      <vt:lpstr>'2WAY'!OutputValues_53</vt:lpstr>
      <vt:lpstr>'2WAY'!OutputValues_54</vt:lpstr>
      <vt:lpstr>'2WAY'!OutputValues_55</vt:lpstr>
      <vt:lpstr>'2WAY'!OutputValues_56</vt:lpstr>
      <vt:lpstr>'2WAY'!OutputValues_57</vt:lpstr>
      <vt:lpstr>'2WAY'!OutputValues_58</vt:lpstr>
      <vt:lpstr>'2WAY'!OutputValues_59</vt:lpstr>
      <vt:lpstr>'2WAY'!OutputValues_6</vt:lpstr>
      <vt:lpstr>'2WAY'!OutputValues_60</vt:lpstr>
      <vt:lpstr>'2WAY'!OutputValues_61</vt:lpstr>
      <vt:lpstr>'2WAY'!OutputValues_62</vt:lpstr>
      <vt:lpstr>'2WAY'!OutputValues_7</vt:lpstr>
      <vt:lpstr>'2WAY'!OutputValues_8</vt:lpstr>
      <vt:lpstr>'2WAY'!OutputValues_9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Manasvini Edukulla</cp:lastModifiedBy>
  <dcterms:created xsi:type="dcterms:W3CDTF">2024-03-06T21:28:06Z</dcterms:created>
  <dcterms:modified xsi:type="dcterms:W3CDTF">2024-03-11T03:53:41Z</dcterms:modified>
</cp:coreProperties>
</file>