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de (Combat dropped items)" sheetId="1" r:id="rId4"/>
    <sheet state="visible" name="Combat Info" sheetId="2" r:id="rId5"/>
    <sheet state="visible" name="Trade sheet by Ardordo " sheetId="3" r:id="rId6"/>
  </sheets>
  <definedNames/>
  <calcPr/>
</workbook>
</file>

<file path=xl/sharedStrings.xml><?xml version="1.0" encoding="utf-8"?>
<sst xmlns="http://schemas.openxmlformats.org/spreadsheetml/2006/main" count="666" uniqueCount="312">
  <si>
    <t>Hero level is based on max kill per hour, attack and def are same level,. Used food is cooked goldfish. Equipments = Dragonstone Amulet, Used no infused gears,Attack type is melee, Mats time is only time needed for food.</t>
  </si>
  <si>
    <t>Monster Loots        1) Damage fully mitigated, 2) max kills against monster, 3) overkill effectiveness not taken into account, 4) every material taken separately even though monsters drop multiple, 5) food cost based on goldfish consumption</t>
  </si>
  <si>
    <t>Counted= Time to farm daily, Time to make food, Rarity(Drop chance),</t>
  </si>
  <si>
    <t>20.3 Cooked goldfish=1h work</t>
  </si>
  <si>
    <t>24h Farm</t>
  </si>
  <si>
    <t>Monster</t>
  </si>
  <si>
    <t>Loots</t>
  </si>
  <si>
    <t>Chance%</t>
  </si>
  <si>
    <t>Amount per Daily</t>
  </si>
  <si>
    <t>Food per Day</t>
  </si>
  <si>
    <t>Time For Mats(H)</t>
  </si>
  <si>
    <t>Total Time</t>
  </si>
  <si>
    <t>Loot/H (per 20.3 goldfish)</t>
  </si>
  <si>
    <t xml:space="preserve">How to use? </t>
  </si>
  <si>
    <t>MONTANITE FIRE_TITAN</t>
  </si>
  <si>
    <t>BRIMSTONE</t>
  </si>
  <si>
    <t xml:space="preserve">Exchanging NOVIAN RING with MASTER TROUSERS </t>
  </si>
  <si>
    <t>DRAGON_KEY</t>
  </si>
  <si>
    <t>NOVIAN RING = 0.000001(loots/h)</t>
  </si>
  <si>
    <t>BONE_KEY</t>
  </si>
  <si>
    <t>MASTER TROUSERS = 0.000008(loot/h)</t>
  </si>
  <si>
    <t>NOVIAN_RING</t>
  </si>
  <si>
    <t>So 1 NOVIAN RING = 8 MASTER TROUSERS</t>
  </si>
  <si>
    <t>MONTANITE_ICE_TITAN</t>
  </si>
  <si>
    <t>ETCHED_RING</t>
  </si>
  <si>
    <t>BLAZING_MONTANITE</t>
  </si>
  <si>
    <t>Special Thanks to ARDORDO and DoughBender</t>
  </si>
  <si>
    <t>PRIMDIAT_RING</t>
  </si>
  <si>
    <r>
      <rPr>
        <rFont val="Arial"/>
        <b val="0"/>
        <color theme="1"/>
        <sz val="11.0"/>
      </rPr>
      <t xml:space="preserve">MADE BY </t>
    </r>
    <r>
      <rPr>
        <rFont val="Arial"/>
        <b/>
        <color theme="1"/>
        <sz val="12.0"/>
      </rPr>
      <t>MANDAL</t>
    </r>
  </si>
  <si>
    <t>COMBAT_ICE_TROLL</t>
  </si>
  <si>
    <t>OCULITE_RING</t>
  </si>
  <si>
    <t>CAVE_FAIRY</t>
  </si>
  <si>
    <t>NATURE_KEY</t>
  </si>
  <si>
    <t>AQUA_KEY</t>
  </si>
  <si>
    <t>JUVENILE_CAVE_FAIRY</t>
  </si>
  <si>
    <t>EMBER_WHELP</t>
  </si>
  <si>
    <t>ERKAD</t>
  </si>
  <si>
    <t>STRING</t>
  </si>
  <si>
    <t>POISON</t>
  </si>
  <si>
    <t>FLUX</t>
  </si>
  <si>
    <t>BONE_CHEST</t>
  </si>
  <si>
    <t>VENOM_POUCH</t>
  </si>
  <si>
    <t>MASTER_TROUSERS</t>
  </si>
  <si>
    <t>ELEMENTAL_DRAGON</t>
  </si>
  <si>
    <t>DRAGON_BONE</t>
  </si>
  <si>
    <t>DRAGON_TEETH</t>
  </si>
  <si>
    <t>DRAGON_CHEST</t>
  </si>
  <si>
    <t>DRAGON_SCALE</t>
  </si>
  <si>
    <t>SCORCHING_BOOTS</t>
  </si>
  <si>
    <t>QRAKUR</t>
  </si>
  <si>
    <t>FEATHER</t>
  </si>
  <si>
    <t>SMALL_BONE</t>
  </si>
  <si>
    <t>SCORCHING_BRACERS</t>
  </si>
  <si>
    <t>ROCKHAWK</t>
  </si>
  <si>
    <t>IRON_ORE</t>
  </si>
  <si>
    <t>WHITE_DEATH_SPORE</t>
  </si>
  <si>
    <t>ANCIENT_ENT</t>
  </si>
  <si>
    <t>REDWOOD_LOG</t>
  </si>
  <si>
    <t>ENCHANTED_ACORN</t>
  </si>
  <si>
    <t>ADAMANTINE_AXE</t>
  </si>
  <si>
    <t>MASTER_HAT</t>
  </si>
  <si>
    <t>DWELLER_BAT</t>
  </si>
  <si>
    <t>LARGE_BONE</t>
  </si>
  <si>
    <t>BAT_WING</t>
  </si>
  <si>
    <t>QUAVA_SILK</t>
  </si>
  <si>
    <t>MASTER_BRACERS</t>
  </si>
  <si>
    <t>QUARTZ_EAGLE</t>
  </si>
  <si>
    <t>ANURGAT</t>
  </si>
  <si>
    <t>QUARTZ_INFUSED_F</t>
  </si>
  <si>
    <t>SQUIGGLE_EGG</t>
  </si>
  <si>
    <t>RUFARUM</t>
  </si>
  <si>
    <t>RIGOB_CLOTH</t>
  </si>
  <si>
    <t>LOSSUTH</t>
  </si>
  <si>
    <t>LOSSUTH_SCALE</t>
  </si>
  <si>
    <t>LOSSUTH_TEETH</t>
  </si>
  <si>
    <t>OBGORA</t>
  </si>
  <si>
    <t>SCORCHING_BODY</t>
  </si>
  <si>
    <t>SNUFFLEQUARG</t>
  </si>
  <si>
    <t>LEAF_FRAGMENTS</t>
  </si>
  <si>
    <t>BARK_CHUNK</t>
  </si>
  <si>
    <t>SNAPPER_BUG</t>
  </si>
  <si>
    <t>MEDIUM_BONE</t>
  </si>
  <si>
    <t>HURA_ROOT</t>
  </si>
  <si>
    <t>ARCANE_DRAGON</t>
  </si>
  <si>
    <t>MASTER_BOOTS</t>
  </si>
  <si>
    <t>BANOXNID</t>
  </si>
  <si>
    <t>SCORCHING_COWL</t>
  </si>
  <si>
    <t>GRAND_TREE_IMP</t>
  </si>
  <si>
    <t>WILLOW_LOG</t>
  </si>
  <si>
    <t>MITHRIL_AXE</t>
  </si>
  <si>
    <t>MASTER_BODY</t>
  </si>
  <si>
    <t>ELDER_BURGOF</t>
  </si>
  <si>
    <t>BLUECANAR</t>
  </si>
  <si>
    <t>DRAGON_FROG</t>
  </si>
  <si>
    <t>BECARA_GRASS</t>
  </si>
  <si>
    <t>NATURARACNID</t>
  </si>
  <si>
    <t>UFFINCH</t>
  </si>
  <si>
    <t>GROG_TOAD</t>
  </si>
  <si>
    <t>FLIXORA</t>
  </si>
  <si>
    <t>NATUOW</t>
  </si>
  <si>
    <t>NATUOW_HIDE</t>
  </si>
  <si>
    <t>Hero lvl is based on max kill per hour, attack and def same lvl, cooked goldfish, dragonstone amulet,no infused gears, melee atk, mats time is only time needed for food</t>
  </si>
  <si>
    <t>Hero</t>
  </si>
  <si>
    <t>code line on github</t>
  </si>
  <si>
    <t>MONSTER</t>
  </si>
  <si>
    <t>MAX KILL atk</t>
  </si>
  <si>
    <t>def</t>
  </si>
  <si>
    <t>equipment</t>
  </si>
  <si>
    <t>food cost/day</t>
  </si>
  <si>
    <t>food/H</t>
  </si>
  <si>
    <t>exp/day</t>
  </si>
  <si>
    <t>total monster/day</t>
  </si>
  <si>
    <t>G.Reward</t>
  </si>
  <si>
    <t>rate/1 monster</t>
  </si>
  <si>
    <t>g.rewards</t>
  </si>
  <si>
    <t>loots//drop rate</t>
  </si>
  <si>
    <t>drop chance</t>
  </si>
  <si>
    <t>drop rate (CHANCE)(rarity)</t>
  </si>
  <si>
    <t>Drop rate/day</t>
  </si>
  <si>
    <t>MONTANITE_FIRE_TITAN</t>
  </si>
  <si>
    <t>orich</t>
  </si>
  <si>
    <t>-</t>
  </si>
  <si>
    <t>titanium</t>
  </si>
  <si>
    <t>runite</t>
  </si>
  <si>
    <t>ada</t>
  </si>
  <si>
    <t>ada-ds amulet</t>
  </si>
  <si>
    <t>mithiril-ds amulrt</t>
  </si>
  <si>
    <t>no gears-dragonestone amulet</t>
  </si>
  <si>
    <t>Iron-dragonestone amulet</t>
  </si>
  <si>
    <t xml:space="preserve">g reward </t>
  </si>
  <si>
    <t xml:space="preserve">string </t>
  </si>
  <si>
    <t>poison</t>
  </si>
  <si>
    <t>flux</t>
  </si>
  <si>
    <t>Every value is balanced per 1 hour of work needed</t>
  </si>
  <si>
    <t>Value of XP is not taken into account</t>
  </si>
  <si>
    <t>Gas costs are not taken into account</t>
  </si>
  <si>
    <t>Fishing</t>
  </si>
  <si>
    <t>Value of fishing equipment is not taken into account</t>
  </si>
  <si>
    <t>Item</t>
  </si>
  <si>
    <t>per hour (activity)</t>
  </si>
  <si>
    <t>hours (material)</t>
  </si>
  <si>
    <t>per hour (total)</t>
  </si>
  <si>
    <t>Minnus</t>
  </si>
  <si>
    <t>Blekk</t>
  </si>
  <si>
    <t>Skrimp</t>
  </si>
  <si>
    <t>Feola</t>
  </si>
  <si>
    <t>Ancho</t>
  </si>
  <si>
    <t>Trout</t>
  </si>
  <si>
    <t>Rojja</t>
  </si>
  <si>
    <t>Bowfish</t>
  </si>
  <si>
    <t>Goldfish</t>
  </si>
  <si>
    <t>Mysty Blue</t>
  </si>
  <si>
    <t>Flitfish</t>
  </si>
  <si>
    <t>Razorfish</t>
  </si>
  <si>
    <t>Quaffer</t>
  </si>
  <si>
    <t>Roxa</t>
  </si>
  <si>
    <t>Azacudda</t>
  </si>
  <si>
    <t>Stoneclaw</t>
  </si>
  <si>
    <t>Cruskan</t>
  </si>
  <si>
    <t>Chodfish</t>
  </si>
  <si>
    <t>Doubtfish</t>
  </si>
  <si>
    <t>Rosefin</t>
  </si>
  <si>
    <t>Cooking</t>
  </si>
  <si>
    <t>Cooking is balanced based on cook level 100</t>
  </si>
  <si>
    <t>Mining</t>
  </si>
  <si>
    <t>Value of mining equipment is not taken into account</t>
  </si>
  <si>
    <t>Copper Ore</t>
  </si>
  <si>
    <t>Tin Ore</t>
  </si>
  <si>
    <t>Iron Ore</t>
  </si>
  <si>
    <t>Sapphire</t>
  </si>
  <si>
    <t>Coal Ore</t>
  </si>
  <si>
    <t>Emerald</t>
  </si>
  <si>
    <t>Mithril Ore</t>
  </si>
  <si>
    <t>Ruby</t>
  </si>
  <si>
    <t>Adamantine Ore</t>
  </si>
  <si>
    <t>Amethyst</t>
  </si>
  <si>
    <t>Runite Ore</t>
  </si>
  <si>
    <t>Diamond</t>
  </si>
  <si>
    <t>Titanium Ore</t>
  </si>
  <si>
    <t>Dragonstone Ore</t>
  </si>
  <si>
    <t>Orichalcum Ore</t>
  </si>
  <si>
    <t>Bars</t>
  </si>
  <si>
    <t>Bronze Bar</t>
  </si>
  <si>
    <t>Iron Bar</t>
  </si>
  <si>
    <t>Mithril Bar</t>
  </si>
  <si>
    <t>Adamantine Bar</t>
  </si>
  <si>
    <t>Runite Bar</t>
  </si>
  <si>
    <t>Titanium Bar</t>
  </si>
  <si>
    <t>Orichalcum Bar</t>
  </si>
  <si>
    <t>Equipment (smithing)</t>
  </si>
  <si>
    <t>Value of lossuth scales &amp; dragon scales not *yet* included!</t>
  </si>
  <si>
    <t>Bronze Helmet</t>
  </si>
  <si>
    <t>Iron Helmet</t>
  </si>
  <si>
    <t>Mithril Helmet</t>
  </si>
  <si>
    <t>Adamantine Helmet</t>
  </si>
  <si>
    <t>Runite Helmet</t>
  </si>
  <si>
    <t>Titanium Helmet</t>
  </si>
  <si>
    <t>Orichalcum Helmet</t>
  </si>
  <si>
    <t>Bronze Armor</t>
  </si>
  <si>
    <t>Iron Armor</t>
  </si>
  <si>
    <t>Mithril Armor</t>
  </si>
  <si>
    <t>Adamantine Armor</t>
  </si>
  <si>
    <t>Runite Armor</t>
  </si>
  <si>
    <t>Titanium Armor</t>
  </si>
  <si>
    <t>Orichalcum Armor</t>
  </si>
  <si>
    <t>Bronze Tassets</t>
  </si>
  <si>
    <t>Iron Tassets</t>
  </si>
  <si>
    <t>Mithril Tassets</t>
  </si>
  <si>
    <t>Adamantine Tassets</t>
  </si>
  <si>
    <t>Runite Tassets</t>
  </si>
  <si>
    <t>Titanium Tassets</t>
  </si>
  <si>
    <t>Orichalcum Tassets</t>
  </si>
  <si>
    <t>Bronze Gauntlets</t>
  </si>
  <si>
    <t>Iron Gauntlets</t>
  </si>
  <si>
    <t>Mithril Gauntlets</t>
  </si>
  <si>
    <t>Adamantine Gauntlets</t>
  </si>
  <si>
    <t>Runite Gauntlets</t>
  </si>
  <si>
    <t>Titanium Gauntlets</t>
  </si>
  <si>
    <t>Orichalcum Gauntlets</t>
  </si>
  <si>
    <t>Bronze Boots</t>
  </si>
  <si>
    <t>Iron Boots</t>
  </si>
  <si>
    <t>Mithril Boots</t>
  </si>
  <si>
    <t>Adamantine Boots</t>
  </si>
  <si>
    <t>Runite Boots</t>
  </si>
  <si>
    <t>Titanium Boots</t>
  </si>
  <si>
    <t>Orichalcum Boots</t>
  </si>
  <si>
    <t>Bronze Shield</t>
  </si>
  <si>
    <t>Iron Shield</t>
  </si>
  <si>
    <t>Mithril Shield</t>
  </si>
  <si>
    <t>Adamantine Shield</t>
  </si>
  <si>
    <t>Runite Shield</t>
  </si>
  <si>
    <t>Titanium Shield</t>
  </si>
  <si>
    <t>*</t>
  </si>
  <si>
    <t>Orichalcum Shield</t>
  </si>
  <si>
    <t>Bronze Sword</t>
  </si>
  <si>
    <t>Iron Sword</t>
  </si>
  <si>
    <t>Mithril Sword</t>
  </si>
  <si>
    <t>Adamantine Sword</t>
  </si>
  <si>
    <t>Runite Sword</t>
  </si>
  <si>
    <t>Titanium Sword</t>
  </si>
  <si>
    <t>Orichalcum Sword</t>
  </si>
  <si>
    <t>Bronze AH</t>
  </si>
  <si>
    <t>Iron AH</t>
  </si>
  <si>
    <t>Mithril AH</t>
  </si>
  <si>
    <t>Adamantine AH</t>
  </si>
  <si>
    <t>Runite AH</t>
  </si>
  <si>
    <t>Titanium AH</t>
  </si>
  <si>
    <t>Orichalcum AH</t>
  </si>
  <si>
    <t>Woodcutting</t>
  </si>
  <si>
    <t>Value of WC equipment is not taken into account</t>
  </si>
  <si>
    <t>Log</t>
  </si>
  <si>
    <t>Oak Log</t>
  </si>
  <si>
    <t>Willow Log</t>
  </si>
  <si>
    <t>Maple Log</t>
  </si>
  <si>
    <t>Redwood Log</t>
  </si>
  <si>
    <t>Magical Log</t>
  </si>
  <si>
    <t>Ash Log</t>
  </si>
  <si>
    <t>Enchanted Log</t>
  </si>
  <si>
    <t>Living Log</t>
  </si>
  <si>
    <t>Firemaking</t>
  </si>
  <si>
    <t>Ash (From Log)</t>
  </si>
  <si>
    <t>Ash (From Oak)</t>
  </si>
  <si>
    <t>Ash (From Willow)</t>
  </si>
  <si>
    <t>Ash (From Maple)</t>
  </si>
  <si>
    <t>Ash (From Redwood)</t>
  </si>
  <si>
    <t>Ash (From Magical)</t>
  </si>
  <si>
    <t>Ash (From Ash)</t>
  </si>
  <si>
    <t>Ash (From Enchanted)</t>
  </si>
  <si>
    <t>Ash (From Living)</t>
  </si>
  <si>
    <t>Arrow Shafts/Paper</t>
  </si>
  <si>
    <t>From Log</t>
  </si>
  <si>
    <t>From Oak</t>
  </si>
  <si>
    <t>From Willow</t>
  </si>
  <si>
    <t>From Maple</t>
  </si>
  <si>
    <t>From Redwood</t>
  </si>
  <si>
    <t>From Magical</t>
  </si>
  <si>
    <t>From Ash</t>
  </si>
  <si>
    <t>From Enchanted</t>
  </si>
  <si>
    <t>From Living</t>
  </si>
  <si>
    <t>Monster Loots</t>
  </si>
  <si>
    <t>1) Damage fully mitigated,</t>
  </si>
  <si>
    <t>2) max kills against monster,</t>
  </si>
  <si>
    <t>3) overkill effectiveness not taken into account,</t>
  </si>
  <si>
    <t>4) every material taken separately even though monsters drop multiple, 5) food cost based on goldfish consumption</t>
  </si>
  <si>
    <t>Feather (Uffinch)</t>
  </si>
  <si>
    <t>Feather (Eagle)</t>
  </si>
  <si>
    <t>Large Bones (Eagle)</t>
  </si>
  <si>
    <t>Fletching</t>
  </si>
  <si>
    <t>Arrow shafts cost is based on redwood logs, feather cost based on eagles</t>
  </si>
  <si>
    <t>Bronze Arrow</t>
  </si>
  <si>
    <t>Iron Arrow</t>
  </si>
  <si>
    <t>Mithril Arrow</t>
  </si>
  <si>
    <t>Adamantine Arrow</t>
  </si>
  <si>
    <t>Runite Arrow</t>
  </si>
  <si>
    <t>Titanium Arrow</t>
  </si>
  <si>
    <t>Orichalcum Arrow</t>
  </si>
  <si>
    <t>Bonemeal</t>
  </si>
  <si>
    <t>"Item" shows where the bones are based of</t>
  </si>
  <si>
    <t>Alchemy</t>
  </si>
  <si>
    <t>Paper cost based on redwood logs, Bonemeal cost based on Large Bones (Eagle)</t>
  </si>
  <si>
    <t>Shadow Scroll</t>
  </si>
  <si>
    <t>Nature Scroll</t>
  </si>
  <si>
    <t>feather cost based on eagles</t>
  </si>
  <si>
    <t>Aqua Scroll</t>
  </si>
  <si>
    <t>Hell Scroll</t>
  </si>
  <si>
    <t>ash cost based on redwood</t>
  </si>
  <si>
    <t>Air Scroll</t>
  </si>
  <si>
    <t>Barrage Scroll</t>
  </si>
  <si>
    <t>medium bone cost not yet found</t>
  </si>
  <si>
    <t>Freeze Scroll</t>
  </si>
  <si>
    <t>large bones based on eagles</t>
  </si>
  <si>
    <t>Ancient Scroll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</si>
</sst>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
    <numFmt numFmtId="165" formatCode="0.0"/>
    <numFmt numFmtId="166" formatCode="0.000"/>
  </numFmts>
  <fonts count="11">
    <font>
      <sz val="10.0"/>
      <color rgb="FF000000"/>
      <name val="Arial"/>
      <scheme val="minor"/>
    </font>
    <font>
      <color theme="1"/>
      <name val="Arial"/>
      <scheme val="minor"/>
    </font>
    <font>
      <color rgb="FF000000"/>
      <name val="Arial"/>
    </font>
    <font>
      <b/>
      <sz val="11.0"/>
      <color theme="1"/>
      <name val="Arial"/>
      <scheme val="minor"/>
    </font>
    <font>
      <color theme="1"/>
      <name val="Arial"/>
    </font>
    <font>
      <b/>
      <sz val="12.0"/>
      <color theme="1"/>
      <name val="Arial"/>
      <scheme val="minor"/>
    </font>
    <font>
      <color rgb="FF3266D5"/>
      <name val="Inconsolata"/>
    </font>
    <font>
      <sz val="9.0"/>
      <color rgb="FF000000"/>
      <name val="&quot;Google Sans Mono&quot;"/>
    </font>
    <font>
      <sz val="11.0"/>
      <color theme="1"/>
      <name val="Arial"/>
      <scheme val="minor"/>
    </font>
    <font>
      <sz val="11.0"/>
      <color theme="1"/>
      <name val="Arial"/>
    </font>
    <font>
      <sz val="11.0"/>
      <color rgb="FF000000"/>
      <name val="Arial"/>
    </font>
  </fonts>
  <fills count="6">
    <fill>
      <patternFill patternType="none"/>
    </fill>
    <fill>
      <patternFill patternType="lightGray"/>
    </fill>
    <fill>
      <patternFill patternType="solid">
        <fgColor rgb="FFFFFFFF"/>
        <bgColor rgb="FFFFFFFF"/>
      </patternFill>
    </fill>
    <fill>
      <patternFill patternType="solid">
        <fgColor rgb="FF6CAF9A"/>
        <bgColor rgb="FF6CAF9A"/>
      </patternFill>
    </fill>
    <fill>
      <patternFill patternType="solid">
        <fgColor rgb="FFBFD3CE"/>
        <bgColor rgb="FFBFD3CE"/>
      </patternFill>
    </fill>
    <fill>
      <patternFill patternType="solid">
        <fgColor rgb="FF57BB8A"/>
        <bgColor rgb="FF57BB8A"/>
      </patternFill>
    </fill>
  </fills>
  <borders count="1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center" readingOrder="0" vertical="center"/>
    </xf>
    <xf borderId="1"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 fillId="2" fontId="2" numFmtId="0" xfId="0" applyAlignment="1" applyBorder="1" applyFill="1" applyFont="1">
      <alignment horizontal="center" readingOrder="0" shrinkToFit="0" vertical="center" wrapText="1"/>
    </xf>
    <xf borderId="3" fillId="2" fontId="2" numFmtId="0" xfId="0" applyAlignment="1" applyBorder="1" applyFont="1">
      <alignment horizontal="center" readingOrder="0" shrinkToFit="0" vertical="center" wrapText="1"/>
    </xf>
    <xf borderId="1" fillId="0" fontId="1" numFmtId="0" xfId="0" applyAlignment="1" applyBorder="1" applyFont="1">
      <alignment readingOrder="0"/>
    </xf>
    <xf borderId="4" fillId="0" fontId="1" numFmtId="0" xfId="0" applyBorder="1" applyFont="1"/>
    <xf borderId="5" fillId="0" fontId="1" numFmtId="0" xfId="0" applyBorder="1" applyFont="1"/>
    <xf borderId="6" fillId="0" fontId="1" numFmtId="0" xfId="0" applyAlignment="1" applyBorder="1" applyFont="1">
      <alignment horizontal="center" readingOrder="0" shrinkToFit="0" vertical="center" wrapText="1"/>
    </xf>
    <xf borderId="7" fillId="2" fontId="2"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4" fillId="2" fontId="2" numFmtId="0" xfId="0" applyAlignment="1" applyBorder="1" applyFont="1">
      <alignment horizontal="center" readingOrder="0" shrinkToFit="0" vertical="center" wrapText="1"/>
    </xf>
    <xf borderId="4" fillId="0" fontId="1" numFmtId="4" xfId="0" applyAlignment="1" applyBorder="1" applyFont="1" applyNumberFormat="1">
      <alignment horizontal="center" shrinkToFit="0" vertical="center" wrapText="1"/>
    </xf>
    <xf borderId="5" fillId="0" fontId="1" numFmtId="164" xfId="0" applyAlignment="1" applyBorder="1" applyFont="1" applyNumberFormat="1">
      <alignment horizontal="center" shrinkToFit="0" vertical="center" wrapText="1"/>
    </xf>
    <xf borderId="8" fillId="0" fontId="1" numFmtId="0" xfId="0" applyAlignment="1" applyBorder="1" applyFont="1">
      <alignment readingOrder="0"/>
    </xf>
    <xf borderId="9" fillId="0" fontId="1" numFmtId="0" xfId="0" applyBorder="1" applyFont="1"/>
    <xf borderId="6"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0" fontId="1" numFmtId="4" xfId="0" applyAlignment="1" applyFont="1" applyNumberFormat="1">
      <alignment horizontal="center" shrinkToFit="0" vertical="center" wrapText="1"/>
    </xf>
    <xf borderId="9" fillId="0" fontId="1" numFmtId="164" xfId="0" applyAlignment="1" applyBorder="1" applyFont="1" applyNumberFormat="1">
      <alignment horizontal="center" shrinkToFit="0" vertical="center" wrapText="1"/>
    </xf>
    <xf borderId="8" fillId="2" fontId="2" numFmtId="0" xfId="0" applyAlignment="1" applyBorder="1" applyFont="1">
      <alignment horizontal="left" readingOrder="0"/>
    </xf>
    <xf borderId="10" fillId="0" fontId="1" numFmtId="0" xfId="0" applyAlignment="1" applyBorder="1" applyFont="1">
      <alignment readingOrder="0"/>
    </xf>
    <xf borderId="11" fillId="0" fontId="1" numFmtId="0" xfId="0" applyBorder="1" applyFont="1"/>
    <xf borderId="12" fillId="0" fontId="1" numFmtId="0" xfId="0" applyBorder="1" applyFont="1"/>
    <xf borderId="8" fillId="2" fontId="2" numFmtId="0" xfId="0" applyAlignment="1" applyBorder="1" applyFont="1">
      <alignment horizontal="center" readingOrder="0" shrinkToFit="0" vertical="center" wrapText="1"/>
    </xf>
    <xf borderId="0" fillId="2" fontId="2" numFmtId="0" xfId="0" applyAlignment="1" applyFont="1">
      <alignment horizontal="left" readingOrder="0"/>
    </xf>
    <xf borderId="0" fillId="0" fontId="3" numFmtId="0" xfId="0" applyAlignment="1" applyFont="1">
      <alignment readingOrder="0"/>
    </xf>
    <xf borderId="0" fillId="0" fontId="4" numFmtId="0" xfId="0" applyAlignment="1" applyFont="1">
      <alignment horizontal="center" shrinkToFit="0" vertical="center" wrapText="1"/>
    </xf>
    <xf borderId="0" fillId="0" fontId="5" numFmtId="0" xfId="0" applyAlignment="1" applyFont="1">
      <alignment readingOrder="0"/>
    </xf>
    <xf borderId="8" fillId="0" fontId="1" numFmtId="0" xfId="0" applyAlignment="1" applyBorder="1" applyFont="1">
      <alignment horizontal="center" readingOrder="0" shrinkToFit="0" vertical="center" wrapText="1"/>
    </xf>
    <xf borderId="10" fillId="0" fontId="1" numFmtId="0" xfId="0" applyAlignment="1" applyBorder="1" applyFont="1">
      <alignment horizontal="center" shrinkToFit="0" vertical="center" wrapText="1"/>
    </xf>
    <xf borderId="11" fillId="2" fontId="2"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1" fillId="0" fontId="1" numFmtId="4" xfId="0" applyAlignment="1" applyBorder="1" applyFont="1" applyNumberFormat="1">
      <alignment horizontal="center" shrinkToFit="0" vertical="center" wrapText="1"/>
    </xf>
    <xf borderId="12" fillId="0" fontId="1" numFmtId="164" xfId="0" applyAlignment="1" applyBorder="1" applyFont="1" applyNumberFormat="1">
      <alignment horizontal="center" shrinkToFit="0" vertical="center" wrapText="1"/>
    </xf>
    <xf borderId="0" fillId="0" fontId="1" numFmtId="164" xfId="0" applyAlignment="1" applyFont="1" applyNumberFormat="1">
      <alignment horizontal="center" shrinkToFit="0" vertical="center" wrapText="1"/>
    </xf>
    <xf borderId="0" fillId="2" fontId="6" numFmtId="0" xfId="0" applyAlignment="1" applyFont="1">
      <alignment readingOrder="0" shrinkToFit="0" wrapText="0"/>
    </xf>
    <xf borderId="13"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wrapText="1"/>
    </xf>
    <xf borderId="4" fillId="0" fontId="1" numFmtId="0" xfId="0" applyAlignment="1" applyBorder="1" applyFont="1">
      <alignment horizontal="left" readingOrder="0" shrinkToFit="0" wrapText="0"/>
    </xf>
    <xf borderId="4" fillId="0" fontId="1" numFmtId="0" xfId="0" applyAlignment="1" applyBorder="1" applyFont="1">
      <alignment horizontal="center"/>
    </xf>
    <xf borderId="5" fillId="0" fontId="1" numFmtId="0" xfId="0" applyAlignment="1" applyBorder="1" applyFont="1">
      <alignment horizontal="center"/>
    </xf>
    <xf borderId="0" fillId="2" fontId="1" numFmtId="0" xfId="0" applyAlignment="1" applyFont="1">
      <alignment horizontal="center"/>
    </xf>
    <xf borderId="0" fillId="2" fontId="1" numFmtId="0" xfId="0" applyAlignment="1" applyFont="1">
      <alignment horizontal="center" readingOrder="0"/>
    </xf>
    <xf borderId="0" fillId="2" fontId="1" numFmtId="0" xfId="0" applyFont="1"/>
    <xf borderId="14" fillId="3" fontId="1" numFmtId="0" xfId="0" applyAlignment="1" applyBorder="1" applyFill="1" applyFont="1">
      <alignment horizontal="center" readingOrder="0"/>
    </xf>
    <xf borderId="2" fillId="3" fontId="1" numFmtId="0" xfId="0" applyAlignment="1" applyBorder="1" applyFont="1">
      <alignment horizontal="center" readingOrder="0" shrinkToFit="0" wrapText="0"/>
    </xf>
    <xf borderId="2" fillId="3" fontId="1" numFmtId="0" xfId="0" applyAlignment="1" applyBorder="1" applyFont="1">
      <alignment horizontal="center" readingOrder="0"/>
    </xf>
    <xf borderId="2" fillId="3" fontId="1" numFmtId="0" xfId="0" applyAlignment="1" applyBorder="1" applyFont="1">
      <alignment horizontal="center" readingOrder="0" shrinkToFit="0" wrapText="1"/>
    </xf>
    <xf borderId="3" fillId="3" fontId="1" numFmtId="0" xfId="0" applyAlignment="1" applyBorder="1" applyFont="1">
      <alignment horizontal="center" readingOrder="0"/>
    </xf>
    <xf borderId="8" fillId="0" fontId="1" numFmtId="0" xfId="0" applyAlignment="1" applyBorder="1" applyFont="1">
      <alignment horizontal="center" readingOrder="0"/>
    </xf>
    <xf borderId="0" fillId="0" fontId="1" numFmtId="0" xfId="0" applyAlignment="1" applyFont="1">
      <alignment horizontal="center" readingOrder="0"/>
    </xf>
    <xf borderId="0" fillId="2" fontId="2" numFmtId="0" xfId="0" applyAlignment="1" applyFont="1">
      <alignment horizontal="center" readingOrder="0"/>
    </xf>
    <xf borderId="0" fillId="0" fontId="1" numFmtId="0" xfId="0" applyAlignment="1" applyFont="1">
      <alignment horizontal="center"/>
    </xf>
    <xf borderId="9" fillId="0" fontId="1" numFmtId="0" xfId="0" applyAlignment="1" applyBorder="1" applyFont="1">
      <alignment horizontal="center"/>
    </xf>
    <xf borderId="8" fillId="0" fontId="1" numFmtId="0" xfId="0" applyAlignment="1" applyBorder="1" applyFont="1">
      <alignment horizontal="center"/>
    </xf>
    <xf borderId="8" fillId="4" fontId="1" numFmtId="0" xfId="0" applyAlignment="1" applyBorder="1" applyFill="1" applyFont="1">
      <alignment horizontal="center"/>
    </xf>
    <xf borderId="0" fillId="4" fontId="1" numFmtId="0" xfId="0" applyAlignment="1" applyFont="1">
      <alignment horizontal="center"/>
    </xf>
    <xf borderId="9" fillId="4" fontId="1" numFmtId="0" xfId="0" applyAlignment="1" applyBorder="1" applyFont="1">
      <alignment horizontal="center"/>
    </xf>
    <xf borderId="8" fillId="4" fontId="1" numFmtId="0" xfId="0" applyBorder="1" applyFont="1"/>
    <xf borderId="0" fillId="4" fontId="1" numFmtId="0" xfId="0" applyFont="1"/>
    <xf borderId="8" fillId="5" fontId="1" numFmtId="0" xfId="0" applyAlignment="1" applyBorder="1" applyFill="1" applyFont="1">
      <alignment horizontal="center"/>
    </xf>
    <xf borderId="0" fillId="5" fontId="1" numFmtId="0" xfId="0" applyAlignment="1" applyFont="1">
      <alignment horizontal="center"/>
    </xf>
    <xf borderId="0" fillId="5" fontId="1" numFmtId="0" xfId="0" applyAlignment="1" applyFont="1">
      <alignment horizontal="center" readingOrder="0"/>
    </xf>
    <xf borderId="9" fillId="5" fontId="1" numFmtId="0" xfId="0" applyAlignment="1" applyBorder="1" applyFont="1">
      <alignment horizontal="center"/>
    </xf>
    <xf borderId="8" fillId="2" fontId="1" numFmtId="0" xfId="0" applyAlignment="1" applyBorder="1" applyFont="1">
      <alignment horizontal="center"/>
    </xf>
    <xf borderId="8" fillId="5" fontId="1" numFmtId="0" xfId="0" applyBorder="1" applyFont="1"/>
    <xf borderId="0" fillId="5" fontId="1" numFmtId="0" xfId="0" applyFont="1"/>
    <xf borderId="0" fillId="0" fontId="1" numFmtId="0" xfId="0" applyAlignment="1" applyFont="1">
      <alignment horizontal="center" readingOrder="0" shrinkToFit="0" wrapText="1"/>
    </xf>
    <xf borderId="10" fillId="0" fontId="1" numFmtId="0" xfId="0" applyAlignment="1" applyBorder="1" applyFont="1">
      <alignment horizontal="center"/>
    </xf>
    <xf borderId="11" fillId="0" fontId="1" numFmtId="0" xfId="0" applyAlignment="1" applyBorder="1" applyFont="1">
      <alignment horizontal="center"/>
    </xf>
    <xf borderId="11" fillId="0" fontId="1" numFmtId="0" xfId="0" applyAlignment="1" applyBorder="1" applyFont="1">
      <alignment horizontal="center" readingOrder="0"/>
    </xf>
    <xf borderId="12" fillId="0" fontId="1" numFmtId="0" xfId="0" applyAlignment="1" applyBorder="1" applyFont="1">
      <alignment horizontal="center"/>
    </xf>
    <xf borderId="0" fillId="2" fontId="7" numFmtId="0" xfId="0" applyAlignment="1" applyFont="1">
      <alignment horizontal="left"/>
    </xf>
    <xf borderId="7" fillId="0" fontId="8" numFmtId="0" xfId="0" applyAlignment="1" applyBorder="1" applyFont="1">
      <alignment horizontal="left" readingOrder="0"/>
    </xf>
    <xf borderId="4" fillId="0" fontId="8" numFmtId="0" xfId="0" applyAlignment="1" applyBorder="1" applyFont="1">
      <alignment horizontal="center"/>
    </xf>
    <xf borderId="5" fillId="0" fontId="8" numFmtId="0" xfId="0" applyAlignment="1" applyBorder="1" applyFont="1">
      <alignment horizontal="center"/>
    </xf>
    <xf borderId="0" fillId="0" fontId="8" numFmtId="0" xfId="0" applyAlignment="1" applyFont="1">
      <alignment horizontal="center"/>
    </xf>
    <xf borderId="8" fillId="0" fontId="8" numFmtId="0" xfId="0" applyAlignment="1" applyBorder="1" applyFont="1">
      <alignment horizontal="left" readingOrder="0"/>
    </xf>
    <xf borderId="9" fillId="0" fontId="8" numFmtId="0" xfId="0" applyAlignment="1" applyBorder="1" applyFont="1">
      <alignment horizontal="center"/>
    </xf>
    <xf borderId="8" fillId="0" fontId="8" numFmtId="0" xfId="0" applyAlignment="1" applyBorder="1" applyFont="1">
      <alignment horizontal="center"/>
    </xf>
    <xf borderId="8" fillId="0" fontId="3" numFmtId="0" xfId="0" applyAlignment="1" applyBorder="1" applyFont="1">
      <alignment horizontal="center" readingOrder="0"/>
    </xf>
    <xf borderId="0" fillId="0" fontId="8" numFmtId="0" xfId="0" applyAlignment="1" applyFont="1">
      <alignment horizontal="left" readingOrder="0"/>
    </xf>
    <xf borderId="8" fillId="0" fontId="8" numFmtId="0" xfId="0" applyAlignment="1" applyBorder="1" applyFont="1">
      <alignment horizontal="center" readingOrder="0"/>
    </xf>
    <xf borderId="0" fillId="0" fontId="8" numFmtId="0" xfId="0" applyAlignment="1" applyFont="1">
      <alignment horizontal="center" readingOrder="0"/>
    </xf>
    <xf borderId="0" fillId="0" fontId="8" numFmtId="1" xfId="0" applyAlignment="1" applyFont="1" applyNumberFormat="1">
      <alignment horizontal="center" readingOrder="0"/>
    </xf>
    <xf borderId="0" fillId="0" fontId="8" numFmtId="1" xfId="0" applyAlignment="1" applyFont="1" applyNumberFormat="1">
      <alignment horizontal="center"/>
    </xf>
    <xf borderId="0" fillId="0" fontId="9" numFmtId="1" xfId="0" applyAlignment="1" applyFont="1" applyNumberFormat="1">
      <alignment horizontal="center" vertical="bottom"/>
    </xf>
    <xf borderId="0" fillId="0" fontId="8" numFmtId="165" xfId="0" applyAlignment="1" applyFont="1" applyNumberFormat="1">
      <alignment horizontal="center"/>
    </xf>
    <xf borderId="0" fillId="0" fontId="9" numFmtId="1" xfId="0" applyAlignment="1" applyFont="1" applyNumberFormat="1">
      <alignment horizontal="center" readingOrder="0" vertical="bottom"/>
    </xf>
    <xf borderId="8" fillId="0" fontId="3" numFmtId="0" xfId="0" applyAlignment="1" applyBorder="1" applyFont="1">
      <alignment horizontal="left" readingOrder="0"/>
    </xf>
    <xf borderId="0" fillId="0" fontId="9" numFmtId="1" xfId="0" applyAlignment="1" applyFont="1" applyNumberFormat="1">
      <alignment horizontal="left" readingOrder="0" vertical="bottom"/>
    </xf>
    <xf borderId="9" fillId="0" fontId="9" numFmtId="1" xfId="0" applyAlignment="1" applyBorder="1" applyFont="1" applyNumberFormat="1">
      <alignment horizontal="center" readingOrder="0" vertical="bottom"/>
    </xf>
    <xf borderId="0" fillId="0" fontId="8" numFmtId="2" xfId="0" applyAlignment="1" applyFont="1" applyNumberFormat="1">
      <alignment horizontal="center" readingOrder="0"/>
    </xf>
    <xf borderId="0" fillId="0" fontId="8" numFmtId="2" xfId="0" applyAlignment="1" applyFont="1" applyNumberFormat="1">
      <alignment horizontal="center"/>
    </xf>
    <xf borderId="9" fillId="0" fontId="8" numFmtId="0" xfId="0" applyAlignment="1" applyBorder="1" applyFont="1">
      <alignment horizontal="center" readingOrder="0"/>
    </xf>
    <xf borderId="0" fillId="0" fontId="8" numFmtId="0" xfId="0" applyAlignment="1" applyFont="1">
      <alignment horizontal="center" shrinkToFit="0" vertical="center" wrapText="1"/>
    </xf>
    <xf borderId="8" fillId="0" fontId="3"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2" fontId="10" numFmtId="0" xfId="0" applyAlignment="1" applyFont="1">
      <alignment horizontal="center" readingOrder="0" shrinkToFit="0" vertical="center" wrapText="1"/>
    </xf>
    <xf borderId="9" fillId="2" fontId="10" numFmtId="0" xfId="0" applyAlignment="1" applyBorder="1" applyFont="1">
      <alignment horizontal="center" readingOrder="0" shrinkToFit="0" vertical="center" wrapText="1"/>
    </xf>
    <xf borderId="9" fillId="0" fontId="8" numFmtId="0" xfId="0" applyAlignment="1" applyBorder="1" applyFont="1">
      <alignment horizontal="center" shrinkToFit="0" wrapText="1"/>
    </xf>
    <xf borderId="0" fillId="0" fontId="8" numFmtId="166" xfId="0" applyAlignment="1" applyFont="1" applyNumberFormat="1">
      <alignment horizontal="center"/>
    </xf>
    <xf borderId="9" fillId="0" fontId="8" numFmtId="0" xfId="0" applyAlignment="1" applyBorder="1" applyFont="1">
      <alignment horizontal="left" readingOrder="0" shrinkToFit="0" wrapText="1"/>
    </xf>
    <xf borderId="0" fillId="0" fontId="8" numFmtId="166" xfId="0" applyAlignment="1" applyFont="1" applyNumberFormat="1">
      <alignment horizontal="center" readingOrder="0"/>
    </xf>
    <xf borderId="10" fillId="0" fontId="8" numFmtId="0" xfId="0" applyAlignment="1" applyBorder="1" applyFont="1">
      <alignment horizontal="center" readingOrder="0"/>
    </xf>
    <xf borderId="11" fillId="0" fontId="8" numFmtId="0" xfId="0" applyAlignment="1" applyBorder="1" applyFont="1">
      <alignment horizontal="center" readingOrder="0"/>
    </xf>
    <xf borderId="11" fillId="0" fontId="8" numFmtId="166" xfId="0" applyAlignment="1" applyBorder="1" applyFont="1" applyNumberFormat="1">
      <alignment horizontal="center"/>
    </xf>
    <xf borderId="11" fillId="0" fontId="8" numFmtId="1" xfId="0" applyAlignment="1" applyBorder="1" applyFont="1" applyNumberFormat="1">
      <alignment horizontal="center"/>
    </xf>
    <xf borderId="12" fillId="0" fontId="8" numFmtId="0" xfId="0" applyAlignment="1" applyBorder="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21.5"/>
  </cols>
  <sheetData>
    <row r="1">
      <c r="A1" s="1" t="s">
        <v>0</v>
      </c>
    </row>
    <row r="2">
      <c r="A2" s="1" t="s">
        <v>1</v>
      </c>
    </row>
    <row r="3">
      <c r="A3" s="1" t="s">
        <v>2</v>
      </c>
      <c r="D3" s="1"/>
    </row>
    <row r="4">
      <c r="G4" s="2" t="s">
        <v>3</v>
      </c>
      <c r="H4" s="3" t="s">
        <v>4</v>
      </c>
    </row>
    <row r="5">
      <c r="A5" s="4"/>
      <c r="B5" s="5" t="s">
        <v>5</v>
      </c>
      <c r="C5" s="5" t="s">
        <v>6</v>
      </c>
      <c r="D5" s="6" t="s">
        <v>7</v>
      </c>
      <c r="E5" s="5" t="s">
        <v>8</v>
      </c>
      <c r="F5" s="5" t="s">
        <v>9</v>
      </c>
      <c r="G5" s="5" t="s">
        <v>10</v>
      </c>
      <c r="H5" s="5" t="s">
        <v>11</v>
      </c>
      <c r="I5" s="7" t="s">
        <v>12</v>
      </c>
      <c r="M5" s="8" t="s">
        <v>13</v>
      </c>
      <c r="N5" s="9"/>
      <c r="O5" s="9"/>
      <c r="P5" s="10"/>
    </row>
    <row r="6">
      <c r="A6" s="11">
        <v>1.0</v>
      </c>
      <c r="B6" s="12" t="s">
        <v>14</v>
      </c>
      <c r="C6" s="13" t="s">
        <v>15</v>
      </c>
      <c r="D6" s="13">
        <v>100.0</v>
      </c>
      <c r="E6" s="13">
        <v>890.0</v>
      </c>
      <c r="F6" s="14">
        <v>97089.0</v>
      </c>
      <c r="G6" s="15">
        <f t="shared" ref="G6:G22" si="1">F6/20.3</f>
        <v>4782.70936</v>
      </c>
      <c r="H6" s="15">
        <f t="shared" ref="H6:H22" si="2">G6+24</f>
        <v>4806.70936</v>
      </c>
      <c r="I6" s="16">
        <f t="shared" ref="I6:I22" si="3">E6/H6</f>
        <v>0.1851578561</v>
      </c>
      <c r="M6" s="17" t="s">
        <v>16</v>
      </c>
      <c r="P6" s="18"/>
    </row>
    <row r="7">
      <c r="A7" s="19"/>
      <c r="B7" s="20"/>
      <c r="C7" s="21" t="s">
        <v>17</v>
      </c>
      <c r="D7" s="22">
        <v>4.16717529296875</v>
      </c>
      <c r="E7" s="22">
        <v>7.417572021484375</v>
      </c>
      <c r="F7" s="23">
        <v>97089.0</v>
      </c>
      <c r="G7" s="24">
        <f t="shared" si="1"/>
        <v>4782.70936</v>
      </c>
      <c r="H7" s="24">
        <f t="shared" si="2"/>
        <v>4806.70936</v>
      </c>
      <c r="I7" s="25">
        <f t="shared" si="3"/>
        <v>0.001543170487</v>
      </c>
      <c r="M7" s="26" t="s">
        <v>18</v>
      </c>
      <c r="P7" s="18"/>
    </row>
    <row r="8">
      <c r="A8" s="19"/>
      <c r="B8" s="20"/>
      <c r="C8" s="21" t="s">
        <v>19</v>
      </c>
      <c r="D8" s="22">
        <v>4.16717529296875</v>
      </c>
      <c r="E8" s="22">
        <v>7.417572021484375</v>
      </c>
      <c r="F8" s="23">
        <v>97089.0</v>
      </c>
      <c r="G8" s="24">
        <f t="shared" si="1"/>
        <v>4782.70936</v>
      </c>
      <c r="H8" s="24">
        <f t="shared" si="2"/>
        <v>4806.70936</v>
      </c>
      <c r="I8" s="25">
        <f t="shared" si="3"/>
        <v>0.001543170487</v>
      </c>
      <c r="M8" s="26" t="s">
        <v>20</v>
      </c>
      <c r="P8" s="18"/>
    </row>
    <row r="9">
      <c r="A9" s="19"/>
      <c r="B9" s="20"/>
      <c r="C9" s="21" t="s">
        <v>21</v>
      </c>
      <c r="D9" s="22">
        <v>0.0030517578125</v>
      </c>
      <c r="E9" s="22">
        <v>0.00543212890625</v>
      </c>
      <c r="F9" s="23">
        <v>97089.0</v>
      </c>
      <c r="G9" s="24">
        <f t="shared" si="1"/>
        <v>4782.70936</v>
      </c>
      <c r="H9" s="24">
        <f t="shared" si="2"/>
        <v>4806.70936</v>
      </c>
      <c r="I9" s="25">
        <f t="shared" si="3"/>
        <v>0.000001130113868</v>
      </c>
      <c r="M9" s="27" t="s">
        <v>22</v>
      </c>
      <c r="N9" s="28"/>
      <c r="O9" s="28"/>
      <c r="P9" s="29"/>
    </row>
    <row r="10">
      <c r="A10" s="11">
        <v>2.0</v>
      </c>
      <c r="B10" s="30" t="s">
        <v>23</v>
      </c>
      <c r="C10" s="21" t="s">
        <v>17</v>
      </c>
      <c r="D10" s="21">
        <v>3.125</v>
      </c>
      <c r="E10" s="21">
        <v>7.5</v>
      </c>
      <c r="F10" s="23">
        <v>82175.0</v>
      </c>
      <c r="G10" s="24">
        <f t="shared" si="1"/>
        <v>4048.029557</v>
      </c>
      <c r="H10" s="24">
        <f t="shared" si="2"/>
        <v>4072.029557</v>
      </c>
      <c r="I10" s="25">
        <f t="shared" si="3"/>
        <v>0.001841833389</v>
      </c>
      <c r="L10" s="31"/>
    </row>
    <row r="11">
      <c r="A11" s="19"/>
      <c r="B11" s="20"/>
      <c r="C11" s="21" t="s">
        <v>19</v>
      </c>
      <c r="D11" s="21">
        <v>3.125</v>
      </c>
      <c r="E11" s="21">
        <v>7.5</v>
      </c>
      <c r="F11" s="23">
        <v>82175.0</v>
      </c>
      <c r="G11" s="24">
        <f t="shared" si="1"/>
        <v>4048.029557</v>
      </c>
      <c r="H11" s="24">
        <f t="shared" si="2"/>
        <v>4072.029557</v>
      </c>
      <c r="I11" s="25">
        <f t="shared" si="3"/>
        <v>0.001841833389</v>
      </c>
    </row>
    <row r="12">
      <c r="A12" s="19"/>
      <c r="B12" s="20"/>
      <c r="C12" s="21" t="s">
        <v>24</v>
      </c>
      <c r="D12" s="21">
        <v>0.003051757813</v>
      </c>
      <c r="E12" s="21">
        <v>0.00732421875</v>
      </c>
      <c r="F12" s="23">
        <v>82175.0</v>
      </c>
      <c r="G12" s="24">
        <f t="shared" si="1"/>
        <v>4048.029557</v>
      </c>
      <c r="H12" s="24">
        <f t="shared" si="2"/>
        <v>4072.029557</v>
      </c>
      <c r="I12" s="25">
        <f t="shared" si="3"/>
        <v>0.000001798665419</v>
      </c>
    </row>
    <row r="13">
      <c r="A13" s="11">
        <v>3.0</v>
      </c>
      <c r="B13" s="30" t="s">
        <v>25</v>
      </c>
      <c r="C13" s="21" t="s">
        <v>15</v>
      </c>
      <c r="D13" s="21">
        <v>100.0</v>
      </c>
      <c r="E13" s="21">
        <v>720.0</v>
      </c>
      <c r="F13" s="23">
        <v>15186.0</v>
      </c>
      <c r="G13" s="24">
        <f t="shared" si="1"/>
        <v>748.0788177</v>
      </c>
      <c r="H13" s="24">
        <f t="shared" si="2"/>
        <v>772.0788177</v>
      </c>
      <c r="I13" s="25">
        <f t="shared" si="3"/>
        <v>0.9325472782</v>
      </c>
      <c r="M13" s="32" t="s">
        <v>26</v>
      </c>
    </row>
    <row r="14">
      <c r="A14" s="19"/>
      <c r="B14" s="20"/>
      <c r="C14" s="33" t="s">
        <v>19</v>
      </c>
      <c r="D14" s="21">
        <v>1.388549805</v>
      </c>
      <c r="E14" s="21">
        <v>9.997558594</v>
      </c>
      <c r="F14" s="23">
        <v>15186.0</v>
      </c>
      <c r="G14" s="24">
        <f t="shared" si="1"/>
        <v>748.0788177</v>
      </c>
      <c r="H14" s="24">
        <f t="shared" si="2"/>
        <v>772.0788177</v>
      </c>
      <c r="I14" s="25">
        <f t="shared" si="3"/>
        <v>0.01294888341</v>
      </c>
    </row>
    <row r="15">
      <c r="A15" s="19"/>
      <c r="B15" s="20"/>
      <c r="C15" s="33" t="s">
        <v>27</v>
      </c>
      <c r="D15" s="21">
        <v>0.001525878906</v>
      </c>
      <c r="E15" s="21">
        <v>0.01098632813</v>
      </c>
      <c r="F15" s="23">
        <v>15186.0</v>
      </c>
      <c r="G15" s="24">
        <f t="shared" si="1"/>
        <v>748.0788177</v>
      </c>
      <c r="H15" s="24">
        <f t="shared" si="2"/>
        <v>772.0788177</v>
      </c>
      <c r="I15" s="25">
        <f t="shared" si="3"/>
        <v>0.00001422954221</v>
      </c>
      <c r="M15" s="34" t="s">
        <v>28</v>
      </c>
    </row>
    <row r="16">
      <c r="A16" s="11">
        <v>4.0</v>
      </c>
      <c r="B16" s="35" t="s">
        <v>29</v>
      </c>
      <c r="C16" s="33" t="s">
        <v>17</v>
      </c>
      <c r="D16" s="21">
        <v>0.8331298828</v>
      </c>
      <c r="E16" s="21">
        <v>9.997558594</v>
      </c>
      <c r="F16" s="23">
        <v>9411.0</v>
      </c>
      <c r="G16" s="24">
        <f t="shared" si="1"/>
        <v>463.5960591</v>
      </c>
      <c r="H16" s="24">
        <f t="shared" si="2"/>
        <v>487.5960591</v>
      </c>
      <c r="I16" s="25">
        <f t="shared" si="3"/>
        <v>0.02050377235</v>
      </c>
    </row>
    <row r="17">
      <c r="A17" s="19"/>
      <c r="B17" s="20"/>
      <c r="C17" s="33" t="s">
        <v>30</v>
      </c>
      <c r="D17" s="21">
        <v>0.001525878906</v>
      </c>
      <c r="E17" s="21">
        <v>0.01831054688</v>
      </c>
      <c r="F17" s="23">
        <v>9411.0</v>
      </c>
      <c r="G17" s="24">
        <f t="shared" si="1"/>
        <v>463.5960591</v>
      </c>
      <c r="H17" s="24">
        <f t="shared" si="2"/>
        <v>487.5960591</v>
      </c>
      <c r="I17" s="25">
        <f t="shared" si="3"/>
        <v>0.00003755269662</v>
      </c>
    </row>
    <row r="18">
      <c r="A18" s="11">
        <v>5.0</v>
      </c>
      <c r="B18" s="30" t="s">
        <v>31</v>
      </c>
      <c r="C18" s="33" t="s">
        <v>32</v>
      </c>
      <c r="D18" s="21">
        <v>0.6942749023</v>
      </c>
      <c r="E18" s="21">
        <v>9.213027954</v>
      </c>
      <c r="F18" s="21">
        <v>12026.0</v>
      </c>
      <c r="G18" s="24">
        <f t="shared" si="1"/>
        <v>592.4137931</v>
      </c>
      <c r="H18" s="24">
        <f t="shared" si="2"/>
        <v>616.4137931</v>
      </c>
      <c r="I18" s="25">
        <f t="shared" si="3"/>
        <v>0.01494617424</v>
      </c>
    </row>
    <row r="19">
      <c r="A19" s="19"/>
      <c r="B19" s="20"/>
      <c r="C19" s="33" t="s">
        <v>33</v>
      </c>
      <c r="D19" s="21">
        <v>0.6942749023</v>
      </c>
      <c r="E19" s="21">
        <v>9.213027954</v>
      </c>
      <c r="F19" s="21">
        <v>12026.0</v>
      </c>
      <c r="G19" s="24">
        <f t="shared" si="1"/>
        <v>592.4137931</v>
      </c>
      <c r="H19" s="24">
        <f t="shared" si="2"/>
        <v>616.4137931</v>
      </c>
      <c r="I19" s="25">
        <f t="shared" si="3"/>
        <v>0.01494617424</v>
      </c>
    </row>
    <row r="20">
      <c r="A20" s="11">
        <v>6.0</v>
      </c>
      <c r="B20" s="35" t="s">
        <v>34</v>
      </c>
      <c r="C20" s="23" t="s">
        <v>33</v>
      </c>
      <c r="D20" s="21">
        <v>0.5554199219</v>
      </c>
      <c r="E20" s="21">
        <v>9.997558594</v>
      </c>
      <c r="F20" s="21">
        <v>5485.0</v>
      </c>
      <c r="G20" s="24">
        <f t="shared" si="1"/>
        <v>270.1970443</v>
      </c>
      <c r="H20" s="24">
        <f t="shared" si="2"/>
        <v>294.1970443</v>
      </c>
      <c r="I20" s="25">
        <f t="shared" si="3"/>
        <v>0.03398252561</v>
      </c>
    </row>
    <row r="21">
      <c r="A21" s="11">
        <v>7.0</v>
      </c>
      <c r="B21" s="30" t="s">
        <v>35</v>
      </c>
      <c r="C21" s="21" t="s">
        <v>15</v>
      </c>
      <c r="D21" s="21">
        <v>100.0</v>
      </c>
      <c r="E21" s="21">
        <v>1800.0</v>
      </c>
      <c r="F21" s="23">
        <v>3184.0</v>
      </c>
      <c r="G21" s="24">
        <f t="shared" si="1"/>
        <v>156.8472906</v>
      </c>
      <c r="H21" s="24">
        <f t="shared" si="2"/>
        <v>180.8472906</v>
      </c>
      <c r="I21" s="25">
        <f t="shared" si="3"/>
        <v>9.953148834</v>
      </c>
    </row>
    <row r="22">
      <c r="A22" s="19"/>
      <c r="B22" s="36"/>
      <c r="C22" s="37" t="s">
        <v>32</v>
      </c>
      <c r="D22" s="38">
        <v>0.5554199219</v>
      </c>
      <c r="E22" s="38">
        <v>9.997558594</v>
      </c>
      <c r="F22" s="37">
        <v>3184.0</v>
      </c>
      <c r="G22" s="39">
        <f t="shared" si="1"/>
        <v>156.8472906</v>
      </c>
      <c r="H22" s="39">
        <f t="shared" si="2"/>
        <v>180.8472906</v>
      </c>
      <c r="I22" s="40">
        <f t="shared" si="3"/>
        <v>0.05528177148</v>
      </c>
    </row>
    <row r="23">
      <c r="A23" s="11"/>
      <c r="B23" s="22"/>
      <c r="C23" s="22"/>
      <c r="D23" s="22"/>
      <c r="E23" s="22"/>
      <c r="F23" s="22"/>
      <c r="G23" s="24"/>
      <c r="H23" s="22"/>
      <c r="I23" s="41"/>
    </row>
    <row r="24">
      <c r="A24" s="11">
        <v>8.0</v>
      </c>
      <c r="B24" s="12" t="s">
        <v>36</v>
      </c>
      <c r="C24" s="13" t="s">
        <v>37</v>
      </c>
      <c r="D24" s="13">
        <v>100.0</v>
      </c>
      <c r="E24" s="13">
        <v>2400.0</v>
      </c>
      <c r="F24" s="13">
        <v>76081.0</v>
      </c>
      <c r="G24" s="15">
        <f t="shared" ref="G24:G65" si="4">F24/20.3</f>
        <v>3747.832512</v>
      </c>
      <c r="H24" s="15">
        <f t="shared" ref="H24:H65" si="5">G24+24</f>
        <v>3771.832512</v>
      </c>
      <c r="I24" s="16">
        <f t="shared" ref="I24:I65" si="6">E24/H24</f>
        <v>0.6362954856</v>
      </c>
    </row>
    <row r="25">
      <c r="A25" s="19"/>
      <c r="B25" s="20"/>
      <c r="C25" s="21" t="s">
        <v>38</v>
      </c>
      <c r="D25" s="21">
        <v>100.0</v>
      </c>
      <c r="E25" s="21">
        <v>480.0</v>
      </c>
      <c r="F25" s="21">
        <v>76081.0</v>
      </c>
      <c r="G25" s="24">
        <f t="shared" si="4"/>
        <v>3747.832512</v>
      </c>
      <c r="H25" s="24">
        <f t="shared" si="5"/>
        <v>3771.832512</v>
      </c>
      <c r="I25" s="25">
        <f t="shared" si="6"/>
        <v>0.1272590971</v>
      </c>
    </row>
    <row r="26">
      <c r="A26" s="19"/>
      <c r="B26" s="20"/>
      <c r="C26" s="21" t="s">
        <v>39</v>
      </c>
      <c r="D26" s="21">
        <v>100.0</v>
      </c>
      <c r="E26" s="21">
        <v>240.0</v>
      </c>
      <c r="F26" s="21">
        <v>76081.0</v>
      </c>
      <c r="G26" s="24">
        <f t="shared" si="4"/>
        <v>3747.832512</v>
      </c>
      <c r="H26" s="24">
        <f t="shared" si="5"/>
        <v>3771.832512</v>
      </c>
      <c r="I26" s="25">
        <f t="shared" si="6"/>
        <v>0.06362954856</v>
      </c>
    </row>
    <row r="27">
      <c r="A27" s="19"/>
      <c r="B27" s="20"/>
      <c r="C27" s="21" t="s">
        <v>40</v>
      </c>
      <c r="D27" s="21">
        <v>4.272460938</v>
      </c>
      <c r="E27" s="21">
        <v>10.25390625</v>
      </c>
      <c r="F27" s="21">
        <v>76081.0</v>
      </c>
      <c r="G27" s="24">
        <f t="shared" si="4"/>
        <v>3747.832512</v>
      </c>
      <c r="H27" s="24">
        <f t="shared" si="5"/>
        <v>3771.832512</v>
      </c>
      <c r="I27" s="25">
        <f t="shared" si="6"/>
        <v>0.002718547607</v>
      </c>
    </row>
    <row r="28">
      <c r="A28" s="19"/>
      <c r="B28" s="20"/>
      <c r="C28" s="21" t="s">
        <v>41</v>
      </c>
      <c r="D28" s="21">
        <v>2.026367188</v>
      </c>
      <c r="E28" s="21">
        <v>4.86328125</v>
      </c>
      <c r="F28" s="21">
        <v>76081.0</v>
      </c>
      <c r="G28" s="24">
        <f t="shared" si="4"/>
        <v>3747.832512</v>
      </c>
      <c r="H28" s="24">
        <f t="shared" si="5"/>
        <v>3771.832512</v>
      </c>
      <c r="I28" s="25">
        <f t="shared" si="6"/>
        <v>0.001289368294</v>
      </c>
    </row>
    <row r="29">
      <c r="A29" s="19"/>
      <c r="B29" s="20"/>
      <c r="C29" s="21" t="s">
        <v>42</v>
      </c>
      <c r="D29" s="21">
        <v>0.01220703125</v>
      </c>
      <c r="E29" s="21">
        <v>0.029296875</v>
      </c>
      <c r="F29" s="21">
        <v>76081.0</v>
      </c>
      <c r="G29" s="24">
        <f t="shared" si="4"/>
        <v>3747.832512</v>
      </c>
      <c r="H29" s="24">
        <f t="shared" si="5"/>
        <v>3771.832512</v>
      </c>
      <c r="I29" s="25">
        <f t="shared" si="6"/>
        <v>0.000007767278877</v>
      </c>
    </row>
    <row r="30">
      <c r="A30" s="11">
        <v>9.0</v>
      </c>
      <c r="B30" s="35" t="s">
        <v>43</v>
      </c>
      <c r="C30" s="21" t="s">
        <v>44</v>
      </c>
      <c r="D30" s="21">
        <v>100.0</v>
      </c>
      <c r="E30" s="21">
        <v>1200.0</v>
      </c>
      <c r="F30" s="21">
        <v>32479.0</v>
      </c>
      <c r="G30" s="24">
        <f t="shared" si="4"/>
        <v>1599.950739</v>
      </c>
      <c r="H30" s="24">
        <f t="shared" si="5"/>
        <v>1623.950739</v>
      </c>
      <c r="I30" s="25">
        <f t="shared" si="6"/>
        <v>0.7389386705</v>
      </c>
    </row>
    <row r="31">
      <c r="A31" s="19"/>
      <c r="B31" s="20"/>
      <c r="C31" s="21" t="s">
        <v>45</v>
      </c>
      <c r="D31" s="21">
        <v>100.0</v>
      </c>
      <c r="E31" s="21">
        <v>240.0</v>
      </c>
      <c r="F31" s="21">
        <v>32479.0</v>
      </c>
      <c r="G31" s="24">
        <f t="shared" si="4"/>
        <v>1599.950739</v>
      </c>
      <c r="H31" s="24">
        <f t="shared" si="5"/>
        <v>1623.950739</v>
      </c>
      <c r="I31" s="25">
        <f t="shared" si="6"/>
        <v>0.1477877341</v>
      </c>
    </row>
    <row r="32">
      <c r="A32" s="19"/>
      <c r="B32" s="20"/>
      <c r="C32" s="21" t="s">
        <v>39</v>
      </c>
      <c r="D32" s="21">
        <v>100.0</v>
      </c>
      <c r="E32" s="21">
        <v>240.0</v>
      </c>
      <c r="F32" s="21">
        <v>32479.0</v>
      </c>
      <c r="G32" s="24">
        <f t="shared" si="4"/>
        <v>1599.950739</v>
      </c>
      <c r="H32" s="24">
        <f t="shared" si="5"/>
        <v>1623.950739</v>
      </c>
      <c r="I32" s="25">
        <f t="shared" si="6"/>
        <v>0.1477877341</v>
      </c>
    </row>
    <row r="33">
      <c r="A33" s="19"/>
      <c r="B33" s="20"/>
      <c r="C33" s="21" t="s">
        <v>46</v>
      </c>
      <c r="D33" s="21">
        <v>4.272460938</v>
      </c>
      <c r="E33" s="21">
        <v>10.25390625</v>
      </c>
      <c r="F33" s="21">
        <v>32479.0</v>
      </c>
      <c r="G33" s="24">
        <f t="shared" si="4"/>
        <v>1599.950739</v>
      </c>
      <c r="H33" s="24">
        <f t="shared" si="5"/>
        <v>1623.950739</v>
      </c>
      <c r="I33" s="25">
        <f t="shared" si="6"/>
        <v>0.00631417321</v>
      </c>
    </row>
    <row r="34">
      <c r="A34" s="19"/>
      <c r="B34" s="20"/>
      <c r="C34" s="21" t="s">
        <v>47</v>
      </c>
      <c r="D34" s="21">
        <v>0.6103515625</v>
      </c>
      <c r="E34" s="21">
        <v>1.46484375</v>
      </c>
      <c r="F34" s="21">
        <v>32479.0</v>
      </c>
      <c r="G34" s="24">
        <f t="shared" si="4"/>
        <v>1599.950739</v>
      </c>
      <c r="H34" s="24">
        <f t="shared" si="5"/>
        <v>1623.950739</v>
      </c>
      <c r="I34" s="25">
        <f t="shared" si="6"/>
        <v>0.0009020247443</v>
      </c>
    </row>
    <row r="35">
      <c r="A35" s="19"/>
      <c r="B35" s="20"/>
      <c r="C35" s="21" t="s">
        <v>48</v>
      </c>
      <c r="D35" s="21">
        <v>0.01220703125</v>
      </c>
      <c r="E35" s="21">
        <v>0.029296875</v>
      </c>
      <c r="F35" s="21">
        <v>32479.0</v>
      </c>
      <c r="G35" s="24">
        <f t="shared" si="4"/>
        <v>1599.950739</v>
      </c>
      <c r="H35" s="24">
        <f t="shared" si="5"/>
        <v>1623.950739</v>
      </c>
      <c r="I35" s="25">
        <f t="shared" si="6"/>
        <v>0.00001804049489</v>
      </c>
    </row>
    <row r="36">
      <c r="A36" s="11">
        <v>10.0</v>
      </c>
      <c r="B36" s="30" t="s">
        <v>49</v>
      </c>
      <c r="C36" s="21" t="s">
        <v>50</v>
      </c>
      <c r="D36" s="21">
        <v>100.0</v>
      </c>
      <c r="E36" s="21">
        <v>9940.0</v>
      </c>
      <c r="F36" s="21">
        <v>20564.0</v>
      </c>
      <c r="G36" s="24">
        <f t="shared" si="4"/>
        <v>1013.004926</v>
      </c>
      <c r="H36" s="24">
        <f t="shared" si="5"/>
        <v>1037.004926</v>
      </c>
      <c r="I36" s="25">
        <f t="shared" si="6"/>
        <v>9.5852968</v>
      </c>
    </row>
    <row r="37">
      <c r="A37" s="19"/>
      <c r="B37" s="20"/>
      <c r="C37" s="21" t="s">
        <v>51</v>
      </c>
      <c r="D37" s="21">
        <v>100.0</v>
      </c>
      <c r="E37" s="21">
        <v>994.0</v>
      </c>
      <c r="F37" s="21">
        <v>20564.0</v>
      </c>
      <c r="G37" s="24">
        <f t="shared" si="4"/>
        <v>1013.004926</v>
      </c>
      <c r="H37" s="24">
        <f t="shared" si="5"/>
        <v>1037.004926</v>
      </c>
      <c r="I37" s="25">
        <f t="shared" si="6"/>
        <v>0.95852968</v>
      </c>
    </row>
    <row r="38">
      <c r="A38" s="19"/>
      <c r="B38" s="20"/>
      <c r="C38" s="21" t="s">
        <v>39</v>
      </c>
      <c r="D38" s="21">
        <v>0.9155273438</v>
      </c>
      <c r="E38" s="21">
        <v>18.20068359</v>
      </c>
      <c r="F38" s="21">
        <v>20564.0</v>
      </c>
      <c r="G38" s="24">
        <f t="shared" si="4"/>
        <v>1013.004926</v>
      </c>
      <c r="H38" s="24">
        <f t="shared" si="5"/>
        <v>1037.004926</v>
      </c>
      <c r="I38" s="25">
        <f t="shared" si="6"/>
        <v>0.01755120263</v>
      </c>
    </row>
    <row r="39">
      <c r="A39" s="19"/>
      <c r="B39" s="20"/>
      <c r="C39" s="21" t="s">
        <v>52</v>
      </c>
      <c r="D39" s="21">
        <v>0.01220703125</v>
      </c>
      <c r="E39" s="21">
        <v>0.1213378906</v>
      </c>
      <c r="F39" s="21">
        <v>20564.0</v>
      </c>
      <c r="G39" s="24">
        <f t="shared" si="4"/>
        <v>1013.004926</v>
      </c>
      <c r="H39" s="24">
        <f t="shared" si="5"/>
        <v>1037.004926</v>
      </c>
      <c r="I39" s="25">
        <f t="shared" si="6"/>
        <v>0.0001170080176</v>
      </c>
    </row>
    <row r="40">
      <c r="A40" s="11">
        <v>11.0</v>
      </c>
      <c r="B40" s="35" t="s">
        <v>53</v>
      </c>
      <c r="C40" s="21" t="s">
        <v>50</v>
      </c>
      <c r="D40" s="21">
        <v>100.0</v>
      </c>
      <c r="E40" s="21">
        <v>2400.0</v>
      </c>
      <c r="F40" s="21">
        <v>5574.0</v>
      </c>
      <c r="G40" s="24">
        <f t="shared" si="4"/>
        <v>274.5812808</v>
      </c>
      <c r="H40" s="24">
        <f t="shared" si="5"/>
        <v>298.5812808</v>
      </c>
      <c r="I40" s="25">
        <f t="shared" si="6"/>
        <v>8.038012275</v>
      </c>
    </row>
    <row r="41">
      <c r="A41" s="19"/>
      <c r="B41" s="20"/>
      <c r="C41" s="21" t="s">
        <v>54</v>
      </c>
      <c r="D41" s="21">
        <v>100.0</v>
      </c>
      <c r="E41" s="21">
        <v>1200.0</v>
      </c>
      <c r="F41" s="21">
        <v>5574.0</v>
      </c>
      <c r="G41" s="24">
        <f t="shared" si="4"/>
        <v>274.5812808</v>
      </c>
      <c r="H41" s="24">
        <f t="shared" si="5"/>
        <v>298.5812808</v>
      </c>
      <c r="I41" s="25">
        <f t="shared" si="6"/>
        <v>4.019006137</v>
      </c>
    </row>
    <row r="42">
      <c r="A42" s="19"/>
      <c r="B42" s="20"/>
      <c r="C42" s="21" t="s">
        <v>51</v>
      </c>
      <c r="D42" s="21">
        <v>100.0</v>
      </c>
      <c r="E42" s="21">
        <v>1200.0</v>
      </c>
      <c r="F42" s="21">
        <v>5574.0</v>
      </c>
      <c r="G42" s="24">
        <f t="shared" si="4"/>
        <v>274.5812808</v>
      </c>
      <c r="H42" s="24">
        <f t="shared" si="5"/>
        <v>298.5812808</v>
      </c>
      <c r="I42" s="25">
        <f t="shared" si="6"/>
        <v>4.019006137</v>
      </c>
    </row>
    <row r="43">
      <c r="A43" s="19"/>
      <c r="B43" s="20"/>
      <c r="C43" s="21" t="s">
        <v>55</v>
      </c>
      <c r="D43" s="21">
        <v>2.026367188</v>
      </c>
      <c r="E43" s="21">
        <v>48.6328125</v>
      </c>
      <c r="F43" s="21">
        <v>5574.0</v>
      </c>
      <c r="G43" s="24">
        <f t="shared" si="4"/>
        <v>274.5812808</v>
      </c>
      <c r="H43" s="24">
        <f t="shared" si="5"/>
        <v>298.5812808</v>
      </c>
      <c r="I43" s="25">
        <f t="shared" si="6"/>
        <v>0.1628796433</v>
      </c>
    </row>
    <row r="44">
      <c r="A44" s="19"/>
      <c r="B44" s="20"/>
      <c r="C44" s="21" t="s">
        <v>39</v>
      </c>
      <c r="D44" s="21">
        <v>0.9155273438</v>
      </c>
      <c r="E44" s="21">
        <v>10.98632813</v>
      </c>
      <c r="F44" s="21">
        <v>5574.0</v>
      </c>
      <c r="G44" s="24">
        <f t="shared" si="4"/>
        <v>274.5812808</v>
      </c>
      <c r="H44" s="24">
        <f t="shared" si="5"/>
        <v>298.5812808</v>
      </c>
      <c r="I44" s="25">
        <f t="shared" si="6"/>
        <v>0.03679510015</v>
      </c>
    </row>
    <row r="45">
      <c r="A45" s="11">
        <v>12.0</v>
      </c>
      <c r="B45" s="35" t="s">
        <v>56</v>
      </c>
      <c r="C45" s="21" t="s">
        <v>57</v>
      </c>
      <c r="D45" s="21">
        <v>100.0</v>
      </c>
      <c r="E45" s="21">
        <v>2400.0</v>
      </c>
      <c r="F45" s="21">
        <v>14353.0</v>
      </c>
      <c r="G45" s="24">
        <f t="shared" si="4"/>
        <v>707.044335</v>
      </c>
      <c r="H45" s="24">
        <f t="shared" si="5"/>
        <v>731.044335</v>
      </c>
      <c r="I45" s="25">
        <f t="shared" si="6"/>
        <v>3.282974623</v>
      </c>
    </row>
    <row r="46">
      <c r="A46" s="19"/>
      <c r="B46" s="20"/>
      <c r="C46" s="21" t="s">
        <v>58</v>
      </c>
      <c r="D46" s="21">
        <v>5.065917969</v>
      </c>
      <c r="E46" s="21">
        <v>60.79101563</v>
      </c>
      <c r="F46" s="21">
        <v>14353.0</v>
      </c>
      <c r="G46" s="24">
        <f t="shared" si="4"/>
        <v>707.044335</v>
      </c>
      <c r="H46" s="24">
        <f t="shared" si="5"/>
        <v>731.044335</v>
      </c>
      <c r="I46" s="25">
        <f t="shared" si="6"/>
        <v>0.08315640067</v>
      </c>
    </row>
    <row r="47">
      <c r="A47" s="19"/>
      <c r="B47" s="20"/>
      <c r="C47" s="21" t="s">
        <v>59</v>
      </c>
      <c r="D47" s="21">
        <v>4.577636719</v>
      </c>
      <c r="E47" s="21">
        <v>54.93164063</v>
      </c>
      <c r="F47" s="21">
        <v>14353.0</v>
      </c>
      <c r="G47" s="24">
        <f t="shared" si="4"/>
        <v>707.044335</v>
      </c>
      <c r="H47" s="24">
        <f t="shared" si="5"/>
        <v>731.044335</v>
      </c>
      <c r="I47" s="25">
        <f t="shared" si="6"/>
        <v>0.07514132591</v>
      </c>
    </row>
    <row r="48">
      <c r="A48" s="19"/>
      <c r="B48" s="20"/>
      <c r="C48" s="21" t="s">
        <v>60</v>
      </c>
      <c r="D48" s="21">
        <v>0.01220703125</v>
      </c>
      <c r="E48" s="21">
        <v>0.146484375</v>
      </c>
      <c r="F48" s="21">
        <v>14353.0</v>
      </c>
      <c r="G48" s="24">
        <f t="shared" si="4"/>
        <v>707.044335</v>
      </c>
      <c r="H48" s="24">
        <f t="shared" si="5"/>
        <v>731.044335</v>
      </c>
      <c r="I48" s="25">
        <f t="shared" si="6"/>
        <v>0.0002003768691</v>
      </c>
    </row>
    <row r="49">
      <c r="A49" s="11">
        <v>13.0</v>
      </c>
      <c r="B49" s="35" t="s">
        <v>61</v>
      </c>
      <c r="C49" s="21" t="s">
        <v>62</v>
      </c>
      <c r="D49" s="21">
        <v>100.0</v>
      </c>
      <c r="E49" s="21">
        <v>1200.0</v>
      </c>
      <c r="F49" s="21">
        <v>301.0</v>
      </c>
      <c r="G49" s="24">
        <f t="shared" si="4"/>
        <v>14.82758621</v>
      </c>
      <c r="H49" s="24">
        <f t="shared" si="5"/>
        <v>38.82758621</v>
      </c>
      <c r="I49" s="25">
        <f t="shared" si="6"/>
        <v>30.90586146</v>
      </c>
    </row>
    <row r="50">
      <c r="A50" s="19"/>
      <c r="B50" s="20"/>
      <c r="C50" s="21" t="s">
        <v>63</v>
      </c>
      <c r="D50" s="21">
        <v>2.026367188</v>
      </c>
      <c r="E50" s="21">
        <v>24.31640625</v>
      </c>
      <c r="F50" s="21">
        <v>301.0</v>
      </c>
      <c r="G50" s="24">
        <f t="shared" si="4"/>
        <v>14.82758621</v>
      </c>
      <c r="H50" s="24">
        <f t="shared" si="5"/>
        <v>38.82758621</v>
      </c>
      <c r="I50" s="25">
        <f t="shared" si="6"/>
        <v>0.6262662356</v>
      </c>
    </row>
    <row r="51">
      <c r="A51" s="19"/>
      <c r="B51" s="20"/>
      <c r="C51" s="21" t="s">
        <v>64</v>
      </c>
      <c r="D51" s="21">
        <v>2.026367188</v>
      </c>
      <c r="E51" s="21">
        <v>24.31640625</v>
      </c>
      <c r="F51" s="21">
        <v>301.0</v>
      </c>
      <c r="G51" s="24">
        <f t="shared" si="4"/>
        <v>14.82758621</v>
      </c>
      <c r="H51" s="24">
        <f t="shared" si="5"/>
        <v>38.82758621</v>
      </c>
      <c r="I51" s="25">
        <f t="shared" si="6"/>
        <v>0.6262662356</v>
      </c>
    </row>
    <row r="52">
      <c r="A52" s="19"/>
      <c r="B52" s="20"/>
      <c r="C52" s="21" t="s">
        <v>65</v>
      </c>
      <c r="D52" s="21">
        <v>0.01220703125</v>
      </c>
      <c r="E52" s="21">
        <v>0.146484375</v>
      </c>
      <c r="F52" s="21">
        <v>301.0</v>
      </c>
      <c r="G52" s="24">
        <f t="shared" si="4"/>
        <v>14.82758621</v>
      </c>
      <c r="H52" s="24">
        <f t="shared" si="5"/>
        <v>38.82758621</v>
      </c>
      <c r="I52" s="25">
        <f t="shared" si="6"/>
        <v>0.003772688166</v>
      </c>
    </row>
    <row r="53">
      <c r="A53" s="11">
        <v>14.0</v>
      </c>
      <c r="B53" s="35" t="s">
        <v>66</v>
      </c>
      <c r="C53" s="21" t="s">
        <v>50</v>
      </c>
      <c r="D53" s="21">
        <v>100.0</v>
      </c>
      <c r="E53" s="21">
        <v>12000.0</v>
      </c>
      <c r="F53" s="21">
        <v>86.0</v>
      </c>
      <c r="G53" s="24">
        <f t="shared" si="4"/>
        <v>4.236453202</v>
      </c>
      <c r="H53" s="24">
        <f t="shared" si="5"/>
        <v>28.2364532</v>
      </c>
      <c r="I53" s="25">
        <f t="shared" si="6"/>
        <v>424.9825541</v>
      </c>
    </row>
    <row r="54">
      <c r="A54" s="19"/>
      <c r="B54" s="20"/>
      <c r="C54" s="21" t="s">
        <v>62</v>
      </c>
      <c r="D54" s="21">
        <v>100.0</v>
      </c>
      <c r="E54" s="21">
        <v>1200.0</v>
      </c>
      <c r="F54" s="21">
        <v>86.0</v>
      </c>
      <c r="G54" s="24">
        <f t="shared" si="4"/>
        <v>4.236453202</v>
      </c>
      <c r="H54" s="24">
        <f t="shared" si="5"/>
        <v>28.2364532</v>
      </c>
      <c r="I54" s="25">
        <f t="shared" si="6"/>
        <v>42.49825541</v>
      </c>
    </row>
    <row r="55">
      <c r="A55" s="19"/>
      <c r="B55" s="20"/>
      <c r="C55" s="21" t="s">
        <v>67</v>
      </c>
      <c r="D55" s="21">
        <v>2.026367188</v>
      </c>
      <c r="E55" s="21">
        <v>48.6328125</v>
      </c>
      <c r="F55" s="21">
        <v>86.0</v>
      </c>
      <c r="G55" s="24">
        <f t="shared" si="4"/>
        <v>4.236453202</v>
      </c>
      <c r="H55" s="24">
        <f t="shared" si="5"/>
        <v>28.2364532</v>
      </c>
      <c r="I55" s="25">
        <f t="shared" si="6"/>
        <v>1.722341406</v>
      </c>
    </row>
    <row r="56">
      <c r="A56" s="19"/>
      <c r="B56" s="20"/>
      <c r="C56" s="21" t="s">
        <v>68</v>
      </c>
      <c r="D56" s="21">
        <v>1.013183594</v>
      </c>
      <c r="E56" s="21">
        <v>12.15820313</v>
      </c>
      <c r="F56" s="21">
        <v>86.0</v>
      </c>
      <c r="G56" s="24">
        <f t="shared" si="4"/>
        <v>4.236453202</v>
      </c>
      <c r="H56" s="24">
        <f t="shared" si="5"/>
        <v>28.2364532</v>
      </c>
      <c r="I56" s="25">
        <f t="shared" si="6"/>
        <v>0.4305853516</v>
      </c>
    </row>
    <row r="57">
      <c r="A57" s="19"/>
      <c r="B57" s="20"/>
      <c r="C57" s="21" t="s">
        <v>39</v>
      </c>
      <c r="D57" s="21">
        <v>0.09155273438</v>
      </c>
      <c r="E57" s="21">
        <v>1.098632813</v>
      </c>
      <c r="F57" s="21">
        <v>86.0</v>
      </c>
      <c r="G57" s="24">
        <f t="shared" si="4"/>
        <v>4.236453202</v>
      </c>
      <c r="H57" s="24">
        <f t="shared" si="5"/>
        <v>28.2364532</v>
      </c>
      <c r="I57" s="25">
        <f t="shared" si="6"/>
        <v>0.03890831491</v>
      </c>
    </row>
    <row r="58">
      <c r="A58" s="11">
        <v>15.0</v>
      </c>
      <c r="B58" s="35" t="s">
        <v>69</v>
      </c>
      <c r="C58" s="21" t="s">
        <v>51</v>
      </c>
      <c r="D58" s="21">
        <v>100.0</v>
      </c>
      <c r="E58" s="21">
        <v>1200.0</v>
      </c>
      <c r="F58" s="21">
        <v>9310.0</v>
      </c>
      <c r="G58" s="24">
        <f t="shared" si="4"/>
        <v>458.6206897</v>
      </c>
      <c r="H58" s="24">
        <f t="shared" si="5"/>
        <v>482.6206897</v>
      </c>
      <c r="I58" s="25">
        <f t="shared" si="6"/>
        <v>2.486424693</v>
      </c>
      <c r="K58" s="42"/>
    </row>
    <row r="59">
      <c r="A59" s="19"/>
      <c r="B59" s="20"/>
      <c r="C59" s="21" t="s">
        <v>70</v>
      </c>
      <c r="D59" s="21">
        <v>2.026367188</v>
      </c>
      <c r="E59" s="21">
        <v>24.31640625</v>
      </c>
      <c r="F59" s="21">
        <v>9310.0</v>
      </c>
      <c r="G59" s="24">
        <f t="shared" si="4"/>
        <v>458.6206897</v>
      </c>
      <c r="H59" s="24">
        <f t="shared" si="5"/>
        <v>482.6206897</v>
      </c>
      <c r="I59" s="25">
        <f t="shared" si="6"/>
        <v>0.05038409412</v>
      </c>
    </row>
    <row r="60">
      <c r="A60" s="19"/>
      <c r="B60" s="20"/>
      <c r="C60" s="21" t="s">
        <v>71</v>
      </c>
      <c r="D60" s="21">
        <v>2.026367188</v>
      </c>
      <c r="E60" s="21">
        <v>24.31640625</v>
      </c>
      <c r="F60" s="21">
        <v>9310.0</v>
      </c>
      <c r="G60" s="24">
        <f t="shared" si="4"/>
        <v>458.6206897</v>
      </c>
      <c r="H60" s="24">
        <f t="shared" si="5"/>
        <v>482.6206897</v>
      </c>
      <c r="I60" s="25">
        <f t="shared" si="6"/>
        <v>0.05038409412</v>
      </c>
    </row>
    <row r="61">
      <c r="A61" s="19"/>
      <c r="B61" s="20"/>
      <c r="C61" s="21" t="s">
        <v>32</v>
      </c>
      <c r="D61" s="21">
        <v>0.001525878906</v>
      </c>
      <c r="E61" s="21">
        <v>0.01831054688</v>
      </c>
      <c r="F61" s="21">
        <v>9310.0</v>
      </c>
      <c r="G61" s="24">
        <f t="shared" si="4"/>
        <v>458.6206897</v>
      </c>
      <c r="H61" s="24">
        <f t="shared" si="5"/>
        <v>482.6206897</v>
      </c>
      <c r="I61" s="25">
        <f t="shared" si="6"/>
        <v>0.00003793982992</v>
      </c>
    </row>
    <row r="62">
      <c r="A62" s="11">
        <v>16.0</v>
      </c>
      <c r="B62" s="35" t="s">
        <v>72</v>
      </c>
      <c r="C62" s="21" t="s">
        <v>73</v>
      </c>
      <c r="D62" s="21">
        <v>1.013183594</v>
      </c>
      <c r="E62" s="21">
        <v>24.31640625</v>
      </c>
      <c r="F62" s="21">
        <v>41.0</v>
      </c>
      <c r="G62" s="24">
        <f t="shared" si="4"/>
        <v>2.019704433</v>
      </c>
      <c r="H62" s="24">
        <f t="shared" si="5"/>
        <v>26.01970443</v>
      </c>
      <c r="I62" s="25">
        <f t="shared" si="6"/>
        <v>0.9345381425</v>
      </c>
    </row>
    <row r="63">
      <c r="A63" s="19"/>
      <c r="B63" s="20"/>
      <c r="C63" s="21" t="s">
        <v>74</v>
      </c>
      <c r="D63" s="21">
        <v>1.013183594</v>
      </c>
      <c r="E63" s="21">
        <v>12.15820313</v>
      </c>
      <c r="F63" s="21">
        <v>41.0</v>
      </c>
      <c r="G63" s="24">
        <f t="shared" si="4"/>
        <v>2.019704433</v>
      </c>
      <c r="H63" s="24">
        <f t="shared" si="5"/>
        <v>26.01970443</v>
      </c>
      <c r="I63" s="25">
        <f t="shared" si="6"/>
        <v>0.4672690714</v>
      </c>
    </row>
    <row r="64">
      <c r="A64" s="11">
        <v>17.0</v>
      </c>
      <c r="B64" s="35" t="s">
        <v>75</v>
      </c>
      <c r="C64" s="21" t="s">
        <v>33</v>
      </c>
      <c r="D64" s="21">
        <v>0.666809082</v>
      </c>
      <c r="E64" s="21">
        <v>8.001708984</v>
      </c>
      <c r="F64" s="21">
        <v>45.0</v>
      </c>
      <c r="G64" s="24">
        <f t="shared" si="4"/>
        <v>2.216748768</v>
      </c>
      <c r="H64" s="24">
        <f t="shared" si="5"/>
        <v>26.21674877</v>
      </c>
      <c r="I64" s="25">
        <f t="shared" si="6"/>
        <v>0.3052136272</v>
      </c>
    </row>
    <row r="65">
      <c r="A65" s="19"/>
      <c r="B65" s="36"/>
      <c r="C65" s="38" t="s">
        <v>76</v>
      </c>
      <c r="D65" s="38">
        <v>0.01220703125</v>
      </c>
      <c r="E65" s="38">
        <v>0.146484375</v>
      </c>
      <c r="F65" s="38">
        <v>45.0</v>
      </c>
      <c r="G65" s="39">
        <f t="shared" si="4"/>
        <v>2.216748768</v>
      </c>
      <c r="H65" s="39">
        <f t="shared" si="5"/>
        <v>26.21674877</v>
      </c>
      <c r="I65" s="40">
        <f t="shared" si="6"/>
        <v>0.005587434822</v>
      </c>
    </row>
    <row r="66">
      <c r="A66" s="19"/>
      <c r="B66" s="22"/>
      <c r="C66" s="22"/>
      <c r="D66" s="22"/>
      <c r="E66" s="22"/>
      <c r="F66" s="22"/>
      <c r="G66" s="24"/>
      <c r="H66" s="22"/>
      <c r="I66" s="41"/>
    </row>
    <row r="67">
      <c r="A67" s="11">
        <v>18.0</v>
      </c>
      <c r="B67" s="12" t="s">
        <v>77</v>
      </c>
      <c r="C67" s="13" t="s">
        <v>62</v>
      </c>
      <c r="D67" s="13">
        <v>100.0</v>
      </c>
      <c r="E67" s="13">
        <v>1800.0</v>
      </c>
      <c r="F67" s="13">
        <v>4213.0</v>
      </c>
      <c r="G67" s="15">
        <f t="shared" ref="G67:G96" si="7">F67/20.3</f>
        <v>207.5369458</v>
      </c>
      <c r="H67" s="15">
        <f t="shared" ref="H67:H96" si="8">G67+24</f>
        <v>231.5369458</v>
      </c>
      <c r="I67" s="16">
        <f t="shared" ref="I67:I96" si="9">E67/H67</f>
        <v>7.774137271</v>
      </c>
    </row>
    <row r="68">
      <c r="A68" s="19"/>
      <c r="B68" s="20"/>
      <c r="C68" s="21" t="s">
        <v>78</v>
      </c>
      <c r="D68" s="21">
        <v>2.026367188</v>
      </c>
      <c r="E68" s="21">
        <v>145.8984375</v>
      </c>
      <c r="F68" s="21">
        <v>4213.0</v>
      </c>
      <c r="G68" s="24">
        <f t="shared" si="7"/>
        <v>207.5369458</v>
      </c>
      <c r="H68" s="24">
        <f t="shared" si="8"/>
        <v>231.5369458</v>
      </c>
      <c r="I68" s="25">
        <f t="shared" si="9"/>
        <v>0.6301302671</v>
      </c>
    </row>
    <row r="69">
      <c r="A69" s="19"/>
      <c r="B69" s="20"/>
      <c r="C69" s="21" t="s">
        <v>67</v>
      </c>
      <c r="D69" s="21">
        <v>2.026367188</v>
      </c>
      <c r="E69" s="21">
        <v>36.47460938</v>
      </c>
      <c r="F69" s="21">
        <v>4213.0</v>
      </c>
      <c r="G69" s="24">
        <f t="shared" si="7"/>
        <v>207.5369458</v>
      </c>
      <c r="H69" s="24">
        <f t="shared" si="8"/>
        <v>231.5369458</v>
      </c>
      <c r="I69" s="25">
        <f t="shared" si="9"/>
        <v>0.1575325668</v>
      </c>
    </row>
    <row r="70">
      <c r="A70" s="19"/>
      <c r="B70" s="20"/>
      <c r="C70" s="21" t="s">
        <v>79</v>
      </c>
      <c r="D70" s="21">
        <v>1.013183594</v>
      </c>
      <c r="E70" s="21">
        <v>18.23730469</v>
      </c>
      <c r="F70" s="21">
        <v>4213.0</v>
      </c>
      <c r="G70" s="24">
        <f t="shared" si="7"/>
        <v>207.5369458</v>
      </c>
      <c r="H70" s="24">
        <f t="shared" si="8"/>
        <v>231.5369458</v>
      </c>
      <c r="I70" s="25">
        <f t="shared" si="9"/>
        <v>0.07876628339</v>
      </c>
    </row>
    <row r="71">
      <c r="A71" s="11">
        <v>19.0</v>
      </c>
      <c r="B71" s="35" t="s">
        <v>80</v>
      </c>
      <c r="C71" s="21" t="s">
        <v>81</v>
      </c>
      <c r="D71" s="21">
        <v>100.0</v>
      </c>
      <c r="E71" s="21">
        <v>1800.0</v>
      </c>
      <c r="F71" s="21">
        <v>41.0</v>
      </c>
      <c r="G71" s="24">
        <f t="shared" si="7"/>
        <v>2.019704433</v>
      </c>
      <c r="H71" s="24">
        <f t="shared" si="8"/>
        <v>26.01970443</v>
      </c>
      <c r="I71" s="25">
        <f t="shared" si="9"/>
        <v>69.17834154</v>
      </c>
    </row>
    <row r="72">
      <c r="A72" s="19"/>
      <c r="B72" s="20"/>
      <c r="C72" s="21" t="s">
        <v>82</v>
      </c>
      <c r="D72" s="21">
        <v>2.026367188</v>
      </c>
      <c r="E72" s="21">
        <v>36.47460938</v>
      </c>
      <c r="F72" s="21">
        <v>41.0</v>
      </c>
      <c r="G72" s="24">
        <f t="shared" si="7"/>
        <v>2.019704433</v>
      </c>
      <c r="H72" s="24">
        <f t="shared" si="8"/>
        <v>26.01970443</v>
      </c>
      <c r="I72" s="25">
        <f t="shared" si="9"/>
        <v>1.401807214</v>
      </c>
    </row>
    <row r="73">
      <c r="A73" s="19"/>
      <c r="B73" s="20"/>
      <c r="C73" s="21" t="s">
        <v>32</v>
      </c>
      <c r="D73" s="21">
        <v>0.4440307617</v>
      </c>
      <c r="E73" s="21">
        <v>7.992553711</v>
      </c>
      <c r="F73" s="21">
        <v>41.0</v>
      </c>
      <c r="G73" s="24">
        <f t="shared" si="7"/>
        <v>2.019704433</v>
      </c>
      <c r="H73" s="24">
        <f t="shared" si="8"/>
        <v>26.01970443</v>
      </c>
      <c r="I73" s="25">
        <f t="shared" si="9"/>
        <v>0.3071731169</v>
      </c>
    </row>
    <row r="74">
      <c r="A74" s="11">
        <v>20.0</v>
      </c>
      <c r="B74" s="35" t="s">
        <v>83</v>
      </c>
      <c r="C74" s="21" t="s">
        <v>44</v>
      </c>
      <c r="D74" s="21">
        <v>100.0</v>
      </c>
      <c r="E74" s="21">
        <v>1800.0</v>
      </c>
      <c r="F74" s="21">
        <v>3184.0</v>
      </c>
      <c r="G74" s="24">
        <f t="shared" si="7"/>
        <v>156.8472906</v>
      </c>
      <c r="H74" s="24">
        <f t="shared" si="8"/>
        <v>180.8472906</v>
      </c>
      <c r="I74" s="25">
        <f t="shared" si="9"/>
        <v>9.953148834</v>
      </c>
    </row>
    <row r="75">
      <c r="A75" s="19"/>
      <c r="B75" s="20"/>
      <c r="C75" s="21" t="s">
        <v>45</v>
      </c>
      <c r="D75" s="21">
        <v>1.013183594</v>
      </c>
      <c r="E75" s="21">
        <v>18.23730469</v>
      </c>
      <c r="F75" s="21">
        <v>3184.0</v>
      </c>
      <c r="G75" s="24">
        <f t="shared" si="7"/>
        <v>156.8472906</v>
      </c>
      <c r="H75" s="24">
        <f t="shared" si="8"/>
        <v>180.8472906</v>
      </c>
      <c r="I75" s="25">
        <f t="shared" si="9"/>
        <v>0.1008436711</v>
      </c>
    </row>
    <row r="76">
      <c r="A76" s="19"/>
      <c r="B76" s="20"/>
      <c r="C76" s="21" t="s">
        <v>84</v>
      </c>
      <c r="D76" s="21">
        <v>0.01220703125</v>
      </c>
      <c r="E76" s="21">
        <v>0.2197265625</v>
      </c>
      <c r="F76" s="21">
        <v>3184.0</v>
      </c>
      <c r="G76" s="24">
        <f t="shared" si="7"/>
        <v>156.8472906</v>
      </c>
      <c r="H76" s="24">
        <f t="shared" si="8"/>
        <v>180.8472906</v>
      </c>
      <c r="I76" s="25">
        <f t="shared" si="9"/>
        <v>0.001214983989</v>
      </c>
    </row>
    <row r="77">
      <c r="A77" s="11">
        <v>21.0</v>
      </c>
      <c r="B77" s="35" t="s">
        <v>85</v>
      </c>
      <c r="C77" s="21" t="s">
        <v>37</v>
      </c>
      <c r="D77" s="21">
        <v>200.0</v>
      </c>
      <c r="E77" s="21">
        <v>3600.0</v>
      </c>
      <c r="F77" s="21">
        <v>2566.0</v>
      </c>
      <c r="G77" s="24">
        <f t="shared" si="7"/>
        <v>126.4039409</v>
      </c>
      <c r="H77" s="24">
        <f t="shared" si="8"/>
        <v>150.4039409</v>
      </c>
      <c r="I77" s="25">
        <f t="shared" si="9"/>
        <v>23.93554304</v>
      </c>
    </row>
    <row r="78">
      <c r="A78" s="19"/>
      <c r="B78" s="20"/>
      <c r="C78" s="21" t="s">
        <v>38</v>
      </c>
      <c r="D78" s="21">
        <v>15.25878906</v>
      </c>
      <c r="E78" s="21">
        <v>274.6582031</v>
      </c>
      <c r="F78" s="21">
        <v>2566.0</v>
      </c>
      <c r="G78" s="24">
        <f t="shared" si="7"/>
        <v>126.4039409</v>
      </c>
      <c r="H78" s="24">
        <f t="shared" si="8"/>
        <v>150.4039409</v>
      </c>
      <c r="I78" s="25">
        <f t="shared" si="9"/>
        <v>1.826137011</v>
      </c>
    </row>
    <row r="79">
      <c r="A79" s="19"/>
      <c r="B79" s="20"/>
      <c r="C79" s="21" t="s">
        <v>86</v>
      </c>
      <c r="D79" s="21">
        <v>0.01220703125</v>
      </c>
      <c r="E79" s="21">
        <v>0.2197265625</v>
      </c>
      <c r="F79" s="21">
        <v>2566.0</v>
      </c>
      <c r="G79" s="24">
        <f t="shared" si="7"/>
        <v>126.4039409</v>
      </c>
      <c r="H79" s="24">
        <f t="shared" si="8"/>
        <v>150.4039409</v>
      </c>
      <c r="I79" s="25">
        <f t="shared" si="9"/>
        <v>0.001460909609</v>
      </c>
    </row>
    <row r="80">
      <c r="A80" s="11">
        <v>22.0</v>
      </c>
      <c r="B80" s="35" t="s">
        <v>87</v>
      </c>
      <c r="C80" s="21" t="s">
        <v>88</v>
      </c>
      <c r="D80" s="21">
        <v>100.0</v>
      </c>
      <c r="E80" s="21">
        <v>1800.0</v>
      </c>
      <c r="F80" s="21">
        <v>2104.0</v>
      </c>
      <c r="G80" s="24">
        <f t="shared" si="7"/>
        <v>103.6453202</v>
      </c>
      <c r="H80" s="24">
        <f t="shared" si="8"/>
        <v>127.6453202</v>
      </c>
      <c r="I80" s="25">
        <f t="shared" si="9"/>
        <v>14.10157456</v>
      </c>
    </row>
    <row r="81">
      <c r="A81" s="19"/>
      <c r="B81" s="20"/>
      <c r="C81" s="21" t="s">
        <v>89</v>
      </c>
      <c r="D81" s="21">
        <v>5.065917969</v>
      </c>
      <c r="E81" s="21">
        <v>91.18652344</v>
      </c>
      <c r="F81" s="21">
        <v>2104.0</v>
      </c>
      <c r="G81" s="24">
        <f t="shared" si="7"/>
        <v>103.6453202</v>
      </c>
      <c r="H81" s="24">
        <f t="shared" si="8"/>
        <v>127.6453202</v>
      </c>
      <c r="I81" s="25">
        <f t="shared" si="9"/>
        <v>0.7143741995</v>
      </c>
    </row>
    <row r="82">
      <c r="A82" s="19"/>
      <c r="B82" s="20"/>
      <c r="C82" s="21" t="s">
        <v>90</v>
      </c>
      <c r="D82" s="21">
        <v>0.01220703125</v>
      </c>
      <c r="E82" s="21">
        <v>0.2197265625</v>
      </c>
      <c r="F82" s="21">
        <v>2104.0</v>
      </c>
      <c r="G82" s="24">
        <f t="shared" si="7"/>
        <v>103.6453202</v>
      </c>
      <c r="H82" s="24">
        <f t="shared" si="8"/>
        <v>127.6453202</v>
      </c>
      <c r="I82" s="25">
        <f t="shared" si="9"/>
        <v>0.001721383613</v>
      </c>
    </row>
    <row r="83">
      <c r="A83" s="11">
        <v>23.0</v>
      </c>
      <c r="B83" s="35" t="s">
        <v>91</v>
      </c>
      <c r="C83" s="21" t="s">
        <v>81</v>
      </c>
      <c r="D83" s="21">
        <v>100.0</v>
      </c>
      <c r="E83" s="21">
        <v>1800.0</v>
      </c>
      <c r="F83" s="21">
        <v>1667.0</v>
      </c>
      <c r="G83" s="24">
        <f t="shared" si="7"/>
        <v>82.1182266</v>
      </c>
      <c r="H83" s="24">
        <f t="shared" si="8"/>
        <v>106.1182266</v>
      </c>
      <c r="I83" s="25">
        <f t="shared" si="9"/>
        <v>16.96221335</v>
      </c>
    </row>
    <row r="84">
      <c r="A84" s="19"/>
      <c r="B84" s="20"/>
      <c r="C84" s="21" t="s">
        <v>92</v>
      </c>
      <c r="D84" s="21">
        <v>1.14440918</v>
      </c>
      <c r="E84" s="21">
        <v>41.19873047</v>
      </c>
      <c r="F84" s="21">
        <v>1667.0</v>
      </c>
      <c r="G84" s="24">
        <f t="shared" si="7"/>
        <v>82.1182266</v>
      </c>
      <c r="H84" s="24">
        <f t="shared" si="8"/>
        <v>106.1182266</v>
      </c>
      <c r="I84" s="25">
        <f t="shared" si="9"/>
        <v>0.3882342533</v>
      </c>
    </row>
    <row r="85">
      <c r="A85" s="11">
        <v>24.0</v>
      </c>
      <c r="B85" s="35" t="s">
        <v>93</v>
      </c>
      <c r="C85" s="21" t="s">
        <v>51</v>
      </c>
      <c r="D85" s="21">
        <v>100.0</v>
      </c>
      <c r="E85" s="21">
        <v>1800.0</v>
      </c>
      <c r="F85" s="21">
        <v>985.0</v>
      </c>
      <c r="G85" s="24">
        <f t="shared" si="7"/>
        <v>48.52216749</v>
      </c>
      <c r="H85" s="24">
        <f t="shared" si="8"/>
        <v>72.52216749</v>
      </c>
      <c r="I85" s="25">
        <f t="shared" si="9"/>
        <v>24.81999728</v>
      </c>
    </row>
    <row r="86">
      <c r="A86" s="19"/>
      <c r="B86" s="20"/>
      <c r="C86" s="21" t="s">
        <v>94</v>
      </c>
      <c r="D86" s="21">
        <v>2.026367188</v>
      </c>
      <c r="E86" s="21">
        <v>36.47460938</v>
      </c>
      <c r="F86" s="21">
        <v>985.0</v>
      </c>
      <c r="G86" s="24">
        <f t="shared" si="7"/>
        <v>48.52216749</v>
      </c>
      <c r="H86" s="24">
        <f t="shared" si="8"/>
        <v>72.52216749</v>
      </c>
      <c r="I86" s="25">
        <f t="shared" si="9"/>
        <v>0.5029442809</v>
      </c>
    </row>
    <row r="87">
      <c r="A87" s="11">
        <v>25.0</v>
      </c>
      <c r="B87" s="35" t="s">
        <v>95</v>
      </c>
      <c r="C87" s="21" t="s">
        <v>37</v>
      </c>
      <c r="D87" s="21">
        <v>100.0</v>
      </c>
      <c r="E87" s="21">
        <v>2400.0</v>
      </c>
      <c r="F87" s="21">
        <v>716.0</v>
      </c>
      <c r="G87" s="24">
        <f t="shared" si="7"/>
        <v>35.27093596</v>
      </c>
      <c r="H87" s="24">
        <f t="shared" si="8"/>
        <v>59.27093596</v>
      </c>
      <c r="I87" s="25">
        <f t="shared" si="9"/>
        <v>40.49202128</v>
      </c>
    </row>
    <row r="88">
      <c r="A88" s="11">
        <v>26.0</v>
      </c>
      <c r="B88" s="35" t="s">
        <v>96</v>
      </c>
      <c r="C88" s="21" t="s">
        <v>50</v>
      </c>
      <c r="D88" s="21">
        <v>500.0</v>
      </c>
      <c r="E88" s="21">
        <v>12000.0</v>
      </c>
      <c r="F88" s="21">
        <v>476.0</v>
      </c>
      <c r="G88" s="24">
        <f t="shared" si="7"/>
        <v>23.44827586</v>
      </c>
      <c r="H88" s="24">
        <f t="shared" si="8"/>
        <v>47.44827586</v>
      </c>
      <c r="I88" s="25">
        <f t="shared" si="9"/>
        <v>252.9069767</v>
      </c>
    </row>
    <row r="89">
      <c r="A89" s="19"/>
      <c r="B89" s="35"/>
      <c r="C89" s="21" t="s">
        <v>51</v>
      </c>
      <c r="D89" s="21">
        <v>100.0</v>
      </c>
      <c r="E89" s="21">
        <v>2400.0</v>
      </c>
      <c r="F89" s="21">
        <v>476.0</v>
      </c>
      <c r="G89" s="24">
        <f t="shared" si="7"/>
        <v>23.44827586</v>
      </c>
      <c r="H89" s="24">
        <f t="shared" si="8"/>
        <v>47.44827586</v>
      </c>
      <c r="I89" s="25">
        <f t="shared" si="9"/>
        <v>50.58139535</v>
      </c>
    </row>
    <row r="90">
      <c r="A90" s="19"/>
      <c r="B90" s="20"/>
      <c r="C90" s="21" t="s">
        <v>78</v>
      </c>
      <c r="D90" s="21">
        <v>1.831054688</v>
      </c>
      <c r="E90" s="21">
        <v>43.9453125</v>
      </c>
      <c r="F90" s="21">
        <v>476.0</v>
      </c>
      <c r="G90" s="24">
        <f t="shared" si="7"/>
        <v>23.44827586</v>
      </c>
      <c r="H90" s="24">
        <f t="shared" si="8"/>
        <v>47.44827586</v>
      </c>
      <c r="I90" s="25">
        <f t="shared" si="9"/>
        <v>0.9261730105</v>
      </c>
    </row>
    <row r="91">
      <c r="A91" s="19"/>
      <c r="B91" s="20"/>
      <c r="C91" s="21" t="s">
        <v>68</v>
      </c>
      <c r="D91" s="21">
        <v>0.9155273438</v>
      </c>
      <c r="E91" s="21">
        <v>21.97265625</v>
      </c>
      <c r="F91" s="21">
        <v>476.0</v>
      </c>
      <c r="G91" s="24">
        <f t="shared" si="7"/>
        <v>23.44827586</v>
      </c>
      <c r="H91" s="24">
        <f t="shared" si="8"/>
        <v>47.44827586</v>
      </c>
      <c r="I91" s="25">
        <f t="shared" si="9"/>
        <v>0.4630865053</v>
      </c>
    </row>
    <row r="92">
      <c r="A92" s="11">
        <v>24.0</v>
      </c>
      <c r="B92" s="35" t="s">
        <v>97</v>
      </c>
      <c r="C92" s="21" t="s">
        <v>51</v>
      </c>
      <c r="D92" s="21">
        <v>100.0</v>
      </c>
      <c r="E92" s="21">
        <v>2400.0</v>
      </c>
      <c r="F92" s="21">
        <v>48.0</v>
      </c>
      <c r="G92" s="24">
        <f t="shared" si="7"/>
        <v>2.36453202</v>
      </c>
      <c r="H92" s="24">
        <f t="shared" si="8"/>
        <v>26.36453202</v>
      </c>
      <c r="I92" s="25">
        <f t="shared" si="9"/>
        <v>91.03139013</v>
      </c>
    </row>
    <row r="93">
      <c r="A93" s="19"/>
      <c r="B93" s="20"/>
      <c r="C93" s="21" t="s">
        <v>38</v>
      </c>
      <c r="D93" s="21">
        <v>10.13183594</v>
      </c>
      <c r="E93" s="21">
        <v>243.1640625</v>
      </c>
      <c r="F93" s="21">
        <v>48.0</v>
      </c>
      <c r="G93" s="24">
        <f t="shared" si="7"/>
        <v>2.36453202</v>
      </c>
      <c r="H93" s="24">
        <f t="shared" si="8"/>
        <v>26.36453202</v>
      </c>
      <c r="I93" s="25">
        <f t="shared" si="9"/>
        <v>9.2231511</v>
      </c>
    </row>
    <row r="94">
      <c r="A94" s="19"/>
      <c r="B94" s="20"/>
      <c r="C94" s="21" t="s">
        <v>98</v>
      </c>
      <c r="D94" s="21">
        <v>1.831054688</v>
      </c>
      <c r="E94" s="21">
        <v>43.9453125</v>
      </c>
      <c r="F94" s="21">
        <v>48.0</v>
      </c>
      <c r="G94" s="24">
        <f t="shared" si="7"/>
        <v>2.36453202</v>
      </c>
      <c r="H94" s="24">
        <f t="shared" si="8"/>
        <v>26.36453202</v>
      </c>
      <c r="I94" s="25">
        <f t="shared" si="9"/>
        <v>1.666834536</v>
      </c>
    </row>
    <row r="95">
      <c r="A95" s="11">
        <v>25.0</v>
      </c>
      <c r="B95" s="35" t="s">
        <v>99</v>
      </c>
      <c r="C95" s="21" t="s">
        <v>51</v>
      </c>
      <c r="D95" s="21">
        <v>100.0</v>
      </c>
      <c r="E95" s="21">
        <v>2400.0</v>
      </c>
      <c r="F95" s="21">
        <v>26.0</v>
      </c>
      <c r="G95" s="24">
        <f t="shared" si="7"/>
        <v>1.280788177</v>
      </c>
      <c r="H95" s="24">
        <f t="shared" si="8"/>
        <v>25.28078818</v>
      </c>
      <c r="I95" s="25">
        <f t="shared" si="9"/>
        <v>94.93374903</v>
      </c>
    </row>
    <row r="96">
      <c r="A96" s="43"/>
      <c r="B96" s="36"/>
      <c r="C96" s="38" t="s">
        <v>100</v>
      </c>
      <c r="D96" s="38">
        <v>100.0</v>
      </c>
      <c r="E96" s="38">
        <v>2400.0</v>
      </c>
      <c r="F96" s="38">
        <v>26.0</v>
      </c>
      <c r="G96" s="39">
        <f t="shared" si="7"/>
        <v>1.280788177</v>
      </c>
      <c r="H96" s="39">
        <f t="shared" si="8"/>
        <v>25.28078818</v>
      </c>
      <c r="I96" s="40">
        <f t="shared" si="9"/>
        <v>94.93374903</v>
      </c>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5.88"/>
    <col customWidth="1" min="3" max="3" width="17.88"/>
    <col customWidth="1" min="4" max="4" width="24.25"/>
    <col customWidth="1" min="11" max="11" width="16.75"/>
    <col customWidth="1" min="15" max="15" width="16.88"/>
    <col customWidth="1" min="16" max="17" width="16.75"/>
    <col customWidth="1" min="18" max="22" width="16.88"/>
    <col customWidth="1" min="23" max="23" width="22.13"/>
    <col customWidth="1" min="24" max="24" width="24.38"/>
  </cols>
  <sheetData>
    <row r="1" ht="52.5" customHeight="1">
      <c r="A1" s="44"/>
      <c r="B1" s="45" t="s">
        <v>101</v>
      </c>
      <c r="C1" s="46"/>
      <c r="D1" s="46"/>
      <c r="E1" s="46"/>
      <c r="F1" s="46"/>
      <c r="G1" s="46"/>
      <c r="H1" s="46"/>
      <c r="I1" s="46"/>
      <c r="J1" s="46"/>
      <c r="K1" s="9"/>
      <c r="L1" s="46"/>
      <c r="M1" s="46"/>
      <c r="N1" s="46"/>
      <c r="O1" s="46"/>
      <c r="P1" s="46"/>
      <c r="Q1" s="46"/>
      <c r="R1" s="46"/>
      <c r="S1" s="47"/>
      <c r="T1" s="48"/>
      <c r="U1" s="49"/>
      <c r="V1" s="49"/>
      <c r="W1" s="49"/>
      <c r="X1" s="49"/>
      <c r="Y1" s="49"/>
      <c r="Z1" s="50"/>
      <c r="AA1" s="50"/>
      <c r="AB1" s="50"/>
      <c r="AC1" s="50"/>
      <c r="AD1" s="50"/>
      <c r="AE1" s="50"/>
      <c r="AF1" s="50"/>
      <c r="AG1" s="50"/>
      <c r="AH1" s="50"/>
      <c r="AI1" s="50"/>
      <c r="AJ1" s="50"/>
      <c r="AK1" s="50"/>
      <c r="AL1" s="50"/>
      <c r="AM1" s="50"/>
      <c r="AN1" s="50"/>
    </row>
    <row r="2" ht="27.0" customHeight="1">
      <c r="A2" s="51" t="s">
        <v>102</v>
      </c>
      <c r="B2" s="52"/>
      <c r="C2" s="52" t="s">
        <v>103</v>
      </c>
      <c r="D2" s="52" t="s">
        <v>104</v>
      </c>
      <c r="E2" s="53" t="s">
        <v>105</v>
      </c>
      <c r="F2" s="53" t="s">
        <v>106</v>
      </c>
      <c r="G2" s="53" t="s">
        <v>107</v>
      </c>
      <c r="H2" s="53" t="s">
        <v>108</v>
      </c>
      <c r="I2" s="53" t="s">
        <v>109</v>
      </c>
      <c r="J2" s="53" t="s">
        <v>110</v>
      </c>
      <c r="K2" s="53" t="s">
        <v>111</v>
      </c>
      <c r="L2" s="53" t="s">
        <v>112</v>
      </c>
      <c r="M2" s="53" t="s">
        <v>113</v>
      </c>
      <c r="N2" s="53" t="s">
        <v>114</v>
      </c>
      <c r="O2" s="53" t="s">
        <v>115</v>
      </c>
      <c r="P2" s="53" t="s">
        <v>116</v>
      </c>
      <c r="Q2" s="53" t="s">
        <v>113</v>
      </c>
      <c r="R2" s="54" t="s">
        <v>117</v>
      </c>
      <c r="S2" s="55" t="s">
        <v>118</v>
      </c>
      <c r="T2" s="49"/>
      <c r="U2" s="49"/>
      <c r="V2" s="49"/>
      <c r="W2" s="49"/>
      <c r="X2" s="48"/>
      <c r="Y2" s="48"/>
      <c r="Z2" s="50"/>
      <c r="AA2" s="49"/>
      <c r="AB2" s="50"/>
      <c r="AC2" s="50"/>
      <c r="AD2" s="50"/>
      <c r="AE2" s="50"/>
      <c r="AF2" s="50"/>
      <c r="AG2" s="50"/>
      <c r="AH2" s="50"/>
      <c r="AI2" s="50"/>
      <c r="AJ2" s="50"/>
      <c r="AK2" s="50"/>
      <c r="AL2" s="50"/>
      <c r="AM2" s="50"/>
      <c r="AN2" s="50"/>
    </row>
    <row r="3">
      <c r="A3" s="56"/>
      <c r="B3" s="57">
        <v>1.0</v>
      </c>
      <c r="C3" s="57">
        <v>2711.0</v>
      </c>
      <c r="D3" s="57" t="s">
        <v>119</v>
      </c>
      <c r="E3" s="57">
        <v>100.0</v>
      </c>
      <c r="F3" s="57">
        <v>100.0</v>
      </c>
      <c r="G3" s="58" t="s">
        <v>120</v>
      </c>
      <c r="H3" s="57">
        <v>97089.0</v>
      </c>
      <c r="I3" s="57">
        <f>H3/24</f>
        <v>4045.375</v>
      </c>
      <c r="J3" s="57">
        <f>1785*24</f>
        <v>42840</v>
      </c>
      <c r="K3" s="57">
        <v>178.0</v>
      </c>
      <c r="L3" s="57" t="s">
        <v>15</v>
      </c>
      <c r="M3" s="57">
        <v>5.0</v>
      </c>
      <c r="N3" s="57">
        <f>M3*K3</f>
        <v>890</v>
      </c>
      <c r="O3" s="57" t="s">
        <v>17</v>
      </c>
      <c r="P3" s="57">
        <v>2731.0</v>
      </c>
      <c r="Q3" s="57">
        <v>1.0</v>
      </c>
      <c r="R3" s="59">
        <f t="shared" ref="R3:R5" si="1">P3/2^16*100</f>
        <v>4.167175293</v>
      </c>
      <c r="S3" s="60">
        <f>R3*K3/100</f>
        <v>7.417572021</v>
      </c>
      <c r="T3" s="48"/>
      <c r="U3" s="48"/>
      <c r="V3" s="48"/>
      <c r="W3" s="49"/>
      <c r="X3" s="48"/>
      <c r="Y3" s="49"/>
      <c r="Z3" s="50"/>
      <c r="AA3" s="49"/>
      <c r="AB3" s="50"/>
      <c r="AC3" s="50"/>
      <c r="AD3" s="50"/>
      <c r="AE3" s="50"/>
      <c r="AF3" s="50"/>
      <c r="AG3" s="50"/>
      <c r="AH3" s="50"/>
      <c r="AI3" s="50"/>
      <c r="AJ3" s="50"/>
      <c r="AK3" s="50"/>
      <c r="AL3" s="50"/>
      <c r="AM3" s="50"/>
      <c r="AN3" s="50"/>
    </row>
    <row r="4">
      <c r="A4" s="61"/>
      <c r="B4" s="59"/>
      <c r="C4" s="59"/>
      <c r="D4" s="57" t="s">
        <v>119</v>
      </c>
      <c r="E4" s="57"/>
      <c r="F4" s="57"/>
      <c r="G4" s="57"/>
      <c r="H4" s="57"/>
      <c r="I4" s="57"/>
      <c r="J4" s="57"/>
      <c r="K4" s="57">
        <v>178.0</v>
      </c>
      <c r="L4" s="57" t="s">
        <v>121</v>
      </c>
      <c r="M4" s="57" t="s">
        <v>121</v>
      </c>
      <c r="N4" s="57"/>
      <c r="O4" s="57" t="s">
        <v>19</v>
      </c>
      <c r="P4" s="57">
        <v>2731.0</v>
      </c>
      <c r="Q4" s="57">
        <v>1.0</v>
      </c>
      <c r="R4" s="59">
        <f t="shared" si="1"/>
        <v>4.167175293</v>
      </c>
      <c r="S4" s="60">
        <f t="shared" ref="S4:S5" si="2">K4*R4/100</f>
        <v>7.417572021</v>
      </c>
      <c r="T4" s="48"/>
      <c r="U4" s="48"/>
      <c r="V4" s="48"/>
      <c r="W4" s="48"/>
      <c r="X4" s="48"/>
      <c r="Y4" s="48"/>
      <c r="Z4" s="50"/>
      <c r="AA4" s="49"/>
      <c r="AB4" s="50"/>
      <c r="AC4" s="50"/>
      <c r="AD4" s="50"/>
      <c r="AE4" s="50"/>
      <c r="AF4" s="50"/>
      <c r="AG4" s="50"/>
      <c r="AH4" s="50"/>
      <c r="AI4" s="50"/>
      <c r="AJ4" s="50"/>
      <c r="AK4" s="50"/>
      <c r="AL4" s="50"/>
      <c r="AM4" s="50"/>
      <c r="AN4" s="50"/>
    </row>
    <row r="5">
      <c r="A5" s="61"/>
      <c r="B5" s="59"/>
      <c r="C5" s="59"/>
      <c r="D5" s="57" t="s">
        <v>119</v>
      </c>
      <c r="E5" s="57"/>
      <c r="F5" s="57"/>
      <c r="G5" s="57"/>
      <c r="H5" s="57"/>
      <c r="I5" s="57"/>
      <c r="J5" s="57" t="s">
        <v>121</v>
      </c>
      <c r="K5" s="57">
        <v>178.0</v>
      </c>
      <c r="L5" s="57" t="s">
        <v>121</v>
      </c>
      <c r="M5" s="57" t="s">
        <v>121</v>
      </c>
      <c r="N5" s="57"/>
      <c r="O5" s="57" t="s">
        <v>21</v>
      </c>
      <c r="P5" s="57">
        <v>2.0</v>
      </c>
      <c r="Q5" s="57">
        <v>1.0</v>
      </c>
      <c r="R5" s="59">
        <f t="shared" si="1"/>
        <v>0.003051757813</v>
      </c>
      <c r="S5" s="60">
        <f t="shared" si="2"/>
        <v>0.005432128906</v>
      </c>
      <c r="T5" s="48"/>
      <c r="U5" s="48"/>
      <c r="V5" s="48"/>
      <c r="W5" s="48"/>
      <c r="X5" s="48"/>
      <c r="Y5" s="48"/>
      <c r="Z5" s="50"/>
      <c r="AA5" s="49"/>
      <c r="AB5" s="50"/>
      <c r="AC5" s="50"/>
      <c r="AD5" s="50"/>
      <c r="AE5" s="50"/>
      <c r="AF5" s="50"/>
      <c r="AG5" s="50"/>
      <c r="AH5" s="50"/>
      <c r="AI5" s="50"/>
      <c r="AJ5" s="50"/>
      <c r="AK5" s="50"/>
      <c r="AL5" s="50"/>
      <c r="AM5" s="50"/>
      <c r="AN5" s="50"/>
    </row>
    <row r="6">
      <c r="A6" s="62"/>
      <c r="B6" s="63"/>
      <c r="C6" s="63"/>
      <c r="D6" s="63"/>
      <c r="E6" s="63"/>
      <c r="F6" s="63"/>
      <c r="G6" s="63"/>
      <c r="H6" s="63"/>
      <c r="I6" s="63"/>
      <c r="J6" s="63"/>
      <c r="K6" s="63"/>
      <c r="L6" s="63"/>
      <c r="M6" s="63"/>
      <c r="N6" s="63"/>
      <c r="O6" s="63"/>
      <c r="P6" s="63"/>
      <c r="Q6" s="63"/>
      <c r="R6" s="63"/>
      <c r="S6" s="64"/>
      <c r="T6" s="48"/>
      <c r="U6" s="48"/>
      <c r="V6" s="48"/>
      <c r="W6" s="48"/>
      <c r="X6" s="48"/>
      <c r="Y6" s="48"/>
      <c r="Z6" s="50"/>
      <c r="AA6" s="48"/>
      <c r="AB6" s="50"/>
      <c r="AC6" s="50"/>
      <c r="AD6" s="50"/>
      <c r="AE6" s="50"/>
      <c r="AF6" s="50"/>
      <c r="AG6" s="50"/>
      <c r="AH6" s="50"/>
      <c r="AI6" s="50"/>
      <c r="AJ6" s="50"/>
      <c r="AK6" s="50"/>
      <c r="AL6" s="50"/>
      <c r="AM6" s="50"/>
      <c r="AN6" s="50"/>
    </row>
    <row r="7">
      <c r="A7" s="61"/>
      <c r="B7" s="57">
        <v>2.0</v>
      </c>
      <c r="C7" s="57">
        <v>2679.0</v>
      </c>
      <c r="D7" s="57" t="s">
        <v>23</v>
      </c>
      <c r="E7" s="57">
        <v>86.0</v>
      </c>
      <c r="F7" s="57">
        <v>86.0</v>
      </c>
      <c r="G7" s="57" t="s">
        <v>122</v>
      </c>
      <c r="H7" s="57">
        <v>82175.0</v>
      </c>
      <c r="I7" s="57">
        <f>H7/24</f>
        <v>3423.958333</v>
      </c>
      <c r="J7" s="57">
        <v>28800.0</v>
      </c>
      <c r="K7" s="57">
        <v>240.0</v>
      </c>
      <c r="L7" s="57" t="s">
        <v>121</v>
      </c>
      <c r="M7" s="57" t="s">
        <v>121</v>
      </c>
      <c r="N7" s="57"/>
      <c r="O7" s="57" t="s">
        <v>17</v>
      </c>
      <c r="P7" s="57">
        <v>2048.0</v>
      </c>
      <c r="Q7" s="57">
        <v>2.0</v>
      </c>
      <c r="R7" s="59">
        <f t="shared" ref="R7:R9" si="3">P7/2^16*100</f>
        <v>3.125</v>
      </c>
      <c r="S7" s="60">
        <f t="shared" ref="S7:S9" si="4">K7*R7/100</f>
        <v>7.5</v>
      </c>
      <c r="T7" s="48"/>
      <c r="U7" s="48"/>
      <c r="V7" s="48"/>
      <c r="W7" s="48"/>
      <c r="X7" s="48"/>
      <c r="Y7" s="48"/>
      <c r="Z7" s="50"/>
      <c r="AA7" s="49"/>
      <c r="AB7" s="50"/>
      <c r="AC7" s="50"/>
      <c r="AD7" s="50"/>
      <c r="AE7" s="50"/>
      <c r="AF7" s="50"/>
      <c r="AG7" s="50"/>
      <c r="AH7" s="50"/>
      <c r="AI7" s="50"/>
      <c r="AJ7" s="50"/>
      <c r="AK7" s="50"/>
      <c r="AL7" s="50"/>
      <c r="AM7" s="50"/>
      <c r="AN7" s="50"/>
    </row>
    <row r="8">
      <c r="A8" s="61"/>
      <c r="B8" s="59"/>
      <c r="C8" s="59"/>
      <c r="D8" s="57" t="s">
        <v>121</v>
      </c>
      <c r="E8" s="57"/>
      <c r="F8" s="57"/>
      <c r="G8" s="57"/>
      <c r="H8" s="57"/>
      <c r="I8" s="57"/>
      <c r="J8" s="57" t="s">
        <v>121</v>
      </c>
      <c r="K8" s="57">
        <v>240.0</v>
      </c>
      <c r="L8" s="57" t="s">
        <v>121</v>
      </c>
      <c r="M8" s="57" t="s">
        <v>121</v>
      </c>
      <c r="N8" s="57"/>
      <c r="O8" s="57" t="s">
        <v>19</v>
      </c>
      <c r="P8" s="57">
        <v>2048.0</v>
      </c>
      <c r="Q8" s="57">
        <v>2.0</v>
      </c>
      <c r="R8" s="59">
        <f t="shared" si="3"/>
        <v>3.125</v>
      </c>
      <c r="S8" s="60">
        <f t="shared" si="4"/>
        <v>7.5</v>
      </c>
      <c r="T8" s="48"/>
      <c r="U8" s="48"/>
      <c r="V8" s="48"/>
      <c r="W8" s="48"/>
      <c r="X8" s="48"/>
      <c r="Y8" s="48"/>
      <c r="Z8" s="50"/>
      <c r="AA8" s="49"/>
      <c r="AB8" s="50"/>
      <c r="AC8" s="50"/>
      <c r="AD8" s="50"/>
      <c r="AE8" s="50"/>
      <c r="AF8" s="50"/>
      <c r="AG8" s="50"/>
      <c r="AH8" s="50"/>
      <c r="AI8" s="50"/>
      <c r="AJ8" s="50"/>
      <c r="AK8" s="50"/>
      <c r="AL8" s="50"/>
      <c r="AM8" s="50"/>
      <c r="AN8" s="50"/>
    </row>
    <row r="9">
      <c r="A9" s="61"/>
      <c r="B9" s="59"/>
      <c r="C9" s="59"/>
      <c r="D9" s="57" t="s">
        <v>121</v>
      </c>
      <c r="E9" s="57"/>
      <c r="F9" s="57"/>
      <c r="G9" s="57"/>
      <c r="H9" s="57"/>
      <c r="I9" s="57"/>
      <c r="J9" s="57" t="s">
        <v>121</v>
      </c>
      <c r="K9" s="57">
        <v>240.0</v>
      </c>
      <c r="L9" s="57" t="s">
        <v>121</v>
      </c>
      <c r="M9" s="57" t="s">
        <v>121</v>
      </c>
      <c r="N9" s="57"/>
      <c r="O9" s="57" t="s">
        <v>24</v>
      </c>
      <c r="P9" s="57">
        <v>2.0</v>
      </c>
      <c r="Q9" s="57">
        <v>1.0</v>
      </c>
      <c r="R9" s="59">
        <f t="shared" si="3"/>
        <v>0.003051757813</v>
      </c>
      <c r="S9" s="60">
        <f t="shared" si="4"/>
        <v>0.00732421875</v>
      </c>
      <c r="T9" s="48"/>
      <c r="U9" s="48"/>
      <c r="V9" s="48"/>
      <c r="W9" s="48"/>
      <c r="X9" s="48"/>
      <c r="Y9" s="48"/>
      <c r="Z9" s="50"/>
      <c r="AA9" s="49"/>
      <c r="AB9" s="50"/>
      <c r="AC9" s="50"/>
      <c r="AD9" s="50"/>
      <c r="AE9" s="50"/>
      <c r="AF9" s="50"/>
      <c r="AG9" s="50"/>
      <c r="AH9" s="50"/>
      <c r="AI9" s="50"/>
      <c r="AJ9" s="50"/>
      <c r="AK9" s="50"/>
      <c r="AL9" s="50"/>
      <c r="AM9" s="50"/>
      <c r="AN9" s="50"/>
    </row>
    <row r="10">
      <c r="A10" s="62"/>
      <c r="B10" s="63"/>
      <c r="C10" s="63"/>
      <c r="D10" s="63"/>
      <c r="E10" s="63"/>
      <c r="F10" s="63"/>
      <c r="G10" s="63"/>
      <c r="H10" s="63"/>
      <c r="I10" s="63"/>
      <c r="J10" s="63"/>
      <c r="K10" s="63"/>
      <c r="L10" s="63"/>
      <c r="M10" s="63"/>
      <c r="N10" s="63"/>
      <c r="O10" s="63"/>
      <c r="P10" s="63"/>
      <c r="Q10" s="63"/>
      <c r="R10" s="63"/>
      <c r="S10" s="64"/>
      <c r="T10" s="48"/>
      <c r="U10" s="48"/>
      <c r="V10" s="48"/>
      <c r="W10" s="48"/>
      <c r="X10" s="48"/>
      <c r="Y10" s="48"/>
      <c r="Z10" s="50"/>
      <c r="AA10" s="48"/>
      <c r="AB10" s="50"/>
      <c r="AC10" s="50"/>
      <c r="AD10" s="50"/>
      <c r="AE10" s="50"/>
      <c r="AF10" s="50"/>
      <c r="AG10" s="50"/>
      <c r="AH10" s="50"/>
      <c r="AI10" s="50"/>
      <c r="AJ10" s="50"/>
      <c r="AK10" s="50"/>
      <c r="AL10" s="50"/>
      <c r="AM10" s="50"/>
      <c r="AN10" s="50"/>
    </row>
    <row r="11">
      <c r="A11" s="61"/>
      <c r="B11" s="57">
        <v>3.0</v>
      </c>
      <c r="C11" s="57">
        <v>2648.0</v>
      </c>
      <c r="D11" s="57" t="s">
        <v>25</v>
      </c>
      <c r="E11" s="57">
        <v>90.0</v>
      </c>
      <c r="F11" s="57">
        <v>90.0</v>
      </c>
      <c r="G11" s="57" t="s">
        <v>120</v>
      </c>
      <c r="H11" s="57">
        <v>15186.0</v>
      </c>
      <c r="I11" s="57">
        <f>H11/24</f>
        <v>632.75</v>
      </c>
      <c r="J11" s="57">
        <v>15600.0</v>
      </c>
      <c r="K11" s="57">
        <f>24*30</f>
        <v>720</v>
      </c>
      <c r="L11" s="57" t="s">
        <v>15</v>
      </c>
      <c r="M11" s="57">
        <v>1.0</v>
      </c>
      <c r="N11" s="57">
        <f>M11*K11</f>
        <v>720</v>
      </c>
      <c r="O11" s="57" t="s">
        <v>19</v>
      </c>
      <c r="P11" s="57">
        <v>910.0</v>
      </c>
      <c r="Q11" s="57">
        <v>1.0</v>
      </c>
      <c r="R11" s="59">
        <f t="shared" ref="R11:R12" si="5">P11/2^16*100</f>
        <v>1.388549805</v>
      </c>
      <c r="S11" s="60">
        <f t="shared" ref="S11:S12" si="6">K11*R11/100</f>
        <v>9.997558594</v>
      </c>
      <c r="T11" s="48"/>
      <c r="U11" s="48"/>
      <c r="V11" s="48"/>
      <c r="W11" s="48"/>
      <c r="X11" s="48"/>
      <c r="Y11" s="48"/>
      <c r="Z11" s="50"/>
      <c r="AA11" s="49"/>
      <c r="AB11" s="50"/>
      <c r="AC11" s="50"/>
      <c r="AD11" s="50"/>
      <c r="AE11" s="50"/>
      <c r="AF11" s="50"/>
      <c r="AG11" s="50"/>
      <c r="AH11" s="50"/>
      <c r="AI11" s="50"/>
      <c r="AJ11" s="50"/>
      <c r="AK11" s="50"/>
      <c r="AL11" s="50"/>
      <c r="AM11" s="50"/>
      <c r="AN11" s="50"/>
    </row>
    <row r="12">
      <c r="A12" s="61"/>
      <c r="B12" s="59"/>
      <c r="C12" s="59"/>
      <c r="D12" s="57" t="s">
        <v>121</v>
      </c>
      <c r="E12" s="57"/>
      <c r="F12" s="57"/>
      <c r="G12" s="59"/>
      <c r="H12" s="57"/>
      <c r="I12" s="57"/>
      <c r="J12" s="57" t="s">
        <v>121</v>
      </c>
      <c r="K12" s="57">
        <v>720.0</v>
      </c>
      <c r="L12" s="57" t="s">
        <v>121</v>
      </c>
      <c r="M12" s="57" t="s">
        <v>121</v>
      </c>
      <c r="N12" s="57"/>
      <c r="O12" s="57" t="s">
        <v>27</v>
      </c>
      <c r="P12" s="57">
        <v>1.0</v>
      </c>
      <c r="Q12" s="57">
        <v>1.0</v>
      </c>
      <c r="R12" s="59">
        <f t="shared" si="5"/>
        <v>0.001525878906</v>
      </c>
      <c r="S12" s="60">
        <f t="shared" si="6"/>
        <v>0.01098632813</v>
      </c>
      <c r="T12" s="48"/>
      <c r="U12" s="48"/>
      <c r="V12" s="48"/>
      <c r="W12" s="48"/>
      <c r="X12" s="48"/>
      <c r="Y12" s="48"/>
      <c r="Z12" s="50"/>
      <c r="AA12" s="49"/>
      <c r="AB12" s="50"/>
      <c r="AC12" s="50"/>
      <c r="AD12" s="50"/>
      <c r="AE12" s="50"/>
      <c r="AF12" s="50"/>
      <c r="AG12" s="50"/>
      <c r="AH12" s="50"/>
      <c r="AI12" s="50"/>
      <c r="AJ12" s="50"/>
      <c r="AK12" s="50"/>
      <c r="AL12" s="50"/>
      <c r="AM12" s="50"/>
      <c r="AN12" s="50"/>
    </row>
    <row r="13">
      <c r="A13" s="62"/>
      <c r="B13" s="63"/>
      <c r="C13" s="63"/>
      <c r="D13" s="63"/>
      <c r="E13" s="63"/>
      <c r="F13" s="63"/>
      <c r="G13" s="63"/>
      <c r="H13" s="63"/>
      <c r="I13" s="63"/>
      <c r="J13" s="63"/>
      <c r="K13" s="63"/>
      <c r="L13" s="63"/>
      <c r="M13" s="63"/>
      <c r="N13" s="63"/>
      <c r="O13" s="63"/>
      <c r="P13" s="63"/>
      <c r="Q13" s="63"/>
      <c r="R13" s="63"/>
      <c r="S13" s="64"/>
      <c r="T13" s="48"/>
      <c r="U13" s="48"/>
      <c r="V13" s="48"/>
      <c r="W13" s="48"/>
      <c r="X13" s="48"/>
      <c r="Y13" s="48"/>
      <c r="Z13" s="50"/>
      <c r="AA13" s="48"/>
      <c r="AB13" s="50"/>
      <c r="AC13" s="50"/>
      <c r="AD13" s="50"/>
      <c r="AE13" s="50"/>
      <c r="AF13" s="50"/>
      <c r="AG13" s="50"/>
      <c r="AH13" s="50"/>
      <c r="AI13" s="50"/>
      <c r="AJ13" s="50"/>
      <c r="AK13" s="50"/>
      <c r="AL13" s="50"/>
      <c r="AM13" s="50"/>
      <c r="AN13" s="50"/>
    </row>
    <row r="14">
      <c r="A14" s="61"/>
      <c r="B14" s="57">
        <v>4.0</v>
      </c>
      <c r="C14" s="57">
        <v>2617.0</v>
      </c>
      <c r="D14" s="57" t="s">
        <v>29</v>
      </c>
      <c r="E14" s="57">
        <v>91.0</v>
      </c>
      <c r="F14" s="57">
        <v>91.0</v>
      </c>
      <c r="G14" s="57" t="s">
        <v>120</v>
      </c>
      <c r="H14" s="57">
        <v>9411.0</v>
      </c>
      <c r="I14" s="59">
        <f>H14/24</f>
        <v>392.125</v>
      </c>
      <c r="J14" s="59">
        <f>550*24</f>
        <v>13200</v>
      </c>
      <c r="K14" s="57">
        <f>24*50</f>
        <v>1200</v>
      </c>
      <c r="L14" s="57" t="s">
        <v>121</v>
      </c>
      <c r="M14" s="1" t="s">
        <v>121</v>
      </c>
      <c r="N14" s="1"/>
      <c r="O14" s="57" t="s">
        <v>17</v>
      </c>
      <c r="P14" s="57">
        <v>546.0</v>
      </c>
      <c r="Q14" s="57">
        <v>1.0</v>
      </c>
      <c r="R14" s="59">
        <f t="shared" ref="R14:R15" si="7">P14/2^16*100</f>
        <v>0.8331298828</v>
      </c>
      <c r="S14" s="60">
        <f t="shared" ref="S14:S15" si="8">K14*R14/100</f>
        <v>9.997558594</v>
      </c>
      <c r="T14" s="48"/>
      <c r="U14" s="48"/>
      <c r="V14" s="48"/>
      <c r="W14" s="50"/>
      <c r="X14" s="48"/>
      <c r="Y14" s="48"/>
      <c r="Z14" s="50"/>
      <c r="AA14" s="49"/>
      <c r="AB14" s="50"/>
      <c r="AC14" s="50"/>
      <c r="AD14" s="50"/>
      <c r="AE14" s="50"/>
      <c r="AF14" s="50"/>
      <c r="AG14" s="50"/>
      <c r="AH14" s="50"/>
      <c r="AI14" s="50"/>
      <c r="AJ14" s="50"/>
      <c r="AK14" s="50"/>
      <c r="AL14" s="50"/>
      <c r="AM14" s="50"/>
      <c r="AN14" s="50"/>
    </row>
    <row r="15">
      <c r="A15" s="61"/>
      <c r="B15" s="59"/>
      <c r="C15" s="59"/>
      <c r="D15" s="59"/>
      <c r="E15" s="57"/>
      <c r="F15" s="57"/>
      <c r="G15" s="59"/>
      <c r="H15" s="59"/>
      <c r="I15" s="59"/>
      <c r="J15" s="59"/>
      <c r="K15" s="57">
        <v>1200.0</v>
      </c>
      <c r="L15" s="57" t="s">
        <v>121</v>
      </c>
      <c r="M15" s="1" t="s">
        <v>121</v>
      </c>
      <c r="N15" s="1"/>
      <c r="O15" s="57" t="s">
        <v>30</v>
      </c>
      <c r="P15" s="57">
        <v>1.0</v>
      </c>
      <c r="Q15" s="57">
        <v>1.0</v>
      </c>
      <c r="R15" s="59">
        <f t="shared" si="7"/>
        <v>0.001525878906</v>
      </c>
      <c r="S15" s="60">
        <f t="shared" si="8"/>
        <v>0.01831054688</v>
      </c>
      <c r="T15" s="48"/>
      <c r="U15" s="48"/>
      <c r="V15" s="48"/>
      <c r="W15" s="50"/>
      <c r="X15" s="48"/>
      <c r="Y15" s="48"/>
      <c r="Z15" s="50"/>
      <c r="AA15" s="49"/>
      <c r="AB15" s="50"/>
      <c r="AC15" s="50"/>
      <c r="AD15" s="50"/>
      <c r="AE15" s="50"/>
      <c r="AF15" s="50"/>
      <c r="AG15" s="50"/>
      <c r="AH15" s="50"/>
      <c r="AI15" s="50"/>
      <c r="AJ15" s="50"/>
      <c r="AK15" s="50"/>
      <c r="AL15" s="50"/>
      <c r="AM15" s="50"/>
      <c r="AN15" s="50"/>
    </row>
    <row r="16">
      <c r="A16" s="65"/>
      <c r="B16" s="66"/>
      <c r="C16" s="66"/>
      <c r="D16" s="66"/>
      <c r="E16" s="66"/>
      <c r="F16" s="66"/>
      <c r="G16" s="66"/>
      <c r="H16" s="66"/>
      <c r="I16" s="66"/>
      <c r="J16" s="66"/>
      <c r="K16" s="66"/>
      <c r="L16" s="66"/>
      <c r="M16" s="66"/>
      <c r="N16" s="66"/>
      <c r="O16" s="66"/>
      <c r="P16" s="66"/>
      <c r="Q16" s="66"/>
      <c r="R16" s="63"/>
      <c r="S16" s="64"/>
      <c r="T16" s="48"/>
      <c r="U16" s="48"/>
      <c r="V16" s="48"/>
      <c r="W16" s="50"/>
      <c r="X16" s="50"/>
      <c r="Y16" s="50"/>
      <c r="Z16" s="50"/>
      <c r="AA16" s="50"/>
      <c r="AB16" s="50"/>
      <c r="AC16" s="50"/>
      <c r="AD16" s="50"/>
      <c r="AE16" s="50"/>
      <c r="AF16" s="50"/>
      <c r="AG16" s="50"/>
      <c r="AH16" s="50"/>
      <c r="AI16" s="50"/>
      <c r="AJ16" s="50"/>
      <c r="AK16" s="50"/>
      <c r="AL16" s="50"/>
      <c r="AM16" s="50"/>
      <c r="AN16" s="50"/>
    </row>
    <row r="17">
      <c r="A17" s="61"/>
      <c r="B17" s="57">
        <v>5.0</v>
      </c>
      <c r="C17" s="57">
        <v>2586.0</v>
      </c>
      <c r="D17" s="57" t="s">
        <v>31</v>
      </c>
      <c r="E17" s="57">
        <v>100.0</v>
      </c>
      <c r="F17" s="57">
        <v>100.0</v>
      </c>
      <c r="G17" s="58" t="s">
        <v>120</v>
      </c>
      <c r="H17" s="57">
        <v>12026.0</v>
      </c>
      <c r="I17" s="59">
        <f>H17/24</f>
        <v>501.0833333</v>
      </c>
      <c r="J17" s="59">
        <f>438*24</f>
        <v>10512</v>
      </c>
      <c r="K17" s="57">
        <v>1327.0</v>
      </c>
      <c r="L17" s="57" t="s">
        <v>121</v>
      </c>
      <c r="M17" s="57" t="s">
        <v>121</v>
      </c>
      <c r="N17" s="57"/>
      <c r="O17" s="57" t="s">
        <v>32</v>
      </c>
      <c r="P17" s="57">
        <v>455.0</v>
      </c>
      <c r="Q17" s="57">
        <v>1.0</v>
      </c>
      <c r="R17" s="59">
        <f t="shared" ref="R17:R18" si="9">P17/2^16*100</f>
        <v>0.6942749023</v>
      </c>
      <c r="S17" s="60">
        <f t="shared" ref="S17:S18" si="10">K17*R17/100</f>
        <v>9.213027954</v>
      </c>
      <c r="T17" s="48"/>
      <c r="U17" s="48"/>
      <c r="V17" s="48"/>
      <c r="W17" s="48"/>
      <c r="X17" s="48"/>
      <c r="Y17" s="48"/>
      <c r="Z17" s="50"/>
      <c r="AA17" s="49"/>
      <c r="AB17" s="50"/>
      <c r="AC17" s="50"/>
      <c r="AD17" s="50"/>
      <c r="AE17" s="50"/>
      <c r="AF17" s="50"/>
      <c r="AG17" s="50"/>
      <c r="AH17" s="50"/>
      <c r="AI17" s="50"/>
      <c r="AJ17" s="50"/>
      <c r="AK17" s="50"/>
      <c r="AL17" s="50"/>
      <c r="AM17" s="50"/>
      <c r="AN17" s="50"/>
    </row>
    <row r="18">
      <c r="A18" s="61"/>
      <c r="B18" s="59"/>
      <c r="C18" s="59"/>
      <c r="D18" s="59"/>
      <c r="E18" s="57"/>
      <c r="F18" s="57"/>
      <c r="G18" s="59"/>
      <c r="H18" s="57"/>
      <c r="I18" s="57"/>
      <c r="J18" s="57"/>
      <c r="K18" s="57">
        <v>1327.0</v>
      </c>
      <c r="L18" s="57" t="s">
        <v>121</v>
      </c>
      <c r="M18" s="57" t="s">
        <v>121</v>
      </c>
      <c r="N18" s="57"/>
      <c r="O18" s="57" t="s">
        <v>33</v>
      </c>
      <c r="P18" s="57">
        <v>455.0</v>
      </c>
      <c r="Q18" s="57">
        <v>1.0</v>
      </c>
      <c r="R18" s="59">
        <f t="shared" si="9"/>
        <v>0.6942749023</v>
      </c>
      <c r="S18" s="60">
        <f t="shared" si="10"/>
        <v>9.213027954</v>
      </c>
      <c r="T18" s="48"/>
      <c r="U18" s="48"/>
      <c r="V18" s="48"/>
      <c r="W18" s="48"/>
      <c r="X18" s="48"/>
      <c r="Y18" s="48"/>
      <c r="Z18" s="50"/>
      <c r="AA18" s="49"/>
      <c r="AB18" s="50"/>
      <c r="AC18" s="50"/>
      <c r="AD18" s="50"/>
      <c r="AE18" s="50"/>
      <c r="AF18" s="50"/>
      <c r="AG18" s="50"/>
      <c r="AH18" s="50"/>
      <c r="AI18" s="50"/>
      <c r="AJ18" s="50"/>
      <c r="AK18" s="50"/>
      <c r="AL18" s="50"/>
      <c r="AM18" s="50"/>
      <c r="AN18" s="50"/>
    </row>
    <row r="19">
      <c r="A19" s="62"/>
      <c r="B19" s="63"/>
      <c r="C19" s="63"/>
      <c r="D19" s="63"/>
      <c r="E19" s="63"/>
      <c r="F19" s="63"/>
      <c r="G19" s="63"/>
      <c r="H19" s="63"/>
      <c r="I19" s="63"/>
      <c r="J19" s="63"/>
      <c r="K19" s="63"/>
      <c r="L19" s="63"/>
      <c r="M19" s="63"/>
      <c r="N19" s="63"/>
      <c r="O19" s="63"/>
      <c r="P19" s="63"/>
      <c r="Q19" s="63"/>
      <c r="R19" s="63"/>
      <c r="S19" s="64"/>
      <c r="T19" s="48"/>
      <c r="U19" s="48"/>
      <c r="V19" s="48"/>
      <c r="W19" s="48"/>
      <c r="X19" s="48"/>
      <c r="Y19" s="48"/>
      <c r="Z19" s="50"/>
      <c r="AA19" s="48"/>
      <c r="AB19" s="50"/>
      <c r="AC19" s="50"/>
      <c r="AD19" s="50"/>
      <c r="AE19" s="50"/>
      <c r="AF19" s="50"/>
      <c r="AG19" s="50"/>
      <c r="AH19" s="50"/>
      <c r="AI19" s="50"/>
      <c r="AJ19" s="50"/>
      <c r="AK19" s="50"/>
      <c r="AL19" s="50"/>
      <c r="AM19" s="50"/>
      <c r="AN19" s="50"/>
    </row>
    <row r="20">
      <c r="A20" s="61"/>
      <c r="B20" s="57">
        <v>6.0</v>
      </c>
      <c r="C20" s="57">
        <v>2558.0</v>
      </c>
      <c r="D20" s="57" t="s">
        <v>34</v>
      </c>
      <c r="E20" s="57">
        <v>90.0</v>
      </c>
      <c r="F20" s="57">
        <v>90.0</v>
      </c>
      <c r="G20" s="58" t="s">
        <v>120</v>
      </c>
      <c r="H20" s="57">
        <v>5485.0</v>
      </c>
      <c r="I20" s="57">
        <f>H20/24</f>
        <v>228.5416667</v>
      </c>
      <c r="J20" s="57">
        <f>400*24</f>
        <v>9600</v>
      </c>
      <c r="K20" s="59">
        <f>75*24</f>
        <v>1800</v>
      </c>
      <c r="L20" s="57" t="s">
        <v>121</v>
      </c>
      <c r="M20" s="57" t="s">
        <v>121</v>
      </c>
      <c r="N20" s="57"/>
      <c r="O20" s="58" t="s">
        <v>33</v>
      </c>
      <c r="P20" s="57">
        <v>364.0</v>
      </c>
      <c r="Q20" s="57">
        <v>1.0</v>
      </c>
      <c r="R20" s="59">
        <f>P20/2^16*100</f>
        <v>0.5554199219</v>
      </c>
      <c r="S20" s="60">
        <f>K20*R20/100</f>
        <v>9.997558594</v>
      </c>
      <c r="T20" s="48"/>
      <c r="U20" s="48"/>
      <c r="V20" s="48"/>
      <c r="W20" s="48"/>
      <c r="X20" s="48"/>
      <c r="Y20" s="48"/>
      <c r="Z20" s="50"/>
      <c r="AA20" s="49"/>
      <c r="AB20" s="50"/>
      <c r="AC20" s="50"/>
      <c r="AD20" s="50"/>
      <c r="AE20" s="50"/>
      <c r="AF20" s="50"/>
      <c r="AG20" s="50"/>
      <c r="AH20" s="50"/>
      <c r="AI20" s="50"/>
      <c r="AJ20" s="50"/>
      <c r="AK20" s="50"/>
      <c r="AL20" s="50"/>
      <c r="AM20" s="50"/>
      <c r="AN20" s="50"/>
    </row>
    <row r="21">
      <c r="A21" s="62"/>
      <c r="B21" s="63"/>
      <c r="C21" s="63"/>
      <c r="D21" s="63"/>
      <c r="E21" s="63"/>
      <c r="F21" s="63"/>
      <c r="G21" s="63"/>
      <c r="H21" s="63"/>
      <c r="I21" s="63"/>
      <c r="J21" s="63"/>
      <c r="K21" s="63"/>
      <c r="L21" s="63"/>
      <c r="M21" s="63"/>
      <c r="N21" s="63"/>
      <c r="O21" s="63"/>
      <c r="P21" s="63"/>
      <c r="Q21" s="63"/>
      <c r="R21" s="63"/>
      <c r="S21" s="64"/>
      <c r="T21" s="48"/>
      <c r="U21" s="48"/>
      <c r="V21" s="48"/>
      <c r="W21" s="48"/>
      <c r="X21" s="48"/>
      <c r="Y21" s="48"/>
      <c r="Z21" s="50"/>
      <c r="AA21" s="48"/>
      <c r="AB21" s="50"/>
      <c r="AC21" s="50"/>
      <c r="AD21" s="50"/>
      <c r="AE21" s="50"/>
      <c r="AF21" s="50"/>
      <c r="AG21" s="50"/>
      <c r="AH21" s="50"/>
      <c r="AI21" s="50"/>
      <c r="AJ21" s="50"/>
      <c r="AK21" s="50"/>
      <c r="AL21" s="50"/>
      <c r="AM21" s="50"/>
      <c r="AN21" s="50"/>
    </row>
    <row r="22">
      <c r="A22" s="61"/>
      <c r="B22" s="57">
        <v>7.0</v>
      </c>
      <c r="C22" s="57">
        <v>2530.0</v>
      </c>
      <c r="D22" s="57" t="s">
        <v>35</v>
      </c>
      <c r="E22" s="57">
        <v>63.0</v>
      </c>
      <c r="F22" s="57">
        <v>63.0</v>
      </c>
      <c r="G22" s="57" t="s">
        <v>123</v>
      </c>
      <c r="H22" s="57">
        <v>3184.0</v>
      </c>
      <c r="I22" s="59">
        <f>H22/24</f>
        <v>132.6666667</v>
      </c>
      <c r="J22" s="59">
        <f>275*24</f>
        <v>6600</v>
      </c>
      <c r="K22" s="59">
        <f>75*24</f>
        <v>1800</v>
      </c>
      <c r="L22" s="57" t="s">
        <v>15</v>
      </c>
      <c r="M22" s="57">
        <v>1.0</v>
      </c>
      <c r="N22" s="57">
        <f>M22*K22</f>
        <v>1800</v>
      </c>
      <c r="O22" s="58" t="s">
        <v>32</v>
      </c>
      <c r="P22" s="57">
        <v>364.0</v>
      </c>
      <c r="Q22" s="57">
        <v>1.0</v>
      </c>
      <c r="R22" s="59">
        <f>P22/2^16*100</f>
        <v>0.5554199219</v>
      </c>
      <c r="S22" s="60">
        <f>K22*R22/100</f>
        <v>9.997558594</v>
      </c>
      <c r="T22" s="48"/>
      <c r="U22" s="48"/>
      <c r="V22" s="48"/>
      <c r="W22" s="48"/>
      <c r="X22" s="48"/>
      <c r="Y22" s="48"/>
      <c r="Z22" s="50"/>
      <c r="AA22" s="49"/>
      <c r="AB22" s="50"/>
      <c r="AC22" s="50"/>
      <c r="AD22" s="50"/>
      <c r="AE22" s="50"/>
      <c r="AF22" s="50"/>
      <c r="AG22" s="50"/>
      <c r="AH22" s="50"/>
      <c r="AI22" s="50"/>
      <c r="AJ22" s="50"/>
      <c r="AK22" s="50"/>
      <c r="AL22" s="50"/>
      <c r="AM22" s="50"/>
      <c r="AN22" s="50"/>
    </row>
    <row r="23">
      <c r="A23" s="62"/>
      <c r="B23" s="63"/>
      <c r="C23" s="63"/>
      <c r="D23" s="63"/>
      <c r="E23" s="63"/>
      <c r="F23" s="63"/>
      <c r="G23" s="63"/>
      <c r="H23" s="63"/>
      <c r="I23" s="63"/>
      <c r="J23" s="63"/>
      <c r="K23" s="63"/>
      <c r="L23" s="63"/>
      <c r="M23" s="63"/>
      <c r="N23" s="63"/>
      <c r="O23" s="63"/>
      <c r="P23" s="63"/>
      <c r="Q23" s="63"/>
      <c r="R23" s="63"/>
      <c r="S23" s="64"/>
      <c r="T23" s="48"/>
      <c r="U23" s="48"/>
      <c r="V23" s="48"/>
      <c r="W23" s="48"/>
      <c r="X23" s="48"/>
      <c r="Y23" s="48"/>
      <c r="Z23" s="50"/>
      <c r="AA23" s="48"/>
      <c r="AB23" s="50"/>
      <c r="AC23" s="50"/>
      <c r="AD23" s="50"/>
      <c r="AE23" s="50"/>
      <c r="AF23" s="50"/>
      <c r="AG23" s="50"/>
      <c r="AH23" s="50"/>
      <c r="AI23" s="50"/>
      <c r="AJ23" s="50"/>
      <c r="AK23" s="50"/>
      <c r="AL23" s="50"/>
      <c r="AM23" s="50"/>
      <c r="AN23" s="50"/>
    </row>
    <row r="24">
      <c r="A24" s="61"/>
      <c r="B24" s="57">
        <v>8.0</v>
      </c>
      <c r="C24" s="57">
        <v>2494.0</v>
      </c>
      <c r="D24" s="57" t="s">
        <v>36</v>
      </c>
      <c r="E24" s="57">
        <v>100.0</v>
      </c>
      <c r="F24" s="57">
        <v>100.0</v>
      </c>
      <c r="G24" s="58" t="s">
        <v>120</v>
      </c>
      <c r="H24" s="57">
        <v>76081.0</v>
      </c>
      <c r="I24" s="59">
        <f>H24/24</f>
        <v>3170.041667</v>
      </c>
      <c r="J24" s="59">
        <f>2000*24</f>
        <v>48000</v>
      </c>
      <c r="K24" s="57">
        <v>240.0</v>
      </c>
      <c r="L24" s="57" t="s">
        <v>37</v>
      </c>
      <c r="M24" s="57">
        <v>10.0</v>
      </c>
      <c r="N24" s="57">
        <f t="shared" ref="N24:N26" si="11">M24*K24</f>
        <v>2400</v>
      </c>
      <c r="O24" s="57" t="s">
        <v>40</v>
      </c>
      <c r="P24" s="57">
        <v>2800.0</v>
      </c>
      <c r="Q24" s="57">
        <v>1.0</v>
      </c>
      <c r="R24" s="59">
        <f t="shared" ref="R24:R26" si="12">P24/2^16*100</f>
        <v>4.272460938</v>
      </c>
      <c r="S24" s="60">
        <f t="shared" ref="S24:S26" si="13">K24*R24/100</f>
        <v>10.25390625</v>
      </c>
      <c r="T24" s="48"/>
      <c r="U24" s="48"/>
      <c r="V24" s="48"/>
      <c r="W24" s="48"/>
      <c r="X24" s="48"/>
      <c r="Y24" s="48"/>
      <c r="Z24" s="50"/>
      <c r="AA24" s="49"/>
      <c r="AB24" s="50"/>
      <c r="AC24" s="50"/>
      <c r="AD24" s="50"/>
      <c r="AE24" s="50"/>
      <c r="AF24" s="50"/>
      <c r="AG24" s="50"/>
      <c r="AH24" s="50"/>
      <c r="AI24" s="50"/>
      <c r="AJ24" s="50"/>
      <c r="AK24" s="50"/>
      <c r="AL24" s="50"/>
      <c r="AM24" s="50"/>
      <c r="AN24" s="50"/>
    </row>
    <row r="25">
      <c r="A25" s="61"/>
      <c r="B25" s="59"/>
      <c r="C25" s="59"/>
      <c r="D25" s="57" t="s">
        <v>121</v>
      </c>
      <c r="E25" s="57"/>
      <c r="F25" s="57"/>
      <c r="G25" s="59"/>
      <c r="H25" s="57"/>
      <c r="I25" s="57"/>
      <c r="J25" s="57" t="s">
        <v>121</v>
      </c>
      <c r="K25" s="57">
        <v>240.0</v>
      </c>
      <c r="L25" s="57" t="s">
        <v>38</v>
      </c>
      <c r="M25" s="57">
        <v>2.0</v>
      </c>
      <c r="N25" s="57">
        <f t="shared" si="11"/>
        <v>480</v>
      </c>
      <c r="O25" s="57" t="s">
        <v>41</v>
      </c>
      <c r="P25" s="57">
        <v>1328.0</v>
      </c>
      <c r="Q25" s="57">
        <v>1.0</v>
      </c>
      <c r="R25" s="59">
        <f t="shared" si="12"/>
        <v>2.026367188</v>
      </c>
      <c r="S25" s="60">
        <f t="shared" si="13"/>
        <v>4.86328125</v>
      </c>
      <c r="T25" s="48"/>
      <c r="U25" s="48"/>
      <c r="V25" s="48"/>
      <c r="W25" s="48"/>
      <c r="X25" s="48"/>
      <c r="Y25" s="48"/>
      <c r="Z25" s="50"/>
      <c r="AA25" s="49"/>
      <c r="AB25" s="50"/>
      <c r="AC25" s="50"/>
      <c r="AD25" s="50"/>
      <c r="AE25" s="50"/>
      <c r="AF25" s="50"/>
      <c r="AG25" s="50"/>
      <c r="AH25" s="50"/>
      <c r="AI25" s="50"/>
      <c r="AJ25" s="50"/>
      <c r="AK25" s="50"/>
      <c r="AL25" s="50"/>
      <c r="AM25" s="50"/>
      <c r="AN25" s="50"/>
    </row>
    <row r="26">
      <c r="A26" s="61"/>
      <c r="B26" s="59"/>
      <c r="C26" s="59"/>
      <c r="D26" s="57" t="s">
        <v>121</v>
      </c>
      <c r="E26" s="57"/>
      <c r="F26" s="57"/>
      <c r="G26" s="59"/>
      <c r="H26" s="57"/>
      <c r="I26" s="57"/>
      <c r="J26" s="57" t="s">
        <v>121</v>
      </c>
      <c r="K26" s="57">
        <v>240.0</v>
      </c>
      <c r="L26" s="57" t="s">
        <v>39</v>
      </c>
      <c r="M26" s="57">
        <v>1.0</v>
      </c>
      <c r="N26" s="57">
        <f t="shared" si="11"/>
        <v>240</v>
      </c>
      <c r="O26" s="57" t="s">
        <v>42</v>
      </c>
      <c r="P26" s="57">
        <v>8.0</v>
      </c>
      <c r="Q26" s="57">
        <v>1.0</v>
      </c>
      <c r="R26" s="59">
        <f t="shared" si="12"/>
        <v>0.01220703125</v>
      </c>
      <c r="S26" s="60">
        <f t="shared" si="13"/>
        <v>0.029296875</v>
      </c>
      <c r="T26" s="48"/>
      <c r="U26" s="48"/>
      <c r="V26" s="48"/>
      <c r="W26" s="48"/>
      <c r="X26" s="48"/>
      <c r="Y26" s="48"/>
      <c r="Z26" s="50"/>
      <c r="AA26" s="49"/>
      <c r="AB26" s="50"/>
      <c r="AC26" s="50"/>
      <c r="AD26" s="50"/>
      <c r="AE26" s="50"/>
      <c r="AF26" s="50"/>
      <c r="AG26" s="50"/>
      <c r="AH26" s="50"/>
      <c r="AI26" s="50"/>
      <c r="AJ26" s="50"/>
      <c r="AK26" s="50"/>
      <c r="AL26" s="50"/>
      <c r="AM26" s="50"/>
      <c r="AN26" s="50"/>
    </row>
    <row r="27">
      <c r="A27" s="67"/>
      <c r="B27" s="68"/>
      <c r="C27" s="68"/>
      <c r="D27" s="68"/>
      <c r="E27" s="68"/>
      <c r="F27" s="68"/>
      <c r="G27" s="68"/>
      <c r="H27" s="68"/>
      <c r="I27" s="68"/>
      <c r="J27" s="68"/>
      <c r="K27" s="68"/>
      <c r="L27" s="68"/>
      <c r="M27" s="68"/>
      <c r="N27" s="69"/>
      <c r="O27" s="68"/>
      <c r="P27" s="68"/>
      <c r="Q27" s="68"/>
      <c r="R27" s="68"/>
      <c r="S27" s="70"/>
      <c r="T27" s="48"/>
      <c r="U27" s="48"/>
      <c r="V27" s="48"/>
      <c r="W27" s="48"/>
      <c r="X27" s="48"/>
      <c r="Y27" s="48"/>
      <c r="Z27" s="50"/>
      <c r="AA27" s="48"/>
      <c r="AB27" s="50"/>
      <c r="AC27" s="50"/>
      <c r="AD27" s="50"/>
      <c r="AE27" s="50"/>
      <c r="AF27" s="50"/>
      <c r="AG27" s="50"/>
      <c r="AH27" s="50"/>
      <c r="AI27" s="50"/>
      <c r="AJ27" s="50"/>
      <c r="AK27" s="50"/>
      <c r="AL27" s="50"/>
      <c r="AM27" s="50"/>
      <c r="AN27" s="50"/>
    </row>
    <row r="28">
      <c r="A28" s="61"/>
      <c r="B28" s="57">
        <v>9.0</v>
      </c>
      <c r="C28" s="57">
        <v>2458.0</v>
      </c>
      <c r="D28" s="57" t="s">
        <v>43</v>
      </c>
      <c r="E28" s="57">
        <v>100.0</v>
      </c>
      <c r="F28" s="57">
        <v>100.0</v>
      </c>
      <c r="G28" s="58" t="s">
        <v>120</v>
      </c>
      <c r="H28" s="57">
        <v>32479.0</v>
      </c>
      <c r="I28" s="59">
        <f>H28/24</f>
        <v>1353.291667</v>
      </c>
      <c r="J28" s="59">
        <f>1000*24</f>
        <v>24000</v>
      </c>
      <c r="K28" s="57">
        <v>240.0</v>
      </c>
      <c r="L28" s="57" t="s">
        <v>44</v>
      </c>
      <c r="M28" s="57">
        <v>5.0</v>
      </c>
      <c r="N28" s="57">
        <f t="shared" ref="N28:N30" si="14">M28*K28</f>
        <v>1200</v>
      </c>
      <c r="O28" s="57" t="s">
        <v>46</v>
      </c>
      <c r="P28" s="57">
        <v>2800.0</v>
      </c>
      <c r="Q28" s="57">
        <v>1.0</v>
      </c>
      <c r="R28" s="59">
        <f t="shared" ref="R28:R30" si="15">P28/2^16*100</f>
        <v>4.272460938</v>
      </c>
      <c r="S28" s="60">
        <f t="shared" ref="S28:S30" si="16">K28*R28/100*Q28</f>
        <v>10.25390625</v>
      </c>
      <c r="T28" s="48"/>
      <c r="U28" s="48"/>
      <c r="V28" s="48"/>
      <c r="W28" s="48"/>
      <c r="X28" s="48"/>
      <c r="Y28" s="48"/>
      <c r="Z28" s="50"/>
      <c r="AA28" s="49"/>
      <c r="AB28" s="50"/>
      <c r="AC28" s="50"/>
      <c r="AD28" s="50"/>
      <c r="AE28" s="50"/>
      <c r="AF28" s="50"/>
      <c r="AG28" s="50"/>
      <c r="AH28" s="50"/>
      <c r="AI28" s="50"/>
      <c r="AJ28" s="50"/>
      <c r="AK28" s="50"/>
      <c r="AL28" s="50"/>
      <c r="AM28" s="50"/>
      <c r="AN28" s="50"/>
    </row>
    <row r="29">
      <c r="A29" s="61"/>
      <c r="B29" s="59"/>
      <c r="C29" s="59"/>
      <c r="D29" s="57" t="s">
        <v>121</v>
      </c>
      <c r="E29" s="57"/>
      <c r="F29" s="57"/>
      <c r="G29" s="59"/>
      <c r="H29" s="57"/>
      <c r="I29" s="57"/>
      <c r="J29" s="57"/>
      <c r="K29" s="57">
        <v>240.0</v>
      </c>
      <c r="L29" s="57" t="s">
        <v>45</v>
      </c>
      <c r="M29" s="57">
        <v>1.0</v>
      </c>
      <c r="N29" s="57">
        <f t="shared" si="14"/>
        <v>240</v>
      </c>
      <c r="O29" s="57" t="s">
        <v>47</v>
      </c>
      <c r="P29" s="57">
        <v>400.0</v>
      </c>
      <c r="Q29" s="57">
        <v>1.0</v>
      </c>
      <c r="R29" s="59">
        <f t="shared" si="15"/>
        <v>0.6103515625</v>
      </c>
      <c r="S29" s="60">
        <f t="shared" si="16"/>
        <v>1.46484375</v>
      </c>
      <c r="T29" s="48"/>
      <c r="U29" s="48"/>
      <c r="V29" s="48"/>
      <c r="W29" s="48"/>
      <c r="X29" s="48"/>
      <c r="Y29" s="48"/>
      <c r="Z29" s="50"/>
      <c r="AA29" s="49"/>
      <c r="AB29" s="50"/>
      <c r="AC29" s="50"/>
      <c r="AD29" s="50"/>
      <c r="AE29" s="50"/>
      <c r="AF29" s="50"/>
      <c r="AG29" s="50"/>
      <c r="AH29" s="50"/>
      <c r="AI29" s="50"/>
      <c r="AJ29" s="50"/>
      <c r="AK29" s="50"/>
      <c r="AL29" s="50"/>
      <c r="AM29" s="50"/>
      <c r="AN29" s="50"/>
    </row>
    <row r="30">
      <c r="A30" s="61"/>
      <c r="B30" s="59"/>
      <c r="C30" s="59"/>
      <c r="D30" s="57" t="s">
        <v>121</v>
      </c>
      <c r="E30" s="57"/>
      <c r="F30" s="57"/>
      <c r="G30" s="59"/>
      <c r="H30" s="57"/>
      <c r="I30" s="57"/>
      <c r="J30" s="57" t="s">
        <v>121</v>
      </c>
      <c r="K30" s="57">
        <v>240.0</v>
      </c>
      <c r="L30" s="57" t="s">
        <v>39</v>
      </c>
      <c r="M30" s="57">
        <v>1.0</v>
      </c>
      <c r="N30" s="57">
        <f t="shared" si="14"/>
        <v>240</v>
      </c>
      <c r="O30" s="57" t="s">
        <v>48</v>
      </c>
      <c r="P30" s="57">
        <v>8.0</v>
      </c>
      <c r="Q30" s="57">
        <v>1.0</v>
      </c>
      <c r="R30" s="59">
        <f t="shared" si="15"/>
        <v>0.01220703125</v>
      </c>
      <c r="S30" s="60">
        <f t="shared" si="16"/>
        <v>0.029296875</v>
      </c>
      <c r="T30" s="48"/>
      <c r="U30" s="48"/>
      <c r="V30" s="48"/>
      <c r="W30" s="48"/>
      <c r="X30" s="48"/>
      <c r="Y30" s="48"/>
      <c r="Z30" s="50"/>
      <c r="AA30" s="49"/>
      <c r="AB30" s="50"/>
      <c r="AC30" s="50"/>
      <c r="AD30" s="50"/>
      <c r="AE30" s="50"/>
      <c r="AF30" s="50"/>
      <c r="AG30" s="50"/>
      <c r="AH30" s="50"/>
      <c r="AI30" s="50"/>
      <c r="AJ30" s="50"/>
      <c r="AK30" s="50"/>
      <c r="AL30" s="50"/>
      <c r="AM30" s="50"/>
      <c r="AN30" s="50"/>
    </row>
    <row r="31">
      <c r="A31" s="67"/>
      <c r="B31" s="68"/>
      <c r="C31" s="68"/>
      <c r="D31" s="68"/>
      <c r="E31" s="68"/>
      <c r="F31" s="68"/>
      <c r="G31" s="68"/>
      <c r="H31" s="68"/>
      <c r="I31" s="68"/>
      <c r="J31" s="68"/>
      <c r="K31" s="68"/>
      <c r="L31" s="68"/>
      <c r="M31" s="68"/>
      <c r="N31" s="69"/>
      <c r="O31" s="68"/>
      <c r="P31" s="68"/>
      <c r="Q31" s="68"/>
      <c r="R31" s="68"/>
      <c r="S31" s="70"/>
      <c r="T31" s="48"/>
      <c r="U31" s="48"/>
      <c r="V31" s="48"/>
      <c r="W31" s="48"/>
      <c r="X31" s="48"/>
      <c r="Y31" s="48"/>
      <c r="Z31" s="50"/>
      <c r="AA31" s="48"/>
      <c r="AB31" s="50"/>
      <c r="AC31" s="50"/>
      <c r="AD31" s="50"/>
      <c r="AE31" s="50"/>
      <c r="AF31" s="50"/>
      <c r="AG31" s="50"/>
      <c r="AH31" s="50"/>
      <c r="AI31" s="50"/>
      <c r="AJ31" s="50"/>
      <c r="AK31" s="50"/>
      <c r="AL31" s="50"/>
      <c r="AM31" s="50"/>
      <c r="AN31" s="50"/>
    </row>
    <row r="32">
      <c r="A32" s="61"/>
      <c r="B32" s="57">
        <v>10.0</v>
      </c>
      <c r="C32" s="57">
        <v>2424.0</v>
      </c>
      <c r="D32" s="57" t="s">
        <v>49</v>
      </c>
      <c r="E32" s="57">
        <v>100.0</v>
      </c>
      <c r="F32" s="57">
        <v>100.0</v>
      </c>
      <c r="G32" s="58" t="s">
        <v>120</v>
      </c>
      <c r="H32" s="57">
        <v>20564.0</v>
      </c>
      <c r="I32" s="59">
        <f>H32/24</f>
        <v>856.8333333</v>
      </c>
      <c r="J32" s="59">
        <f>497*24</f>
        <v>11928</v>
      </c>
      <c r="K32" s="57">
        <v>994.0</v>
      </c>
      <c r="L32" s="57" t="s">
        <v>50</v>
      </c>
      <c r="M32" s="57">
        <v>10.0</v>
      </c>
      <c r="N32" s="57">
        <f t="shared" ref="N32:N33" si="17">M32*K32</f>
        <v>9940</v>
      </c>
      <c r="O32" s="57" t="s">
        <v>39</v>
      </c>
      <c r="P32" s="57">
        <v>600.0</v>
      </c>
      <c r="Q32" s="57">
        <v>2.0</v>
      </c>
      <c r="R32" s="59">
        <f t="shared" ref="R32:R33" si="18">P32/2^16*100</f>
        <v>0.9155273438</v>
      </c>
      <c r="S32" s="60">
        <f t="shared" ref="S32:S33" si="19">K32*R32/100*Q32</f>
        <v>18.20068359</v>
      </c>
      <c r="T32" s="48"/>
      <c r="U32" s="48"/>
      <c r="V32" s="48"/>
      <c r="W32" s="48"/>
      <c r="X32" s="48"/>
      <c r="Y32" s="48"/>
      <c r="Z32" s="50"/>
      <c r="AA32" s="49"/>
      <c r="AB32" s="50"/>
      <c r="AC32" s="50"/>
      <c r="AD32" s="50"/>
      <c r="AE32" s="50"/>
      <c r="AF32" s="50"/>
      <c r="AG32" s="50"/>
      <c r="AH32" s="50"/>
      <c r="AI32" s="50"/>
      <c r="AJ32" s="50"/>
      <c r="AK32" s="50"/>
      <c r="AL32" s="50"/>
      <c r="AM32" s="50"/>
      <c r="AN32" s="50"/>
    </row>
    <row r="33">
      <c r="A33" s="61"/>
      <c r="B33" s="59"/>
      <c r="C33" s="57"/>
      <c r="D33" s="57" t="s">
        <v>121</v>
      </c>
      <c r="E33" s="57"/>
      <c r="F33" s="57"/>
      <c r="G33" s="59"/>
      <c r="H33" s="57"/>
      <c r="I33" s="57"/>
      <c r="J33" s="57"/>
      <c r="K33" s="57">
        <v>994.0</v>
      </c>
      <c r="L33" s="57" t="s">
        <v>51</v>
      </c>
      <c r="M33" s="57">
        <v>1.0</v>
      </c>
      <c r="N33" s="57">
        <f t="shared" si="17"/>
        <v>994</v>
      </c>
      <c r="O33" s="57" t="s">
        <v>52</v>
      </c>
      <c r="P33" s="57">
        <v>8.0</v>
      </c>
      <c r="Q33" s="57">
        <v>1.0</v>
      </c>
      <c r="R33" s="59">
        <f t="shared" si="18"/>
        <v>0.01220703125</v>
      </c>
      <c r="S33" s="60">
        <f t="shared" si="19"/>
        <v>0.1213378906</v>
      </c>
      <c r="T33" s="48"/>
      <c r="U33" s="48"/>
      <c r="V33" s="48"/>
      <c r="W33" s="48"/>
      <c r="X33" s="48"/>
      <c r="Y33" s="48"/>
      <c r="Z33" s="50"/>
      <c r="AA33" s="49"/>
      <c r="AB33" s="50"/>
      <c r="AC33" s="50"/>
      <c r="AD33" s="50"/>
      <c r="AE33" s="50"/>
      <c r="AF33" s="50"/>
      <c r="AG33" s="50"/>
      <c r="AH33" s="50"/>
      <c r="AI33" s="50"/>
      <c r="AJ33" s="50"/>
      <c r="AK33" s="50"/>
      <c r="AL33" s="50"/>
      <c r="AM33" s="50"/>
      <c r="AN33" s="50"/>
    </row>
    <row r="34">
      <c r="A34" s="67"/>
      <c r="B34" s="68"/>
      <c r="C34" s="68"/>
      <c r="D34" s="68"/>
      <c r="E34" s="68"/>
      <c r="F34" s="68"/>
      <c r="G34" s="68"/>
      <c r="H34" s="68"/>
      <c r="I34" s="68"/>
      <c r="J34" s="68"/>
      <c r="K34" s="68"/>
      <c r="L34" s="68"/>
      <c r="M34" s="68"/>
      <c r="N34" s="69"/>
      <c r="O34" s="68"/>
      <c r="P34" s="68"/>
      <c r="Q34" s="68"/>
      <c r="R34" s="68"/>
      <c r="S34" s="70"/>
      <c r="T34" s="48"/>
      <c r="U34" s="48"/>
      <c r="V34" s="48"/>
      <c r="W34" s="48"/>
      <c r="X34" s="48"/>
      <c r="Y34" s="48"/>
      <c r="Z34" s="50"/>
      <c r="AA34" s="48"/>
      <c r="AB34" s="50"/>
      <c r="AC34" s="50"/>
      <c r="AD34" s="50"/>
      <c r="AE34" s="50"/>
      <c r="AF34" s="50"/>
      <c r="AG34" s="50"/>
      <c r="AH34" s="50"/>
      <c r="AI34" s="50"/>
      <c r="AJ34" s="50"/>
      <c r="AK34" s="50"/>
      <c r="AL34" s="50"/>
      <c r="AM34" s="50"/>
      <c r="AN34" s="50"/>
    </row>
    <row r="35">
      <c r="A35" s="61"/>
      <c r="B35" s="57">
        <v>11.0</v>
      </c>
      <c r="C35" s="57">
        <v>2389.0</v>
      </c>
      <c r="D35" s="57" t="s">
        <v>53</v>
      </c>
      <c r="E35" s="57">
        <v>90.0</v>
      </c>
      <c r="F35" s="57">
        <v>90.0</v>
      </c>
      <c r="G35" s="57" t="s">
        <v>120</v>
      </c>
      <c r="H35" s="57">
        <v>5574.0</v>
      </c>
      <c r="I35" s="59">
        <f>H35/24</f>
        <v>232.25</v>
      </c>
      <c r="J35" s="59">
        <f>600*24</f>
        <v>14400</v>
      </c>
      <c r="K35" s="59">
        <f>50*24</f>
        <v>1200</v>
      </c>
      <c r="L35" s="57" t="s">
        <v>50</v>
      </c>
      <c r="M35" s="57">
        <v>2.0</v>
      </c>
      <c r="N35" s="57">
        <f t="shared" ref="N35:N37" si="20">M35*K35</f>
        <v>2400</v>
      </c>
      <c r="O35" s="57" t="s">
        <v>55</v>
      </c>
      <c r="P35" s="57">
        <v>1328.0</v>
      </c>
      <c r="Q35" s="57">
        <v>2.0</v>
      </c>
      <c r="R35" s="59">
        <f t="shared" ref="R35:R36" si="21">P35/2^16*100</f>
        <v>2.026367188</v>
      </c>
      <c r="S35" s="60">
        <f t="shared" ref="S35:S36" si="22">K35*R35/100*Q35</f>
        <v>48.6328125</v>
      </c>
      <c r="T35" s="48"/>
      <c r="U35" s="48"/>
      <c r="V35" s="48"/>
      <c r="W35" s="48"/>
      <c r="X35" s="48"/>
      <c r="Y35" s="48"/>
      <c r="Z35" s="50"/>
      <c r="AA35" s="49"/>
      <c r="AB35" s="50"/>
      <c r="AC35" s="50"/>
      <c r="AD35" s="50"/>
      <c r="AE35" s="50"/>
      <c r="AF35" s="50"/>
      <c r="AG35" s="50"/>
      <c r="AH35" s="50"/>
      <c r="AI35" s="50"/>
      <c r="AJ35" s="50"/>
      <c r="AK35" s="50"/>
      <c r="AL35" s="50"/>
      <c r="AM35" s="50"/>
      <c r="AN35" s="50"/>
    </row>
    <row r="36">
      <c r="A36" s="61"/>
      <c r="B36" s="59"/>
      <c r="C36" s="59"/>
      <c r="D36" s="57" t="s">
        <v>121</v>
      </c>
      <c r="E36" s="57"/>
      <c r="F36" s="57"/>
      <c r="G36" s="59"/>
      <c r="H36" s="57"/>
      <c r="I36" s="57"/>
      <c r="J36" s="57" t="s">
        <v>121</v>
      </c>
      <c r="K36" s="57">
        <v>1200.0</v>
      </c>
      <c r="L36" s="57" t="s">
        <v>54</v>
      </c>
      <c r="M36" s="57">
        <v>1.0</v>
      </c>
      <c r="N36" s="57">
        <f t="shared" si="20"/>
        <v>1200</v>
      </c>
      <c r="O36" s="57" t="s">
        <v>39</v>
      </c>
      <c r="P36" s="57">
        <v>600.0</v>
      </c>
      <c r="Q36" s="57">
        <v>1.0</v>
      </c>
      <c r="R36" s="59">
        <f t="shared" si="21"/>
        <v>0.9155273438</v>
      </c>
      <c r="S36" s="60">
        <f t="shared" si="22"/>
        <v>10.98632813</v>
      </c>
      <c r="T36" s="48"/>
      <c r="U36" s="48"/>
      <c r="V36" s="48"/>
      <c r="W36" s="48"/>
      <c r="X36" s="48"/>
      <c r="Y36" s="48"/>
      <c r="Z36" s="50"/>
      <c r="AA36" s="49"/>
      <c r="AB36" s="50"/>
      <c r="AC36" s="50"/>
      <c r="AD36" s="50"/>
      <c r="AE36" s="50"/>
      <c r="AF36" s="50"/>
      <c r="AG36" s="50"/>
      <c r="AH36" s="50"/>
      <c r="AI36" s="50"/>
      <c r="AJ36" s="50"/>
      <c r="AK36" s="50"/>
      <c r="AL36" s="50"/>
      <c r="AM36" s="50"/>
      <c r="AN36" s="50"/>
    </row>
    <row r="37">
      <c r="A37" s="61"/>
      <c r="B37" s="59"/>
      <c r="C37" s="59"/>
      <c r="D37" s="57" t="s">
        <v>121</v>
      </c>
      <c r="E37" s="57"/>
      <c r="F37" s="57"/>
      <c r="G37" s="59"/>
      <c r="H37" s="57"/>
      <c r="I37" s="57"/>
      <c r="J37" s="57" t="s">
        <v>121</v>
      </c>
      <c r="K37" s="57">
        <v>1200.0</v>
      </c>
      <c r="L37" s="57" t="s">
        <v>51</v>
      </c>
      <c r="M37" s="57">
        <v>1.0</v>
      </c>
      <c r="N37" s="57">
        <f t="shared" si="20"/>
        <v>1200</v>
      </c>
      <c r="O37" s="57" t="s">
        <v>121</v>
      </c>
      <c r="P37" s="57" t="s">
        <v>121</v>
      </c>
      <c r="Q37" s="57" t="s">
        <v>121</v>
      </c>
      <c r="R37" s="57" t="s">
        <v>121</v>
      </c>
      <c r="S37" s="60"/>
      <c r="T37" s="49"/>
      <c r="U37" s="49"/>
      <c r="V37" s="49"/>
      <c r="W37" s="48"/>
      <c r="X37" s="48"/>
      <c r="Y37" s="48"/>
      <c r="Z37" s="50"/>
      <c r="AA37" s="49"/>
      <c r="AB37" s="50"/>
      <c r="AC37" s="50"/>
      <c r="AD37" s="50"/>
      <c r="AE37" s="50"/>
      <c r="AF37" s="50"/>
      <c r="AG37" s="50"/>
      <c r="AH37" s="50"/>
      <c r="AI37" s="50"/>
      <c r="AJ37" s="50"/>
      <c r="AK37" s="50"/>
      <c r="AL37" s="50"/>
      <c r="AM37" s="50"/>
      <c r="AN37" s="50"/>
    </row>
    <row r="38">
      <c r="A38" s="67"/>
      <c r="B38" s="68"/>
      <c r="C38" s="68"/>
      <c r="D38" s="68"/>
      <c r="E38" s="68"/>
      <c r="F38" s="68"/>
      <c r="G38" s="68"/>
      <c r="H38" s="68"/>
      <c r="I38" s="68"/>
      <c r="J38" s="68"/>
      <c r="K38" s="68"/>
      <c r="L38" s="68"/>
      <c r="M38" s="68"/>
      <c r="N38" s="69"/>
      <c r="O38" s="68"/>
      <c r="P38" s="68"/>
      <c r="Q38" s="68"/>
      <c r="R38" s="68"/>
      <c r="S38" s="70"/>
      <c r="T38" s="48"/>
      <c r="U38" s="48"/>
      <c r="V38" s="48"/>
      <c r="W38" s="48"/>
      <c r="X38" s="48"/>
      <c r="Y38" s="48"/>
      <c r="Z38" s="50"/>
      <c r="AA38" s="48"/>
      <c r="AB38" s="50"/>
      <c r="AC38" s="50"/>
      <c r="AD38" s="50"/>
      <c r="AE38" s="50"/>
      <c r="AF38" s="50"/>
      <c r="AG38" s="50"/>
      <c r="AH38" s="50"/>
      <c r="AI38" s="50"/>
      <c r="AJ38" s="50"/>
      <c r="AK38" s="50"/>
      <c r="AL38" s="50"/>
      <c r="AM38" s="50"/>
      <c r="AN38" s="50"/>
    </row>
    <row r="39">
      <c r="A39" s="61"/>
      <c r="B39" s="57">
        <v>12.0</v>
      </c>
      <c r="C39" s="57">
        <v>2357.0</v>
      </c>
      <c r="D39" s="57" t="s">
        <v>56</v>
      </c>
      <c r="E39" s="57">
        <v>74.0</v>
      </c>
      <c r="F39" s="57">
        <v>74.0</v>
      </c>
      <c r="G39" s="57" t="s">
        <v>122</v>
      </c>
      <c r="H39" s="57">
        <v>14353.0</v>
      </c>
      <c r="I39" s="59">
        <f>H39/24</f>
        <v>598.0416667</v>
      </c>
      <c r="J39" s="59">
        <f>24*500</f>
        <v>12000</v>
      </c>
      <c r="K39" s="59">
        <f>50*24</f>
        <v>1200</v>
      </c>
      <c r="L39" s="57" t="s">
        <v>57</v>
      </c>
      <c r="M39" s="57">
        <v>2.0</v>
      </c>
      <c r="N39" s="57">
        <f>M39*K39</f>
        <v>2400</v>
      </c>
      <c r="O39" s="57" t="s">
        <v>58</v>
      </c>
      <c r="P39" s="57">
        <v>3320.0</v>
      </c>
      <c r="Q39" s="57">
        <v>1.0</v>
      </c>
      <c r="R39" s="59">
        <f t="shared" ref="R39:R41" si="23">P39/2^16*100</f>
        <v>5.065917969</v>
      </c>
      <c r="S39" s="60">
        <f t="shared" ref="S39:S41" si="24">K39*R39/100*Q39</f>
        <v>60.79101563</v>
      </c>
      <c r="T39" s="48"/>
      <c r="U39" s="48"/>
      <c r="V39" s="48"/>
      <c r="W39" s="48"/>
      <c r="X39" s="48"/>
      <c r="Y39" s="48"/>
      <c r="Z39" s="50"/>
      <c r="AA39" s="49"/>
      <c r="AB39" s="50"/>
      <c r="AC39" s="50"/>
      <c r="AD39" s="50"/>
      <c r="AE39" s="50"/>
      <c r="AF39" s="50"/>
      <c r="AG39" s="50"/>
      <c r="AH39" s="50"/>
      <c r="AI39" s="50"/>
      <c r="AJ39" s="50"/>
      <c r="AK39" s="50"/>
      <c r="AL39" s="50"/>
      <c r="AM39" s="50"/>
      <c r="AN39" s="50"/>
    </row>
    <row r="40">
      <c r="A40" s="61"/>
      <c r="B40" s="59"/>
      <c r="C40" s="59"/>
      <c r="D40" s="57" t="s">
        <v>121</v>
      </c>
      <c r="E40" s="57"/>
      <c r="F40" s="57"/>
      <c r="G40" s="59"/>
      <c r="H40" s="57"/>
      <c r="I40" s="57"/>
      <c r="J40" s="57" t="s">
        <v>121</v>
      </c>
      <c r="K40" s="57">
        <v>1200.0</v>
      </c>
      <c r="L40" s="57" t="s">
        <v>121</v>
      </c>
      <c r="M40" s="57" t="s">
        <v>121</v>
      </c>
      <c r="N40" s="57"/>
      <c r="O40" s="57" t="s">
        <v>59</v>
      </c>
      <c r="P40" s="57">
        <v>3000.0</v>
      </c>
      <c r="Q40" s="57">
        <v>1.0</v>
      </c>
      <c r="R40" s="59">
        <f t="shared" si="23"/>
        <v>4.577636719</v>
      </c>
      <c r="S40" s="60">
        <f t="shared" si="24"/>
        <v>54.93164063</v>
      </c>
      <c r="T40" s="48"/>
      <c r="U40" s="48"/>
      <c r="V40" s="48"/>
      <c r="W40" s="48"/>
      <c r="X40" s="48"/>
      <c r="Y40" s="48"/>
      <c r="Z40" s="50"/>
      <c r="AA40" s="49"/>
      <c r="AB40" s="50"/>
      <c r="AC40" s="50"/>
      <c r="AD40" s="50"/>
      <c r="AE40" s="50"/>
      <c r="AF40" s="50"/>
      <c r="AG40" s="50"/>
      <c r="AH40" s="50"/>
      <c r="AI40" s="50"/>
      <c r="AJ40" s="50"/>
      <c r="AK40" s="50"/>
      <c r="AL40" s="50"/>
      <c r="AM40" s="50"/>
      <c r="AN40" s="50"/>
    </row>
    <row r="41">
      <c r="A41" s="61"/>
      <c r="B41" s="59"/>
      <c r="C41" s="59"/>
      <c r="D41" s="57" t="s">
        <v>121</v>
      </c>
      <c r="E41" s="57"/>
      <c r="F41" s="57"/>
      <c r="G41" s="59"/>
      <c r="H41" s="57"/>
      <c r="I41" s="57"/>
      <c r="J41" s="57" t="s">
        <v>121</v>
      </c>
      <c r="K41" s="57">
        <v>1200.0</v>
      </c>
      <c r="L41" s="57" t="s">
        <v>121</v>
      </c>
      <c r="M41" s="57" t="s">
        <v>121</v>
      </c>
      <c r="N41" s="57"/>
      <c r="O41" s="57" t="s">
        <v>60</v>
      </c>
      <c r="P41" s="57">
        <v>8.0</v>
      </c>
      <c r="Q41" s="57">
        <v>1.0</v>
      </c>
      <c r="R41" s="59">
        <f t="shared" si="23"/>
        <v>0.01220703125</v>
      </c>
      <c r="S41" s="60">
        <f t="shared" si="24"/>
        <v>0.146484375</v>
      </c>
      <c r="T41" s="48"/>
      <c r="U41" s="48"/>
      <c r="V41" s="48"/>
      <c r="W41" s="48"/>
      <c r="X41" s="48"/>
      <c r="Y41" s="48"/>
      <c r="Z41" s="50"/>
      <c r="AA41" s="49"/>
      <c r="AB41" s="50"/>
      <c r="AC41" s="50"/>
      <c r="AD41" s="50"/>
      <c r="AE41" s="50"/>
      <c r="AF41" s="50"/>
      <c r="AG41" s="50"/>
      <c r="AH41" s="50"/>
      <c r="AI41" s="50"/>
      <c r="AJ41" s="50"/>
      <c r="AK41" s="50"/>
      <c r="AL41" s="50"/>
      <c r="AM41" s="50"/>
      <c r="AN41" s="50"/>
    </row>
    <row r="42">
      <c r="A42" s="67"/>
      <c r="B42" s="68"/>
      <c r="C42" s="68"/>
      <c r="D42" s="68"/>
      <c r="E42" s="68"/>
      <c r="F42" s="68"/>
      <c r="G42" s="68"/>
      <c r="H42" s="68"/>
      <c r="I42" s="68"/>
      <c r="J42" s="68"/>
      <c r="K42" s="68"/>
      <c r="L42" s="68"/>
      <c r="M42" s="68"/>
      <c r="N42" s="68"/>
      <c r="O42" s="68"/>
      <c r="P42" s="68"/>
      <c r="Q42" s="68"/>
      <c r="R42" s="68"/>
      <c r="S42" s="70"/>
      <c r="T42" s="48"/>
      <c r="U42" s="48"/>
      <c r="V42" s="48"/>
      <c r="W42" s="48"/>
      <c r="X42" s="48"/>
      <c r="Y42" s="48"/>
      <c r="Z42" s="50"/>
      <c r="AA42" s="48"/>
      <c r="AB42" s="50"/>
      <c r="AC42" s="50"/>
      <c r="AD42" s="50"/>
      <c r="AE42" s="50"/>
      <c r="AF42" s="50"/>
      <c r="AG42" s="50"/>
      <c r="AH42" s="50"/>
      <c r="AI42" s="50"/>
      <c r="AJ42" s="50"/>
      <c r="AK42" s="50"/>
      <c r="AL42" s="50"/>
      <c r="AM42" s="50"/>
      <c r="AN42" s="50"/>
    </row>
    <row r="43">
      <c r="A43" s="61"/>
      <c r="B43" s="57">
        <v>13.0</v>
      </c>
      <c r="C43" s="57">
        <v>2325.0</v>
      </c>
      <c r="D43" s="57" t="s">
        <v>61</v>
      </c>
      <c r="E43" s="57">
        <v>72.0</v>
      </c>
      <c r="F43" s="57">
        <v>72.0</v>
      </c>
      <c r="G43" s="57" t="s">
        <v>122</v>
      </c>
      <c r="H43" s="57">
        <v>301.0</v>
      </c>
      <c r="I43" s="59">
        <f>H43/24</f>
        <v>12.54166667</v>
      </c>
      <c r="J43" s="59">
        <f>24*500</f>
        <v>12000</v>
      </c>
      <c r="K43" s="59">
        <f>24*50</f>
        <v>1200</v>
      </c>
      <c r="L43" s="57" t="s">
        <v>62</v>
      </c>
      <c r="M43" s="57">
        <v>1.0</v>
      </c>
      <c r="N43" s="57">
        <f>M43*K43</f>
        <v>1200</v>
      </c>
      <c r="O43" s="57" t="s">
        <v>63</v>
      </c>
      <c r="P43" s="57">
        <v>1328.0</v>
      </c>
      <c r="Q43" s="57">
        <v>1.0</v>
      </c>
      <c r="R43" s="59">
        <f t="shared" ref="R43:R45" si="25">P43/2^16*100</f>
        <v>2.026367188</v>
      </c>
      <c r="S43" s="60">
        <f t="shared" ref="S43:S45" si="26">K43*R43/100*Q43</f>
        <v>24.31640625</v>
      </c>
      <c r="T43" s="48"/>
      <c r="U43" s="48"/>
      <c r="V43" s="48"/>
      <c r="W43" s="48"/>
      <c r="X43" s="48"/>
      <c r="Y43" s="48"/>
      <c r="Z43" s="50"/>
      <c r="AA43" s="49"/>
      <c r="AB43" s="50"/>
      <c r="AC43" s="50"/>
      <c r="AD43" s="50"/>
      <c r="AE43" s="50"/>
      <c r="AF43" s="50"/>
      <c r="AG43" s="50"/>
      <c r="AH43" s="50"/>
      <c r="AI43" s="50"/>
      <c r="AJ43" s="50"/>
      <c r="AK43" s="50"/>
      <c r="AL43" s="50"/>
      <c r="AM43" s="50"/>
      <c r="AN43" s="50"/>
    </row>
    <row r="44">
      <c r="A44" s="61"/>
      <c r="B44" s="59"/>
      <c r="C44" s="59"/>
      <c r="D44" s="59"/>
      <c r="E44" s="57"/>
      <c r="F44" s="57"/>
      <c r="G44" s="59"/>
      <c r="H44" s="57"/>
      <c r="I44" s="57"/>
      <c r="J44" s="57" t="s">
        <v>121</v>
      </c>
      <c r="K44" s="57">
        <v>1200.0</v>
      </c>
      <c r="L44" s="57" t="s">
        <v>121</v>
      </c>
      <c r="M44" s="57" t="s">
        <v>121</v>
      </c>
      <c r="N44" s="57"/>
      <c r="O44" s="57" t="s">
        <v>64</v>
      </c>
      <c r="P44" s="57">
        <v>1328.0</v>
      </c>
      <c r="Q44" s="57">
        <v>1.0</v>
      </c>
      <c r="R44" s="59">
        <f t="shared" si="25"/>
        <v>2.026367188</v>
      </c>
      <c r="S44" s="60">
        <f t="shared" si="26"/>
        <v>24.31640625</v>
      </c>
      <c r="T44" s="48"/>
      <c r="U44" s="48"/>
      <c r="V44" s="48"/>
      <c r="W44" s="48"/>
      <c r="X44" s="48"/>
      <c r="Y44" s="48"/>
      <c r="Z44" s="50"/>
      <c r="AA44" s="49"/>
      <c r="AB44" s="50"/>
      <c r="AC44" s="50"/>
      <c r="AD44" s="50"/>
      <c r="AE44" s="50"/>
      <c r="AF44" s="50"/>
      <c r="AG44" s="50"/>
      <c r="AH44" s="50"/>
      <c r="AI44" s="50"/>
      <c r="AJ44" s="50"/>
      <c r="AK44" s="50"/>
      <c r="AL44" s="50"/>
      <c r="AM44" s="50"/>
      <c r="AN44" s="50"/>
    </row>
    <row r="45">
      <c r="A45" s="61"/>
      <c r="B45" s="59"/>
      <c r="C45" s="59"/>
      <c r="D45" s="59"/>
      <c r="E45" s="57"/>
      <c r="F45" s="57"/>
      <c r="G45" s="59"/>
      <c r="H45" s="57"/>
      <c r="I45" s="57"/>
      <c r="J45" s="57" t="s">
        <v>121</v>
      </c>
      <c r="K45" s="57">
        <v>1200.0</v>
      </c>
      <c r="L45" s="57" t="s">
        <v>121</v>
      </c>
      <c r="M45" s="57" t="s">
        <v>121</v>
      </c>
      <c r="N45" s="57"/>
      <c r="O45" s="57" t="s">
        <v>65</v>
      </c>
      <c r="P45" s="57">
        <v>8.0</v>
      </c>
      <c r="Q45" s="57">
        <v>1.0</v>
      </c>
      <c r="R45" s="59">
        <f t="shared" si="25"/>
        <v>0.01220703125</v>
      </c>
      <c r="S45" s="60">
        <f t="shared" si="26"/>
        <v>0.146484375</v>
      </c>
      <c r="T45" s="48"/>
      <c r="U45" s="48"/>
      <c r="V45" s="48"/>
      <c r="W45" s="48"/>
      <c r="X45" s="48"/>
      <c r="Y45" s="48"/>
      <c r="Z45" s="50"/>
      <c r="AA45" s="49"/>
      <c r="AB45" s="50"/>
      <c r="AC45" s="50"/>
      <c r="AD45" s="50"/>
      <c r="AE45" s="50"/>
      <c r="AF45" s="50"/>
      <c r="AG45" s="50"/>
      <c r="AH45" s="50"/>
      <c r="AI45" s="50"/>
      <c r="AJ45" s="50"/>
      <c r="AK45" s="50"/>
      <c r="AL45" s="50"/>
      <c r="AM45" s="50"/>
      <c r="AN45" s="50"/>
    </row>
    <row r="46">
      <c r="A46" s="67"/>
      <c r="B46" s="68"/>
      <c r="C46" s="68"/>
      <c r="D46" s="68"/>
      <c r="E46" s="68"/>
      <c r="F46" s="68"/>
      <c r="G46" s="68"/>
      <c r="H46" s="68"/>
      <c r="I46" s="68"/>
      <c r="J46" s="68"/>
      <c r="K46" s="68"/>
      <c r="L46" s="68"/>
      <c r="M46" s="68"/>
      <c r="N46" s="68"/>
      <c r="O46" s="68"/>
      <c r="P46" s="68"/>
      <c r="Q46" s="68"/>
      <c r="R46" s="68"/>
      <c r="S46" s="70"/>
      <c r="T46" s="48"/>
      <c r="U46" s="48"/>
      <c r="V46" s="48"/>
      <c r="W46" s="48"/>
      <c r="X46" s="48"/>
      <c r="Y46" s="48"/>
      <c r="Z46" s="50"/>
      <c r="AA46" s="48"/>
      <c r="AB46" s="50"/>
      <c r="AC46" s="50"/>
      <c r="AD46" s="50"/>
      <c r="AE46" s="50"/>
      <c r="AF46" s="50"/>
      <c r="AG46" s="50"/>
      <c r="AH46" s="50"/>
      <c r="AI46" s="50"/>
      <c r="AJ46" s="50"/>
      <c r="AK46" s="50"/>
      <c r="AL46" s="50"/>
      <c r="AM46" s="50"/>
      <c r="AN46" s="50"/>
    </row>
    <row r="47">
      <c r="A47" s="61"/>
      <c r="B47" s="57">
        <v>14.0</v>
      </c>
      <c r="C47" s="57">
        <v>2290.0</v>
      </c>
      <c r="D47" s="57" t="s">
        <v>66</v>
      </c>
      <c r="E47" s="57">
        <v>70.0</v>
      </c>
      <c r="F47" s="57">
        <v>70.0</v>
      </c>
      <c r="G47" s="57" t="s">
        <v>122</v>
      </c>
      <c r="H47" s="57">
        <v>86.0</v>
      </c>
      <c r="I47" s="59">
        <f>H47/24</f>
        <v>3.583333333</v>
      </c>
      <c r="J47" s="59">
        <f>450*24</f>
        <v>10800</v>
      </c>
      <c r="K47" s="59">
        <f>50*24</f>
        <v>1200</v>
      </c>
      <c r="L47" s="57" t="s">
        <v>50</v>
      </c>
      <c r="M47" s="57">
        <v>10.0</v>
      </c>
      <c r="N47" s="57">
        <f t="shared" ref="N47:N48" si="27">M47*K47</f>
        <v>12000</v>
      </c>
      <c r="O47" s="57" t="s">
        <v>67</v>
      </c>
      <c r="P47" s="57">
        <v>1328.0</v>
      </c>
      <c r="Q47" s="57">
        <v>2.0</v>
      </c>
      <c r="R47" s="59">
        <f t="shared" ref="R47:R49" si="28">P47/2^16*100</f>
        <v>2.026367188</v>
      </c>
      <c r="S47" s="60">
        <f t="shared" ref="S47:S49" si="29">K47*R47/100*Q47</f>
        <v>48.6328125</v>
      </c>
      <c r="T47" s="48"/>
      <c r="U47" s="48"/>
      <c r="V47" s="48"/>
      <c r="W47" s="48"/>
      <c r="X47" s="48"/>
      <c r="Y47" s="48"/>
      <c r="Z47" s="50"/>
      <c r="AA47" s="49"/>
      <c r="AB47" s="50"/>
      <c r="AC47" s="50"/>
      <c r="AD47" s="50"/>
      <c r="AE47" s="50"/>
      <c r="AF47" s="50"/>
      <c r="AG47" s="50"/>
      <c r="AH47" s="50"/>
      <c r="AI47" s="50"/>
      <c r="AJ47" s="50"/>
      <c r="AK47" s="50"/>
      <c r="AL47" s="50"/>
      <c r="AM47" s="50"/>
      <c r="AN47" s="50"/>
    </row>
    <row r="48">
      <c r="A48" s="61"/>
      <c r="B48" s="59"/>
      <c r="C48" s="59"/>
      <c r="D48" s="57" t="s">
        <v>121</v>
      </c>
      <c r="E48" s="57"/>
      <c r="F48" s="57"/>
      <c r="G48" s="59"/>
      <c r="H48" s="57"/>
      <c r="I48" s="57"/>
      <c r="J48" s="57" t="s">
        <v>121</v>
      </c>
      <c r="K48" s="57">
        <v>1200.0</v>
      </c>
      <c r="L48" s="57" t="s">
        <v>62</v>
      </c>
      <c r="M48" s="57">
        <v>1.0</v>
      </c>
      <c r="N48" s="57">
        <f t="shared" si="27"/>
        <v>1200</v>
      </c>
      <c r="O48" s="57" t="s">
        <v>68</v>
      </c>
      <c r="P48" s="57">
        <v>664.0</v>
      </c>
      <c r="Q48" s="57">
        <v>1.0</v>
      </c>
      <c r="R48" s="59">
        <f t="shared" si="28"/>
        <v>1.013183594</v>
      </c>
      <c r="S48" s="60">
        <f t="shared" si="29"/>
        <v>12.15820313</v>
      </c>
      <c r="T48" s="48"/>
      <c r="U48" s="48"/>
      <c r="V48" s="48"/>
      <c r="W48" s="48"/>
      <c r="X48" s="48"/>
      <c r="Y48" s="48"/>
      <c r="Z48" s="50"/>
      <c r="AA48" s="49"/>
      <c r="AB48" s="50"/>
      <c r="AC48" s="50"/>
      <c r="AD48" s="50"/>
      <c r="AE48" s="50"/>
      <c r="AF48" s="50"/>
      <c r="AG48" s="50"/>
      <c r="AH48" s="50"/>
      <c r="AI48" s="50"/>
      <c r="AJ48" s="50"/>
      <c r="AK48" s="50"/>
      <c r="AL48" s="50"/>
      <c r="AM48" s="50"/>
      <c r="AN48" s="50"/>
    </row>
    <row r="49">
      <c r="A49" s="61"/>
      <c r="B49" s="59"/>
      <c r="C49" s="59"/>
      <c r="D49" s="57" t="s">
        <v>121</v>
      </c>
      <c r="E49" s="57"/>
      <c r="F49" s="57"/>
      <c r="G49" s="59"/>
      <c r="H49" s="57"/>
      <c r="I49" s="57"/>
      <c r="J49" s="57" t="s">
        <v>121</v>
      </c>
      <c r="K49" s="57">
        <v>1200.0</v>
      </c>
      <c r="L49" s="57" t="s">
        <v>121</v>
      </c>
      <c r="M49" s="57" t="s">
        <v>121</v>
      </c>
      <c r="N49" s="57"/>
      <c r="O49" s="57" t="s">
        <v>39</v>
      </c>
      <c r="P49" s="57">
        <v>60.0</v>
      </c>
      <c r="Q49" s="57">
        <v>1.0</v>
      </c>
      <c r="R49" s="59">
        <f t="shared" si="28"/>
        <v>0.09155273438</v>
      </c>
      <c r="S49" s="60">
        <f t="shared" si="29"/>
        <v>1.098632813</v>
      </c>
      <c r="T49" s="48"/>
      <c r="U49" s="48"/>
      <c r="V49" s="48"/>
      <c r="W49" s="48"/>
      <c r="X49" s="48"/>
      <c r="Y49" s="48"/>
      <c r="Z49" s="50"/>
      <c r="AA49" s="49"/>
      <c r="AB49" s="50"/>
      <c r="AC49" s="50"/>
      <c r="AD49" s="50"/>
      <c r="AE49" s="50"/>
      <c r="AF49" s="50"/>
      <c r="AG49" s="50"/>
      <c r="AH49" s="50"/>
      <c r="AI49" s="50"/>
      <c r="AJ49" s="50"/>
      <c r="AK49" s="50"/>
      <c r="AL49" s="50"/>
      <c r="AM49" s="50"/>
      <c r="AN49" s="50"/>
    </row>
    <row r="50">
      <c r="A50" s="67"/>
      <c r="B50" s="68"/>
      <c r="C50" s="68"/>
      <c r="D50" s="68"/>
      <c r="E50" s="68"/>
      <c r="F50" s="68"/>
      <c r="G50" s="68"/>
      <c r="H50" s="68"/>
      <c r="I50" s="68"/>
      <c r="J50" s="68"/>
      <c r="K50" s="68"/>
      <c r="L50" s="68"/>
      <c r="M50" s="68"/>
      <c r="N50" s="68"/>
      <c r="O50" s="68"/>
      <c r="P50" s="68"/>
      <c r="Q50" s="68"/>
      <c r="R50" s="68"/>
      <c r="S50" s="70"/>
      <c r="T50" s="48"/>
      <c r="U50" s="48"/>
      <c r="V50" s="48"/>
      <c r="W50" s="48"/>
      <c r="X50" s="48"/>
      <c r="Y50" s="48"/>
      <c r="Z50" s="50"/>
      <c r="AA50" s="48"/>
      <c r="AB50" s="50"/>
      <c r="AC50" s="50"/>
      <c r="AD50" s="50"/>
      <c r="AE50" s="50"/>
      <c r="AF50" s="50"/>
      <c r="AG50" s="50"/>
      <c r="AH50" s="50"/>
      <c r="AI50" s="50"/>
      <c r="AJ50" s="50"/>
      <c r="AK50" s="50"/>
      <c r="AL50" s="50"/>
      <c r="AM50" s="50"/>
      <c r="AN50" s="50"/>
    </row>
    <row r="51">
      <c r="A51" s="61"/>
      <c r="B51" s="57">
        <v>15.0</v>
      </c>
      <c r="C51" s="57">
        <v>2258.0</v>
      </c>
      <c r="D51" s="57" t="s">
        <v>69</v>
      </c>
      <c r="E51" s="57">
        <v>51.0</v>
      </c>
      <c r="F51" s="57">
        <v>51.0</v>
      </c>
      <c r="G51" s="57" t="s">
        <v>123</v>
      </c>
      <c r="H51" s="57">
        <v>9310.0</v>
      </c>
      <c r="I51" s="59">
        <f>H51/24</f>
        <v>387.9166667</v>
      </c>
      <c r="J51" s="59">
        <f>450*24</f>
        <v>10800</v>
      </c>
      <c r="K51" s="59">
        <f>50*24</f>
        <v>1200</v>
      </c>
      <c r="L51" s="57" t="s">
        <v>51</v>
      </c>
      <c r="M51" s="57">
        <v>1.0</v>
      </c>
      <c r="N51" s="57">
        <f>M51*K51</f>
        <v>1200</v>
      </c>
      <c r="O51" s="57" t="s">
        <v>70</v>
      </c>
      <c r="P51" s="57">
        <v>1328.0</v>
      </c>
      <c r="Q51" s="57">
        <v>1.0</v>
      </c>
      <c r="R51" s="59">
        <f t="shared" ref="R51:R53" si="30">P51/2^16*100</f>
        <v>2.026367188</v>
      </c>
      <c r="S51" s="60">
        <f t="shared" ref="S51:S53" si="31">K51*R51/100*Q51</f>
        <v>24.31640625</v>
      </c>
      <c r="T51" s="48"/>
      <c r="U51" s="48"/>
      <c r="V51" s="48"/>
      <c r="W51" s="48"/>
      <c r="X51" s="48"/>
      <c r="Y51" s="48"/>
      <c r="Z51" s="50"/>
      <c r="AA51" s="49"/>
      <c r="AB51" s="50"/>
      <c r="AC51" s="50"/>
      <c r="AD51" s="50"/>
      <c r="AE51" s="50"/>
      <c r="AF51" s="50"/>
      <c r="AG51" s="50"/>
      <c r="AH51" s="50"/>
      <c r="AI51" s="50"/>
      <c r="AJ51" s="50"/>
      <c r="AK51" s="50"/>
      <c r="AL51" s="50"/>
      <c r="AM51" s="50"/>
      <c r="AN51" s="50"/>
    </row>
    <row r="52">
      <c r="A52" s="61"/>
      <c r="B52" s="59"/>
      <c r="C52" s="57" t="s">
        <v>121</v>
      </c>
      <c r="D52" s="57" t="s">
        <v>121</v>
      </c>
      <c r="E52" s="57"/>
      <c r="F52" s="57"/>
      <c r="G52" s="59"/>
      <c r="H52" s="57"/>
      <c r="I52" s="57"/>
      <c r="J52" s="57" t="s">
        <v>121</v>
      </c>
      <c r="K52" s="57">
        <v>1200.0</v>
      </c>
      <c r="L52" s="57" t="s">
        <v>121</v>
      </c>
      <c r="M52" s="57" t="s">
        <v>121</v>
      </c>
      <c r="N52" s="57"/>
      <c r="O52" s="57" t="s">
        <v>71</v>
      </c>
      <c r="P52" s="57">
        <v>1328.0</v>
      </c>
      <c r="Q52" s="57">
        <v>1.0</v>
      </c>
      <c r="R52" s="59">
        <f t="shared" si="30"/>
        <v>2.026367188</v>
      </c>
      <c r="S52" s="60">
        <f t="shared" si="31"/>
        <v>24.31640625</v>
      </c>
      <c r="T52" s="48"/>
      <c r="U52" s="48"/>
      <c r="V52" s="48"/>
      <c r="W52" s="48"/>
      <c r="X52" s="48"/>
      <c r="Y52" s="48"/>
      <c r="Z52" s="50"/>
      <c r="AA52" s="49"/>
      <c r="AB52" s="50"/>
      <c r="AC52" s="50"/>
      <c r="AD52" s="50"/>
      <c r="AE52" s="50"/>
      <c r="AF52" s="50"/>
      <c r="AG52" s="50"/>
      <c r="AH52" s="50"/>
      <c r="AI52" s="50"/>
      <c r="AJ52" s="50"/>
      <c r="AK52" s="50"/>
      <c r="AL52" s="50"/>
      <c r="AM52" s="50"/>
      <c r="AN52" s="50"/>
    </row>
    <row r="53">
      <c r="A53" s="61"/>
      <c r="B53" s="59"/>
      <c r="C53" s="57" t="s">
        <v>121</v>
      </c>
      <c r="D53" s="57" t="s">
        <v>121</v>
      </c>
      <c r="E53" s="57"/>
      <c r="F53" s="57"/>
      <c r="G53" s="59"/>
      <c r="H53" s="57"/>
      <c r="I53" s="57"/>
      <c r="J53" s="57" t="s">
        <v>121</v>
      </c>
      <c r="K53" s="57">
        <v>1200.0</v>
      </c>
      <c r="L53" s="57" t="s">
        <v>121</v>
      </c>
      <c r="M53" s="57" t="s">
        <v>121</v>
      </c>
      <c r="N53" s="57"/>
      <c r="O53" s="57" t="s">
        <v>32</v>
      </c>
      <c r="P53" s="57">
        <v>1.0</v>
      </c>
      <c r="Q53" s="57">
        <v>1.0</v>
      </c>
      <c r="R53" s="59">
        <f t="shared" si="30"/>
        <v>0.001525878906</v>
      </c>
      <c r="S53" s="60">
        <f t="shared" si="31"/>
        <v>0.01831054688</v>
      </c>
      <c r="T53" s="48"/>
      <c r="U53" s="48"/>
      <c r="V53" s="48"/>
      <c r="W53" s="48"/>
      <c r="X53" s="48"/>
      <c r="Y53" s="48"/>
      <c r="Z53" s="50"/>
      <c r="AA53" s="49"/>
      <c r="AB53" s="50"/>
      <c r="AC53" s="50"/>
      <c r="AD53" s="50"/>
      <c r="AE53" s="50"/>
      <c r="AF53" s="50"/>
      <c r="AG53" s="50"/>
      <c r="AH53" s="50"/>
      <c r="AI53" s="50"/>
      <c r="AJ53" s="50"/>
      <c r="AK53" s="50"/>
      <c r="AL53" s="50"/>
      <c r="AM53" s="50"/>
      <c r="AN53" s="50"/>
    </row>
    <row r="54">
      <c r="A54" s="67"/>
      <c r="B54" s="68"/>
      <c r="C54" s="68"/>
      <c r="D54" s="68"/>
      <c r="E54" s="68"/>
      <c r="F54" s="68"/>
      <c r="G54" s="68"/>
      <c r="H54" s="68"/>
      <c r="I54" s="68"/>
      <c r="J54" s="68"/>
      <c r="K54" s="68"/>
      <c r="L54" s="68"/>
      <c r="M54" s="68"/>
      <c r="N54" s="68"/>
      <c r="O54" s="68"/>
      <c r="P54" s="68"/>
      <c r="Q54" s="68"/>
      <c r="R54" s="68"/>
      <c r="S54" s="70"/>
      <c r="T54" s="48"/>
      <c r="U54" s="48"/>
      <c r="V54" s="48"/>
      <c r="W54" s="48"/>
      <c r="X54" s="48"/>
      <c r="Y54" s="48"/>
      <c r="Z54" s="50"/>
      <c r="AA54" s="48"/>
      <c r="AB54" s="50"/>
      <c r="AC54" s="50"/>
      <c r="AD54" s="50"/>
      <c r="AE54" s="50"/>
      <c r="AF54" s="50"/>
      <c r="AG54" s="50"/>
      <c r="AH54" s="50"/>
      <c r="AI54" s="50"/>
      <c r="AJ54" s="50"/>
      <c r="AK54" s="50"/>
      <c r="AL54" s="50"/>
      <c r="AM54" s="50"/>
      <c r="AN54" s="50"/>
    </row>
    <row r="55">
      <c r="A55" s="61"/>
      <c r="B55" s="57">
        <v>16.0</v>
      </c>
      <c r="C55" s="57">
        <v>2227.0</v>
      </c>
      <c r="D55" s="57" t="s">
        <v>72</v>
      </c>
      <c r="E55" s="57">
        <v>50.0</v>
      </c>
      <c r="F55" s="57">
        <v>50.0</v>
      </c>
      <c r="G55" s="57" t="s">
        <v>123</v>
      </c>
      <c r="H55" s="57">
        <v>41.0</v>
      </c>
      <c r="I55" s="57">
        <f>H55/24</f>
        <v>1.708333333</v>
      </c>
      <c r="J55" s="57">
        <f>350*24</f>
        <v>8400</v>
      </c>
      <c r="K55" s="57">
        <v>1200.0</v>
      </c>
      <c r="L55" s="57" t="s">
        <v>121</v>
      </c>
      <c r="M55" s="57" t="s">
        <v>121</v>
      </c>
      <c r="N55" s="57"/>
      <c r="O55" s="57" t="s">
        <v>73</v>
      </c>
      <c r="P55" s="57">
        <v>664.0</v>
      </c>
      <c r="Q55" s="57">
        <v>2.0</v>
      </c>
      <c r="R55" s="59">
        <f t="shared" ref="R55:R56" si="32">P55/2^16*100</f>
        <v>1.013183594</v>
      </c>
      <c r="S55" s="60">
        <f t="shared" ref="S55:S56" si="33">K55*R55/100*Q55</f>
        <v>24.31640625</v>
      </c>
      <c r="T55" s="48"/>
      <c r="U55" s="48"/>
      <c r="V55" s="48"/>
      <c r="W55" s="48"/>
      <c r="X55" s="48"/>
      <c r="Y55" s="48"/>
      <c r="Z55" s="50"/>
      <c r="AA55" s="49"/>
      <c r="AB55" s="50"/>
      <c r="AC55" s="50"/>
      <c r="AD55" s="50"/>
      <c r="AE55" s="50"/>
      <c r="AF55" s="50"/>
      <c r="AG55" s="50"/>
      <c r="AH55" s="50"/>
      <c r="AI55" s="50"/>
      <c r="AJ55" s="50"/>
      <c r="AK55" s="50"/>
      <c r="AL55" s="50"/>
      <c r="AM55" s="50"/>
      <c r="AN55" s="50"/>
    </row>
    <row r="56">
      <c r="A56" s="61"/>
      <c r="B56" s="59"/>
      <c r="C56" s="59"/>
      <c r="D56" s="57" t="s">
        <v>121</v>
      </c>
      <c r="E56" s="57"/>
      <c r="F56" s="57"/>
      <c r="G56" s="59"/>
      <c r="H56" s="57"/>
      <c r="I56" s="57"/>
      <c r="J56" s="57" t="s">
        <v>121</v>
      </c>
      <c r="K56" s="59">
        <f>50*24</f>
        <v>1200</v>
      </c>
      <c r="L56" s="57" t="s">
        <v>121</v>
      </c>
      <c r="M56" s="57" t="s">
        <v>121</v>
      </c>
      <c r="N56" s="57"/>
      <c r="O56" s="57" t="s">
        <v>74</v>
      </c>
      <c r="P56" s="57">
        <v>664.0</v>
      </c>
      <c r="Q56" s="57">
        <v>1.0</v>
      </c>
      <c r="R56" s="59">
        <f t="shared" si="32"/>
        <v>1.013183594</v>
      </c>
      <c r="S56" s="60">
        <f t="shared" si="33"/>
        <v>12.15820313</v>
      </c>
      <c r="T56" s="48"/>
      <c r="U56" s="48"/>
      <c r="V56" s="48"/>
      <c r="W56" s="48"/>
      <c r="X56" s="48"/>
      <c r="Y56" s="48"/>
      <c r="Z56" s="50"/>
      <c r="AA56" s="49"/>
      <c r="AB56" s="50"/>
      <c r="AC56" s="50"/>
      <c r="AD56" s="50"/>
      <c r="AE56" s="50"/>
      <c r="AF56" s="50"/>
      <c r="AG56" s="50"/>
      <c r="AH56" s="50"/>
      <c r="AI56" s="50"/>
      <c r="AJ56" s="50"/>
      <c r="AK56" s="50"/>
      <c r="AL56" s="50"/>
      <c r="AM56" s="50"/>
      <c r="AN56" s="50"/>
    </row>
    <row r="57">
      <c r="A57" s="67"/>
      <c r="B57" s="68"/>
      <c r="C57" s="68"/>
      <c r="D57" s="68"/>
      <c r="E57" s="68"/>
      <c r="F57" s="68"/>
      <c r="G57" s="68"/>
      <c r="H57" s="68"/>
      <c r="I57" s="68"/>
      <c r="J57" s="68"/>
      <c r="K57" s="68"/>
      <c r="L57" s="68"/>
      <c r="M57" s="68"/>
      <c r="N57" s="68"/>
      <c r="O57" s="68"/>
      <c r="P57" s="68"/>
      <c r="Q57" s="68"/>
      <c r="R57" s="68"/>
      <c r="S57" s="70"/>
      <c r="T57" s="48"/>
      <c r="U57" s="48"/>
      <c r="V57" s="48"/>
      <c r="W57" s="48"/>
      <c r="X57" s="48"/>
      <c r="Y57" s="48"/>
      <c r="Z57" s="50"/>
      <c r="AA57" s="48"/>
      <c r="AB57" s="50"/>
      <c r="AC57" s="50"/>
      <c r="AD57" s="50"/>
      <c r="AE57" s="50"/>
      <c r="AF57" s="50"/>
      <c r="AG57" s="50"/>
      <c r="AH57" s="50"/>
      <c r="AI57" s="50"/>
      <c r="AJ57" s="50"/>
      <c r="AK57" s="50"/>
      <c r="AL57" s="50"/>
      <c r="AM57" s="50"/>
      <c r="AN57" s="50"/>
    </row>
    <row r="58">
      <c r="A58" s="61"/>
      <c r="B58" s="57">
        <v>17.0</v>
      </c>
      <c r="C58" s="57">
        <v>2196.0</v>
      </c>
      <c r="D58" s="57" t="s">
        <v>75</v>
      </c>
      <c r="E58" s="57">
        <v>48.0</v>
      </c>
      <c r="F58" s="57">
        <v>48.0</v>
      </c>
      <c r="G58" s="57" t="s">
        <v>124</v>
      </c>
      <c r="H58" s="57">
        <v>45.0</v>
      </c>
      <c r="I58" s="59">
        <f>H58/24</f>
        <v>1.875</v>
      </c>
      <c r="J58" s="59">
        <f>350*24</f>
        <v>8400</v>
      </c>
      <c r="K58" s="59">
        <f>50*24</f>
        <v>1200</v>
      </c>
      <c r="L58" s="57" t="s">
        <v>121</v>
      </c>
      <c r="M58" s="57" t="s">
        <v>121</v>
      </c>
      <c r="N58" s="57"/>
      <c r="O58" s="57" t="s">
        <v>33</v>
      </c>
      <c r="P58" s="57">
        <v>437.0</v>
      </c>
      <c r="Q58" s="57">
        <v>1.0</v>
      </c>
      <c r="R58" s="59">
        <f t="shared" ref="R58:R59" si="34">P58/2^16*100</f>
        <v>0.666809082</v>
      </c>
      <c r="S58" s="60">
        <f t="shared" ref="S58:S59" si="35">K58*R58/100*Q58</f>
        <v>8.001708984</v>
      </c>
      <c r="T58" s="48"/>
      <c r="U58" s="48"/>
      <c r="V58" s="48"/>
      <c r="W58" s="48"/>
      <c r="X58" s="48"/>
      <c r="Y58" s="48"/>
      <c r="Z58" s="50"/>
      <c r="AA58" s="49"/>
      <c r="AB58" s="50"/>
      <c r="AC58" s="50"/>
      <c r="AD58" s="50"/>
      <c r="AE58" s="50"/>
      <c r="AF58" s="50"/>
      <c r="AG58" s="50"/>
      <c r="AH58" s="50"/>
      <c r="AI58" s="50"/>
      <c r="AJ58" s="50"/>
      <c r="AK58" s="50"/>
      <c r="AL58" s="50"/>
      <c r="AM58" s="50"/>
      <c r="AN58" s="50"/>
    </row>
    <row r="59">
      <c r="A59" s="61"/>
      <c r="B59" s="59"/>
      <c r="C59" s="59"/>
      <c r="D59" s="59"/>
      <c r="E59" s="57"/>
      <c r="F59" s="57"/>
      <c r="G59" s="59"/>
      <c r="H59" s="57"/>
      <c r="I59" s="57"/>
      <c r="J59" s="57" t="s">
        <v>121</v>
      </c>
      <c r="K59" s="57">
        <v>1200.0</v>
      </c>
      <c r="L59" s="57" t="s">
        <v>121</v>
      </c>
      <c r="M59" s="57" t="s">
        <v>121</v>
      </c>
      <c r="N59" s="57"/>
      <c r="O59" s="57" t="s">
        <v>76</v>
      </c>
      <c r="P59" s="57">
        <v>8.0</v>
      </c>
      <c r="Q59" s="57">
        <v>1.0</v>
      </c>
      <c r="R59" s="59">
        <f t="shared" si="34"/>
        <v>0.01220703125</v>
      </c>
      <c r="S59" s="60">
        <f t="shared" si="35"/>
        <v>0.146484375</v>
      </c>
      <c r="T59" s="48"/>
      <c r="U59" s="48"/>
      <c r="V59" s="48"/>
      <c r="W59" s="48"/>
      <c r="X59" s="48"/>
      <c r="Y59" s="48"/>
      <c r="Z59" s="50"/>
      <c r="AA59" s="49"/>
      <c r="AB59" s="50"/>
      <c r="AC59" s="50"/>
      <c r="AD59" s="50"/>
      <c r="AE59" s="50"/>
      <c r="AF59" s="50"/>
      <c r="AG59" s="50"/>
      <c r="AH59" s="50"/>
      <c r="AI59" s="50"/>
      <c r="AJ59" s="50"/>
      <c r="AK59" s="50"/>
      <c r="AL59" s="50"/>
      <c r="AM59" s="50"/>
      <c r="AN59" s="50"/>
    </row>
    <row r="60">
      <c r="A60" s="67"/>
      <c r="B60" s="68"/>
      <c r="C60" s="68"/>
      <c r="D60" s="68"/>
      <c r="E60" s="68"/>
      <c r="F60" s="68"/>
      <c r="G60" s="68"/>
      <c r="H60" s="68"/>
      <c r="I60" s="68"/>
      <c r="J60" s="68"/>
      <c r="K60" s="68"/>
      <c r="L60" s="68"/>
      <c r="M60" s="68"/>
      <c r="N60" s="68"/>
      <c r="O60" s="68"/>
      <c r="P60" s="68"/>
      <c r="Q60" s="68"/>
      <c r="R60" s="68"/>
      <c r="S60" s="70"/>
      <c r="T60" s="48"/>
      <c r="U60" s="48"/>
      <c r="V60" s="48"/>
      <c r="W60" s="48"/>
      <c r="X60" s="48"/>
      <c r="Y60" s="48"/>
      <c r="Z60" s="50"/>
      <c r="AA60" s="48"/>
      <c r="AB60" s="50"/>
      <c r="AC60" s="50"/>
      <c r="AD60" s="50"/>
      <c r="AE60" s="50"/>
      <c r="AF60" s="50"/>
      <c r="AG60" s="50"/>
      <c r="AH60" s="50"/>
      <c r="AI60" s="50"/>
      <c r="AJ60" s="50"/>
      <c r="AK60" s="50"/>
      <c r="AL60" s="50"/>
      <c r="AM60" s="50"/>
      <c r="AN60" s="50"/>
    </row>
    <row r="61">
      <c r="A61" s="61"/>
      <c r="B61" s="57">
        <v>18.0</v>
      </c>
      <c r="C61" s="57">
        <v>2164.0</v>
      </c>
      <c r="D61" s="57" t="s">
        <v>77</v>
      </c>
      <c r="E61" s="57">
        <v>57.0</v>
      </c>
      <c r="F61" s="57">
        <v>57.0</v>
      </c>
      <c r="G61" s="57" t="s">
        <v>123</v>
      </c>
      <c r="H61" s="57">
        <v>4213.0</v>
      </c>
      <c r="I61" s="59">
        <f>H61/24</f>
        <v>175.5416667</v>
      </c>
      <c r="J61" s="59">
        <f>350*24</f>
        <v>8400</v>
      </c>
      <c r="K61" s="59">
        <f>75*24</f>
        <v>1800</v>
      </c>
      <c r="L61" s="57" t="s">
        <v>62</v>
      </c>
      <c r="M61" s="57">
        <v>1.0</v>
      </c>
      <c r="N61" s="57">
        <f>M61*K61</f>
        <v>1800</v>
      </c>
      <c r="O61" s="57" t="s">
        <v>78</v>
      </c>
      <c r="P61" s="57">
        <v>1328.0</v>
      </c>
      <c r="Q61" s="57">
        <v>4.0</v>
      </c>
      <c r="R61" s="59">
        <f t="shared" ref="R61:R63" si="36">P61/2^16*100</f>
        <v>2.026367188</v>
      </c>
      <c r="S61" s="60">
        <f t="shared" ref="S61:S63" si="37">K61*R61/100*Q61</f>
        <v>145.8984375</v>
      </c>
      <c r="T61" s="48"/>
      <c r="U61" s="48"/>
      <c r="V61" s="48"/>
      <c r="W61" s="48"/>
      <c r="X61" s="48"/>
      <c r="Y61" s="48"/>
      <c r="Z61" s="50"/>
      <c r="AA61" s="49"/>
      <c r="AB61" s="50"/>
      <c r="AC61" s="50"/>
      <c r="AD61" s="50"/>
      <c r="AE61" s="50"/>
      <c r="AF61" s="50"/>
      <c r="AG61" s="50"/>
      <c r="AH61" s="50"/>
      <c r="AI61" s="50"/>
      <c r="AJ61" s="50"/>
      <c r="AK61" s="50"/>
      <c r="AL61" s="50"/>
      <c r="AM61" s="50"/>
      <c r="AN61" s="50"/>
    </row>
    <row r="62">
      <c r="A62" s="61"/>
      <c r="B62" s="59"/>
      <c r="C62" s="59"/>
      <c r="D62" s="59"/>
      <c r="E62" s="57"/>
      <c r="F62" s="57"/>
      <c r="G62" s="59"/>
      <c r="H62" s="57"/>
      <c r="I62" s="57"/>
      <c r="J62" s="57" t="s">
        <v>121</v>
      </c>
      <c r="K62" s="57">
        <v>1800.0</v>
      </c>
      <c r="L62" s="57" t="s">
        <v>121</v>
      </c>
      <c r="M62" s="57" t="s">
        <v>121</v>
      </c>
      <c r="N62" s="57"/>
      <c r="O62" s="57" t="s">
        <v>67</v>
      </c>
      <c r="P62" s="57">
        <v>1328.0</v>
      </c>
      <c r="Q62" s="57">
        <v>1.0</v>
      </c>
      <c r="R62" s="59">
        <f t="shared" si="36"/>
        <v>2.026367188</v>
      </c>
      <c r="S62" s="60">
        <f t="shared" si="37"/>
        <v>36.47460938</v>
      </c>
      <c r="T62" s="48"/>
      <c r="U62" s="48"/>
      <c r="V62" s="48"/>
      <c r="W62" s="48"/>
      <c r="X62" s="48"/>
      <c r="Y62" s="48"/>
      <c r="Z62" s="50"/>
      <c r="AA62" s="49"/>
      <c r="AB62" s="50"/>
      <c r="AC62" s="50"/>
      <c r="AD62" s="50"/>
      <c r="AE62" s="50"/>
      <c r="AF62" s="50"/>
      <c r="AG62" s="50"/>
      <c r="AH62" s="50"/>
      <c r="AI62" s="50"/>
      <c r="AJ62" s="50"/>
      <c r="AK62" s="50"/>
      <c r="AL62" s="50"/>
      <c r="AM62" s="50"/>
      <c r="AN62" s="50"/>
    </row>
    <row r="63">
      <c r="A63" s="61"/>
      <c r="B63" s="59"/>
      <c r="C63" s="59"/>
      <c r="D63" s="59"/>
      <c r="E63" s="57"/>
      <c r="F63" s="57"/>
      <c r="G63" s="59"/>
      <c r="H63" s="57"/>
      <c r="I63" s="57"/>
      <c r="J63" s="57" t="s">
        <v>121</v>
      </c>
      <c r="K63" s="57">
        <v>1800.0</v>
      </c>
      <c r="L63" s="57" t="s">
        <v>121</v>
      </c>
      <c r="M63" s="57" t="s">
        <v>121</v>
      </c>
      <c r="N63" s="57"/>
      <c r="O63" s="57" t="s">
        <v>79</v>
      </c>
      <c r="P63" s="57">
        <v>664.0</v>
      </c>
      <c r="Q63" s="57">
        <v>1.0</v>
      </c>
      <c r="R63" s="59">
        <f t="shared" si="36"/>
        <v>1.013183594</v>
      </c>
      <c r="S63" s="60">
        <f t="shared" si="37"/>
        <v>18.23730469</v>
      </c>
      <c r="T63" s="48"/>
      <c r="U63" s="48"/>
      <c r="V63" s="48"/>
      <c r="W63" s="48"/>
      <c r="X63" s="48"/>
      <c r="Y63" s="48"/>
      <c r="Z63" s="50"/>
      <c r="AA63" s="49"/>
      <c r="AB63" s="50"/>
      <c r="AC63" s="50"/>
      <c r="AD63" s="50"/>
      <c r="AE63" s="50"/>
      <c r="AF63" s="50"/>
      <c r="AG63" s="50"/>
      <c r="AH63" s="50"/>
      <c r="AI63" s="50"/>
      <c r="AJ63" s="50"/>
      <c r="AK63" s="50"/>
      <c r="AL63" s="50"/>
      <c r="AM63" s="50"/>
      <c r="AN63" s="50"/>
    </row>
    <row r="64">
      <c r="A64" s="67"/>
      <c r="B64" s="68"/>
      <c r="C64" s="68"/>
      <c r="D64" s="68"/>
      <c r="E64" s="68"/>
      <c r="F64" s="68"/>
      <c r="G64" s="68"/>
      <c r="H64" s="68"/>
      <c r="I64" s="68"/>
      <c r="J64" s="68"/>
      <c r="K64" s="68"/>
      <c r="L64" s="68"/>
      <c r="M64" s="68"/>
      <c r="N64" s="68"/>
      <c r="O64" s="68"/>
      <c r="P64" s="68"/>
      <c r="Q64" s="68"/>
      <c r="R64" s="68"/>
      <c r="S64" s="70"/>
      <c r="T64" s="48"/>
      <c r="U64" s="48"/>
      <c r="V64" s="48"/>
      <c r="W64" s="48"/>
      <c r="X64" s="48"/>
      <c r="Y64" s="48"/>
      <c r="Z64" s="50"/>
      <c r="AA64" s="48"/>
      <c r="AB64" s="50"/>
      <c r="AC64" s="50"/>
      <c r="AD64" s="50"/>
      <c r="AE64" s="50"/>
      <c r="AF64" s="50"/>
      <c r="AG64" s="50"/>
      <c r="AH64" s="50"/>
      <c r="AI64" s="50"/>
      <c r="AJ64" s="50"/>
      <c r="AK64" s="50"/>
      <c r="AL64" s="50"/>
      <c r="AM64" s="50"/>
      <c r="AN64" s="50"/>
    </row>
    <row r="65">
      <c r="A65" s="61"/>
      <c r="B65" s="57">
        <v>19.0</v>
      </c>
      <c r="C65" s="57">
        <v>2133.0</v>
      </c>
      <c r="D65" s="57" t="s">
        <v>80</v>
      </c>
      <c r="E65" s="57">
        <v>50.0</v>
      </c>
      <c r="F65" s="57">
        <v>50.0</v>
      </c>
      <c r="G65" s="57" t="s">
        <v>123</v>
      </c>
      <c r="H65" s="57">
        <v>41.0</v>
      </c>
      <c r="I65" s="59">
        <f>H65/24</f>
        <v>1.708333333</v>
      </c>
      <c r="J65" s="59">
        <f>250*24</f>
        <v>6000</v>
      </c>
      <c r="K65" s="59">
        <f>75*24</f>
        <v>1800</v>
      </c>
      <c r="L65" s="57" t="s">
        <v>81</v>
      </c>
      <c r="M65" s="57">
        <v>1.0</v>
      </c>
      <c r="N65" s="57">
        <f>M65*K65</f>
        <v>1800</v>
      </c>
      <c r="O65" s="57" t="s">
        <v>82</v>
      </c>
      <c r="P65" s="57">
        <v>1328.0</v>
      </c>
      <c r="Q65" s="57">
        <v>1.0</v>
      </c>
      <c r="R65" s="59">
        <f t="shared" ref="R65:R66" si="38">P65/2^16*100</f>
        <v>2.026367188</v>
      </c>
      <c r="S65" s="60">
        <f t="shared" ref="S65:S66" si="39">K65*R65/100*Q65</f>
        <v>36.47460938</v>
      </c>
      <c r="T65" s="48"/>
      <c r="U65" s="48"/>
      <c r="V65" s="48"/>
      <c r="W65" s="48"/>
      <c r="X65" s="48"/>
      <c r="Y65" s="48"/>
      <c r="Z65" s="50"/>
      <c r="AA65" s="49"/>
      <c r="AB65" s="50"/>
      <c r="AC65" s="50"/>
      <c r="AD65" s="50"/>
      <c r="AE65" s="50"/>
      <c r="AF65" s="50"/>
      <c r="AG65" s="50"/>
      <c r="AH65" s="50"/>
      <c r="AI65" s="50"/>
      <c r="AJ65" s="50"/>
      <c r="AK65" s="50"/>
      <c r="AL65" s="50"/>
      <c r="AM65" s="50"/>
      <c r="AN65" s="50"/>
    </row>
    <row r="66">
      <c r="A66" s="61"/>
      <c r="B66" s="59"/>
      <c r="C66" s="59"/>
      <c r="D66" s="57" t="s">
        <v>121</v>
      </c>
      <c r="E66" s="57"/>
      <c r="F66" s="57"/>
      <c r="G66" s="59"/>
      <c r="H66" s="57"/>
      <c r="I66" s="57"/>
      <c r="J66" s="57" t="s">
        <v>121</v>
      </c>
      <c r="K66" s="57">
        <v>1800.0</v>
      </c>
      <c r="L66" s="57" t="s">
        <v>121</v>
      </c>
      <c r="M66" s="57" t="s">
        <v>121</v>
      </c>
      <c r="N66" s="57"/>
      <c r="O66" s="57" t="s">
        <v>32</v>
      </c>
      <c r="P66" s="57">
        <v>291.0</v>
      </c>
      <c r="Q66" s="57">
        <v>1.0</v>
      </c>
      <c r="R66" s="59">
        <f t="shared" si="38"/>
        <v>0.4440307617</v>
      </c>
      <c r="S66" s="60">
        <f t="shared" si="39"/>
        <v>7.992553711</v>
      </c>
      <c r="T66" s="48"/>
      <c r="U66" s="48"/>
      <c r="V66" s="48"/>
      <c r="W66" s="48"/>
      <c r="X66" s="48"/>
      <c r="Y66" s="48"/>
      <c r="Z66" s="50"/>
      <c r="AA66" s="49"/>
      <c r="AB66" s="50"/>
      <c r="AC66" s="50"/>
      <c r="AD66" s="50"/>
      <c r="AE66" s="50"/>
      <c r="AF66" s="50"/>
      <c r="AG66" s="50"/>
      <c r="AH66" s="50"/>
      <c r="AI66" s="50"/>
      <c r="AJ66" s="50"/>
      <c r="AK66" s="50"/>
      <c r="AL66" s="50"/>
      <c r="AM66" s="50"/>
      <c r="AN66" s="50"/>
    </row>
    <row r="67">
      <c r="A67" s="67"/>
      <c r="B67" s="68"/>
      <c r="C67" s="68"/>
      <c r="D67" s="68"/>
      <c r="E67" s="68"/>
      <c r="F67" s="68"/>
      <c r="G67" s="68"/>
      <c r="H67" s="68"/>
      <c r="I67" s="68"/>
      <c r="J67" s="68"/>
      <c r="K67" s="68"/>
      <c r="L67" s="68"/>
      <c r="M67" s="68"/>
      <c r="N67" s="68"/>
      <c r="O67" s="68"/>
      <c r="P67" s="68"/>
      <c r="Q67" s="68"/>
      <c r="R67" s="68"/>
      <c r="S67" s="70"/>
      <c r="T67" s="48"/>
      <c r="U67" s="48"/>
      <c r="V67" s="48"/>
      <c r="W67" s="48"/>
      <c r="X67" s="48"/>
      <c r="Y67" s="48"/>
      <c r="Z67" s="50"/>
      <c r="AA67" s="48"/>
      <c r="AB67" s="50"/>
      <c r="AC67" s="50"/>
      <c r="AD67" s="50"/>
      <c r="AE67" s="50"/>
      <c r="AF67" s="50"/>
      <c r="AG67" s="50"/>
      <c r="AH67" s="50"/>
      <c r="AI67" s="50"/>
      <c r="AJ67" s="50"/>
      <c r="AK67" s="50"/>
      <c r="AL67" s="50"/>
      <c r="AM67" s="50"/>
      <c r="AN67" s="50"/>
    </row>
    <row r="68">
      <c r="A68" s="61"/>
      <c r="B68" s="57">
        <v>20.0</v>
      </c>
      <c r="C68" s="57">
        <v>2102.0</v>
      </c>
      <c r="D68" s="57" t="s">
        <v>83</v>
      </c>
      <c r="E68" s="1">
        <v>58.0</v>
      </c>
      <c r="F68" s="1">
        <v>58.0</v>
      </c>
      <c r="G68" s="1" t="s">
        <v>123</v>
      </c>
      <c r="H68" s="1">
        <v>3184.0</v>
      </c>
      <c r="I68" s="59">
        <f>H68/24</f>
        <v>132.6666667</v>
      </c>
      <c r="J68" s="59">
        <f>250*24</f>
        <v>6000</v>
      </c>
      <c r="K68" s="57">
        <v>1800.0</v>
      </c>
      <c r="L68" s="57" t="s">
        <v>44</v>
      </c>
      <c r="M68" s="57">
        <v>1.0</v>
      </c>
      <c r="N68" s="57">
        <f>M68*K68</f>
        <v>1800</v>
      </c>
      <c r="O68" s="57" t="s">
        <v>45</v>
      </c>
      <c r="P68" s="57">
        <v>664.0</v>
      </c>
      <c r="Q68" s="57">
        <v>1.0</v>
      </c>
      <c r="R68" s="59">
        <f t="shared" ref="R68:R69" si="40">P68/2^16*100</f>
        <v>1.013183594</v>
      </c>
      <c r="S68" s="60">
        <f t="shared" ref="S68:S69" si="41">K68*R68/100*Q68</f>
        <v>18.23730469</v>
      </c>
      <c r="T68" s="48"/>
      <c r="U68" s="48"/>
      <c r="V68" s="48"/>
      <c r="W68" s="48"/>
      <c r="X68" s="48"/>
      <c r="Y68" s="48"/>
      <c r="Z68" s="50"/>
      <c r="AA68" s="49"/>
      <c r="AB68" s="50"/>
      <c r="AC68" s="50"/>
      <c r="AD68" s="50"/>
      <c r="AE68" s="50"/>
      <c r="AF68" s="50"/>
      <c r="AG68" s="50"/>
      <c r="AH68" s="50"/>
      <c r="AI68" s="50"/>
      <c r="AJ68" s="50"/>
      <c r="AK68" s="50"/>
      <c r="AL68" s="50"/>
      <c r="AM68" s="50"/>
      <c r="AN68" s="50"/>
    </row>
    <row r="69">
      <c r="A69" s="61"/>
      <c r="B69" s="59"/>
      <c r="C69" s="59"/>
      <c r="D69" s="57" t="s">
        <v>121</v>
      </c>
      <c r="E69" s="57"/>
      <c r="F69" s="57"/>
      <c r="G69" s="59"/>
      <c r="H69" s="57"/>
      <c r="I69" s="57"/>
      <c r="J69" s="57" t="s">
        <v>121</v>
      </c>
      <c r="K69" s="59">
        <f>75*24</f>
        <v>1800</v>
      </c>
      <c r="L69" s="57" t="s">
        <v>121</v>
      </c>
      <c r="M69" s="57" t="s">
        <v>121</v>
      </c>
      <c r="N69" s="57"/>
      <c r="O69" s="57" t="s">
        <v>84</v>
      </c>
      <c r="P69" s="57">
        <v>8.0</v>
      </c>
      <c r="Q69" s="57">
        <v>1.0</v>
      </c>
      <c r="R69" s="59">
        <f t="shared" si="40"/>
        <v>0.01220703125</v>
      </c>
      <c r="S69" s="60">
        <f t="shared" si="41"/>
        <v>0.2197265625</v>
      </c>
      <c r="T69" s="48"/>
      <c r="U69" s="48"/>
      <c r="V69" s="48"/>
      <c r="W69" s="48"/>
      <c r="X69" s="48"/>
      <c r="Y69" s="48"/>
      <c r="Z69" s="50"/>
      <c r="AA69" s="49"/>
      <c r="AB69" s="50"/>
      <c r="AC69" s="50"/>
      <c r="AD69" s="50"/>
      <c r="AE69" s="50"/>
      <c r="AF69" s="50"/>
      <c r="AG69" s="50"/>
      <c r="AH69" s="50"/>
      <c r="AI69" s="50"/>
      <c r="AJ69" s="50"/>
      <c r="AK69" s="50"/>
      <c r="AL69" s="50"/>
      <c r="AM69" s="50"/>
      <c r="AN69" s="50"/>
    </row>
    <row r="70">
      <c r="A70" s="67"/>
      <c r="B70" s="68"/>
      <c r="C70" s="68"/>
      <c r="D70" s="68"/>
      <c r="E70" s="68"/>
      <c r="F70" s="68"/>
      <c r="G70" s="68"/>
      <c r="H70" s="68"/>
      <c r="I70" s="68"/>
      <c r="J70" s="68"/>
      <c r="K70" s="68"/>
      <c r="L70" s="68"/>
      <c r="M70" s="68"/>
      <c r="N70" s="68"/>
      <c r="O70" s="68"/>
      <c r="P70" s="68"/>
      <c r="Q70" s="68"/>
      <c r="R70" s="68"/>
      <c r="S70" s="70"/>
      <c r="T70" s="48"/>
      <c r="U70" s="48"/>
      <c r="V70" s="48"/>
      <c r="W70" s="48"/>
      <c r="X70" s="48"/>
      <c r="Y70" s="48"/>
      <c r="Z70" s="50"/>
      <c r="AA70" s="48"/>
      <c r="AB70" s="50"/>
      <c r="AC70" s="50"/>
      <c r="AD70" s="50"/>
      <c r="AE70" s="50"/>
      <c r="AF70" s="50"/>
      <c r="AG70" s="50"/>
      <c r="AH70" s="50"/>
      <c r="AI70" s="50"/>
      <c r="AJ70" s="50"/>
      <c r="AK70" s="50"/>
      <c r="AL70" s="50"/>
      <c r="AM70" s="50"/>
      <c r="AN70" s="50"/>
    </row>
    <row r="71">
      <c r="A71" s="61"/>
      <c r="B71" s="57">
        <v>21.0</v>
      </c>
      <c r="C71" s="57">
        <v>2071.0</v>
      </c>
      <c r="D71" s="57" t="s">
        <v>85</v>
      </c>
      <c r="E71" s="57">
        <v>40.0</v>
      </c>
      <c r="F71" s="57">
        <v>40.0</v>
      </c>
      <c r="G71" s="57" t="s">
        <v>125</v>
      </c>
      <c r="H71" s="57">
        <v>2566.0</v>
      </c>
      <c r="I71" s="59">
        <f>H71/24</f>
        <v>106.9166667</v>
      </c>
      <c r="J71" s="59">
        <f>250*24</f>
        <v>6000</v>
      </c>
      <c r="K71" s="57">
        <v>1800.0</v>
      </c>
      <c r="L71" s="57" t="s">
        <v>37</v>
      </c>
      <c r="M71" s="57">
        <v>2.0</v>
      </c>
      <c r="N71" s="57">
        <f>M71*K71</f>
        <v>3600</v>
      </c>
      <c r="O71" s="57" t="s">
        <v>38</v>
      </c>
      <c r="P71" s="57">
        <v>10000.0</v>
      </c>
      <c r="Q71" s="57">
        <v>1.0</v>
      </c>
      <c r="R71" s="59">
        <f t="shared" ref="R71:R72" si="42">P71/2^16*100</f>
        <v>15.25878906</v>
      </c>
      <c r="S71" s="60">
        <f t="shared" ref="S71:S72" si="43">K71*R71/100*Q71</f>
        <v>274.6582031</v>
      </c>
      <c r="T71" s="48"/>
      <c r="U71" s="48"/>
      <c r="V71" s="48"/>
      <c r="W71" s="48"/>
      <c r="X71" s="48"/>
      <c r="Y71" s="48"/>
      <c r="Z71" s="50"/>
      <c r="AA71" s="49"/>
      <c r="AB71" s="50"/>
      <c r="AC71" s="50"/>
      <c r="AD71" s="50"/>
      <c r="AE71" s="50"/>
      <c r="AF71" s="50"/>
      <c r="AG71" s="50"/>
      <c r="AH71" s="50"/>
      <c r="AI71" s="50"/>
      <c r="AJ71" s="50"/>
      <c r="AK71" s="50"/>
      <c r="AL71" s="50"/>
      <c r="AM71" s="50"/>
      <c r="AN71" s="50"/>
    </row>
    <row r="72">
      <c r="A72" s="61"/>
      <c r="B72" s="59"/>
      <c r="C72" s="59"/>
      <c r="D72" s="59"/>
      <c r="E72" s="57"/>
      <c r="F72" s="57"/>
      <c r="G72" s="59"/>
      <c r="H72" s="59"/>
      <c r="I72" s="59"/>
      <c r="J72" s="59"/>
      <c r="K72" s="59">
        <f>75*24</f>
        <v>1800</v>
      </c>
      <c r="L72" s="59"/>
      <c r="M72" s="59"/>
      <c r="N72" s="59"/>
      <c r="O72" s="57" t="s">
        <v>86</v>
      </c>
      <c r="P72" s="57">
        <v>8.0</v>
      </c>
      <c r="Q72" s="57">
        <v>1.0</v>
      </c>
      <c r="R72" s="59">
        <f t="shared" si="42"/>
        <v>0.01220703125</v>
      </c>
      <c r="S72" s="60">
        <f t="shared" si="43"/>
        <v>0.2197265625</v>
      </c>
      <c r="T72" s="48"/>
      <c r="U72" s="48"/>
      <c r="V72" s="48"/>
      <c r="W72" s="48"/>
      <c r="X72" s="48"/>
      <c r="Y72" s="48"/>
      <c r="Z72" s="50"/>
      <c r="AA72" s="48"/>
      <c r="AB72" s="50"/>
      <c r="AC72" s="50"/>
      <c r="AD72" s="50"/>
      <c r="AE72" s="50"/>
      <c r="AF72" s="50"/>
      <c r="AG72" s="50"/>
      <c r="AH72" s="50"/>
      <c r="AI72" s="50"/>
      <c r="AJ72" s="50"/>
      <c r="AK72" s="50"/>
      <c r="AL72" s="50"/>
      <c r="AM72" s="50"/>
      <c r="AN72" s="50"/>
    </row>
    <row r="73">
      <c r="A73" s="67"/>
      <c r="B73" s="68"/>
      <c r="C73" s="68"/>
      <c r="D73" s="68"/>
      <c r="E73" s="68"/>
      <c r="F73" s="68"/>
      <c r="G73" s="68"/>
      <c r="H73" s="68"/>
      <c r="I73" s="68"/>
      <c r="J73" s="68"/>
      <c r="K73" s="68"/>
      <c r="L73" s="68"/>
      <c r="M73" s="68"/>
      <c r="N73" s="68"/>
      <c r="O73" s="68"/>
      <c r="P73" s="68"/>
      <c r="Q73" s="68"/>
      <c r="R73" s="68"/>
      <c r="S73" s="70"/>
      <c r="T73" s="48"/>
      <c r="U73" s="48"/>
      <c r="V73" s="48"/>
      <c r="W73" s="48"/>
      <c r="X73" s="48"/>
      <c r="Y73" s="48"/>
      <c r="Z73" s="50"/>
      <c r="AA73" s="48"/>
      <c r="AB73" s="50"/>
      <c r="AC73" s="50"/>
      <c r="AD73" s="50"/>
      <c r="AE73" s="50"/>
      <c r="AF73" s="50"/>
      <c r="AG73" s="50"/>
      <c r="AH73" s="50"/>
      <c r="AI73" s="50"/>
      <c r="AJ73" s="50"/>
      <c r="AK73" s="50"/>
      <c r="AL73" s="50"/>
      <c r="AM73" s="50"/>
      <c r="AN73" s="50"/>
    </row>
    <row r="74">
      <c r="A74" s="61"/>
      <c r="B74" s="57">
        <v>22.0</v>
      </c>
      <c r="C74" s="57">
        <v>2040.0</v>
      </c>
      <c r="D74" s="57" t="s">
        <v>87</v>
      </c>
      <c r="E74" s="57">
        <v>36.0</v>
      </c>
      <c r="F74" s="57">
        <v>36.0</v>
      </c>
      <c r="G74" s="57" t="s">
        <v>125</v>
      </c>
      <c r="H74" s="57">
        <v>2104.0</v>
      </c>
      <c r="I74" s="59">
        <f>H74/24</f>
        <v>87.66666667</v>
      </c>
      <c r="J74" s="59">
        <f>250*24</f>
        <v>6000</v>
      </c>
      <c r="K74" s="59">
        <f>75*24</f>
        <v>1800</v>
      </c>
      <c r="L74" s="57" t="s">
        <v>88</v>
      </c>
      <c r="M74" s="57">
        <v>1.0</v>
      </c>
      <c r="N74" s="57">
        <f>M74*K74</f>
        <v>1800</v>
      </c>
      <c r="O74" s="57" t="s">
        <v>89</v>
      </c>
      <c r="P74" s="57">
        <v>3320.0</v>
      </c>
      <c r="Q74" s="57">
        <v>1.0</v>
      </c>
      <c r="R74" s="59">
        <f t="shared" ref="R74:R75" si="44">P74/2^16*100</f>
        <v>5.065917969</v>
      </c>
      <c r="S74" s="60">
        <f t="shared" ref="S74:S75" si="45">K74*R74/100*Q74</f>
        <v>91.18652344</v>
      </c>
      <c r="T74" s="48"/>
      <c r="U74" s="48"/>
      <c r="V74" s="48"/>
      <c r="W74" s="48"/>
      <c r="X74" s="48"/>
      <c r="Y74" s="48"/>
      <c r="Z74" s="50"/>
      <c r="AA74" s="49"/>
      <c r="AB74" s="50"/>
      <c r="AC74" s="50"/>
      <c r="AD74" s="50"/>
      <c r="AE74" s="50"/>
      <c r="AF74" s="50"/>
      <c r="AG74" s="50"/>
      <c r="AH74" s="50"/>
      <c r="AI74" s="50"/>
      <c r="AJ74" s="50"/>
      <c r="AK74" s="50"/>
      <c r="AL74" s="50"/>
      <c r="AM74" s="50"/>
      <c r="AN74" s="50"/>
    </row>
    <row r="75">
      <c r="A75" s="61"/>
      <c r="B75" s="59"/>
      <c r="C75" s="59"/>
      <c r="D75" s="59"/>
      <c r="E75" s="57"/>
      <c r="F75" s="57"/>
      <c r="G75" s="59"/>
      <c r="H75" s="59"/>
      <c r="I75" s="59"/>
      <c r="J75" s="59"/>
      <c r="K75" s="57">
        <v>1800.0</v>
      </c>
      <c r="L75" s="59"/>
      <c r="M75" s="59"/>
      <c r="N75" s="59"/>
      <c r="O75" s="57" t="s">
        <v>90</v>
      </c>
      <c r="P75" s="57">
        <v>8.0</v>
      </c>
      <c r="Q75" s="57">
        <v>1.0</v>
      </c>
      <c r="R75" s="59">
        <f t="shared" si="44"/>
        <v>0.01220703125</v>
      </c>
      <c r="S75" s="60">
        <f t="shared" si="45"/>
        <v>0.2197265625</v>
      </c>
      <c r="T75" s="48"/>
      <c r="U75" s="48"/>
      <c r="V75" s="48"/>
      <c r="W75" s="48"/>
      <c r="X75" s="48"/>
      <c r="Y75" s="48"/>
      <c r="Z75" s="50"/>
      <c r="AA75" s="48"/>
      <c r="AB75" s="50"/>
      <c r="AC75" s="50"/>
      <c r="AD75" s="50"/>
      <c r="AE75" s="50"/>
      <c r="AF75" s="50"/>
      <c r="AG75" s="50"/>
      <c r="AH75" s="50"/>
      <c r="AI75" s="50"/>
      <c r="AJ75" s="50"/>
      <c r="AK75" s="50"/>
      <c r="AL75" s="50"/>
      <c r="AM75" s="50"/>
      <c r="AN75" s="50"/>
    </row>
    <row r="76">
      <c r="A76" s="67"/>
      <c r="B76" s="68"/>
      <c r="C76" s="68"/>
      <c r="D76" s="68"/>
      <c r="E76" s="68"/>
      <c r="F76" s="68"/>
      <c r="G76" s="68"/>
      <c r="H76" s="68"/>
      <c r="I76" s="68"/>
      <c r="J76" s="68"/>
      <c r="K76" s="68"/>
      <c r="L76" s="68"/>
      <c r="M76" s="68"/>
      <c r="N76" s="68"/>
      <c r="O76" s="68"/>
      <c r="P76" s="68"/>
      <c r="Q76" s="68"/>
      <c r="R76" s="68"/>
      <c r="S76" s="70"/>
      <c r="T76" s="48"/>
      <c r="U76" s="48"/>
      <c r="V76" s="48"/>
      <c r="W76" s="48"/>
      <c r="X76" s="48"/>
      <c r="Y76" s="48"/>
      <c r="Z76" s="50"/>
      <c r="AA76" s="48"/>
      <c r="AB76" s="50"/>
      <c r="AC76" s="50"/>
      <c r="AD76" s="50"/>
      <c r="AE76" s="50"/>
      <c r="AF76" s="50"/>
      <c r="AG76" s="50"/>
      <c r="AH76" s="50"/>
      <c r="AI76" s="50"/>
      <c r="AJ76" s="50"/>
      <c r="AK76" s="50"/>
      <c r="AL76" s="50"/>
      <c r="AM76" s="50"/>
      <c r="AN76" s="50"/>
    </row>
    <row r="77">
      <c r="A77" s="61"/>
      <c r="B77" s="57">
        <v>23.0</v>
      </c>
      <c r="C77" s="57">
        <v>2012.0</v>
      </c>
      <c r="D77" s="57" t="s">
        <v>91</v>
      </c>
      <c r="E77" s="57">
        <v>36.0</v>
      </c>
      <c r="F77" s="57">
        <v>36.0</v>
      </c>
      <c r="G77" s="57" t="s">
        <v>125</v>
      </c>
      <c r="H77" s="57">
        <v>1667.0</v>
      </c>
      <c r="I77" s="59">
        <f>H77/24</f>
        <v>69.45833333</v>
      </c>
      <c r="J77" s="59">
        <f>200*24</f>
        <v>4800</v>
      </c>
      <c r="K77" s="59">
        <f>75*24</f>
        <v>1800</v>
      </c>
      <c r="L77" s="57" t="s">
        <v>81</v>
      </c>
      <c r="M77" s="57">
        <v>1.0</v>
      </c>
      <c r="N77" s="57">
        <f>M77*K77</f>
        <v>1800</v>
      </c>
      <c r="O77" s="57" t="s">
        <v>92</v>
      </c>
      <c r="P77" s="57">
        <v>750.0</v>
      </c>
      <c r="Q77" s="57">
        <v>2.0</v>
      </c>
      <c r="R77" s="59">
        <f>P77/2^16*100</f>
        <v>1.14440918</v>
      </c>
      <c r="S77" s="60">
        <f>K77*R77/100*Q77</f>
        <v>41.19873047</v>
      </c>
      <c r="T77" s="48"/>
      <c r="U77" s="48"/>
      <c r="V77" s="48"/>
      <c r="W77" s="48"/>
      <c r="X77" s="48"/>
      <c r="Y77" s="48"/>
      <c r="Z77" s="50"/>
      <c r="AA77" s="49"/>
      <c r="AB77" s="50"/>
      <c r="AC77" s="50"/>
      <c r="AD77" s="50"/>
      <c r="AE77" s="50"/>
      <c r="AF77" s="50"/>
      <c r="AG77" s="50"/>
      <c r="AH77" s="50"/>
      <c r="AI77" s="50"/>
      <c r="AJ77" s="50"/>
      <c r="AK77" s="50"/>
      <c r="AL77" s="50"/>
      <c r="AM77" s="50"/>
      <c r="AN77" s="50"/>
    </row>
    <row r="78">
      <c r="A78" s="67"/>
      <c r="B78" s="68"/>
      <c r="C78" s="68"/>
      <c r="D78" s="68"/>
      <c r="E78" s="68"/>
      <c r="F78" s="68"/>
      <c r="G78" s="68"/>
      <c r="H78" s="68"/>
      <c r="I78" s="68"/>
      <c r="J78" s="68"/>
      <c r="K78" s="68"/>
      <c r="L78" s="68"/>
      <c r="M78" s="68"/>
      <c r="N78" s="68"/>
      <c r="O78" s="68"/>
      <c r="P78" s="68"/>
      <c r="Q78" s="68"/>
      <c r="R78" s="68"/>
      <c r="S78" s="70"/>
      <c r="T78" s="48"/>
      <c r="U78" s="48"/>
      <c r="V78" s="48"/>
      <c r="W78" s="48"/>
      <c r="X78" s="48"/>
      <c r="Y78" s="48"/>
      <c r="Z78" s="50"/>
      <c r="AA78" s="48"/>
      <c r="AB78" s="50"/>
      <c r="AC78" s="50"/>
      <c r="AD78" s="50"/>
      <c r="AE78" s="50"/>
      <c r="AF78" s="50"/>
      <c r="AG78" s="50"/>
      <c r="AH78" s="50"/>
      <c r="AI78" s="50"/>
      <c r="AJ78" s="50"/>
      <c r="AK78" s="50"/>
      <c r="AL78" s="50"/>
      <c r="AM78" s="50"/>
      <c r="AN78" s="50"/>
    </row>
    <row r="79">
      <c r="A79" s="61"/>
      <c r="B79" s="57">
        <v>24.0</v>
      </c>
      <c r="C79" s="57">
        <v>1984.0</v>
      </c>
      <c r="D79" s="57" t="s">
        <v>93</v>
      </c>
      <c r="E79" s="57">
        <v>36.0</v>
      </c>
      <c r="F79" s="57">
        <v>36.0</v>
      </c>
      <c r="G79" s="57" t="s">
        <v>125</v>
      </c>
      <c r="H79" s="57">
        <v>985.0</v>
      </c>
      <c r="I79" s="59">
        <f>H79/24</f>
        <v>41.04166667</v>
      </c>
      <c r="J79" s="59">
        <f>200*24</f>
        <v>4800</v>
      </c>
      <c r="K79" s="57">
        <v>1800.0</v>
      </c>
      <c r="L79" s="57" t="s">
        <v>51</v>
      </c>
      <c r="M79" s="57">
        <v>1.0</v>
      </c>
      <c r="N79" s="57">
        <f>M79*K79</f>
        <v>1800</v>
      </c>
      <c r="O79" s="57" t="s">
        <v>94</v>
      </c>
      <c r="P79" s="57">
        <v>1328.0</v>
      </c>
      <c r="Q79" s="57">
        <v>1.0</v>
      </c>
      <c r="R79" s="59">
        <f>P79/2^16*100</f>
        <v>2.026367188</v>
      </c>
      <c r="S79" s="60">
        <f>K79*R79/100*Q79</f>
        <v>36.47460938</v>
      </c>
      <c r="T79" s="48"/>
      <c r="U79" s="48"/>
      <c r="V79" s="48"/>
      <c r="W79" s="48"/>
      <c r="X79" s="48"/>
      <c r="Y79" s="48"/>
      <c r="Z79" s="50"/>
      <c r="AA79" s="49"/>
      <c r="AB79" s="50"/>
      <c r="AC79" s="50"/>
      <c r="AD79" s="50"/>
      <c r="AE79" s="50"/>
      <c r="AF79" s="50"/>
      <c r="AG79" s="50"/>
      <c r="AH79" s="50"/>
      <c r="AI79" s="50"/>
      <c r="AJ79" s="50"/>
      <c r="AK79" s="50"/>
      <c r="AL79" s="50"/>
      <c r="AM79" s="50"/>
      <c r="AN79" s="50"/>
    </row>
    <row r="80">
      <c r="A80" s="67"/>
      <c r="B80" s="68"/>
      <c r="C80" s="68"/>
      <c r="D80" s="68"/>
      <c r="E80" s="68"/>
      <c r="F80" s="68"/>
      <c r="G80" s="68"/>
      <c r="H80" s="68"/>
      <c r="I80" s="68"/>
      <c r="J80" s="68"/>
      <c r="K80" s="68"/>
      <c r="L80" s="68"/>
      <c r="M80" s="68"/>
      <c r="N80" s="68"/>
      <c r="O80" s="68"/>
      <c r="P80" s="68"/>
      <c r="Q80" s="68"/>
      <c r="R80" s="68"/>
      <c r="S80" s="70"/>
      <c r="T80" s="48"/>
      <c r="U80" s="48"/>
      <c r="V80" s="48"/>
      <c r="W80" s="48"/>
      <c r="X80" s="48"/>
      <c r="Y80" s="48"/>
      <c r="Z80" s="50"/>
      <c r="AA80" s="48"/>
      <c r="AB80" s="50"/>
      <c r="AC80" s="50"/>
      <c r="AD80" s="50"/>
      <c r="AE80" s="50"/>
      <c r="AF80" s="50"/>
      <c r="AG80" s="50"/>
      <c r="AH80" s="50"/>
      <c r="AI80" s="50"/>
      <c r="AJ80" s="50"/>
      <c r="AK80" s="50"/>
      <c r="AL80" s="50"/>
      <c r="AM80" s="50"/>
      <c r="AN80" s="50"/>
    </row>
    <row r="81">
      <c r="A81" s="61"/>
      <c r="B81" s="57">
        <v>25.0</v>
      </c>
      <c r="C81" s="57">
        <v>1956.0</v>
      </c>
      <c r="D81" s="57" t="s">
        <v>95</v>
      </c>
      <c r="E81" s="57">
        <v>24.0</v>
      </c>
      <c r="F81" s="57">
        <v>24.0</v>
      </c>
      <c r="G81" s="57" t="s">
        <v>126</v>
      </c>
      <c r="H81" s="57">
        <v>716.0</v>
      </c>
      <c r="I81" s="59">
        <f>H81/24</f>
        <v>29.83333333</v>
      </c>
      <c r="J81" s="59">
        <f>150*24</f>
        <v>3600</v>
      </c>
      <c r="K81" s="57">
        <v>2400.0</v>
      </c>
      <c r="L81" s="57" t="s">
        <v>37</v>
      </c>
      <c r="M81" s="57">
        <v>1.0</v>
      </c>
      <c r="N81" s="57">
        <f>M81*K81</f>
        <v>2400</v>
      </c>
      <c r="O81" s="57" t="s">
        <v>121</v>
      </c>
      <c r="P81" s="57" t="s">
        <v>121</v>
      </c>
      <c r="Q81" s="57" t="s">
        <v>121</v>
      </c>
      <c r="R81" s="59"/>
      <c r="S81" s="60"/>
      <c r="T81" s="48"/>
      <c r="U81" s="48"/>
      <c r="V81" s="48"/>
      <c r="W81" s="48"/>
      <c r="X81" s="48"/>
      <c r="Y81" s="48"/>
      <c r="Z81" s="50"/>
      <c r="AA81" s="49"/>
      <c r="AB81" s="50"/>
      <c r="AC81" s="50"/>
      <c r="AD81" s="50"/>
      <c r="AE81" s="50"/>
      <c r="AF81" s="50"/>
      <c r="AG81" s="50"/>
      <c r="AH81" s="50"/>
      <c r="AI81" s="50"/>
      <c r="AJ81" s="50"/>
      <c r="AK81" s="50"/>
      <c r="AL81" s="50"/>
      <c r="AM81" s="50"/>
      <c r="AN81" s="50"/>
    </row>
    <row r="82">
      <c r="A82" s="67"/>
      <c r="B82" s="68"/>
      <c r="C82" s="68"/>
      <c r="D82" s="68"/>
      <c r="E82" s="68"/>
      <c r="F82" s="68"/>
      <c r="G82" s="68"/>
      <c r="H82" s="68"/>
      <c r="I82" s="68"/>
      <c r="J82" s="68"/>
      <c r="K82" s="68"/>
      <c r="L82" s="68"/>
      <c r="M82" s="68"/>
      <c r="N82" s="68"/>
      <c r="O82" s="68"/>
      <c r="P82" s="68"/>
      <c r="Q82" s="68"/>
      <c r="R82" s="68"/>
      <c r="S82" s="70"/>
      <c r="T82" s="48"/>
      <c r="U82" s="48"/>
      <c r="V82" s="48"/>
      <c r="W82" s="48"/>
      <c r="X82" s="48"/>
      <c r="Y82" s="48"/>
      <c r="Z82" s="50"/>
      <c r="AA82" s="48"/>
      <c r="AB82" s="50"/>
      <c r="AC82" s="50"/>
      <c r="AD82" s="50"/>
      <c r="AE82" s="50"/>
      <c r="AF82" s="50"/>
      <c r="AG82" s="50"/>
      <c r="AH82" s="50"/>
      <c r="AI82" s="50"/>
      <c r="AJ82" s="50"/>
      <c r="AK82" s="50"/>
      <c r="AL82" s="50"/>
      <c r="AM82" s="50"/>
      <c r="AN82" s="50"/>
    </row>
    <row r="83">
      <c r="A83" s="61"/>
      <c r="B83" s="57">
        <v>26.0</v>
      </c>
      <c r="C83" s="57">
        <v>1922.0</v>
      </c>
      <c r="D83" s="57" t="s">
        <v>96</v>
      </c>
      <c r="E83" s="57">
        <v>23.0</v>
      </c>
      <c r="F83" s="57">
        <v>23.0</v>
      </c>
      <c r="G83" s="57" t="s">
        <v>127</v>
      </c>
      <c r="H83" s="57">
        <v>479.0</v>
      </c>
      <c r="I83" s="59">
        <f>H83/24</f>
        <v>19.95833333</v>
      </c>
      <c r="J83" s="59">
        <f>150*24</f>
        <v>3600</v>
      </c>
      <c r="K83" s="57">
        <v>2400.0</v>
      </c>
      <c r="L83" s="57" t="s">
        <v>50</v>
      </c>
      <c r="M83" s="57">
        <v>5.0</v>
      </c>
      <c r="N83" s="57">
        <f t="shared" ref="N83:N84" si="46">M83*K83</f>
        <v>12000</v>
      </c>
      <c r="O83" s="57" t="s">
        <v>78</v>
      </c>
      <c r="P83" s="57">
        <v>1200.0</v>
      </c>
      <c r="Q83" s="57">
        <v>1.0</v>
      </c>
      <c r="R83" s="59">
        <f t="shared" ref="R83:R84" si="47">P83/2^16*100</f>
        <v>1.831054688</v>
      </c>
      <c r="S83" s="60">
        <f t="shared" ref="S83:S84" si="48">K83*R83/100*Q83</f>
        <v>43.9453125</v>
      </c>
      <c r="T83" s="48"/>
      <c r="U83" s="48"/>
      <c r="V83" s="48"/>
      <c r="W83" s="48"/>
      <c r="X83" s="48"/>
      <c r="Y83" s="48"/>
      <c r="Z83" s="50"/>
      <c r="AA83" s="49"/>
      <c r="AB83" s="50"/>
      <c r="AC83" s="50"/>
      <c r="AD83" s="50"/>
      <c r="AE83" s="50"/>
      <c r="AF83" s="50"/>
      <c r="AG83" s="50"/>
      <c r="AH83" s="50"/>
      <c r="AI83" s="50"/>
      <c r="AJ83" s="50"/>
      <c r="AK83" s="50"/>
      <c r="AL83" s="50"/>
      <c r="AM83" s="50"/>
      <c r="AN83" s="50"/>
    </row>
    <row r="84">
      <c r="A84" s="71"/>
      <c r="B84" s="48"/>
      <c r="C84" s="48"/>
      <c r="D84" s="48"/>
      <c r="E84" s="57"/>
      <c r="F84" s="57"/>
      <c r="G84" s="59"/>
      <c r="H84" s="48"/>
      <c r="I84" s="48"/>
      <c r="J84" s="48"/>
      <c r="K84" s="49">
        <v>2400.0</v>
      </c>
      <c r="L84" s="58" t="s">
        <v>51</v>
      </c>
      <c r="M84" s="49">
        <v>1.0</v>
      </c>
      <c r="N84" s="57">
        <f t="shared" si="46"/>
        <v>2400</v>
      </c>
      <c r="O84" s="49" t="s">
        <v>68</v>
      </c>
      <c r="P84" s="49">
        <v>600.0</v>
      </c>
      <c r="Q84" s="49">
        <v>1.0</v>
      </c>
      <c r="R84" s="59">
        <f t="shared" si="47"/>
        <v>0.9155273438</v>
      </c>
      <c r="S84" s="60">
        <f t="shared" si="48"/>
        <v>21.97265625</v>
      </c>
      <c r="T84" s="48"/>
      <c r="U84" s="48"/>
      <c r="V84" s="48"/>
      <c r="W84" s="48"/>
      <c r="X84" s="48"/>
      <c r="Y84" s="48"/>
      <c r="Z84" s="50"/>
      <c r="AA84" s="58"/>
      <c r="AB84" s="50"/>
      <c r="AC84" s="50"/>
      <c r="AD84" s="50"/>
      <c r="AE84" s="50"/>
      <c r="AF84" s="50"/>
      <c r="AG84" s="50"/>
      <c r="AH84" s="50"/>
      <c r="AI84" s="50"/>
      <c r="AJ84" s="50"/>
      <c r="AK84" s="50"/>
      <c r="AL84" s="50"/>
      <c r="AM84" s="50"/>
      <c r="AN84" s="50"/>
    </row>
    <row r="85">
      <c r="A85" s="72"/>
      <c r="B85" s="73"/>
      <c r="C85" s="73"/>
      <c r="D85" s="73"/>
      <c r="E85" s="73"/>
      <c r="F85" s="68"/>
      <c r="G85" s="68"/>
      <c r="H85" s="68"/>
      <c r="I85" s="68"/>
      <c r="J85" s="68"/>
      <c r="K85" s="68"/>
      <c r="L85" s="68"/>
      <c r="M85" s="68"/>
      <c r="N85" s="68"/>
      <c r="O85" s="68"/>
      <c r="P85" s="68"/>
      <c r="Q85" s="68"/>
      <c r="R85" s="68"/>
      <c r="S85" s="70"/>
      <c r="T85" s="48"/>
      <c r="U85" s="48"/>
      <c r="V85" s="48"/>
      <c r="W85" s="48"/>
      <c r="X85" s="48"/>
      <c r="Y85" s="48"/>
      <c r="Z85" s="50"/>
      <c r="AA85" s="48"/>
      <c r="AB85" s="50"/>
      <c r="AC85" s="50"/>
      <c r="AD85" s="50"/>
      <c r="AE85" s="50"/>
      <c r="AF85" s="50"/>
      <c r="AG85" s="50"/>
      <c r="AH85" s="50"/>
      <c r="AI85" s="50"/>
      <c r="AJ85" s="50"/>
      <c r="AK85" s="50"/>
      <c r="AL85" s="50"/>
      <c r="AM85" s="50"/>
      <c r="AN85" s="50"/>
    </row>
    <row r="86">
      <c r="A86" s="61"/>
      <c r="B86" s="57">
        <v>27.0</v>
      </c>
      <c r="C86" s="57">
        <v>1891.0</v>
      </c>
      <c r="D86" s="57" t="s">
        <v>97</v>
      </c>
      <c r="E86" s="57">
        <v>15.0</v>
      </c>
      <c r="F86" s="57">
        <v>15.0</v>
      </c>
      <c r="G86" s="58" t="s">
        <v>128</v>
      </c>
      <c r="H86" s="57">
        <v>48.0</v>
      </c>
      <c r="I86" s="59">
        <f>H86/24</f>
        <v>2</v>
      </c>
      <c r="J86" s="59">
        <f>120*24</f>
        <v>2880</v>
      </c>
      <c r="K86" s="57">
        <v>2400.0</v>
      </c>
      <c r="L86" s="57" t="s">
        <v>51</v>
      </c>
      <c r="M86" s="57">
        <v>1.0</v>
      </c>
      <c r="N86" s="57">
        <f>M86*K86</f>
        <v>2400</v>
      </c>
      <c r="O86" s="57" t="s">
        <v>38</v>
      </c>
      <c r="P86" s="57">
        <v>6640.0</v>
      </c>
      <c r="Q86" s="57">
        <v>1.0</v>
      </c>
      <c r="R86" s="59">
        <f t="shared" ref="R86:R87" si="49">P86/2^16*100</f>
        <v>10.13183594</v>
      </c>
      <c r="S86" s="60">
        <f t="shared" ref="S86:S87" si="50">K86*R86/100*Q86</f>
        <v>243.1640625</v>
      </c>
      <c r="T86" s="48"/>
      <c r="U86" s="48"/>
      <c r="V86" s="48"/>
      <c r="W86" s="48"/>
      <c r="X86" s="48"/>
      <c r="Y86" s="48"/>
      <c r="Z86" s="50"/>
      <c r="AA86" s="49"/>
      <c r="AB86" s="50"/>
      <c r="AC86" s="50"/>
      <c r="AD86" s="50"/>
      <c r="AE86" s="50"/>
      <c r="AF86" s="50"/>
      <c r="AG86" s="50"/>
      <c r="AH86" s="50"/>
      <c r="AI86" s="50"/>
      <c r="AJ86" s="50"/>
      <c r="AK86" s="50"/>
      <c r="AL86" s="50"/>
      <c r="AM86" s="50"/>
      <c r="AN86" s="50"/>
    </row>
    <row r="87">
      <c r="A87" s="61"/>
      <c r="B87" s="59"/>
      <c r="C87" s="59"/>
      <c r="D87" s="59"/>
      <c r="E87" s="57"/>
      <c r="F87" s="57"/>
      <c r="G87" s="59"/>
      <c r="H87" s="59"/>
      <c r="I87" s="59"/>
      <c r="J87" s="59"/>
      <c r="K87" s="57">
        <v>2400.0</v>
      </c>
      <c r="L87" s="59"/>
      <c r="M87" s="59"/>
      <c r="N87" s="59"/>
      <c r="O87" s="57" t="s">
        <v>98</v>
      </c>
      <c r="P87" s="57">
        <v>1200.0</v>
      </c>
      <c r="Q87" s="57">
        <v>1.0</v>
      </c>
      <c r="R87" s="59">
        <f t="shared" si="49"/>
        <v>1.831054688</v>
      </c>
      <c r="S87" s="60">
        <f t="shared" si="50"/>
        <v>43.9453125</v>
      </c>
      <c r="T87" s="48"/>
      <c r="U87" s="48"/>
      <c r="V87" s="48"/>
      <c r="W87" s="48"/>
      <c r="X87" s="48"/>
      <c r="Y87" s="48"/>
      <c r="Z87" s="50"/>
      <c r="AA87" s="48"/>
      <c r="AB87" s="50"/>
      <c r="AC87" s="50"/>
      <c r="AD87" s="50"/>
      <c r="AE87" s="50"/>
      <c r="AF87" s="50"/>
      <c r="AG87" s="50"/>
      <c r="AH87" s="50"/>
      <c r="AI87" s="50"/>
      <c r="AJ87" s="50"/>
      <c r="AK87" s="50"/>
      <c r="AL87" s="50"/>
      <c r="AM87" s="50"/>
      <c r="AN87" s="50"/>
    </row>
    <row r="88">
      <c r="A88" s="67"/>
      <c r="B88" s="68"/>
      <c r="C88" s="68"/>
      <c r="D88" s="68"/>
      <c r="E88" s="68"/>
      <c r="F88" s="68"/>
      <c r="G88" s="68"/>
      <c r="H88" s="68"/>
      <c r="I88" s="68"/>
      <c r="J88" s="68"/>
      <c r="K88" s="68"/>
      <c r="L88" s="68"/>
      <c r="M88" s="68"/>
      <c r="N88" s="68"/>
      <c r="O88" s="68"/>
      <c r="P88" s="68"/>
      <c r="Q88" s="68"/>
      <c r="R88" s="68"/>
      <c r="S88" s="70"/>
      <c r="T88" s="48"/>
      <c r="U88" s="48"/>
      <c r="V88" s="48"/>
      <c r="W88" s="48"/>
      <c r="X88" s="48"/>
      <c r="Y88" s="48"/>
      <c r="Z88" s="50"/>
      <c r="AA88" s="48"/>
      <c r="AB88" s="50"/>
      <c r="AC88" s="50"/>
      <c r="AD88" s="50"/>
      <c r="AE88" s="50"/>
      <c r="AF88" s="50"/>
      <c r="AG88" s="50"/>
      <c r="AH88" s="50"/>
      <c r="AI88" s="50"/>
      <c r="AJ88" s="50"/>
      <c r="AK88" s="50"/>
      <c r="AL88" s="50"/>
      <c r="AM88" s="50"/>
      <c r="AN88" s="50"/>
    </row>
    <row r="89">
      <c r="A89" s="61"/>
      <c r="B89" s="57">
        <v>28.0</v>
      </c>
      <c r="C89" s="57">
        <v>1860.0</v>
      </c>
      <c r="D89" s="57" t="s">
        <v>99</v>
      </c>
      <c r="E89" s="57">
        <v>10.0</v>
      </c>
      <c r="F89" s="57">
        <v>10.0</v>
      </c>
      <c r="G89" s="74" t="s">
        <v>128</v>
      </c>
      <c r="H89" s="57">
        <v>26.0</v>
      </c>
      <c r="I89" s="57">
        <f>H89/24</f>
        <v>1.083333333</v>
      </c>
      <c r="J89" s="57">
        <v>2400.0</v>
      </c>
      <c r="K89" s="57">
        <v>2400.0</v>
      </c>
      <c r="L89" s="57" t="s">
        <v>51</v>
      </c>
      <c r="M89" s="57">
        <v>1.0</v>
      </c>
      <c r="N89" s="57">
        <f t="shared" ref="N89:N90" si="51">M89*K89</f>
        <v>2400</v>
      </c>
      <c r="O89" s="57" t="s">
        <v>121</v>
      </c>
      <c r="P89" s="57" t="s">
        <v>121</v>
      </c>
      <c r="Q89" s="57" t="s">
        <v>121</v>
      </c>
      <c r="R89" s="59"/>
      <c r="S89" s="60"/>
      <c r="T89" s="48"/>
      <c r="U89" s="48"/>
      <c r="V89" s="48"/>
      <c r="W89" s="48"/>
      <c r="X89" s="48"/>
      <c r="Y89" s="48"/>
      <c r="Z89" s="50"/>
      <c r="AA89" s="49"/>
      <c r="AB89" s="50"/>
      <c r="AC89" s="50"/>
      <c r="AD89" s="50"/>
      <c r="AE89" s="50"/>
      <c r="AF89" s="50"/>
      <c r="AG89" s="50"/>
      <c r="AH89" s="50"/>
      <c r="AI89" s="50"/>
      <c r="AJ89" s="50"/>
      <c r="AK89" s="50"/>
      <c r="AL89" s="50"/>
      <c r="AM89" s="50"/>
      <c r="AN89" s="50"/>
    </row>
    <row r="90">
      <c r="A90" s="75"/>
      <c r="B90" s="76"/>
      <c r="C90" s="76"/>
      <c r="D90" s="76"/>
      <c r="E90" s="77"/>
      <c r="F90" s="77"/>
      <c r="G90" s="76"/>
      <c r="H90" s="76"/>
      <c r="I90" s="76"/>
      <c r="J90" s="76"/>
      <c r="K90" s="77">
        <v>2400.0</v>
      </c>
      <c r="L90" s="77" t="s">
        <v>100</v>
      </c>
      <c r="M90" s="77">
        <v>1.0</v>
      </c>
      <c r="N90" s="77">
        <f t="shared" si="51"/>
        <v>2400</v>
      </c>
      <c r="O90" s="77" t="s">
        <v>121</v>
      </c>
      <c r="P90" s="77" t="s">
        <v>121</v>
      </c>
      <c r="Q90" s="77" t="s">
        <v>121</v>
      </c>
      <c r="R90" s="76"/>
      <c r="S90" s="78"/>
      <c r="T90" s="48"/>
      <c r="U90" s="48"/>
      <c r="V90" s="48"/>
      <c r="W90" s="48"/>
      <c r="X90" s="48"/>
      <c r="Y90" s="48"/>
      <c r="Z90" s="50"/>
      <c r="AA90" s="49"/>
      <c r="AB90" s="50"/>
      <c r="AC90" s="50"/>
      <c r="AD90" s="50"/>
      <c r="AE90" s="50"/>
      <c r="AF90" s="50"/>
      <c r="AG90" s="50"/>
      <c r="AH90" s="50"/>
      <c r="AI90" s="50"/>
      <c r="AJ90" s="50"/>
      <c r="AK90" s="50"/>
      <c r="AL90" s="50"/>
      <c r="AM90" s="50"/>
      <c r="AN90" s="50"/>
    </row>
    <row r="91">
      <c r="A91" s="59"/>
      <c r="B91" s="59"/>
      <c r="C91" s="59"/>
      <c r="D91" s="59"/>
      <c r="E91" s="59"/>
      <c r="F91" s="59"/>
      <c r="G91" s="59"/>
      <c r="H91" s="59"/>
      <c r="I91" s="59"/>
      <c r="J91" s="59"/>
      <c r="K91" s="59"/>
      <c r="L91" s="59"/>
      <c r="M91" s="59"/>
      <c r="N91" s="59"/>
      <c r="O91" s="59"/>
      <c r="P91" s="59"/>
      <c r="Q91" s="59"/>
      <c r="R91" s="59"/>
      <c r="S91" s="59"/>
      <c r="T91" s="48"/>
      <c r="U91" s="48"/>
      <c r="V91" s="48"/>
      <c r="W91" s="48"/>
      <c r="X91" s="48"/>
      <c r="Y91" s="48"/>
      <c r="Z91" s="50"/>
      <c r="AA91" s="50"/>
      <c r="AB91" s="50"/>
      <c r="AC91" s="50"/>
      <c r="AD91" s="50"/>
      <c r="AE91" s="50"/>
      <c r="AF91" s="50"/>
      <c r="AG91" s="50"/>
      <c r="AH91" s="50"/>
      <c r="AI91" s="50"/>
      <c r="AJ91" s="50"/>
      <c r="AK91" s="50"/>
      <c r="AL91" s="50"/>
      <c r="AM91" s="50"/>
      <c r="AN91" s="50"/>
    </row>
    <row r="92">
      <c r="A92" s="59"/>
      <c r="B92" s="59"/>
      <c r="C92" s="59"/>
      <c r="D92" s="59"/>
      <c r="E92" s="59"/>
      <c r="F92" s="59"/>
      <c r="G92" s="59"/>
      <c r="H92" s="59"/>
      <c r="I92" s="59"/>
      <c r="J92" s="59"/>
      <c r="K92" s="59"/>
      <c r="L92" s="59"/>
      <c r="M92" s="59"/>
      <c r="N92" s="59"/>
      <c r="O92" s="59"/>
      <c r="P92" s="59"/>
      <c r="Q92" s="59"/>
      <c r="R92" s="59"/>
      <c r="S92" s="59"/>
      <c r="T92" s="48"/>
      <c r="U92" s="48"/>
      <c r="V92" s="48"/>
      <c r="W92" s="48"/>
      <c r="X92" s="48"/>
      <c r="Y92" s="48"/>
      <c r="Z92" s="50"/>
      <c r="AA92" s="50"/>
      <c r="AB92" s="50"/>
      <c r="AC92" s="50"/>
      <c r="AD92" s="50"/>
      <c r="AE92" s="50"/>
      <c r="AF92" s="50"/>
      <c r="AG92" s="50"/>
      <c r="AH92" s="50"/>
      <c r="AI92" s="50"/>
      <c r="AJ92" s="50"/>
      <c r="AK92" s="50"/>
      <c r="AL92" s="50"/>
      <c r="AM92" s="50"/>
      <c r="AN92" s="50"/>
    </row>
    <row r="93">
      <c r="A93" s="59"/>
      <c r="B93" s="59"/>
      <c r="C93" s="59"/>
      <c r="D93" s="59"/>
      <c r="E93" s="59"/>
      <c r="F93" s="59"/>
      <c r="G93" s="59"/>
      <c r="H93" s="59"/>
      <c r="I93" s="59"/>
      <c r="J93" s="59"/>
      <c r="K93" s="59"/>
      <c r="L93" s="59"/>
      <c r="M93" s="59"/>
      <c r="N93" s="59"/>
      <c r="O93" s="59"/>
      <c r="P93" s="59"/>
      <c r="Q93" s="59"/>
      <c r="R93" s="59"/>
      <c r="S93" s="59"/>
      <c r="T93" s="48"/>
      <c r="U93" s="48"/>
      <c r="V93" s="48"/>
      <c r="W93" s="48"/>
      <c r="X93" s="48"/>
      <c r="Y93" s="48"/>
      <c r="Z93" s="50"/>
      <c r="AA93" s="50"/>
      <c r="AB93" s="50"/>
      <c r="AC93" s="50"/>
      <c r="AD93" s="50"/>
      <c r="AE93" s="50"/>
      <c r="AF93" s="50"/>
      <c r="AG93" s="50"/>
      <c r="AH93" s="50"/>
      <c r="AI93" s="50"/>
      <c r="AJ93" s="50"/>
      <c r="AK93" s="50"/>
      <c r="AL93" s="50"/>
      <c r="AM93" s="50"/>
      <c r="AN93" s="50"/>
    </row>
    <row r="94">
      <c r="A94" s="59"/>
      <c r="B94" s="59"/>
      <c r="C94" s="59"/>
      <c r="D94" s="59"/>
      <c r="E94" s="59"/>
      <c r="F94" s="59"/>
      <c r="G94" s="59"/>
      <c r="H94" s="59"/>
      <c r="I94" s="59"/>
      <c r="J94" s="59"/>
      <c r="K94" s="59"/>
      <c r="L94" s="59"/>
      <c r="M94" s="59"/>
      <c r="N94" s="59"/>
      <c r="O94" s="59"/>
      <c r="P94" s="59"/>
      <c r="Q94" s="59"/>
      <c r="R94" s="59"/>
      <c r="S94" s="59"/>
      <c r="T94" s="48"/>
      <c r="U94" s="48"/>
      <c r="V94" s="48"/>
      <c r="W94" s="48"/>
      <c r="X94" s="48"/>
      <c r="Y94" s="48"/>
      <c r="Z94" s="50"/>
      <c r="AA94" s="50"/>
      <c r="AB94" s="50"/>
      <c r="AC94" s="50"/>
      <c r="AD94" s="50"/>
      <c r="AE94" s="50"/>
      <c r="AF94" s="50"/>
      <c r="AG94" s="50"/>
      <c r="AH94" s="50"/>
      <c r="AI94" s="50"/>
      <c r="AJ94" s="50"/>
      <c r="AK94" s="50"/>
      <c r="AL94" s="50"/>
      <c r="AM94" s="50"/>
      <c r="AN94" s="50"/>
    </row>
    <row r="95">
      <c r="A95" s="59"/>
      <c r="B95" s="59"/>
      <c r="C95" s="59"/>
      <c r="D95" s="59"/>
      <c r="E95" s="59"/>
      <c r="F95" s="59"/>
      <c r="G95" s="59"/>
      <c r="H95" s="59"/>
      <c r="I95" s="59"/>
      <c r="J95" s="59"/>
      <c r="K95" s="59"/>
      <c r="L95" s="59"/>
      <c r="M95" s="59"/>
      <c r="N95" s="59"/>
      <c r="O95" s="59"/>
      <c r="P95" s="59"/>
      <c r="Q95" s="59"/>
      <c r="R95" s="59"/>
      <c r="S95" s="59"/>
      <c r="T95" s="48"/>
      <c r="U95" s="48"/>
      <c r="V95" s="48"/>
      <c r="W95" s="48"/>
      <c r="X95" s="48"/>
      <c r="Y95" s="48"/>
      <c r="Z95" s="50"/>
      <c r="AA95" s="50"/>
      <c r="AB95" s="50"/>
      <c r="AC95" s="50"/>
      <c r="AD95" s="50"/>
      <c r="AE95" s="50"/>
      <c r="AF95" s="50"/>
      <c r="AG95" s="50"/>
      <c r="AH95" s="50"/>
      <c r="AI95" s="50"/>
      <c r="AJ95" s="50"/>
      <c r="AK95" s="50"/>
      <c r="AL95" s="50"/>
      <c r="AM95" s="50"/>
      <c r="AN95" s="50"/>
    </row>
    <row r="96">
      <c r="A96" s="59"/>
      <c r="B96" s="59"/>
      <c r="C96" s="59"/>
      <c r="D96" s="59"/>
      <c r="E96" s="59"/>
      <c r="F96" s="59"/>
      <c r="G96" s="59"/>
      <c r="H96" s="59"/>
      <c r="I96" s="59"/>
      <c r="J96" s="59"/>
      <c r="K96" s="59"/>
      <c r="L96" s="59"/>
      <c r="M96" s="59"/>
      <c r="N96" s="59"/>
      <c r="O96" s="59"/>
      <c r="P96" s="59"/>
      <c r="Q96" s="59"/>
      <c r="R96" s="59"/>
      <c r="S96" s="59"/>
      <c r="T96" s="48"/>
      <c r="U96" s="48"/>
      <c r="V96" s="48"/>
      <c r="W96" s="48"/>
      <c r="X96" s="48"/>
      <c r="Y96" s="48"/>
      <c r="Z96" s="50"/>
      <c r="AA96" s="50"/>
      <c r="AB96" s="50"/>
      <c r="AC96" s="50"/>
      <c r="AD96" s="50"/>
      <c r="AE96" s="50"/>
      <c r="AF96" s="50"/>
      <c r="AG96" s="50"/>
      <c r="AH96" s="50"/>
      <c r="AI96" s="50"/>
      <c r="AJ96" s="50"/>
      <c r="AK96" s="50"/>
      <c r="AL96" s="50"/>
      <c r="AM96" s="50"/>
      <c r="AN96" s="50"/>
    </row>
    <row r="97">
      <c r="A97" s="59"/>
      <c r="B97" s="59"/>
      <c r="C97" s="59"/>
      <c r="D97" s="59"/>
      <c r="E97" s="59"/>
      <c r="F97" s="59"/>
      <c r="G97" s="59"/>
      <c r="H97" s="59"/>
      <c r="I97" s="59"/>
      <c r="J97" s="59"/>
      <c r="K97" s="59"/>
      <c r="L97" s="59"/>
      <c r="M97" s="59"/>
      <c r="N97" s="59"/>
      <c r="O97" s="59"/>
      <c r="P97" s="59"/>
      <c r="Q97" s="59"/>
      <c r="R97" s="59"/>
      <c r="S97" s="59"/>
      <c r="T97" s="48"/>
      <c r="U97" s="48"/>
      <c r="V97" s="48"/>
      <c r="W97" s="48"/>
      <c r="X97" s="48"/>
      <c r="Y97" s="48"/>
      <c r="Z97" s="50"/>
      <c r="AA97" s="50"/>
      <c r="AB97" s="50"/>
      <c r="AC97" s="50"/>
      <c r="AD97" s="50"/>
      <c r="AE97" s="50"/>
      <c r="AF97" s="50"/>
      <c r="AG97" s="50"/>
      <c r="AH97" s="50"/>
      <c r="AI97" s="50"/>
      <c r="AJ97" s="50"/>
      <c r="AK97" s="50"/>
      <c r="AL97" s="50"/>
      <c r="AM97" s="50"/>
      <c r="AN97" s="50"/>
    </row>
    <row r="98">
      <c r="A98" s="59"/>
      <c r="B98" s="59"/>
      <c r="C98" s="59"/>
      <c r="D98" s="59"/>
      <c r="E98" s="59"/>
      <c r="F98" s="59"/>
      <c r="G98" s="59"/>
      <c r="H98" s="59"/>
      <c r="I98" s="59"/>
      <c r="J98" s="59"/>
      <c r="K98" s="59"/>
      <c r="L98" s="59"/>
      <c r="M98" s="59"/>
      <c r="N98" s="59"/>
      <c r="O98" s="59"/>
      <c r="P98" s="59"/>
      <c r="Q98" s="59"/>
      <c r="R98" s="59"/>
      <c r="S98" s="59"/>
      <c r="T98" s="48"/>
      <c r="U98" s="48"/>
      <c r="V98" s="48"/>
      <c r="W98" s="48"/>
      <c r="X98" s="48"/>
      <c r="Y98" s="48"/>
      <c r="Z98" s="50"/>
      <c r="AA98" s="50"/>
      <c r="AB98" s="50"/>
      <c r="AC98" s="50"/>
      <c r="AD98" s="50"/>
      <c r="AE98" s="50"/>
      <c r="AF98" s="50"/>
      <c r="AG98" s="50"/>
      <c r="AH98" s="50"/>
      <c r="AI98" s="50"/>
      <c r="AJ98" s="50"/>
      <c r="AK98" s="50"/>
      <c r="AL98" s="50"/>
      <c r="AM98" s="50"/>
      <c r="AN98" s="50"/>
    </row>
    <row r="99">
      <c r="A99" s="59"/>
      <c r="B99" s="59"/>
      <c r="C99" s="59"/>
      <c r="D99" s="59"/>
      <c r="E99" s="59"/>
      <c r="F99" s="59"/>
      <c r="G99" s="59"/>
      <c r="H99" s="59"/>
      <c r="I99" s="59"/>
      <c r="J99" s="59"/>
      <c r="K99" s="59"/>
      <c r="L99" s="59"/>
      <c r="M99" s="59"/>
      <c r="N99" s="59"/>
      <c r="O99" s="59"/>
      <c r="P99" s="59"/>
      <c r="Q99" s="59"/>
      <c r="R99" s="59"/>
      <c r="S99" s="59"/>
      <c r="T99" s="48"/>
      <c r="U99" s="48"/>
      <c r="V99" s="48"/>
      <c r="W99" s="48"/>
      <c r="X99" s="48"/>
      <c r="Y99" s="48"/>
      <c r="Z99" s="50"/>
      <c r="AA99" s="50"/>
      <c r="AB99" s="50"/>
      <c r="AC99" s="50"/>
      <c r="AD99" s="50"/>
      <c r="AE99" s="50"/>
      <c r="AF99" s="50"/>
      <c r="AG99" s="50"/>
      <c r="AH99" s="50"/>
      <c r="AI99" s="50"/>
      <c r="AJ99" s="50"/>
      <c r="AK99" s="50"/>
      <c r="AL99" s="50"/>
      <c r="AM99" s="50"/>
      <c r="AN99" s="50"/>
    </row>
    <row r="100">
      <c r="A100" s="59"/>
      <c r="B100" s="59"/>
      <c r="C100" s="59"/>
      <c r="D100" s="59"/>
      <c r="E100" s="59"/>
      <c r="F100" s="59"/>
      <c r="G100" s="59"/>
      <c r="H100" s="59"/>
      <c r="I100" s="59"/>
      <c r="J100" s="59"/>
      <c r="K100" s="59"/>
      <c r="L100" s="59"/>
      <c r="M100" s="59"/>
      <c r="N100" s="59"/>
      <c r="O100" s="59"/>
      <c r="P100" s="59"/>
      <c r="Q100" s="59"/>
      <c r="R100" s="59"/>
      <c r="S100" s="59"/>
      <c r="T100" s="48"/>
      <c r="U100" s="48"/>
      <c r="V100" s="48"/>
      <c r="W100" s="48"/>
      <c r="X100" s="48"/>
      <c r="Y100" s="48"/>
      <c r="Z100" s="50"/>
      <c r="AA100" s="50"/>
      <c r="AB100" s="50"/>
      <c r="AC100" s="50"/>
      <c r="AD100" s="50"/>
      <c r="AE100" s="50"/>
      <c r="AF100" s="50"/>
      <c r="AG100" s="50"/>
      <c r="AH100" s="50"/>
      <c r="AI100" s="50"/>
      <c r="AJ100" s="50"/>
      <c r="AK100" s="50"/>
      <c r="AL100" s="50"/>
      <c r="AM100" s="50"/>
      <c r="AN100" s="50"/>
    </row>
    <row r="101">
      <c r="A101" s="59"/>
      <c r="B101" s="59"/>
      <c r="C101" s="59"/>
      <c r="D101" s="59"/>
      <c r="E101" s="59"/>
      <c r="F101" s="59"/>
      <c r="G101" s="59"/>
      <c r="H101" s="59"/>
      <c r="I101" s="59"/>
      <c r="J101" s="59"/>
      <c r="K101" s="59"/>
      <c r="L101" s="59"/>
      <c r="M101" s="59"/>
      <c r="N101" s="59"/>
      <c r="O101" s="59"/>
      <c r="P101" s="59"/>
      <c r="Q101" s="59"/>
      <c r="R101" s="59"/>
      <c r="S101" s="59"/>
      <c r="T101" s="48"/>
      <c r="U101" s="48"/>
      <c r="V101" s="48"/>
      <c r="W101" s="48"/>
      <c r="X101" s="48"/>
      <c r="Y101" s="48"/>
      <c r="Z101" s="50"/>
      <c r="AA101" s="50"/>
      <c r="AB101" s="50"/>
      <c r="AC101" s="50"/>
      <c r="AD101" s="50"/>
      <c r="AE101" s="50"/>
      <c r="AF101" s="50"/>
      <c r="AG101" s="50"/>
      <c r="AH101" s="50"/>
      <c r="AI101" s="50"/>
      <c r="AJ101" s="50"/>
      <c r="AK101" s="50"/>
      <c r="AL101" s="50"/>
      <c r="AM101" s="50"/>
      <c r="AN101" s="50"/>
    </row>
    <row r="102">
      <c r="A102" s="59"/>
      <c r="B102" s="59"/>
      <c r="C102" s="59"/>
      <c r="D102" s="59"/>
      <c r="E102" s="59"/>
      <c r="F102" s="59"/>
      <c r="G102" s="59"/>
      <c r="H102" s="59"/>
      <c r="I102" s="59"/>
      <c r="J102" s="59"/>
      <c r="K102" s="59"/>
      <c r="L102" s="59"/>
      <c r="M102" s="59"/>
      <c r="N102" s="59"/>
      <c r="O102" s="59"/>
      <c r="P102" s="59"/>
      <c r="Q102" s="59"/>
      <c r="R102" s="59"/>
      <c r="S102" s="59"/>
      <c r="T102" s="48"/>
      <c r="U102" s="48"/>
      <c r="V102" s="48"/>
      <c r="W102" s="48"/>
      <c r="X102" s="48"/>
      <c r="Y102" s="48"/>
      <c r="Z102" s="50"/>
      <c r="AA102" s="50"/>
      <c r="AB102" s="50"/>
      <c r="AC102" s="50"/>
      <c r="AD102" s="50"/>
      <c r="AE102" s="50"/>
      <c r="AF102" s="50"/>
      <c r="AG102" s="50"/>
      <c r="AH102" s="50"/>
      <c r="AI102" s="50"/>
      <c r="AJ102" s="50"/>
      <c r="AK102" s="50"/>
      <c r="AL102" s="50"/>
      <c r="AM102" s="50"/>
      <c r="AN102" s="50"/>
    </row>
    <row r="103">
      <c r="A103" s="59"/>
      <c r="B103" s="59"/>
      <c r="C103" s="59"/>
      <c r="D103" s="59"/>
      <c r="E103" s="59"/>
      <c r="F103" s="59"/>
      <c r="G103" s="59"/>
      <c r="H103" s="59"/>
      <c r="I103" s="59"/>
      <c r="J103" s="59"/>
      <c r="K103" s="59"/>
      <c r="L103" s="59"/>
      <c r="M103" s="59"/>
      <c r="N103" s="59"/>
      <c r="O103" s="59"/>
      <c r="P103" s="59"/>
      <c r="Q103" s="59"/>
      <c r="R103" s="59"/>
      <c r="S103" s="59"/>
      <c r="T103" s="48"/>
      <c r="U103" s="48"/>
      <c r="V103" s="48"/>
      <c r="W103" s="48"/>
      <c r="X103" s="48"/>
      <c r="Y103" s="48"/>
      <c r="Z103" s="50"/>
      <c r="AA103" s="50"/>
      <c r="AB103" s="50"/>
      <c r="AC103" s="50"/>
      <c r="AD103" s="50"/>
      <c r="AE103" s="50"/>
      <c r="AF103" s="50"/>
      <c r="AG103" s="50"/>
      <c r="AH103" s="50"/>
      <c r="AI103" s="50"/>
      <c r="AJ103" s="50"/>
      <c r="AK103" s="50"/>
      <c r="AL103" s="50"/>
      <c r="AM103" s="50"/>
      <c r="AN103" s="50"/>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row>
    <row r="154">
      <c r="A154" s="59"/>
      <c r="B154" s="59"/>
      <c r="C154" s="59"/>
      <c r="F154" s="59"/>
      <c r="G154" s="59"/>
      <c r="H154" s="59"/>
      <c r="I154" s="59"/>
      <c r="J154" s="59"/>
      <c r="K154" s="59"/>
      <c r="L154" s="59"/>
      <c r="M154" s="59"/>
      <c r="N154" s="59"/>
      <c r="O154" s="59"/>
      <c r="P154" s="59"/>
      <c r="Q154" s="59"/>
      <c r="R154" s="59"/>
      <c r="S154" s="59"/>
      <c r="T154" s="59"/>
      <c r="U154" s="59"/>
      <c r="V154" s="59"/>
      <c r="W154" s="59"/>
      <c r="X154" s="59"/>
      <c r="Y154" s="59"/>
    </row>
    <row r="155">
      <c r="A155" s="59"/>
      <c r="B155" s="59"/>
      <c r="C155" s="59"/>
      <c r="D155" s="1" t="s">
        <v>129</v>
      </c>
      <c r="F155" s="59"/>
      <c r="G155" s="59"/>
      <c r="H155" s="59"/>
      <c r="I155" s="59"/>
      <c r="J155" s="59"/>
      <c r="K155" s="59"/>
      <c r="L155" s="59"/>
      <c r="M155" s="59"/>
      <c r="N155" s="59"/>
      <c r="O155" s="59"/>
      <c r="P155" s="59"/>
      <c r="Q155" s="59"/>
      <c r="R155" s="59"/>
      <c r="S155" s="59"/>
      <c r="T155" s="59"/>
      <c r="U155" s="59"/>
      <c r="V155" s="59"/>
      <c r="W155" s="59"/>
      <c r="X155" s="59"/>
      <c r="Y155" s="59"/>
    </row>
    <row r="156">
      <c r="A156" s="59"/>
      <c r="B156" s="59"/>
      <c r="C156" s="59"/>
      <c r="D156" s="1" t="s">
        <v>130</v>
      </c>
      <c r="E156" s="79"/>
      <c r="F156" s="59"/>
      <c r="G156" s="59"/>
      <c r="H156" s="59"/>
      <c r="I156" s="59"/>
      <c r="J156" s="59"/>
      <c r="K156" s="59"/>
      <c r="L156" s="59"/>
      <c r="M156" s="59"/>
      <c r="N156" s="59"/>
      <c r="O156" s="59"/>
      <c r="P156" s="59"/>
      <c r="Q156" s="59"/>
      <c r="R156" s="59"/>
      <c r="S156" s="59"/>
      <c r="T156" s="59"/>
      <c r="U156" s="59"/>
      <c r="V156" s="59"/>
      <c r="W156" s="59"/>
      <c r="X156" s="59"/>
      <c r="Y156" s="59"/>
    </row>
    <row r="157">
      <c r="A157" s="59"/>
      <c r="B157" s="59"/>
      <c r="C157" s="59"/>
      <c r="D157" s="1" t="s">
        <v>131</v>
      </c>
      <c r="F157" s="59"/>
      <c r="G157" s="59"/>
      <c r="H157" s="59"/>
      <c r="I157" s="59"/>
      <c r="J157" s="59"/>
      <c r="K157" s="59"/>
      <c r="L157" s="59"/>
      <c r="M157" s="59"/>
      <c r="N157" s="59"/>
      <c r="O157" s="59"/>
      <c r="P157" s="59"/>
      <c r="Q157" s="59"/>
      <c r="R157" s="59"/>
      <c r="S157" s="59"/>
      <c r="T157" s="59"/>
      <c r="U157" s="59"/>
      <c r="V157" s="59"/>
      <c r="W157" s="59"/>
      <c r="X157" s="59"/>
      <c r="Y157" s="59"/>
    </row>
    <row r="158">
      <c r="A158" s="59"/>
      <c r="B158" s="59"/>
      <c r="C158" s="59"/>
      <c r="D158" s="1" t="s">
        <v>132</v>
      </c>
      <c r="F158" s="59"/>
      <c r="G158" s="59"/>
      <c r="H158" s="59"/>
      <c r="I158" s="59"/>
      <c r="J158" s="59"/>
      <c r="K158" s="59"/>
      <c r="L158" s="59"/>
      <c r="M158" s="59"/>
      <c r="N158" s="59"/>
      <c r="O158" s="59"/>
      <c r="P158" s="59"/>
      <c r="Q158" s="59"/>
      <c r="R158" s="59"/>
      <c r="S158" s="59"/>
      <c r="T158" s="59"/>
      <c r="U158" s="59"/>
      <c r="V158" s="59"/>
      <c r="W158" s="59"/>
      <c r="X158" s="59"/>
      <c r="Y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row>
  </sheetData>
  <conditionalFormatting sqref="B2:D2">
    <cfRule type="notContainsBlanks" dxfId="0" priority="1">
      <formula>LEN(TRIM(B2))&gt;0</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3" width="18.38"/>
    <col customWidth="1" min="4" max="4" width="14.63"/>
    <col customWidth="1" min="6" max="6" width="34.5"/>
  </cols>
  <sheetData>
    <row r="1">
      <c r="B1" s="80" t="s">
        <v>133</v>
      </c>
      <c r="C1" s="81"/>
      <c r="D1" s="81"/>
      <c r="E1" s="81"/>
      <c r="F1" s="82"/>
      <c r="G1" s="83"/>
      <c r="H1" s="83"/>
      <c r="I1" s="83"/>
      <c r="J1" s="83"/>
      <c r="K1" s="83"/>
      <c r="L1" s="83"/>
      <c r="M1" s="83"/>
      <c r="N1" s="83"/>
      <c r="O1" s="83"/>
      <c r="P1" s="83"/>
      <c r="Q1" s="83"/>
      <c r="R1" s="83"/>
      <c r="S1" s="83"/>
      <c r="T1" s="83"/>
      <c r="U1" s="83"/>
      <c r="V1" s="83"/>
      <c r="W1" s="83"/>
      <c r="X1" s="83"/>
      <c r="Y1" s="83"/>
      <c r="Z1" s="83"/>
    </row>
    <row r="2">
      <c r="B2" s="84" t="s">
        <v>134</v>
      </c>
      <c r="C2" s="83"/>
      <c r="D2" s="83"/>
      <c r="E2" s="83"/>
      <c r="F2" s="85"/>
      <c r="G2" s="83"/>
      <c r="H2" s="83"/>
      <c r="I2" s="83"/>
      <c r="J2" s="83"/>
      <c r="K2" s="83"/>
      <c r="L2" s="83"/>
      <c r="M2" s="83"/>
      <c r="N2" s="83"/>
      <c r="O2" s="83"/>
      <c r="P2" s="83"/>
      <c r="Q2" s="83"/>
      <c r="R2" s="83"/>
      <c r="S2" s="83"/>
      <c r="T2" s="83"/>
      <c r="U2" s="83"/>
      <c r="V2" s="83"/>
      <c r="W2" s="83"/>
      <c r="X2" s="83"/>
      <c r="Y2" s="83"/>
      <c r="Z2" s="83"/>
    </row>
    <row r="3">
      <c r="B3" s="84" t="s">
        <v>135</v>
      </c>
      <c r="C3" s="83"/>
      <c r="D3" s="83"/>
      <c r="E3" s="83"/>
      <c r="F3" s="85"/>
      <c r="G3" s="83"/>
      <c r="H3" s="83"/>
      <c r="I3" s="83"/>
      <c r="J3" s="83"/>
      <c r="K3" s="83"/>
      <c r="L3" s="83"/>
      <c r="M3" s="83"/>
      <c r="N3" s="83"/>
      <c r="O3" s="83"/>
      <c r="P3" s="83"/>
      <c r="Q3" s="83"/>
      <c r="R3" s="83"/>
      <c r="S3" s="83"/>
      <c r="T3" s="83"/>
      <c r="U3" s="83"/>
      <c r="V3" s="83"/>
      <c r="W3" s="83"/>
      <c r="X3" s="83"/>
      <c r="Y3" s="83"/>
      <c r="Z3" s="83"/>
    </row>
    <row r="4">
      <c r="A4" s="83"/>
      <c r="B4" s="86"/>
      <c r="C4" s="83"/>
      <c r="D4" s="83"/>
      <c r="E4" s="83"/>
      <c r="F4" s="85"/>
      <c r="G4" s="83"/>
      <c r="H4" s="83"/>
      <c r="I4" s="83"/>
      <c r="J4" s="83"/>
      <c r="K4" s="83"/>
      <c r="L4" s="83"/>
      <c r="M4" s="83"/>
      <c r="N4" s="83"/>
      <c r="O4" s="83"/>
      <c r="P4" s="83"/>
      <c r="Q4" s="83"/>
      <c r="R4" s="83"/>
      <c r="S4" s="83"/>
      <c r="T4" s="83"/>
      <c r="U4" s="83"/>
      <c r="V4" s="83"/>
      <c r="W4" s="83"/>
      <c r="X4" s="83"/>
      <c r="Y4" s="83"/>
      <c r="Z4" s="83"/>
    </row>
    <row r="5">
      <c r="A5" s="83"/>
      <c r="B5" s="87" t="s">
        <v>136</v>
      </c>
      <c r="C5" s="88" t="s">
        <v>137</v>
      </c>
      <c r="D5" s="83"/>
      <c r="E5" s="83"/>
      <c r="F5" s="85"/>
      <c r="G5" s="83"/>
      <c r="H5" s="83"/>
      <c r="I5" s="83"/>
      <c r="J5" s="83"/>
      <c r="K5" s="83"/>
      <c r="L5" s="83"/>
      <c r="M5" s="83"/>
      <c r="N5" s="83"/>
      <c r="O5" s="83"/>
      <c r="P5" s="83"/>
      <c r="Q5" s="83"/>
      <c r="R5" s="83"/>
      <c r="S5" s="83"/>
      <c r="T5" s="83"/>
      <c r="U5" s="83"/>
      <c r="V5" s="83"/>
      <c r="W5" s="83"/>
      <c r="X5" s="83"/>
      <c r="Y5" s="83"/>
      <c r="Z5" s="83"/>
    </row>
    <row r="6">
      <c r="A6" s="83"/>
      <c r="B6" s="89"/>
      <c r="C6" s="83"/>
      <c r="D6" s="83"/>
      <c r="E6" s="83"/>
      <c r="F6" s="85"/>
      <c r="G6" s="83"/>
      <c r="H6" s="83"/>
      <c r="I6" s="83"/>
      <c r="J6" s="83"/>
      <c r="K6" s="83"/>
      <c r="L6" s="83"/>
      <c r="M6" s="83"/>
      <c r="N6" s="83"/>
      <c r="O6" s="83"/>
      <c r="P6" s="83"/>
      <c r="Q6" s="83"/>
      <c r="R6" s="83"/>
      <c r="S6" s="83"/>
      <c r="T6" s="83"/>
      <c r="U6" s="83"/>
      <c r="V6" s="83"/>
      <c r="W6" s="83"/>
      <c r="X6" s="83"/>
      <c r="Y6" s="83"/>
      <c r="Z6" s="83"/>
    </row>
    <row r="7">
      <c r="A7" s="83"/>
      <c r="B7" s="89" t="s">
        <v>138</v>
      </c>
      <c r="C7" s="90" t="s">
        <v>139</v>
      </c>
      <c r="D7" s="90" t="s">
        <v>140</v>
      </c>
      <c r="E7" s="90" t="s">
        <v>141</v>
      </c>
      <c r="F7" s="85"/>
      <c r="G7" s="83"/>
      <c r="H7" s="83"/>
      <c r="I7" s="83"/>
      <c r="J7" s="83"/>
      <c r="K7" s="83"/>
      <c r="L7" s="83"/>
      <c r="M7" s="83"/>
      <c r="N7" s="83"/>
      <c r="O7" s="83"/>
      <c r="P7" s="83"/>
      <c r="Q7" s="83"/>
      <c r="R7" s="83"/>
      <c r="S7" s="83"/>
      <c r="T7" s="83"/>
      <c r="U7" s="83"/>
      <c r="V7" s="83"/>
      <c r="W7" s="83"/>
      <c r="X7" s="83"/>
      <c r="Y7" s="83"/>
      <c r="Z7" s="83"/>
    </row>
    <row r="8">
      <c r="A8" s="83"/>
      <c r="B8" s="89" t="s">
        <v>142</v>
      </c>
      <c r="C8" s="90">
        <v>120.0</v>
      </c>
      <c r="D8" s="91">
        <v>0.0</v>
      </c>
      <c r="E8" s="92">
        <f t="shared" ref="E8:E27" si="1">C8/(1+D8)</f>
        <v>120</v>
      </c>
      <c r="F8" s="85"/>
      <c r="G8" s="83"/>
      <c r="H8" s="83"/>
      <c r="I8" s="83"/>
      <c r="J8" s="83"/>
      <c r="K8" s="83"/>
      <c r="L8" s="83"/>
      <c r="M8" s="83"/>
      <c r="N8" s="83"/>
      <c r="O8" s="83"/>
      <c r="P8" s="83"/>
      <c r="Q8" s="83"/>
      <c r="R8" s="83"/>
      <c r="S8" s="83"/>
      <c r="T8" s="83"/>
      <c r="U8" s="83"/>
      <c r="V8" s="83"/>
      <c r="W8" s="83"/>
      <c r="X8" s="83"/>
      <c r="Y8" s="83"/>
      <c r="Z8" s="83"/>
    </row>
    <row r="9">
      <c r="A9" s="83"/>
      <c r="B9" s="89" t="s">
        <v>143</v>
      </c>
      <c r="C9" s="90">
        <v>120.0</v>
      </c>
      <c r="D9" s="91">
        <v>0.0</v>
      </c>
      <c r="E9" s="92">
        <f t="shared" si="1"/>
        <v>120</v>
      </c>
      <c r="F9" s="85"/>
      <c r="G9" s="83"/>
      <c r="H9" s="83"/>
      <c r="I9" s="83"/>
      <c r="J9" s="83"/>
      <c r="K9" s="83"/>
      <c r="L9" s="83"/>
      <c r="M9" s="83"/>
      <c r="N9" s="83"/>
      <c r="O9" s="83"/>
      <c r="P9" s="83"/>
      <c r="Q9" s="83"/>
      <c r="R9" s="83"/>
      <c r="S9" s="83"/>
      <c r="T9" s="83"/>
      <c r="U9" s="83"/>
      <c r="V9" s="83"/>
      <c r="W9" s="83"/>
      <c r="X9" s="83"/>
      <c r="Y9" s="83"/>
      <c r="Z9" s="83"/>
    </row>
    <row r="10">
      <c r="A10" s="83"/>
      <c r="B10" s="89" t="s">
        <v>144</v>
      </c>
      <c r="C10" s="90">
        <v>120.0</v>
      </c>
      <c r="D10" s="91">
        <v>0.0</v>
      </c>
      <c r="E10" s="92">
        <f t="shared" si="1"/>
        <v>120</v>
      </c>
      <c r="F10" s="85"/>
      <c r="G10" s="83"/>
      <c r="H10" s="83"/>
      <c r="I10" s="83"/>
      <c r="J10" s="83"/>
      <c r="K10" s="83"/>
      <c r="L10" s="83"/>
      <c r="M10" s="83"/>
      <c r="N10" s="83"/>
      <c r="O10" s="83"/>
      <c r="P10" s="83"/>
      <c r="Q10" s="83"/>
      <c r="R10" s="83"/>
      <c r="S10" s="83"/>
      <c r="T10" s="83"/>
      <c r="U10" s="83"/>
      <c r="V10" s="83"/>
      <c r="W10" s="83"/>
      <c r="X10" s="83"/>
      <c r="Y10" s="83"/>
      <c r="Z10" s="83"/>
    </row>
    <row r="11">
      <c r="A11" s="83"/>
      <c r="B11" s="89" t="s">
        <v>145</v>
      </c>
      <c r="C11" s="90">
        <v>100.0</v>
      </c>
      <c r="D11" s="91">
        <v>0.0</v>
      </c>
      <c r="E11" s="92">
        <f t="shared" si="1"/>
        <v>100</v>
      </c>
      <c r="F11" s="85"/>
      <c r="G11" s="83"/>
      <c r="H11" s="83"/>
      <c r="I11" s="83"/>
      <c r="J11" s="83"/>
      <c r="K11" s="83"/>
      <c r="L11" s="83"/>
      <c r="M11" s="83"/>
      <c r="N11" s="83"/>
      <c r="O11" s="83"/>
      <c r="P11" s="83"/>
      <c r="Q11" s="83"/>
      <c r="R11" s="83"/>
      <c r="S11" s="83"/>
      <c r="T11" s="83"/>
      <c r="U11" s="83"/>
      <c r="V11" s="83"/>
      <c r="W11" s="83"/>
      <c r="X11" s="83"/>
      <c r="Y11" s="83"/>
      <c r="Z11" s="83"/>
    </row>
    <row r="12">
      <c r="A12" s="83"/>
      <c r="B12" s="89" t="s">
        <v>146</v>
      </c>
      <c r="C12" s="90">
        <v>90.0</v>
      </c>
      <c r="D12" s="91">
        <v>0.0</v>
      </c>
      <c r="E12" s="92">
        <f t="shared" si="1"/>
        <v>90</v>
      </c>
      <c r="F12" s="85"/>
      <c r="G12" s="83"/>
      <c r="H12" s="83"/>
      <c r="I12" s="83"/>
      <c r="J12" s="83"/>
      <c r="K12" s="83"/>
      <c r="L12" s="83"/>
      <c r="M12" s="83"/>
      <c r="N12" s="83"/>
      <c r="O12" s="83"/>
      <c r="P12" s="83"/>
      <c r="Q12" s="83"/>
      <c r="R12" s="83"/>
      <c r="S12" s="83"/>
      <c r="T12" s="83"/>
      <c r="U12" s="83"/>
      <c r="V12" s="83"/>
      <c r="W12" s="83"/>
      <c r="X12" s="83"/>
      <c r="Y12" s="83"/>
      <c r="Z12" s="83"/>
    </row>
    <row r="13">
      <c r="A13" s="83"/>
      <c r="B13" s="89" t="s">
        <v>147</v>
      </c>
      <c r="C13" s="90">
        <v>72.0</v>
      </c>
      <c r="D13" s="91">
        <v>0.0</v>
      </c>
      <c r="E13" s="92">
        <f t="shared" si="1"/>
        <v>72</v>
      </c>
      <c r="F13" s="85"/>
      <c r="G13" s="83"/>
      <c r="H13" s="83"/>
      <c r="I13" s="83"/>
      <c r="J13" s="83"/>
      <c r="K13" s="83"/>
      <c r="L13" s="83"/>
      <c r="M13" s="83"/>
      <c r="N13" s="83"/>
      <c r="O13" s="83"/>
      <c r="P13" s="83"/>
      <c r="Q13" s="83"/>
      <c r="R13" s="83"/>
      <c r="S13" s="83"/>
      <c r="T13" s="83"/>
      <c r="U13" s="83"/>
      <c r="V13" s="83"/>
      <c r="W13" s="83"/>
      <c r="X13" s="83"/>
      <c r="Y13" s="83"/>
      <c r="Z13" s="83"/>
    </row>
    <row r="14">
      <c r="A14" s="83"/>
      <c r="B14" s="89" t="s">
        <v>148</v>
      </c>
      <c r="C14" s="90">
        <v>60.0</v>
      </c>
      <c r="D14" s="91">
        <v>0.0</v>
      </c>
      <c r="E14" s="92">
        <f t="shared" si="1"/>
        <v>60</v>
      </c>
      <c r="F14" s="85"/>
      <c r="G14" s="83"/>
      <c r="H14" s="83"/>
      <c r="I14" s="83"/>
      <c r="J14" s="83"/>
      <c r="K14" s="83"/>
      <c r="L14" s="83"/>
      <c r="M14" s="83"/>
      <c r="N14" s="83"/>
      <c r="O14" s="83"/>
      <c r="P14" s="83"/>
      <c r="Q14" s="83"/>
      <c r="R14" s="83"/>
      <c r="S14" s="83"/>
      <c r="T14" s="83"/>
      <c r="U14" s="83"/>
      <c r="V14" s="83"/>
      <c r="W14" s="83"/>
      <c r="X14" s="83"/>
      <c r="Y14" s="83"/>
      <c r="Z14" s="83"/>
    </row>
    <row r="15">
      <c r="A15" s="83"/>
      <c r="B15" s="89" t="s">
        <v>149</v>
      </c>
      <c r="C15" s="90">
        <v>50.0</v>
      </c>
      <c r="D15" s="91">
        <v>0.0</v>
      </c>
      <c r="E15" s="92">
        <f t="shared" si="1"/>
        <v>50</v>
      </c>
      <c r="F15" s="85"/>
      <c r="G15" s="83"/>
      <c r="H15" s="83"/>
      <c r="I15" s="83"/>
      <c r="J15" s="83"/>
      <c r="K15" s="83"/>
      <c r="L15" s="83"/>
      <c r="M15" s="83"/>
      <c r="N15" s="83"/>
      <c r="O15" s="83"/>
      <c r="P15" s="83"/>
      <c r="Q15" s="83"/>
      <c r="R15" s="83"/>
      <c r="S15" s="83"/>
      <c r="T15" s="83"/>
      <c r="U15" s="83"/>
      <c r="V15" s="83"/>
      <c r="W15" s="83"/>
      <c r="X15" s="83"/>
      <c r="Y15" s="83"/>
      <c r="Z15" s="83"/>
    </row>
    <row r="16">
      <c r="A16" s="83"/>
      <c r="B16" s="89" t="s">
        <v>150</v>
      </c>
      <c r="C16" s="90">
        <v>45.0</v>
      </c>
      <c r="D16" s="91">
        <v>0.0</v>
      </c>
      <c r="E16" s="92">
        <f t="shared" si="1"/>
        <v>45</v>
      </c>
      <c r="F16" s="85"/>
      <c r="G16" s="83"/>
      <c r="H16" s="83"/>
      <c r="I16" s="83"/>
      <c r="J16" s="83"/>
      <c r="K16" s="83"/>
      <c r="L16" s="83"/>
      <c r="M16" s="83"/>
      <c r="N16" s="83"/>
      <c r="O16" s="83"/>
      <c r="P16" s="83"/>
      <c r="Q16" s="83"/>
      <c r="R16" s="83"/>
      <c r="S16" s="83"/>
      <c r="T16" s="83"/>
      <c r="U16" s="83"/>
      <c r="V16" s="83"/>
      <c r="W16" s="83"/>
      <c r="X16" s="83"/>
      <c r="Y16" s="83"/>
      <c r="Z16" s="83"/>
    </row>
    <row r="17">
      <c r="A17" s="83"/>
      <c r="B17" s="89" t="s">
        <v>151</v>
      </c>
      <c r="C17" s="90">
        <v>48.0</v>
      </c>
      <c r="D17" s="91">
        <v>0.0</v>
      </c>
      <c r="E17" s="92">
        <f t="shared" si="1"/>
        <v>48</v>
      </c>
      <c r="F17" s="85"/>
      <c r="G17" s="83"/>
      <c r="H17" s="83"/>
      <c r="I17" s="83"/>
      <c r="J17" s="83"/>
      <c r="K17" s="83"/>
      <c r="L17" s="83"/>
      <c r="M17" s="83"/>
      <c r="N17" s="83"/>
      <c r="O17" s="83"/>
      <c r="P17" s="83"/>
      <c r="Q17" s="83"/>
      <c r="R17" s="83"/>
      <c r="S17" s="83"/>
      <c r="T17" s="83"/>
      <c r="U17" s="83"/>
      <c r="V17" s="83"/>
      <c r="W17" s="83"/>
      <c r="X17" s="83"/>
      <c r="Y17" s="83"/>
      <c r="Z17" s="83"/>
    </row>
    <row r="18">
      <c r="A18" s="83"/>
      <c r="B18" s="89" t="s">
        <v>152</v>
      </c>
      <c r="C18" s="90">
        <v>50.0</v>
      </c>
      <c r="D18" s="91">
        <v>0.0</v>
      </c>
      <c r="E18" s="92">
        <f t="shared" si="1"/>
        <v>50</v>
      </c>
      <c r="F18" s="85"/>
      <c r="G18" s="83"/>
      <c r="H18" s="83"/>
      <c r="I18" s="83"/>
      <c r="J18" s="83"/>
      <c r="K18" s="83"/>
      <c r="L18" s="83"/>
      <c r="M18" s="83"/>
      <c r="N18" s="83"/>
      <c r="O18" s="83"/>
      <c r="P18" s="83"/>
      <c r="Q18" s="83"/>
      <c r="R18" s="83"/>
      <c r="S18" s="83"/>
      <c r="T18" s="83"/>
      <c r="U18" s="83"/>
      <c r="V18" s="83"/>
      <c r="W18" s="83"/>
      <c r="X18" s="83"/>
      <c r="Y18" s="83"/>
      <c r="Z18" s="83"/>
    </row>
    <row r="19">
      <c r="A19" s="83"/>
      <c r="B19" s="89" t="s">
        <v>153</v>
      </c>
      <c r="C19" s="90">
        <v>50.0</v>
      </c>
      <c r="D19" s="91">
        <v>0.0</v>
      </c>
      <c r="E19" s="92">
        <f t="shared" si="1"/>
        <v>50</v>
      </c>
      <c r="F19" s="85"/>
      <c r="G19" s="83"/>
      <c r="H19" s="83"/>
      <c r="I19" s="83"/>
      <c r="J19" s="83"/>
      <c r="K19" s="83"/>
      <c r="L19" s="83"/>
      <c r="M19" s="83"/>
      <c r="N19" s="83"/>
      <c r="O19" s="83"/>
      <c r="P19" s="83"/>
      <c r="Q19" s="83"/>
      <c r="R19" s="83"/>
      <c r="S19" s="83"/>
      <c r="T19" s="83"/>
      <c r="U19" s="83"/>
      <c r="V19" s="83"/>
      <c r="W19" s="83"/>
      <c r="X19" s="83"/>
      <c r="Y19" s="83"/>
      <c r="Z19" s="83"/>
    </row>
    <row r="20">
      <c r="A20" s="83"/>
      <c r="B20" s="89" t="s">
        <v>154</v>
      </c>
      <c r="C20" s="90">
        <v>48.0</v>
      </c>
      <c r="D20" s="91">
        <v>0.0</v>
      </c>
      <c r="E20" s="92">
        <f t="shared" si="1"/>
        <v>48</v>
      </c>
      <c r="F20" s="85"/>
      <c r="G20" s="83"/>
      <c r="H20" s="83"/>
      <c r="I20" s="83"/>
      <c r="J20" s="83"/>
      <c r="K20" s="83"/>
      <c r="L20" s="83"/>
      <c r="M20" s="83"/>
      <c r="N20" s="83"/>
      <c r="O20" s="83"/>
      <c r="P20" s="83"/>
      <c r="Q20" s="83"/>
      <c r="R20" s="83"/>
      <c r="S20" s="83"/>
      <c r="T20" s="83"/>
      <c r="U20" s="83"/>
      <c r="V20" s="83"/>
      <c r="W20" s="83"/>
      <c r="X20" s="83"/>
      <c r="Y20" s="83"/>
      <c r="Z20" s="83"/>
    </row>
    <row r="21">
      <c r="A21" s="83"/>
      <c r="B21" s="89" t="s">
        <v>155</v>
      </c>
      <c r="C21" s="90">
        <v>45.0</v>
      </c>
      <c r="D21" s="91">
        <v>0.0</v>
      </c>
      <c r="E21" s="92">
        <f t="shared" si="1"/>
        <v>45</v>
      </c>
      <c r="F21" s="85"/>
      <c r="G21" s="83"/>
      <c r="H21" s="83"/>
      <c r="I21" s="83"/>
      <c r="J21" s="83"/>
      <c r="K21" s="83"/>
      <c r="L21" s="83"/>
      <c r="M21" s="83"/>
      <c r="N21" s="83"/>
      <c r="O21" s="83"/>
      <c r="P21" s="83"/>
      <c r="Q21" s="83"/>
      <c r="R21" s="83"/>
      <c r="S21" s="83"/>
      <c r="T21" s="83"/>
      <c r="U21" s="83"/>
      <c r="V21" s="83"/>
      <c r="W21" s="83"/>
      <c r="X21" s="83"/>
      <c r="Y21" s="83"/>
      <c r="Z21" s="83"/>
    </row>
    <row r="22">
      <c r="A22" s="83"/>
      <c r="B22" s="89" t="s">
        <v>156</v>
      </c>
      <c r="C22" s="90">
        <v>45.0</v>
      </c>
      <c r="D22" s="91">
        <v>0.0</v>
      </c>
      <c r="E22" s="92">
        <f t="shared" si="1"/>
        <v>45</v>
      </c>
      <c r="F22" s="85"/>
      <c r="G22" s="83"/>
      <c r="H22" s="83"/>
      <c r="I22" s="83"/>
      <c r="J22" s="83"/>
      <c r="K22" s="83"/>
      <c r="L22" s="83"/>
      <c r="M22" s="83"/>
      <c r="N22" s="83"/>
      <c r="O22" s="83"/>
      <c r="P22" s="83"/>
      <c r="Q22" s="83"/>
      <c r="R22" s="83"/>
      <c r="S22" s="83"/>
      <c r="T22" s="83"/>
      <c r="U22" s="83"/>
      <c r="V22" s="83"/>
      <c r="W22" s="83"/>
      <c r="X22" s="83"/>
      <c r="Y22" s="83"/>
      <c r="Z22" s="83"/>
    </row>
    <row r="23">
      <c r="A23" s="83"/>
      <c r="B23" s="89" t="s">
        <v>157</v>
      </c>
      <c r="C23" s="90">
        <v>45.0</v>
      </c>
      <c r="D23" s="91">
        <v>0.0</v>
      </c>
      <c r="E23" s="92">
        <f t="shared" si="1"/>
        <v>45</v>
      </c>
      <c r="F23" s="85"/>
      <c r="G23" s="83"/>
      <c r="H23" s="83"/>
      <c r="I23" s="83"/>
      <c r="J23" s="83"/>
      <c r="K23" s="83"/>
      <c r="L23" s="83"/>
      <c r="M23" s="83"/>
      <c r="N23" s="83"/>
      <c r="O23" s="83"/>
      <c r="P23" s="83"/>
      <c r="Q23" s="83"/>
      <c r="R23" s="83"/>
      <c r="S23" s="83"/>
      <c r="T23" s="83"/>
      <c r="U23" s="83"/>
      <c r="V23" s="83"/>
      <c r="W23" s="83"/>
      <c r="X23" s="83"/>
      <c r="Y23" s="83"/>
      <c r="Z23" s="83"/>
    </row>
    <row r="24">
      <c r="A24" s="83"/>
      <c r="B24" s="89" t="s">
        <v>158</v>
      </c>
      <c r="C24" s="90">
        <v>45.0</v>
      </c>
      <c r="D24" s="91">
        <v>0.0</v>
      </c>
      <c r="E24" s="92">
        <f t="shared" si="1"/>
        <v>45</v>
      </c>
      <c r="F24" s="85"/>
      <c r="G24" s="83"/>
      <c r="H24" s="83"/>
      <c r="I24" s="83"/>
      <c r="J24" s="83"/>
      <c r="K24" s="83"/>
      <c r="L24" s="83"/>
      <c r="M24" s="83"/>
      <c r="N24" s="83"/>
      <c r="O24" s="83"/>
      <c r="P24" s="83"/>
      <c r="Q24" s="83"/>
      <c r="R24" s="83"/>
      <c r="S24" s="83"/>
      <c r="T24" s="83"/>
      <c r="U24" s="83"/>
      <c r="V24" s="83"/>
      <c r="W24" s="83"/>
      <c r="X24" s="83"/>
      <c r="Y24" s="83"/>
      <c r="Z24" s="83"/>
    </row>
    <row r="25">
      <c r="A25" s="83"/>
      <c r="B25" s="89" t="s">
        <v>159</v>
      </c>
      <c r="C25" s="90">
        <v>36.0</v>
      </c>
      <c r="D25" s="91">
        <v>0.0</v>
      </c>
      <c r="E25" s="92">
        <f t="shared" si="1"/>
        <v>36</v>
      </c>
      <c r="F25" s="85"/>
      <c r="G25" s="83"/>
      <c r="H25" s="83"/>
      <c r="I25" s="83"/>
      <c r="J25" s="83"/>
      <c r="K25" s="83"/>
      <c r="L25" s="83"/>
      <c r="M25" s="83"/>
      <c r="N25" s="83"/>
      <c r="O25" s="83"/>
      <c r="P25" s="83"/>
      <c r="Q25" s="83"/>
      <c r="R25" s="83"/>
      <c r="S25" s="83"/>
      <c r="T25" s="83"/>
      <c r="U25" s="83"/>
      <c r="V25" s="83"/>
      <c r="W25" s="83"/>
      <c r="X25" s="83"/>
      <c r="Y25" s="83"/>
      <c r="Z25" s="83"/>
    </row>
    <row r="26">
      <c r="A26" s="83"/>
      <c r="B26" s="89" t="s">
        <v>160</v>
      </c>
      <c r="C26" s="90">
        <v>36.0</v>
      </c>
      <c r="D26" s="91">
        <v>0.0</v>
      </c>
      <c r="E26" s="92">
        <f t="shared" si="1"/>
        <v>36</v>
      </c>
      <c r="F26" s="85"/>
      <c r="G26" s="83"/>
      <c r="H26" s="83"/>
      <c r="I26" s="83"/>
      <c r="J26" s="83"/>
      <c r="K26" s="83"/>
      <c r="L26" s="83"/>
      <c r="M26" s="83"/>
      <c r="N26" s="83"/>
      <c r="O26" s="83"/>
      <c r="P26" s="83"/>
      <c r="Q26" s="83"/>
      <c r="R26" s="83"/>
      <c r="S26" s="83"/>
      <c r="T26" s="83"/>
      <c r="U26" s="83"/>
      <c r="V26" s="83"/>
      <c r="W26" s="83"/>
      <c r="X26" s="83"/>
      <c r="Y26" s="83"/>
      <c r="Z26" s="83"/>
    </row>
    <row r="27">
      <c r="A27" s="83"/>
      <c r="B27" s="89" t="s">
        <v>161</v>
      </c>
      <c r="C27" s="90">
        <v>36.0</v>
      </c>
      <c r="D27" s="91">
        <v>0.0</v>
      </c>
      <c r="E27" s="92">
        <f t="shared" si="1"/>
        <v>36</v>
      </c>
      <c r="F27" s="85"/>
      <c r="G27" s="83"/>
      <c r="H27" s="83"/>
      <c r="I27" s="83"/>
      <c r="J27" s="83"/>
      <c r="K27" s="83"/>
      <c r="L27" s="83"/>
      <c r="M27" s="83"/>
      <c r="N27" s="83"/>
      <c r="O27" s="83"/>
      <c r="P27" s="83"/>
      <c r="Q27" s="83"/>
      <c r="R27" s="83"/>
      <c r="S27" s="83"/>
      <c r="T27" s="83"/>
      <c r="U27" s="83"/>
      <c r="V27" s="83"/>
      <c r="W27" s="83"/>
      <c r="X27" s="83"/>
      <c r="Y27" s="83"/>
      <c r="Z27" s="83"/>
    </row>
    <row r="28">
      <c r="A28" s="83"/>
      <c r="B28" s="86"/>
      <c r="C28" s="83"/>
      <c r="D28" s="83"/>
      <c r="E28" s="83"/>
      <c r="F28" s="85"/>
      <c r="G28" s="83"/>
      <c r="H28" s="83"/>
      <c r="I28" s="83"/>
      <c r="J28" s="83"/>
      <c r="K28" s="83"/>
      <c r="L28" s="83"/>
      <c r="M28" s="83"/>
      <c r="N28" s="83"/>
      <c r="O28" s="83"/>
      <c r="P28" s="83"/>
      <c r="Q28" s="83"/>
      <c r="R28" s="83"/>
      <c r="S28" s="83"/>
      <c r="T28" s="83"/>
      <c r="U28" s="83"/>
      <c r="V28" s="83"/>
      <c r="W28" s="83"/>
      <c r="X28" s="83"/>
      <c r="Y28" s="83"/>
      <c r="Z28" s="83"/>
    </row>
    <row r="29">
      <c r="A29" s="83"/>
      <c r="B29" s="87" t="s">
        <v>162</v>
      </c>
      <c r="C29" s="88" t="s">
        <v>163</v>
      </c>
      <c r="D29" s="83"/>
      <c r="E29" s="83"/>
      <c r="F29" s="85"/>
      <c r="G29" s="83"/>
      <c r="H29" s="83"/>
      <c r="I29" s="83"/>
      <c r="J29" s="83"/>
      <c r="K29" s="83"/>
      <c r="L29" s="83"/>
      <c r="M29" s="83"/>
      <c r="N29" s="83"/>
      <c r="O29" s="83"/>
      <c r="P29" s="83"/>
      <c r="Q29" s="83"/>
      <c r="R29" s="83"/>
      <c r="S29" s="83"/>
      <c r="T29" s="83"/>
      <c r="U29" s="83"/>
      <c r="V29" s="83"/>
      <c r="W29" s="83"/>
      <c r="X29" s="83"/>
      <c r="Y29" s="83"/>
      <c r="Z29" s="83"/>
    </row>
    <row r="30">
      <c r="A30" s="83"/>
      <c r="B30" s="86"/>
      <c r="C30" s="83"/>
      <c r="D30" s="83"/>
      <c r="E30" s="83"/>
      <c r="F30" s="85"/>
      <c r="G30" s="83"/>
      <c r="H30" s="83"/>
      <c r="I30" s="83"/>
      <c r="J30" s="83"/>
      <c r="K30" s="83"/>
      <c r="L30" s="83"/>
      <c r="M30" s="83"/>
      <c r="N30" s="83"/>
      <c r="O30" s="83"/>
      <c r="P30" s="83"/>
      <c r="Q30" s="83"/>
      <c r="R30" s="83"/>
      <c r="S30" s="83"/>
      <c r="T30" s="83"/>
      <c r="U30" s="83"/>
      <c r="V30" s="83"/>
      <c r="W30" s="83"/>
      <c r="X30" s="83"/>
      <c r="Y30" s="83"/>
      <c r="Z30" s="83"/>
    </row>
    <row r="31">
      <c r="A31" s="83"/>
      <c r="B31" s="89" t="s">
        <v>138</v>
      </c>
      <c r="C31" s="90" t="s">
        <v>139</v>
      </c>
      <c r="D31" s="90" t="s">
        <v>140</v>
      </c>
      <c r="E31" s="90" t="s">
        <v>141</v>
      </c>
      <c r="F31" s="85"/>
      <c r="G31" s="83"/>
      <c r="H31" s="83"/>
      <c r="I31" s="83"/>
      <c r="J31" s="83"/>
      <c r="K31" s="83"/>
      <c r="L31" s="83"/>
      <c r="M31" s="83"/>
      <c r="N31" s="83"/>
      <c r="O31" s="83"/>
      <c r="P31" s="83"/>
      <c r="Q31" s="83"/>
      <c r="R31" s="83"/>
      <c r="S31" s="83"/>
      <c r="T31" s="83"/>
      <c r="U31" s="83"/>
      <c r="V31" s="83"/>
      <c r="W31" s="83"/>
      <c r="X31" s="83"/>
      <c r="Y31" s="83"/>
      <c r="Z31" s="83"/>
    </row>
    <row r="32">
      <c r="A32" s="83"/>
      <c r="B32" s="89" t="s">
        <v>142</v>
      </c>
      <c r="C32" s="93">
        <v>108.0</v>
      </c>
      <c r="D32" s="91">
        <v>1.0</v>
      </c>
      <c r="E32" s="94">
        <f t="shared" ref="E32:E51" si="2">C32/(1+D32)</f>
        <v>54</v>
      </c>
      <c r="F32" s="85"/>
      <c r="G32" s="83"/>
      <c r="H32" s="83"/>
      <c r="I32" s="83"/>
      <c r="J32" s="83"/>
      <c r="K32" s="83"/>
      <c r="L32" s="83"/>
      <c r="M32" s="83"/>
      <c r="N32" s="83"/>
      <c r="O32" s="83"/>
      <c r="P32" s="83"/>
      <c r="Q32" s="83"/>
      <c r="R32" s="83"/>
      <c r="S32" s="83"/>
      <c r="T32" s="83"/>
      <c r="U32" s="83"/>
      <c r="V32" s="83"/>
      <c r="W32" s="83"/>
      <c r="X32" s="83"/>
      <c r="Y32" s="83"/>
      <c r="Z32" s="83"/>
    </row>
    <row r="33">
      <c r="A33" s="83"/>
      <c r="B33" s="89" t="s">
        <v>143</v>
      </c>
      <c r="C33" s="93">
        <v>108.0</v>
      </c>
      <c r="D33" s="91">
        <v>1.0</v>
      </c>
      <c r="E33" s="94">
        <f t="shared" si="2"/>
        <v>54</v>
      </c>
      <c r="F33" s="85"/>
      <c r="G33" s="83"/>
      <c r="H33" s="83"/>
      <c r="I33" s="83"/>
      <c r="J33" s="83"/>
      <c r="K33" s="83"/>
      <c r="L33" s="83"/>
      <c r="M33" s="83"/>
      <c r="N33" s="83"/>
      <c r="O33" s="83"/>
      <c r="P33" s="83"/>
      <c r="Q33" s="83"/>
      <c r="R33" s="83"/>
      <c r="S33" s="83"/>
      <c r="T33" s="83"/>
      <c r="U33" s="83"/>
      <c r="V33" s="83"/>
      <c r="W33" s="83"/>
      <c r="X33" s="83"/>
      <c r="Y33" s="83"/>
      <c r="Z33" s="83"/>
    </row>
    <row r="34">
      <c r="A34" s="83"/>
      <c r="B34" s="89" t="s">
        <v>144</v>
      </c>
      <c r="C34" s="93">
        <v>108.0</v>
      </c>
      <c r="D34" s="91">
        <v>1.0</v>
      </c>
      <c r="E34" s="94">
        <f t="shared" si="2"/>
        <v>54</v>
      </c>
      <c r="F34" s="85"/>
      <c r="G34" s="83"/>
      <c r="H34" s="83"/>
      <c r="I34" s="83"/>
      <c r="J34" s="83"/>
      <c r="K34" s="83"/>
      <c r="L34" s="83"/>
      <c r="M34" s="83"/>
      <c r="N34" s="83"/>
      <c r="O34" s="83"/>
      <c r="P34" s="83"/>
      <c r="Q34" s="83"/>
      <c r="R34" s="83"/>
      <c r="S34" s="83"/>
      <c r="T34" s="83"/>
      <c r="U34" s="83"/>
      <c r="V34" s="83"/>
      <c r="W34" s="83"/>
      <c r="X34" s="83"/>
      <c r="Y34" s="83"/>
      <c r="Z34" s="83"/>
    </row>
    <row r="35">
      <c r="A35" s="83"/>
      <c r="B35" s="89" t="s">
        <v>145</v>
      </c>
      <c r="C35" s="93">
        <v>90.0</v>
      </c>
      <c r="D35" s="91">
        <v>1.0</v>
      </c>
      <c r="E35" s="94">
        <f t="shared" si="2"/>
        <v>45</v>
      </c>
      <c r="F35" s="85"/>
      <c r="G35" s="83"/>
      <c r="H35" s="83"/>
      <c r="I35" s="83"/>
      <c r="J35" s="83"/>
      <c r="K35" s="83"/>
      <c r="L35" s="83"/>
      <c r="M35" s="83"/>
      <c r="N35" s="83"/>
      <c r="O35" s="83"/>
      <c r="P35" s="83"/>
      <c r="Q35" s="83"/>
      <c r="R35" s="83"/>
      <c r="S35" s="83"/>
      <c r="T35" s="83"/>
      <c r="U35" s="83"/>
      <c r="V35" s="83"/>
      <c r="W35" s="83"/>
      <c r="X35" s="83"/>
      <c r="Y35" s="83"/>
      <c r="Z35" s="83"/>
    </row>
    <row r="36">
      <c r="A36" s="83"/>
      <c r="B36" s="89" t="s">
        <v>146</v>
      </c>
      <c r="C36" s="93">
        <v>81.0</v>
      </c>
      <c r="D36" s="91">
        <v>1.0</v>
      </c>
      <c r="E36" s="94">
        <f t="shared" si="2"/>
        <v>40.5</v>
      </c>
      <c r="F36" s="85"/>
      <c r="G36" s="83"/>
      <c r="H36" s="83"/>
      <c r="I36" s="83"/>
      <c r="J36" s="83"/>
      <c r="K36" s="83"/>
      <c r="L36" s="83"/>
      <c r="M36" s="83"/>
      <c r="N36" s="83"/>
      <c r="O36" s="83"/>
      <c r="P36" s="83"/>
      <c r="Q36" s="83"/>
      <c r="R36" s="83"/>
      <c r="S36" s="83"/>
      <c r="T36" s="83"/>
      <c r="U36" s="83"/>
      <c r="V36" s="83"/>
      <c r="W36" s="83"/>
      <c r="X36" s="83"/>
      <c r="Y36" s="83"/>
      <c r="Z36" s="83"/>
    </row>
    <row r="37">
      <c r="A37" s="83"/>
      <c r="B37" s="89" t="s">
        <v>147</v>
      </c>
      <c r="C37" s="93">
        <v>64.8</v>
      </c>
      <c r="D37" s="91">
        <v>1.0</v>
      </c>
      <c r="E37" s="94">
        <f t="shared" si="2"/>
        <v>32.4</v>
      </c>
      <c r="F37" s="85"/>
      <c r="G37" s="83"/>
      <c r="H37" s="83"/>
      <c r="I37" s="83"/>
      <c r="J37" s="83"/>
      <c r="K37" s="83"/>
      <c r="L37" s="83"/>
      <c r="M37" s="83"/>
      <c r="N37" s="83"/>
      <c r="O37" s="83"/>
      <c r="P37" s="83"/>
      <c r="Q37" s="83"/>
      <c r="R37" s="83"/>
      <c r="S37" s="83"/>
      <c r="T37" s="83"/>
      <c r="U37" s="83"/>
      <c r="V37" s="83"/>
      <c r="W37" s="83"/>
      <c r="X37" s="83"/>
      <c r="Y37" s="83"/>
      <c r="Z37" s="83"/>
    </row>
    <row r="38">
      <c r="A38" s="83"/>
      <c r="B38" s="89" t="s">
        <v>148</v>
      </c>
      <c r="C38" s="93">
        <v>54.0</v>
      </c>
      <c r="D38" s="91">
        <v>1.0</v>
      </c>
      <c r="E38" s="94">
        <f t="shared" si="2"/>
        <v>27</v>
      </c>
      <c r="F38" s="85"/>
      <c r="G38" s="83"/>
      <c r="H38" s="83"/>
      <c r="I38" s="83"/>
      <c r="J38" s="83"/>
      <c r="K38" s="83"/>
      <c r="L38" s="83"/>
      <c r="M38" s="83"/>
      <c r="N38" s="83"/>
      <c r="O38" s="83"/>
      <c r="P38" s="83"/>
      <c r="Q38" s="83"/>
      <c r="R38" s="83"/>
      <c r="S38" s="83"/>
      <c r="T38" s="83"/>
      <c r="U38" s="83"/>
      <c r="V38" s="83"/>
      <c r="W38" s="83"/>
      <c r="X38" s="83"/>
      <c r="Y38" s="83"/>
      <c r="Z38" s="83"/>
    </row>
    <row r="39">
      <c r="A39" s="83"/>
      <c r="B39" s="89" t="s">
        <v>149</v>
      </c>
      <c r="C39" s="93">
        <v>45.0</v>
      </c>
      <c r="D39" s="91">
        <v>1.0</v>
      </c>
      <c r="E39" s="94">
        <f t="shared" si="2"/>
        <v>22.5</v>
      </c>
      <c r="F39" s="85"/>
      <c r="G39" s="83"/>
      <c r="H39" s="83"/>
      <c r="I39" s="83"/>
      <c r="J39" s="83"/>
      <c r="K39" s="83"/>
      <c r="L39" s="83"/>
      <c r="M39" s="83"/>
      <c r="N39" s="83"/>
      <c r="O39" s="83"/>
      <c r="P39" s="83"/>
      <c r="Q39" s="83"/>
      <c r="R39" s="83"/>
      <c r="S39" s="83"/>
      <c r="T39" s="83"/>
      <c r="U39" s="83"/>
      <c r="V39" s="83"/>
      <c r="W39" s="83"/>
      <c r="X39" s="83"/>
      <c r="Y39" s="83"/>
      <c r="Z39" s="83"/>
    </row>
    <row r="40">
      <c r="A40" s="83"/>
      <c r="B40" s="89" t="s">
        <v>150</v>
      </c>
      <c r="C40" s="93">
        <v>40.5</v>
      </c>
      <c r="D40" s="91">
        <v>1.0</v>
      </c>
      <c r="E40" s="94">
        <f t="shared" si="2"/>
        <v>20.25</v>
      </c>
      <c r="F40" s="85"/>
      <c r="G40" s="83"/>
      <c r="H40" s="83"/>
      <c r="I40" s="83"/>
      <c r="J40" s="83"/>
      <c r="K40" s="83"/>
      <c r="L40" s="83"/>
      <c r="M40" s="83"/>
      <c r="N40" s="83"/>
      <c r="O40" s="83"/>
      <c r="P40" s="83"/>
      <c r="Q40" s="83"/>
      <c r="R40" s="83"/>
      <c r="S40" s="83"/>
      <c r="T40" s="83"/>
      <c r="U40" s="83"/>
      <c r="V40" s="83"/>
      <c r="W40" s="83"/>
      <c r="X40" s="83"/>
      <c r="Y40" s="83"/>
      <c r="Z40" s="83"/>
    </row>
    <row r="41">
      <c r="A41" s="83"/>
      <c r="B41" s="89" t="s">
        <v>151</v>
      </c>
      <c r="C41" s="93">
        <v>38.88</v>
      </c>
      <c r="D41" s="91">
        <v>1.0</v>
      </c>
      <c r="E41" s="94">
        <f t="shared" si="2"/>
        <v>19.44</v>
      </c>
      <c r="F41" s="85"/>
      <c r="G41" s="83"/>
      <c r="H41" s="83"/>
      <c r="I41" s="83"/>
      <c r="J41" s="83"/>
      <c r="K41" s="83"/>
      <c r="L41" s="83"/>
      <c r="M41" s="83"/>
      <c r="N41" s="83"/>
      <c r="O41" s="83"/>
      <c r="P41" s="83"/>
      <c r="Q41" s="83"/>
      <c r="R41" s="83"/>
      <c r="S41" s="83"/>
      <c r="T41" s="83"/>
      <c r="U41" s="83"/>
      <c r="V41" s="83"/>
      <c r="W41" s="83"/>
      <c r="X41" s="83"/>
      <c r="Y41" s="83"/>
      <c r="Z41" s="83"/>
    </row>
    <row r="42">
      <c r="A42" s="83"/>
      <c r="B42" s="89" t="s">
        <v>152</v>
      </c>
      <c r="C42" s="93">
        <v>36.0</v>
      </c>
      <c r="D42" s="91">
        <v>1.0</v>
      </c>
      <c r="E42" s="94">
        <f t="shared" si="2"/>
        <v>18</v>
      </c>
      <c r="F42" s="85"/>
      <c r="G42" s="83"/>
      <c r="H42" s="83"/>
      <c r="I42" s="83"/>
      <c r="J42" s="83"/>
      <c r="K42" s="83"/>
      <c r="L42" s="83"/>
      <c r="M42" s="83"/>
      <c r="N42" s="83"/>
      <c r="O42" s="83"/>
      <c r="P42" s="83"/>
      <c r="Q42" s="83"/>
      <c r="R42" s="83"/>
      <c r="S42" s="83"/>
      <c r="T42" s="83"/>
      <c r="U42" s="83"/>
      <c r="V42" s="83"/>
      <c r="W42" s="83"/>
      <c r="X42" s="83"/>
      <c r="Y42" s="83"/>
      <c r="Z42" s="83"/>
    </row>
    <row r="43">
      <c r="A43" s="83"/>
      <c r="B43" s="89" t="s">
        <v>153</v>
      </c>
      <c r="C43" s="93">
        <v>32.5</v>
      </c>
      <c r="D43" s="91">
        <v>1.0</v>
      </c>
      <c r="E43" s="94">
        <f t="shared" si="2"/>
        <v>16.25</v>
      </c>
      <c r="F43" s="85"/>
      <c r="G43" s="83"/>
      <c r="H43" s="83"/>
      <c r="I43" s="83"/>
      <c r="J43" s="83"/>
      <c r="K43" s="83"/>
      <c r="L43" s="83"/>
      <c r="M43" s="83"/>
      <c r="N43" s="83"/>
      <c r="O43" s="83"/>
      <c r="P43" s="83"/>
      <c r="Q43" s="83"/>
      <c r="R43" s="83"/>
      <c r="S43" s="83"/>
      <c r="T43" s="83"/>
      <c r="U43" s="83"/>
      <c r="V43" s="83"/>
      <c r="W43" s="83"/>
      <c r="X43" s="83"/>
      <c r="Y43" s="83"/>
      <c r="Z43" s="83"/>
    </row>
    <row r="44">
      <c r="A44" s="83"/>
      <c r="B44" s="89" t="s">
        <v>154</v>
      </c>
      <c r="C44" s="93">
        <v>28.799999999999997</v>
      </c>
      <c r="D44" s="91">
        <v>1.0</v>
      </c>
      <c r="E44" s="94">
        <f t="shared" si="2"/>
        <v>14.4</v>
      </c>
      <c r="F44" s="85"/>
      <c r="G44" s="83"/>
      <c r="H44" s="83"/>
      <c r="I44" s="83"/>
      <c r="J44" s="83"/>
      <c r="K44" s="83"/>
      <c r="L44" s="83"/>
      <c r="M44" s="83"/>
      <c r="N44" s="83"/>
      <c r="O44" s="83"/>
      <c r="P44" s="83"/>
      <c r="Q44" s="83"/>
      <c r="R44" s="83"/>
      <c r="S44" s="83"/>
      <c r="T44" s="83"/>
      <c r="U44" s="83"/>
      <c r="V44" s="83"/>
      <c r="W44" s="83"/>
      <c r="X44" s="83"/>
      <c r="Y44" s="83"/>
      <c r="Z44" s="83"/>
    </row>
    <row r="45">
      <c r="A45" s="83"/>
      <c r="B45" s="89" t="s">
        <v>155</v>
      </c>
      <c r="C45" s="93">
        <v>25.65</v>
      </c>
      <c r="D45" s="91">
        <v>1.0</v>
      </c>
      <c r="E45" s="94">
        <f t="shared" si="2"/>
        <v>12.825</v>
      </c>
      <c r="F45" s="85"/>
      <c r="G45" s="83"/>
      <c r="H45" s="83"/>
      <c r="I45" s="83"/>
      <c r="J45" s="83"/>
      <c r="K45" s="83"/>
      <c r="L45" s="83"/>
      <c r="M45" s="83"/>
      <c r="N45" s="83"/>
      <c r="O45" s="83"/>
      <c r="P45" s="83"/>
      <c r="Q45" s="83"/>
      <c r="R45" s="83"/>
      <c r="S45" s="83"/>
      <c r="T45" s="83"/>
      <c r="U45" s="83"/>
      <c r="V45" s="83"/>
      <c r="W45" s="83"/>
      <c r="X45" s="83"/>
      <c r="Y45" s="83"/>
      <c r="Z45" s="83"/>
    </row>
    <row r="46">
      <c r="A46" s="83"/>
      <c r="B46" s="89" t="s">
        <v>156</v>
      </c>
      <c r="C46" s="93">
        <v>23.400000000000002</v>
      </c>
      <c r="D46" s="91">
        <v>1.0</v>
      </c>
      <c r="E46" s="94">
        <f t="shared" si="2"/>
        <v>11.7</v>
      </c>
      <c r="F46" s="85"/>
      <c r="G46" s="83"/>
      <c r="H46" s="83"/>
      <c r="I46" s="83"/>
      <c r="J46" s="83"/>
      <c r="K46" s="83"/>
      <c r="L46" s="83"/>
      <c r="M46" s="83"/>
      <c r="N46" s="83"/>
      <c r="O46" s="83"/>
      <c r="P46" s="83"/>
      <c r="Q46" s="83"/>
      <c r="R46" s="83"/>
      <c r="S46" s="83"/>
      <c r="T46" s="83"/>
      <c r="U46" s="83"/>
      <c r="V46" s="83"/>
      <c r="W46" s="83"/>
      <c r="X46" s="83"/>
      <c r="Y46" s="83"/>
      <c r="Z46" s="83"/>
    </row>
    <row r="47">
      <c r="A47" s="83"/>
      <c r="B47" s="89" t="s">
        <v>157</v>
      </c>
      <c r="C47" s="93">
        <v>21.15</v>
      </c>
      <c r="D47" s="91">
        <v>1.0</v>
      </c>
      <c r="E47" s="94">
        <f t="shared" si="2"/>
        <v>10.575</v>
      </c>
      <c r="F47" s="85"/>
      <c r="G47" s="83"/>
      <c r="H47" s="83"/>
      <c r="I47" s="83"/>
      <c r="J47" s="83"/>
      <c r="K47" s="83"/>
      <c r="L47" s="83"/>
      <c r="M47" s="83"/>
      <c r="N47" s="83"/>
      <c r="O47" s="83"/>
      <c r="P47" s="83"/>
      <c r="Q47" s="83"/>
      <c r="R47" s="83"/>
      <c r="S47" s="83"/>
      <c r="T47" s="83"/>
      <c r="U47" s="83"/>
      <c r="V47" s="83"/>
      <c r="W47" s="83"/>
      <c r="X47" s="83"/>
      <c r="Y47" s="83"/>
      <c r="Z47" s="83"/>
    </row>
    <row r="48">
      <c r="A48" s="83"/>
      <c r="B48" s="89" t="s">
        <v>158</v>
      </c>
      <c r="C48" s="93">
        <v>18.0</v>
      </c>
      <c r="D48" s="91">
        <v>1.0</v>
      </c>
      <c r="E48" s="94">
        <f t="shared" si="2"/>
        <v>9</v>
      </c>
      <c r="F48" s="85"/>
      <c r="G48" s="83"/>
      <c r="H48" s="83"/>
      <c r="I48" s="83"/>
      <c r="J48" s="83"/>
      <c r="K48" s="83"/>
      <c r="L48" s="83"/>
      <c r="M48" s="83"/>
      <c r="N48" s="83"/>
      <c r="O48" s="83"/>
      <c r="P48" s="83"/>
      <c r="Q48" s="83"/>
      <c r="R48" s="83"/>
      <c r="S48" s="83"/>
      <c r="T48" s="83"/>
      <c r="U48" s="83"/>
      <c r="V48" s="83"/>
      <c r="W48" s="83"/>
      <c r="X48" s="83"/>
      <c r="Y48" s="83"/>
      <c r="Z48" s="83"/>
    </row>
    <row r="49">
      <c r="A49" s="83"/>
      <c r="B49" s="89" t="s">
        <v>159</v>
      </c>
      <c r="C49" s="93">
        <v>14.4</v>
      </c>
      <c r="D49" s="91">
        <v>1.0</v>
      </c>
      <c r="E49" s="94">
        <f t="shared" si="2"/>
        <v>7.2</v>
      </c>
      <c r="F49" s="85"/>
      <c r="G49" s="83"/>
      <c r="H49" s="83"/>
      <c r="I49" s="83"/>
      <c r="J49" s="83"/>
      <c r="K49" s="83"/>
      <c r="L49" s="83"/>
      <c r="M49" s="83"/>
      <c r="N49" s="83"/>
      <c r="O49" s="83"/>
      <c r="P49" s="83"/>
      <c r="Q49" s="83"/>
      <c r="R49" s="83"/>
      <c r="S49" s="83"/>
      <c r="T49" s="83"/>
      <c r="U49" s="83"/>
      <c r="V49" s="83"/>
      <c r="W49" s="83"/>
      <c r="X49" s="83"/>
      <c r="Y49" s="83"/>
      <c r="Z49" s="83"/>
    </row>
    <row r="50">
      <c r="A50" s="83"/>
      <c r="B50" s="89" t="s">
        <v>160</v>
      </c>
      <c r="C50" s="93">
        <v>14.4</v>
      </c>
      <c r="D50" s="91">
        <v>1.0</v>
      </c>
      <c r="E50" s="94">
        <f t="shared" si="2"/>
        <v>7.2</v>
      </c>
      <c r="F50" s="85"/>
      <c r="G50" s="83"/>
      <c r="H50" s="83"/>
      <c r="I50" s="83"/>
      <c r="J50" s="83"/>
      <c r="K50" s="83"/>
      <c r="L50" s="83"/>
      <c r="M50" s="83"/>
      <c r="N50" s="83"/>
      <c r="O50" s="83"/>
      <c r="P50" s="83"/>
      <c r="Q50" s="83"/>
      <c r="R50" s="83"/>
      <c r="S50" s="83"/>
      <c r="T50" s="83"/>
      <c r="U50" s="83"/>
      <c r="V50" s="83"/>
      <c r="W50" s="83"/>
      <c r="X50" s="83"/>
      <c r="Y50" s="83"/>
      <c r="Z50" s="83"/>
    </row>
    <row r="51">
      <c r="A51" s="83"/>
      <c r="B51" s="89" t="s">
        <v>161</v>
      </c>
      <c r="C51" s="93">
        <v>14.76</v>
      </c>
      <c r="D51" s="91">
        <v>1.0</v>
      </c>
      <c r="E51" s="94">
        <f t="shared" si="2"/>
        <v>7.38</v>
      </c>
      <c r="F51" s="85"/>
      <c r="G51" s="83"/>
      <c r="H51" s="83"/>
      <c r="I51" s="83"/>
      <c r="J51" s="83"/>
      <c r="K51" s="83"/>
      <c r="L51" s="83"/>
      <c r="M51" s="83"/>
      <c r="N51" s="83"/>
      <c r="O51" s="83"/>
      <c r="P51" s="83"/>
      <c r="Q51" s="83"/>
      <c r="R51" s="83"/>
      <c r="S51" s="83"/>
      <c r="T51" s="83"/>
      <c r="U51" s="83"/>
      <c r="V51" s="83"/>
      <c r="W51" s="83"/>
      <c r="X51" s="83"/>
      <c r="Y51" s="83"/>
      <c r="Z51" s="83"/>
    </row>
    <row r="52">
      <c r="A52" s="83"/>
      <c r="B52" s="86"/>
      <c r="C52" s="83"/>
      <c r="D52" s="83"/>
      <c r="E52" s="83"/>
      <c r="F52" s="85"/>
      <c r="G52" s="83"/>
      <c r="H52" s="83"/>
      <c r="I52" s="83"/>
      <c r="J52" s="83"/>
      <c r="K52" s="83"/>
      <c r="L52" s="83"/>
      <c r="M52" s="83"/>
      <c r="N52" s="83"/>
      <c r="O52" s="83"/>
      <c r="P52" s="83"/>
      <c r="Q52" s="83"/>
      <c r="R52" s="83"/>
      <c r="S52" s="83"/>
      <c r="T52" s="83"/>
      <c r="U52" s="83"/>
      <c r="V52" s="83"/>
      <c r="W52" s="83"/>
      <c r="X52" s="83"/>
      <c r="Y52" s="83"/>
      <c r="Z52" s="83"/>
    </row>
    <row r="53">
      <c r="A53" s="83"/>
      <c r="B53" s="87" t="s">
        <v>164</v>
      </c>
      <c r="C53" s="88" t="s">
        <v>165</v>
      </c>
      <c r="D53" s="83"/>
      <c r="E53" s="83"/>
      <c r="F53" s="85"/>
      <c r="G53" s="83"/>
      <c r="H53" s="83"/>
      <c r="I53" s="83"/>
      <c r="J53" s="83"/>
      <c r="K53" s="83"/>
      <c r="L53" s="83"/>
      <c r="M53" s="83"/>
      <c r="N53" s="83"/>
      <c r="O53" s="83"/>
      <c r="P53" s="83"/>
      <c r="Q53" s="83"/>
      <c r="R53" s="83"/>
      <c r="S53" s="83"/>
      <c r="T53" s="83"/>
      <c r="U53" s="83"/>
      <c r="V53" s="83"/>
      <c r="W53" s="83"/>
      <c r="X53" s="83"/>
      <c r="Y53" s="83"/>
      <c r="Z53" s="83"/>
    </row>
    <row r="54">
      <c r="A54" s="83"/>
      <c r="B54" s="86"/>
      <c r="C54" s="83"/>
      <c r="D54" s="83"/>
      <c r="E54" s="83"/>
      <c r="F54" s="85"/>
      <c r="G54" s="83"/>
      <c r="H54" s="83"/>
      <c r="I54" s="83"/>
      <c r="J54" s="83"/>
      <c r="K54" s="83"/>
      <c r="L54" s="83"/>
      <c r="M54" s="83"/>
      <c r="N54" s="83"/>
      <c r="O54" s="83"/>
      <c r="P54" s="83"/>
      <c r="Q54" s="83"/>
      <c r="R54" s="83"/>
      <c r="S54" s="83"/>
      <c r="T54" s="83"/>
      <c r="U54" s="83"/>
      <c r="V54" s="83"/>
      <c r="W54" s="83"/>
      <c r="X54" s="83"/>
      <c r="Y54" s="83"/>
      <c r="Z54" s="83"/>
    </row>
    <row r="55">
      <c r="A55" s="83"/>
      <c r="B55" s="89" t="s">
        <v>138</v>
      </c>
      <c r="C55" s="90" t="s">
        <v>139</v>
      </c>
      <c r="D55" s="90" t="s">
        <v>140</v>
      </c>
      <c r="E55" s="90" t="s">
        <v>141</v>
      </c>
      <c r="F55" s="85"/>
      <c r="G55" s="83"/>
      <c r="H55" s="83"/>
      <c r="I55" s="83"/>
      <c r="J55" s="83"/>
      <c r="K55" s="83"/>
      <c r="L55" s="83"/>
      <c r="M55" s="83"/>
      <c r="N55" s="83"/>
      <c r="O55" s="83"/>
      <c r="P55" s="83"/>
      <c r="Q55" s="83"/>
      <c r="R55" s="83"/>
      <c r="S55" s="83"/>
      <c r="T55" s="83"/>
      <c r="U55" s="83"/>
      <c r="V55" s="83"/>
      <c r="W55" s="83"/>
      <c r="X55" s="83"/>
      <c r="Y55" s="83"/>
      <c r="Z55" s="83"/>
    </row>
    <row r="56">
      <c r="A56" s="83"/>
      <c r="B56" s="89" t="s">
        <v>166</v>
      </c>
      <c r="C56" s="95">
        <v>120.0</v>
      </c>
      <c r="D56" s="91">
        <v>0.0</v>
      </c>
      <c r="E56" s="92">
        <f t="shared" ref="E56:E70" si="3">C56/(1+D56)</f>
        <v>120</v>
      </c>
      <c r="F56" s="85"/>
      <c r="G56" s="83"/>
      <c r="H56" s="83"/>
      <c r="I56" s="83"/>
      <c r="J56" s="83"/>
      <c r="K56" s="83"/>
      <c r="L56" s="83"/>
      <c r="M56" s="83"/>
      <c r="N56" s="83"/>
      <c r="O56" s="83"/>
      <c r="P56" s="83"/>
      <c r="Q56" s="83"/>
      <c r="R56" s="83"/>
      <c r="S56" s="83"/>
      <c r="T56" s="83"/>
      <c r="U56" s="83"/>
      <c r="V56" s="83"/>
      <c r="W56" s="83"/>
      <c r="X56" s="83"/>
      <c r="Y56" s="83"/>
      <c r="Z56" s="83"/>
    </row>
    <row r="57">
      <c r="A57" s="83"/>
      <c r="B57" s="89" t="s">
        <v>167</v>
      </c>
      <c r="C57" s="95">
        <v>120.0</v>
      </c>
      <c r="D57" s="91">
        <v>0.0</v>
      </c>
      <c r="E57" s="92">
        <f t="shared" si="3"/>
        <v>120</v>
      </c>
      <c r="F57" s="85"/>
      <c r="G57" s="83"/>
      <c r="H57" s="83"/>
      <c r="I57" s="83"/>
      <c r="J57" s="83"/>
      <c r="K57" s="83"/>
      <c r="L57" s="83"/>
      <c r="M57" s="83"/>
      <c r="N57" s="83"/>
      <c r="O57" s="83"/>
      <c r="P57" s="83"/>
      <c r="Q57" s="83"/>
      <c r="R57" s="83"/>
      <c r="S57" s="83"/>
      <c r="T57" s="83"/>
      <c r="U57" s="83"/>
      <c r="V57" s="83"/>
      <c r="W57" s="83"/>
      <c r="X57" s="83"/>
      <c r="Y57" s="83"/>
      <c r="Z57" s="83"/>
    </row>
    <row r="58">
      <c r="A58" s="83"/>
      <c r="B58" s="89" t="s">
        <v>168</v>
      </c>
      <c r="C58" s="95">
        <v>100.0</v>
      </c>
      <c r="D58" s="91">
        <v>0.0</v>
      </c>
      <c r="E58" s="92">
        <f t="shared" si="3"/>
        <v>100</v>
      </c>
      <c r="F58" s="85"/>
      <c r="G58" s="83"/>
      <c r="H58" s="83"/>
      <c r="I58" s="83"/>
      <c r="J58" s="83"/>
      <c r="K58" s="83"/>
      <c r="L58" s="83"/>
      <c r="M58" s="83"/>
      <c r="N58" s="83"/>
      <c r="O58" s="83"/>
      <c r="P58" s="83"/>
      <c r="Q58" s="83"/>
      <c r="R58" s="83"/>
      <c r="S58" s="83"/>
      <c r="T58" s="83"/>
      <c r="U58" s="83"/>
      <c r="V58" s="83"/>
      <c r="W58" s="83"/>
      <c r="X58" s="83"/>
      <c r="Y58" s="83"/>
      <c r="Z58" s="83"/>
    </row>
    <row r="59">
      <c r="A59" s="83"/>
      <c r="B59" s="89" t="s">
        <v>169</v>
      </c>
      <c r="C59" s="95">
        <v>50.0</v>
      </c>
      <c r="D59" s="91">
        <v>0.0</v>
      </c>
      <c r="E59" s="92">
        <f t="shared" si="3"/>
        <v>50</v>
      </c>
      <c r="F59" s="85"/>
      <c r="G59" s="83"/>
      <c r="H59" s="83"/>
      <c r="I59" s="83"/>
      <c r="J59" s="83"/>
      <c r="K59" s="83"/>
      <c r="L59" s="83"/>
      <c r="M59" s="83"/>
      <c r="N59" s="83"/>
      <c r="O59" s="83"/>
      <c r="P59" s="83"/>
      <c r="Q59" s="83"/>
      <c r="R59" s="83"/>
      <c r="S59" s="83"/>
      <c r="T59" s="83"/>
      <c r="U59" s="83"/>
      <c r="V59" s="83"/>
      <c r="W59" s="83"/>
      <c r="X59" s="83"/>
      <c r="Y59" s="83"/>
      <c r="Z59" s="83"/>
    </row>
    <row r="60">
      <c r="A60" s="83"/>
      <c r="B60" s="89" t="s">
        <v>170</v>
      </c>
      <c r="C60" s="95">
        <v>90.0</v>
      </c>
      <c r="D60" s="91">
        <v>0.0</v>
      </c>
      <c r="E60" s="92">
        <f t="shared" si="3"/>
        <v>90</v>
      </c>
      <c r="F60" s="85"/>
      <c r="G60" s="83"/>
      <c r="H60" s="83"/>
      <c r="I60" s="83"/>
      <c r="J60" s="83"/>
      <c r="K60" s="83"/>
      <c r="L60" s="83"/>
      <c r="M60" s="83"/>
      <c r="N60" s="83"/>
      <c r="O60" s="83"/>
      <c r="P60" s="83"/>
      <c r="Q60" s="83"/>
      <c r="R60" s="83"/>
      <c r="S60" s="83"/>
      <c r="T60" s="83"/>
      <c r="U60" s="83"/>
      <c r="V60" s="83"/>
      <c r="W60" s="83"/>
      <c r="X60" s="83"/>
      <c r="Y60" s="83"/>
      <c r="Z60" s="83"/>
    </row>
    <row r="61">
      <c r="A61" s="83"/>
      <c r="B61" s="89" t="s">
        <v>171</v>
      </c>
      <c r="C61" s="95">
        <v>45.0</v>
      </c>
      <c r="D61" s="91">
        <v>0.0</v>
      </c>
      <c r="E61" s="92">
        <f t="shared" si="3"/>
        <v>45</v>
      </c>
      <c r="F61" s="85"/>
      <c r="G61" s="83"/>
      <c r="H61" s="83"/>
      <c r="I61" s="83"/>
      <c r="J61" s="83"/>
      <c r="K61" s="83"/>
      <c r="L61" s="83"/>
      <c r="M61" s="83"/>
      <c r="N61" s="83"/>
      <c r="O61" s="83"/>
      <c r="P61" s="83"/>
      <c r="Q61" s="83"/>
      <c r="R61" s="83"/>
      <c r="S61" s="83"/>
      <c r="T61" s="83"/>
      <c r="U61" s="83"/>
      <c r="V61" s="83"/>
      <c r="W61" s="83"/>
      <c r="X61" s="83"/>
      <c r="Y61" s="83"/>
      <c r="Z61" s="83"/>
    </row>
    <row r="62">
      <c r="A62" s="83"/>
      <c r="B62" s="89" t="s">
        <v>172</v>
      </c>
      <c r="C62" s="95">
        <v>90.0</v>
      </c>
      <c r="D62" s="91">
        <v>0.0</v>
      </c>
      <c r="E62" s="92">
        <f t="shared" si="3"/>
        <v>90</v>
      </c>
      <c r="F62" s="85"/>
      <c r="G62" s="83"/>
      <c r="H62" s="83"/>
      <c r="I62" s="83"/>
      <c r="J62" s="83"/>
      <c r="K62" s="83"/>
      <c r="L62" s="83"/>
      <c r="M62" s="83"/>
      <c r="N62" s="83"/>
      <c r="O62" s="83"/>
      <c r="P62" s="83"/>
      <c r="Q62" s="83"/>
      <c r="R62" s="83"/>
      <c r="S62" s="83"/>
      <c r="T62" s="83"/>
      <c r="U62" s="83"/>
      <c r="V62" s="83"/>
      <c r="W62" s="83"/>
      <c r="X62" s="83"/>
      <c r="Y62" s="83"/>
      <c r="Z62" s="83"/>
    </row>
    <row r="63">
      <c r="A63" s="83"/>
      <c r="B63" s="89" t="s">
        <v>173</v>
      </c>
      <c r="C63" s="95">
        <v>40.0</v>
      </c>
      <c r="D63" s="91">
        <v>0.0</v>
      </c>
      <c r="E63" s="92">
        <f t="shared" si="3"/>
        <v>40</v>
      </c>
      <c r="F63" s="85"/>
      <c r="G63" s="83"/>
      <c r="H63" s="83"/>
      <c r="I63" s="83"/>
      <c r="J63" s="83"/>
      <c r="K63" s="83"/>
      <c r="L63" s="83"/>
      <c r="M63" s="83"/>
      <c r="N63" s="83"/>
      <c r="O63" s="83"/>
      <c r="P63" s="83"/>
      <c r="Q63" s="83"/>
      <c r="R63" s="83"/>
      <c r="S63" s="83"/>
      <c r="T63" s="83"/>
      <c r="U63" s="83"/>
      <c r="V63" s="83"/>
      <c r="W63" s="83"/>
      <c r="X63" s="83"/>
      <c r="Y63" s="83"/>
      <c r="Z63" s="83"/>
    </row>
    <row r="64">
      <c r="A64" s="83"/>
      <c r="B64" s="89" t="s">
        <v>174</v>
      </c>
      <c r="C64" s="95">
        <v>75.0</v>
      </c>
      <c r="D64" s="91">
        <v>0.0</v>
      </c>
      <c r="E64" s="92">
        <f t="shared" si="3"/>
        <v>75</v>
      </c>
      <c r="F64" s="85"/>
      <c r="G64" s="83"/>
      <c r="H64" s="83"/>
      <c r="I64" s="83"/>
      <c r="J64" s="83"/>
      <c r="K64" s="83"/>
      <c r="L64" s="83"/>
      <c r="M64" s="83"/>
      <c r="N64" s="83"/>
      <c r="O64" s="83"/>
      <c r="P64" s="83"/>
      <c r="Q64" s="83"/>
      <c r="R64" s="83"/>
      <c r="S64" s="83"/>
      <c r="T64" s="83"/>
      <c r="U64" s="83"/>
      <c r="V64" s="83"/>
      <c r="W64" s="83"/>
      <c r="X64" s="83"/>
      <c r="Y64" s="83"/>
      <c r="Z64" s="83"/>
    </row>
    <row r="65">
      <c r="A65" s="83"/>
      <c r="B65" s="89" t="s">
        <v>175</v>
      </c>
      <c r="C65" s="95">
        <v>36.0</v>
      </c>
      <c r="D65" s="91">
        <v>0.0</v>
      </c>
      <c r="E65" s="92">
        <f t="shared" si="3"/>
        <v>36</v>
      </c>
      <c r="F65" s="85"/>
      <c r="G65" s="83"/>
      <c r="H65" s="83"/>
      <c r="I65" s="83"/>
      <c r="J65" s="83"/>
      <c r="K65" s="83"/>
      <c r="L65" s="83"/>
      <c r="M65" s="83"/>
      <c r="N65" s="83"/>
      <c r="O65" s="83"/>
      <c r="P65" s="83"/>
      <c r="Q65" s="83"/>
      <c r="R65" s="83"/>
      <c r="S65" s="83"/>
      <c r="T65" s="83"/>
      <c r="U65" s="83"/>
      <c r="V65" s="83"/>
      <c r="W65" s="83"/>
      <c r="X65" s="83"/>
      <c r="Y65" s="83"/>
      <c r="Z65" s="83"/>
    </row>
    <row r="66">
      <c r="A66" s="83"/>
      <c r="B66" s="89" t="s">
        <v>176</v>
      </c>
      <c r="C66" s="95">
        <v>72.0</v>
      </c>
      <c r="D66" s="91">
        <v>0.0</v>
      </c>
      <c r="E66" s="92">
        <f t="shared" si="3"/>
        <v>72</v>
      </c>
      <c r="F66" s="85"/>
      <c r="G66" s="83"/>
      <c r="H66" s="83"/>
      <c r="I66" s="83"/>
      <c r="J66" s="83"/>
      <c r="K66" s="83"/>
      <c r="L66" s="83"/>
      <c r="M66" s="83"/>
      <c r="N66" s="83"/>
      <c r="O66" s="83"/>
      <c r="P66" s="83"/>
      <c r="Q66" s="83"/>
      <c r="R66" s="83"/>
      <c r="S66" s="83"/>
      <c r="T66" s="83"/>
      <c r="U66" s="83"/>
      <c r="V66" s="83"/>
      <c r="W66" s="83"/>
      <c r="X66" s="83"/>
      <c r="Y66" s="83"/>
      <c r="Z66" s="83"/>
    </row>
    <row r="67">
      <c r="A67" s="83"/>
      <c r="B67" s="89" t="s">
        <v>177</v>
      </c>
      <c r="C67" s="95">
        <v>30.0</v>
      </c>
      <c r="D67" s="91">
        <v>0.0</v>
      </c>
      <c r="E67" s="92">
        <f t="shared" si="3"/>
        <v>30</v>
      </c>
      <c r="F67" s="85"/>
      <c r="G67" s="83"/>
      <c r="H67" s="83"/>
      <c r="I67" s="83"/>
      <c r="J67" s="83"/>
      <c r="K67" s="83"/>
      <c r="L67" s="83"/>
      <c r="M67" s="83"/>
      <c r="N67" s="83"/>
      <c r="O67" s="83"/>
      <c r="P67" s="83"/>
      <c r="Q67" s="83"/>
      <c r="R67" s="83"/>
      <c r="S67" s="83"/>
      <c r="T67" s="83"/>
      <c r="U67" s="83"/>
      <c r="V67" s="83"/>
      <c r="W67" s="83"/>
      <c r="X67" s="83"/>
      <c r="Y67" s="83"/>
      <c r="Z67" s="83"/>
    </row>
    <row r="68">
      <c r="A68" s="83"/>
      <c r="B68" s="89" t="s">
        <v>178</v>
      </c>
      <c r="C68" s="95">
        <v>60.0</v>
      </c>
      <c r="D68" s="91">
        <v>0.0</v>
      </c>
      <c r="E68" s="92">
        <f t="shared" si="3"/>
        <v>60</v>
      </c>
      <c r="F68" s="85"/>
      <c r="G68" s="83"/>
      <c r="H68" s="83"/>
      <c r="I68" s="83"/>
      <c r="J68" s="83"/>
      <c r="K68" s="83"/>
      <c r="L68" s="83"/>
      <c r="M68" s="83"/>
      <c r="N68" s="83"/>
      <c r="O68" s="83"/>
      <c r="P68" s="83"/>
      <c r="Q68" s="83"/>
      <c r="R68" s="83"/>
      <c r="S68" s="83"/>
      <c r="T68" s="83"/>
      <c r="U68" s="83"/>
      <c r="V68" s="83"/>
      <c r="W68" s="83"/>
      <c r="X68" s="83"/>
      <c r="Y68" s="83"/>
      <c r="Z68" s="83"/>
    </row>
    <row r="69">
      <c r="A69" s="83"/>
      <c r="B69" s="89" t="s">
        <v>179</v>
      </c>
      <c r="C69" s="95">
        <v>20.0</v>
      </c>
      <c r="D69" s="91">
        <v>0.0</v>
      </c>
      <c r="E69" s="92">
        <f t="shared" si="3"/>
        <v>20</v>
      </c>
      <c r="F69" s="85"/>
      <c r="G69" s="83"/>
      <c r="H69" s="83"/>
      <c r="I69" s="83"/>
      <c r="J69" s="83"/>
      <c r="K69" s="83"/>
      <c r="L69" s="83"/>
      <c r="M69" s="83"/>
      <c r="N69" s="83"/>
      <c r="O69" s="83"/>
      <c r="P69" s="83"/>
      <c r="Q69" s="83"/>
      <c r="R69" s="83"/>
      <c r="S69" s="83"/>
      <c r="T69" s="83"/>
      <c r="U69" s="83"/>
      <c r="V69" s="83"/>
      <c r="W69" s="83"/>
      <c r="X69" s="83"/>
      <c r="Y69" s="83"/>
      <c r="Z69" s="83"/>
    </row>
    <row r="70">
      <c r="A70" s="83"/>
      <c r="B70" s="89" t="s">
        <v>180</v>
      </c>
      <c r="C70" s="95">
        <v>40.0</v>
      </c>
      <c r="D70" s="91">
        <v>0.0</v>
      </c>
      <c r="E70" s="92">
        <f t="shared" si="3"/>
        <v>40</v>
      </c>
      <c r="F70" s="85"/>
      <c r="G70" s="83"/>
      <c r="H70" s="83"/>
      <c r="I70" s="83"/>
      <c r="J70" s="83"/>
      <c r="K70" s="83"/>
      <c r="L70" s="83"/>
      <c r="M70" s="83"/>
      <c r="N70" s="83"/>
      <c r="O70" s="83"/>
      <c r="P70" s="83"/>
      <c r="Q70" s="83"/>
      <c r="R70" s="83"/>
      <c r="S70" s="83"/>
      <c r="T70" s="83"/>
      <c r="U70" s="83"/>
      <c r="V70" s="83"/>
      <c r="W70" s="83"/>
      <c r="X70" s="83"/>
      <c r="Y70" s="83"/>
      <c r="Z70" s="83"/>
    </row>
    <row r="71">
      <c r="A71" s="83"/>
      <c r="B71" s="86"/>
      <c r="C71" s="93"/>
      <c r="D71" s="91"/>
      <c r="E71" s="94"/>
      <c r="F71" s="85"/>
      <c r="G71" s="83"/>
      <c r="H71" s="83"/>
      <c r="I71" s="83"/>
      <c r="J71" s="83"/>
      <c r="K71" s="83"/>
      <c r="L71" s="83"/>
      <c r="M71" s="83"/>
      <c r="N71" s="83"/>
      <c r="O71" s="83"/>
      <c r="P71" s="83"/>
      <c r="Q71" s="83"/>
      <c r="R71" s="83"/>
      <c r="S71" s="83"/>
      <c r="T71" s="83"/>
      <c r="U71" s="83"/>
      <c r="V71" s="83"/>
      <c r="W71" s="83"/>
      <c r="X71" s="83"/>
      <c r="Y71" s="83"/>
      <c r="Z71" s="83"/>
    </row>
    <row r="72">
      <c r="A72" s="83"/>
      <c r="B72" s="87" t="s">
        <v>181</v>
      </c>
      <c r="C72" s="88" t="s">
        <v>165</v>
      </c>
      <c r="D72" s="83"/>
      <c r="E72" s="83"/>
      <c r="F72" s="85"/>
      <c r="G72" s="83"/>
      <c r="H72" s="83"/>
      <c r="I72" s="83"/>
      <c r="J72" s="83"/>
      <c r="K72" s="83"/>
      <c r="L72" s="83"/>
      <c r="M72" s="83"/>
      <c r="N72" s="83"/>
      <c r="O72" s="83"/>
      <c r="P72" s="83"/>
      <c r="Q72" s="83"/>
      <c r="R72" s="83"/>
      <c r="S72" s="83"/>
      <c r="T72" s="83"/>
      <c r="U72" s="83"/>
      <c r="V72" s="83"/>
      <c r="W72" s="83"/>
      <c r="X72" s="83"/>
      <c r="Y72" s="83"/>
      <c r="Z72" s="83"/>
    </row>
    <row r="73">
      <c r="A73" s="83"/>
      <c r="B73" s="86"/>
      <c r="C73" s="83"/>
      <c r="D73" s="83"/>
      <c r="E73" s="83"/>
      <c r="F73" s="85"/>
      <c r="G73" s="83"/>
      <c r="H73" s="83"/>
      <c r="I73" s="83"/>
      <c r="J73" s="83"/>
      <c r="K73" s="83"/>
      <c r="L73" s="83"/>
      <c r="M73" s="83"/>
      <c r="N73" s="83"/>
      <c r="O73" s="83"/>
      <c r="P73" s="83"/>
      <c r="Q73" s="83"/>
      <c r="R73" s="83"/>
      <c r="S73" s="83"/>
      <c r="T73" s="83"/>
      <c r="U73" s="83"/>
      <c r="V73" s="83"/>
      <c r="W73" s="83"/>
      <c r="X73" s="83"/>
      <c r="Y73" s="83"/>
      <c r="Z73" s="83"/>
    </row>
    <row r="74">
      <c r="A74" s="83"/>
      <c r="B74" s="89" t="s">
        <v>138</v>
      </c>
      <c r="C74" s="90" t="s">
        <v>139</v>
      </c>
      <c r="D74" s="90" t="s">
        <v>140</v>
      </c>
      <c r="E74" s="90" t="s">
        <v>141</v>
      </c>
      <c r="F74" s="85"/>
      <c r="G74" s="83"/>
      <c r="H74" s="83"/>
      <c r="I74" s="83"/>
      <c r="J74" s="83"/>
      <c r="K74" s="83"/>
      <c r="L74" s="83"/>
      <c r="M74" s="83"/>
      <c r="N74" s="83"/>
      <c r="O74" s="83"/>
      <c r="P74" s="83"/>
      <c r="Q74" s="83"/>
      <c r="R74" s="83"/>
      <c r="S74" s="83"/>
      <c r="T74" s="83"/>
      <c r="U74" s="83"/>
      <c r="V74" s="83"/>
      <c r="W74" s="83"/>
      <c r="X74" s="83"/>
      <c r="Y74" s="83"/>
      <c r="Z74" s="83"/>
    </row>
    <row r="75">
      <c r="A75" s="83"/>
      <c r="B75" s="89" t="s">
        <v>182</v>
      </c>
      <c r="C75" s="95">
        <v>240.0</v>
      </c>
      <c r="D75" s="91">
        <f>240/E56+240/E57</f>
        <v>4</v>
      </c>
      <c r="E75" s="94">
        <f t="shared" ref="E75:E81" si="4">C75/(1+D75)</f>
        <v>48</v>
      </c>
      <c r="F75" s="85"/>
      <c r="G75" s="83"/>
      <c r="H75" s="83"/>
      <c r="I75" s="83"/>
      <c r="J75" s="83"/>
      <c r="K75" s="83"/>
      <c r="L75" s="83"/>
      <c r="M75" s="83"/>
      <c r="N75" s="83"/>
      <c r="O75" s="83"/>
      <c r="P75" s="83"/>
      <c r="Q75" s="83"/>
      <c r="R75" s="83"/>
      <c r="S75" s="83"/>
      <c r="T75" s="83"/>
      <c r="U75" s="83"/>
      <c r="V75" s="83"/>
      <c r="W75" s="83"/>
      <c r="X75" s="83"/>
      <c r="Y75" s="83"/>
      <c r="Z75" s="83"/>
    </row>
    <row r="76">
      <c r="A76" s="83"/>
      <c r="B76" s="89" t="s">
        <v>183</v>
      </c>
      <c r="C76" s="95">
        <v>225.0</v>
      </c>
      <c r="D76" s="91">
        <f>225/E58</f>
        <v>2.25</v>
      </c>
      <c r="E76" s="94">
        <f t="shared" si="4"/>
        <v>69.23076923</v>
      </c>
      <c r="F76" s="85"/>
      <c r="G76" s="83"/>
      <c r="H76" s="83"/>
      <c r="I76" s="83"/>
      <c r="J76" s="83"/>
      <c r="K76" s="83"/>
      <c r="L76" s="83"/>
      <c r="M76" s="83"/>
      <c r="N76" s="83"/>
      <c r="O76" s="83"/>
      <c r="P76" s="83"/>
      <c r="Q76" s="83"/>
      <c r="R76" s="83"/>
      <c r="S76" s="83"/>
      <c r="T76" s="83"/>
      <c r="U76" s="83"/>
      <c r="V76" s="83"/>
      <c r="W76" s="83"/>
      <c r="X76" s="83"/>
      <c r="Y76" s="83"/>
      <c r="Z76" s="83"/>
    </row>
    <row r="77">
      <c r="A77" s="83"/>
      <c r="B77" s="89" t="s">
        <v>184</v>
      </c>
      <c r="C77" s="95">
        <v>180.0</v>
      </c>
      <c r="D77" s="91">
        <f>180/E62+180/E60</f>
        <v>4</v>
      </c>
      <c r="E77" s="94">
        <f t="shared" si="4"/>
        <v>36</v>
      </c>
      <c r="F77" s="85"/>
      <c r="G77" s="83"/>
      <c r="H77" s="83"/>
      <c r="I77" s="83"/>
      <c r="J77" s="83"/>
      <c r="K77" s="83"/>
      <c r="L77" s="83"/>
      <c r="M77" s="83"/>
      <c r="N77" s="83"/>
      <c r="O77" s="83"/>
      <c r="P77" s="83"/>
      <c r="Q77" s="83"/>
      <c r="R77" s="83"/>
      <c r="S77" s="83"/>
      <c r="T77" s="83"/>
      <c r="U77" s="83"/>
      <c r="V77" s="83"/>
      <c r="W77" s="83"/>
      <c r="X77" s="83"/>
      <c r="Y77" s="83"/>
      <c r="Z77" s="83"/>
    </row>
    <row r="78">
      <c r="A78" s="83"/>
      <c r="B78" s="89" t="s">
        <v>185</v>
      </c>
      <c r="C78" s="95">
        <v>150.0</v>
      </c>
      <c r="D78" s="91">
        <f>150/E64+450/E60</f>
        <v>7</v>
      </c>
      <c r="E78" s="94">
        <f t="shared" si="4"/>
        <v>18.75</v>
      </c>
      <c r="F78" s="85"/>
      <c r="G78" s="83"/>
      <c r="H78" s="83"/>
      <c r="I78" s="83"/>
      <c r="J78" s="83"/>
      <c r="K78" s="83"/>
      <c r="L78" s="83"/>
      <c r="M78" s="83"/>
      <c r="N78" s="83"/>
      <c r="O78" s="83"/>
      <c r="P78" s="83"/>
      <c r="Q78" s="83"/>
      <c r="R78" s="83"/>
      <c r="S78" s="83"/>
      <c r="T78" s="83"/>
      <c r="U78" s="83"/>
      <c r="V78" s="83"/>
      <c r="W78" s="83"/>
      <c r="X78" s="83"/>
      <c r="Y78" s="83"/>
      <c r="Z78" s="83"/>
    </row>
    <row r="79">
      <c r="A79" s="83"/>
      <c r="B79" s="89" t="s">
        <v>186</v>
      </c>
      <c r="C79" s="95">
        <v>144.0</v>
      </c>
      <c r="D79" s="91">
        <f>144/E66+720/E60</f>
        <v>10</v>
      </c>
      <c r="E79" s="94">
        <f t="shared" si="4"/>
        <v>13.09090909</v>
      </c>
      <c r="F79" s="85"/>
      <c r="G79" s="83"/>
      <c r="H79" s="83"/>
      <c r="I79" s="83"/>
      <c r="J79" s="83"/>
      <c r="K79" s="83"/>
      <c r="L79" s="83"/>
      <c r="M79" s="83"/>
      <c r="N79" s="83"/>
      <c r="O79" s="83"/>
      <c r="P79" s="83"/>
      <c r="Q79" s="83"/>
      <c r="R79" s="83"/>
      <c r="S79" s="83"/>
      <c r="T79" s="83"/>
      <c r="U79" s="83"/>
      <c r="V79" s="83"/>
      <c r="W79" s="83"/>
      <c r="X79" s="83"/>
      <c r="Y79" s="83"/>
      <c r="Z79" s="83"/>
    </row>
    <row r="80">
      <c r="A80" s="83"/>
      <c r="B80" s="89" t="s">
        <v>187</v>
      </c>
      <c r="C80" s="95">
        <v>120.0</v>
      </c>
      <c r="D80" s="91">
        <f>120/E68+960/E60</f>
        <v>12.66666667</v>
      </c>
      <c r="E80" s="94">
        <f t="shared" si="4"/>
        <v>8.780487805</v>
      </c>
      <c r="F80" s="85"/>
      <c r="G80" s="83"/>
      <c r="H80" s="83"/>
      <c r="I80" s="83"/>
      <c r="J80" s="83"/>
      <c r="K80" s="83"/>
      <c r="L80" s="83"/>
      <c r="M80" s="83"/>
      <c r="N80" s="83"/>
      <c r="O80" s="83"/>
      <c r="P80" s="83"/>
      <c r="Q80" s="83"/>
      <c r="R80" s="83"/>
      <c r="S80" s="83"/>
      <c r="T80" s="83"/>
      <c r="U80" s="83"/>
      <c r="V80" s="83"/>
      <c r="W80" s="83"/>
      <c r="X80" s="83"/>
      <c r="Y80" s="83"/>
      <c r="Z80" s="83"/>
    </row>
    <row r="81">
      <c r="A81" s="83"/>
      <c r="B81" s="89" t="s">
        <v>188</v>
      </c>
      <c r="C81" s="95">
        <v>120.0</v>
      </c>
      <c r="D81" s="91">
        <f>120/E70+1080/E60</f>
        <v>15</v>
      </c>
      <c r="E81" s="94">
        <f t="shared" si="4"/>
        <v>7.5</v>
      </c>
      <c r="F81" s="85"/>
      <c r="G81" s="83"/>
      <c r="H81" s="83"/>
      <c r="I81" s="83"/>
      <c r="J81" s="83"/>
      <c r="K81" s="83"/>
      <c r="L81" s="83"/>
      <c r="M81" s="83"/>
      <c r="N81" s="83"/>
      <c r="O81" s="83"/>
      <c r="P81" s="83"/>
      <c r="Q81" s="83"/>
      <c r="R81" s="83"/>
      <c r="S81" s="83"/>
      <c r="T81" s="83"/>
      <c r="U81" s="83"/>
      <c r="V81" s="83"/>
      <c r="W81" s="83"/>
      <c r="X81" s="83"/>
      <c r="Y81" s="83"/>
      <c r="Z81" s="83"/>
    </row>
    <row r="82">
      <c r="A82" s="83"/>
      <c r="B82" s="86"/>
      <c r="C82" s="95"/>
      <c r="D82" s="91"/>
      <c r="E82" s="94"/>
      <c r="F82" s="85"/>
      <c r="G82" s="83"/>
      <c r="H82" s="83"/>
      <c r="I82" s="83"/>
      <c r="J82" s="83"/>
      <c r="K82" s="83"/>
      <c r="L82" s="83"/>
      <c r="M82" s="83"/>
      <c r="N82" s="83"/>
      <c r="O82" s="83"/>
      <c r="P82" s="83"/>
      <c r="Q82" s="83"/>
      <c r="R82" s="83"/>
      <c r="S82" s="83"/>
      <c r="T82" s="83"/>
      <c r="U82" s="83"/>
      <c r="V82" s="83"/>
      <c r="W82" s="83"/>
      <c r="X82" s="83"/>
      <c r="Y82" s="83"/>
      <c r="Z82" s="83"/>
    </row>
    <row r="83">
      <c r="A83" s="83"/>
      <c r="B83" s="96" t="s">
        <v>189</v>
      </c>
      <c r="C83" s="97" t="s">
        <v>190</v>
      </c>
      <c r="D83" s="95"/>
      <c r="E83" s="95"/>
      <c r="F83" s="98"/>
      <c r="G83" s="83"/>
      <c r="H83" s="83"/>
      <c r="I83" s="83"/>
      <c r="J83" s="83"/>
      <c r="K83" s="83"/>
      <c r="L83" s="83"/>
      <c r="M83" s="83"/>
      <c r="N83" s="83"/>
      <c r="O83" s="83"/>
      <c r="P83" s="83"/>
      <c r="Q83" s="83"/>
      <c r="R83" s="83"/>
      <c r="S83" s="83"/>
      <c r="T83" s="83"/>
      <c r="U83" s="83"/>
      <c r="V83" s="83"/>
      <c r="W83" s="83"/>
      <c r="X83" s="83"/>
      <c r="Y83" s="83"/>
      <c r="Z83" s="83"/>
    </row>
    <row r="84">
      <c r="A84" s="83"/>
      <c r="B84" s="86"/>
      <c r="C84" s="95"/>
      <c r="D84" s="91"/>
      <c r="E84" s="94"/>
      <c r="F84" s="85"/>
      <c r="G84" s="83"/>
      <c r="H84" s="83"/>
      <c r="I84" s="83"/>
      <c r="J84" s="83"/>
      <c r="K84" s="83"/>
      <c r="L84" s="83"/>
      <c r="M84" s="83"/>
      <c r="N84" s="83"/>
      <c r="O84" s="83"/>
      <c r="P84" s="83"/>
      <c r="Q84" s="83"/>
      <c r="R84" s="83"/>
      <c r="S84" s="83"/>
      <c r="T84" s="83"/>
      <c r="U84" s="83"/>
      <c r="V84" s="83"/>
      <c r="W84" s="83"/>
      <c r="X84" s="83"/>
      <c r="Y84" s="83"/>
      <c r="Z84" s="83"/>
    </row>
    <row r="85">
      <c r="A85" s="83"/>
      <c r="B85" s="89" t="s">
        <v>138</v>
      </c>
      <c r="C85" s="90" t="s">
        <v>139</v>
      </c>
      <c r="D85" s="90" t="s">
        <v>140</v>
      </c>
      <c r="E85" s="90" t="s">
        <v>141</v>
      </c>
      <c r="F85" s="85"/>
      <c r="G85" s="83"/>
      <c r="H85" s="83"/>
      <c r="I85" s="83"/>
      <c r="J85" s="83"/>
      <c r="K85" s="83"/>
      <c r="L85" s="83"/>
      <c r="M85" s="83"/>
      <c r="N85" s="83"/>
      <c r="O85" s="83"/>
      <c r="P85" s="83"/>
      <c r="Q85" s="83"/>
      <c r="R85" s="83"/>
      <c r="S85" s="83"/>
      <c r="T85" s="83"/>
      <c r="U85" s="83"/>
      <c r="V85" s="83"/>
      <c r="W85" s="83"/>
      <c r="X85" s="83"/>
      <c r="Y85" s="83"/>
      <c r="Z85" s="83"/>
    </row>
    <row r="86">
      <c r="A86" s="83"/>
      <c r="B86" s="89" t="s">
        <v>191</v>
      </c>
      <c r="C86" s="95">
        <v>1.0</v>
      </c>
      <c r="D86" s="99">
        <f t="shared" ref="D86:D92" si="5">30/E75</f>
        <v>0.625</v>
      </c>
      <c r="E86" s="100">
        <f t="shared" ref="E86:E141" si="6">C86/(1+D86)</f>
        <v>0.6153846154</v>
      </c>
      <c r="F86" s="85"/>
      <c r="G86" s="83"/>
      <c r="H86" s="83"/>
      <c r="I86" s="83"/>
      <c r="J86" s="83"/>
      <c r="K86" s="83"/>
      <c r="L86" s="83"/>
      <c r="M86" s="83"/>
      <c r="N86" s="83"/>
      <c r="O86" s="83"/>
      <c r="P86" s="83"/>
      <c r="Q86" s="83"/>
      <c r="R86" s="83"/>
      <c r="S86" s="83"/>
      <c r="T86" s="83"/>
      <c r="U86" s="83"/>
      <c r="V86" s="83"/>
      <c r="W86" s="83"/>
      <c r="X86" s="83"/>
      <c r="Y86" s="83"/>
      <c r="Z86" s="83"/>
    </row>
    <row r="87">
      <c r="A87" s="83"/>
      <c r="B87" s="89" t="s">
        <v>192</v>
      </c>
      <c r="C87" s="95">
        <v>1.0</v>
      </c>
      <c r="D87" s="99">
        <f t="shared" si="5"/>
        <v>0.4333333333</v>
      </c>
      <c r="E87" s="100">
        <f t="shared" si="6"/>
        <v>0.6976744186</v>
      </c>
      <c r="F87" s="85"/>
      <c r="G87" s="83"/>
      <c r="H87" s="83"/>
      <c r="I87" s="83"/>
      <c r="J87" s="83"/>
      <c r="K87" s="83"/>
      <c r="L87" s="83"/>
      <c r="M87" s="83"/>
      <c r="N87" s="83"/>
      <c r="O87" s="83"/>
      <c r="P87" s="83"/>
      <c r="Q87" s="83"/>
      <c r="R87" s="83"/>
      <c r="S87" s="83"/>
      <c r="T87" s="83"/>
      <c r="U87" s="83"/>
      <c r="V87" s="83"/>
      <c r="W87" s="83"/>
      <c r="X87" s="83"/>
      <c r="Y87" s="83"/>
      <c r="Z87" s="83"/>
    </row>
    <row r="88">
      <c r="A88" s="83"/>
      <c r="B88" s="89" t="s">
        <v>193</v>
      </c>
      <c r="C88" s="95">
        <v>1.0</v>
      </c>
      <c r="D88" s="99">
        <f t="shared" si="5"/>
        <v>0.8333333333</v>
      </c>
      <c r="E88" s="100">
        <f t="shared" si="6"/>
        <v>0.5454545455</v>
      </c>
      <c r="F88" s="85"/>
      <c r="G88" s="83"/>
      <c r="H88" s="83"/>
      <c r="I88" s="83"/>
      <c r="J88" s="83"/>
      <c r="K88" s="83"/>
      <c r="L88" s="83"/>
      <c r="M88" s="83"/>
      <c r="N88" s="83"/>
      <c r="O88" s="83"/>
      <c r="P88" s="83"/>
      <c r="Q88" s="83"/>
      <c r="R88" s="83"/>
      <c r="S88" s="83"/>
      <c r="T88" s="83"/>
      <c r="U88" s="83"/>
      <c r="V88" s="83"/>
      <c r="W88" s="83"/>
      <c r="X88" s="83"/>
      <c r="Y88" s="83"/>
      <c r="Z88" s="83"/>
    </row>
    <row r="89">
      <c r="A89" s="83"/>
      <c r="B89" s="89" t="s">
        <v>194</v>
      </c>
      <c r="C89" s="95">
        <v>1.0</v>
      </c>
      <c r="D89" s="99">
        <f t="shared" si="5"/>
        <v>1.6</v>
      </c>
      <c r="E89" s="100">
        <f t="shared" si="6"/>
        <v>0.3846153846</v>
      </c>
      <c r="F89" s="85"/>
      <c r="G89" s="83"/>
      <c r="H89" s="83"/>
      <c r="I89" s="83"/>
      <c r="J89" s="83"/>
      <c r="K89" s="83"/>
      <c r="L89" s="83"/>
      <c r="M89" s="83"/>
      <c r="N89" s="83"/>
      <c r="O89" s="83"/>
      <c r="P89" s="83"/>
      <c r="Q89" s="83"/>
      <c r="R89" s="83"/>
      <c r="S89" s="83"/>
      <c r="T89" s="83"/>
      <c r="U89" s="83"/>
      <c r="V89" s="83"/>
      <c r="W89" s="83"/>
      <c r="X89" s="83"/>
      <c r="Y89" s="83"/>
      <c r="Z89" s="83"/>
    </row>
    <row r="90">
      <c r="A90" s="83"/>
      <c r="B90" s="89" t="s">
        <v>195</v>
      </c>
      <c r="C90" s="95">
        <v>1.0</v>
      </c>
      <c r="D90" s="99">
        <f t="shared" si="5"/>
        <v>2.291666667</v>
      </c>
      <c r="E90" s="100">
        <f t="shared" si="6"/>
        <v>0.3037974684</v>
      </c>
      <c r="F90" s="85"/>
      <c r="G90" s="83"/>
      <c r="H90" s="83"/>
      <c r="I90" s="83"/>
      <c r="J90" s="83"/>
      <c r="K90" s="83"/>
      <c r="L90" s="83"/>
      <c r="M90" s="83"/>
      <c r="N90" s="83"/>
      <c r="O90" s="83"/>
      <c r="P90" s="83"/>
      <c r="Q90" s="83"/>
      <c r="R90" s="83"/>
      <c r="S90" s="83"/>
      <c r="T90" s="83"/>
      <c r="U90" s="83"/>
      <c r="V90" s="83"/>
      <c r="W90" s="83"/>
      <c r="X90" s="83"/>
      <c r="Y90" s="83"/>
      <c r="Z90" s="83"/>
    </row>
    <row r="91">
      <c r="A91" s="83"/>
      <c r="B91" s="89" t="s">
        <v>196</v>
      </c>
      <c r="C91" s="95">
        <v>1.0</v>
      </c>
      <c r="D91" s="99">
        <f t="shared" si="5"/>
        <v>3.416666667</v>
      </c>
      <c r="E91" s="100">
        <f t="shared" si="6"/>
        <v>0.2264150943</v>
      </c>
      <c r="F91" s="85"/>
      <c r="G91" s="83"/>
      <c r="H91" s="83"/>
      <c r="I91" s="83"/>
      <c r="J91" s="83"/>
      <c r="K91" s="83"/>
      <c r="L91" s="83"/>
      <c r="M91" s="83"/>
      <c r="N91" s="83"/>
      <c r="O91" s="83"/>
      <c r="P91" s="83"/>
      <c r="Q91" s="83"/>
      <c r="R91" s="83"/>
      <c r="S91" s="83"/>
      <c r="T91" s="83"/>
      <c r="U91" s="83"/>
      <c r="V91" s="83"/>
      <c r="W91" s="83"/>
      <c r="X91" s="83"/>
      <c r="Y91" s="83"/>
      <c r="Z91" s="83"/>
    </row>
    <row r="92">
      <c r="A92" s="83"/>
      <c r="B92" s="89" t="s">
        <v>197</v>
      </c>
      <c r="C92" s="95">
        <v>1.0</v>
      </c>
      <c r="D92" s="99">
        <f t="shared" si="5"/>
        <v>4</v>
      </c>
      <c r="E92" s="100">
        <f t="shared" si="6"/>
        <v>0.2</v>
      </c>
      <c r="F92" s="85"/>
      <c r="G92" s="83"/>
      <c r="H92" s="83"/>
      <c r="I92" s="83"/>
      <c r="J92" s="83"/>
      <c r="K92" s="83"/>
      <c r="L92" s="83"/>
      <c r="M92" s="83"/>
      <c r="N92" s="83"/>
      <c r="O92" s="83"/>
      <c r="P92" s="83"/>
      <c r="Q92" s="83"/>
      <c r="R92" s="83"/>
      <c r="S92" s="83"/>
      <c r="T92" s="83"/>
      <c r="U92" s="83"/>
      <c r="V92" s="83"/>
      <c r="W92" s="83"/>
      <c r="X92" s="83"/>
      <c r="Y92" s="83"/>
      <c r="Z92" s="83"/>
    </row>
    <row r="93">
      <c r="A93" s="83"/>
      <c r="B93" s="89" t="s">
        <v>198</v>
      </c>
      <c r="C93" s="95">
        <v>1.0</v>
      </c>
      <c r="D93" s="100">
        <f t="shared" ref="D93:D99" si="7">50/E75</f>
        <v>1.041666667</v>
      </c>
      <c r="E93" s="100">
        <f t="shared" si="6"/>
        <v>0.4897959184</v>
      </c>
      <c r="F93" s="85"/>
      <c r="G93" s="83"/>
      <c r="H93" s="83"/>
      <c r="I93" s="83"/>
      <c r="J93" s="83"/>
      <c r="K93" s="83"/>
      <c r="L93" s="83"/>
      <c r="M93" s="83"/>
      <c r="N93" s="83"/>
      <c r="O93" s="83"/>
      <c r="P93" s="83"/>
      <c r="Q93" s="83"/>
      <c r="R93" s="83"/>
      <c r="S93" s="83"/>
      <c r="T93" s="83"/>
      <c r="U93" s="83"/>
      <c r="V93" s="83"/>
      <c r="W93" s="83"/>
      <c r="X93" s="83"/>
      <c r="Y93" s="83"/>
      <c r="Z93" s="83"/>
    </row>
    <row r="94">
      <c r="A94" s="83"/>
      <c r="B94" s="89" t="s">
        <v>199</v>
      </c>
      <c r="C94" s="95">
        <v>1.0</v>
      </c>
      <c r="D94" s="100">
        <f t="shared" si="7"/>
        <v>0.7222222222</v>
      </c>
      <c r="E94" s="100">
        <f t="shared" si="6"/>
        <v>0.5806451613</v>
      </c>
      <c r="F94" s="85"/>
      <c r="G94" s="83"/>
      <c r="H94" s="83"/>
      <c r="I94" s="83"/>
      <c r="J94" s="83"/>
      <c r="K94" s="83"/>
      <c r="L94" s="83"/>
      <c r="M94" s="83"/>
      <c r="N94" s="83"/>
      <c r="O94" s="83"/>
      <c r="P94" s="83"/>
      <c r="Q94" s="83"/>
      <c r="R94" s="83"/>
      <c r="S94" s="83"/>
      <c r="T94" s="83"/>
      <c r="U94" s="83"/>
      <c r="V94" s="83"/>
      <c r="W94" s="83"/>
      <c r="X94" s="83"/>
      <c r="Y94" s="83"/>
      <c r="Z94" s="83"/>
    </row>
    <row r="95">
      <c r="A95" s="83"/>
      <c r="B95" s="89" t="s">
        <v>200</v>
      </c>
      <c r="C95" s="95">
        <v>1.0</v>
      </c>
      <c r="D95" s="100">
        <f t="shared" si="7"/>
        <v>1.388888889</v>
      </c>
      <c r="E95" s="100">
        <f t="shared" si="6"/>
        <v>0.4186046512</v>
      </c>
      <c r="F95" s="85"/>
      <c r="G95" s="83"/>
      <c r="H95" s="83"/>
      <c r="I95" s="83"/>
      <c r="J95" s="83"/>
      <c r="K95" s="83"/>
      <c r="L95" s="83"/>
      <c r="M95" s="83"/>
      <c r="N95" s="83"/>
      <c r="O95" s="83"/>
      <c r="P95" s="83"/>
      <c r="Q95" s="83"/>
      <c r="R95" s="83"/>
      <c r="S95" s="83"/>
      <c r="T95" s="83"/>
      <c r="U95" s="83"/>
      <c r="V95" s="83"/>
      <c r="W95" s="83"/>
      <c r="X95" s="83"/>
      <c r="Y95" s="83"/>
      <c r="Z95" s="83"/>
    </row>
    <row r="96">
      <c r="A96" s="83"/>
      <c r="B96" s="89" t="s">
        <v>201</v>
      </c>
      <c r="C96" s="95">
        <v>1.0</v>
      </c>
      <c r="D96" s="100">
        <f t="shared" si="7"/>
        <v>2.666666667</v>
      </c>
      <c r="E96" s="100">
        <f t="shared" si="6"/>
        <v>0.2727272727</v>
      </c>
      <c r="F96" s="85"/>
      <c r="G96" s="83"/>
      <c r="H96" s="83"/>
      <c r="I96" s="83"/>
      <c r="J96" s="83"/>
      <c r="K96" s="83"/>
      <c r="L96" s="83"/>
      <c r="M96" s="83"/>
      <c r="N96" s="83"/>
      <c r="O96" s="83"/>
      <c r="P96" s="83"/>
      <c r="Q96" s="83"/>
      <c r="R96" s="83"/>
      <c r="S96" s="83"/>
      <c r="T96" s="83"/>
      <c r="U96" s="83"/>
      <c r="V96" s="83"/>
      <c r="W96" s="83"/>
      <c r="X96" s="83"/>
      <c r="Y96" s="83"/>
      <c r="Z96" s="83"/>
    </row>
    <row r="97">
      <c r="A97" s="83"/>
      <c r="B97" s="89" t="s">
        <v>202</v>
      </c>
      <c r="C97" s="95">
        <v>1.0</v>
      </c>
      <c r="D97" s="100">
        <f t="shared" si="7"/>
        <v>3.819444444</v>
      </c>
      <c r="E97" s="100">
        <f t="shared" si="6"/>
        <v>0.2074927954</v>
      </c>
      <c r="F97" s="85"/>
      <c r="G97" s="83"/>
      <c r="H97" s="83"/>
      <c r="I97" s="83"/>
      <c r="J97" s="83"/>
      <c r="K97" s="83"/>
      <c r="L97" s="83"/>
      <c r="M97" s="83"/>
      <c r="N97" s="83"/>
      <c r="O97" s="83"/>
      <c r="P97" s="83"/>
      <c r="Q97" s="83"/>
      <c r="R97" s="83"/>
      <c r="S97" s="83"/>
      <c r="T97" s="83"/>
      <c r="U97" s="83"/>
      <c r="V97" s="83"/>
      <c r="W97" s="83"/>
      <c r="X97" s="83"/>
      <c r="Y97" s="83"/>
      <c r="Z97" s="83"/>
    </row>
    <row r="98">
      <c r="A98" s="83"/>
      <c r="B98" s="89" t="s">
        <v>203</v>
      </c>
      <c r="C98" s="95">
        <v>1.0</v>
      </c>
      <c r="D98" s="100">
        <f t="shared" si="7"/>
        <v>5.694444444</v>
      </c>
      <c r="E98" s="100">
        <f t="shared" si="6"/>
        <v>0.1493775934</v>
      </c>
      <c r="F98" s="85"/>
      <c r="G98" s="83"/>
      <c r="H98" s="83"/>
      <c r="I98" s="83"/>
      <c r="J98" s="83"/>
      <c r="K98" s="83"/>
      <c r="L98" s="83"/>
      <c r="M98" s="83"/>
      <c r="N98" s="83"/>
      <c r="O98" s="83"/>
      <c r="P98" s="83"/>
      <c r="Q98" s="83"/>
      <c r="R98" s="83"/>
      <c r="S98" s="83"/>
      <c r="T98" s="83"/>
      <c r="U98" s="83"/>
      <c r="V98" s="83"/>
      <c r="W98" s="83"/>
      <c r="X98" s="83"/>
      <c r="Y98" s="83"/>
      <c r="Z98" s="83"/>
    </row>
    <row r="99">
      <c r="A99" s="83"/>
      <c r="B99" s="89" t="s">
        <v>204</v>
      </c>
      <c r="C99" s="95">
        <v>1.0</v>
      </c>
      <c r="D99" s="100">
        <f t="shared" si="7"/>
        <v>6.666666667</v>
      </c>
      <c r="E99" s="100">
        <f t="shared" si="6"/>
        <v>0.1304347826</v>
      </c>
      <c r="F99" s="85"/>
      <c r="G99" s="83"/>
      <c r="H99" s="83"/>
      <c r="I99" s="83"/>
      <c r="J99" s="83"/>
      <c r="K99" s="83"/>
      <c r="L99" s="83"/>
      <c r="M99" s="83"/>
      <c r="N99" s="83"/>
      <c r="O99" s="83"/>
      <c r="P99" s="83"/>
      <c r="Q99" s="83"/>
      <c r="R99" s="83"/>
      <c r="S99" s="83"/>
      <c r="T99" s="83"/>
      <c r="U99" s="83"/>
      <c r="V99" s="83"/>
      <c r="W99" s="83"/>
      <c r="X99" s="83"/>
      <c r="Y99" s="83"/>
      <c r="Z99" s="83"/>
    </row>
    <row r="100">
      <c r="A100" s="83"/>
      <c r="B100" s="89" t="s">
        <v>205</v>
      </c>
      <c r="C100" s="95">
        <v>1.0</v>
      </c>
      <c r="D100" s="100">
        <f t="shared" ref="D100:D106" si="8">30/E75</f>
        <v>0.625</v>
      </c>
      <c r="E100" s="100">
        <f t="shared" si="6"/>
        <v>0.6153846154</v>
      </c>
      <c r="F100" s="85"/>
      <c r="G100" s="83"/>
      <c r="H100" s="83"/>
      <c r="I100" s="83"/>
      <c r="J100" s="83"/>
      <c r="K100" s="83"/>
      <c r="L100" s="83"/>
      <c r="M100" s="83"/>
      <c r="N100" s="83"/>
      <c r="O100" s="83"/>
      <c r="P100" s="83"/>
      <c r="Q100" s="83"/>
      <c r="R100" s="83"/>
      <c r="S100" s="83"/>
      <c r="T100" s="83"/>
      <c r="U100" s="83"/>
      <c r="V100" s="83"/>
      <c r="W100" s="83"/>
      <c r="X100" s="83"/>
      <c r="Y100" s="83"/>
      <c r="Z100" s="83"/>
    </row>
    <row r="101">
      <c r="A101" s="83"/>
      <c r="B101" s="89" t="s">
        <v>206</v>
      </c>
      <c r="C101" s="95">
        <v>1.0</v>
      </c>
      <c r="D101" s="100">
        <f t="shared" si="8"/>
        <v>0.4333333333</v>
      </c>
      <c r="E101" s="100">
        <f t="shared" si="6"/>
        <v>0.6976744186</v>
      </c>
      <c r="F101" s="85"/>
      <c r="G101" s="83"/>
      <c r="H101" s="83"/>
      <c r="I101" s="83"/>
      <c r="J101" s="83"/>
      <c r="K101" s="83"/>
      <c r="L101" s="83"/>
      <c r="M101" s="83"/>
      <c r="N101" s="83"/>
      <c r="O101" s="83"/>
      <c r="P101" s="83"/>
      <c r="Q101" s="83"/>
      <c r="R101" s="83"/>
      <c r="S101" s="83"/>
      <c r="T101" s="83"/>
      <c r="U101" s="83"/>
      <c r="V101" s="83"/>
      <c r="W101" s="83"/>
      <c r="X101" s="83"/>
      <c r="Y101" s="83"/>
      <c r="Z101" s="83"/>
    </row>
    <row r="102">
      <c r="A102" s="83"/>
      <c r="B102" s="89" t="s">
        <v>207</v>
      </c>
      <c r="C102" s="95">
        <v>1.0</v>
      </c>
      <c r="D102" s="100">
        <f t="shared" si="8"/>
        <v>0.8333333333</v>
      </c>
      <c r="E102" s="100">
        <f t="shared" si="6"/>
        <v>0.5454545455</v>
      </c>
      <c r="F102" s="85"/>
      <c r="G102" s="83"/>
      <c r="H102" s="83"/>
      <c r="I102" s="83"/>
      <c r="J102" s="83"/>
      <c r="K102" s="83"/>
      <c r="L102" s="83"/>
      <c r="M102" s="83"/>
      <c r="N102" s="83"/>
      <c r="O102" s="83"/>
      <c r="P102" s="83"/>
      <c r="Q102" s="83"/>
      <c r="R102" s="83"/>
      <c r="S102" s="83"/>
      <c r="T102" s="83"/>
      <c r="U102" s="83"/>
      <c r="V102" s="83"/>
      <c r="W102" s="83"/>
      <c r="X102" s="83"/>
      <c r="Y102" s="83"/>
      <c r="Z102" s="83"/>
    </row>
    <row r="103">
      <c r="A103" s="83"/>
      <c r="B103" s="89" t="s">
        <v>208</v>
      </c>
      <c r="C103" s="95">
        <v>1.0</v>
      </c>
      <c r="D103" s="100">
        <f t="shared" si="8"/>
        <v>1.6</v>
      </c>
      <c r="E103" s="100">
        <f t="shared" si="6"/>
        <v>0.3846153846</v>
      </c>
      <c r="F103" s="85"/>
      <c r="G103" s="83"/>
      <c r="H103" s="83"/>
      <c r="I103" s="83"/>
      <c r="J103" s="83"/>
      <c r="K103" s="83"/>
      <c r="L103" s="83"/>
      <c r="M103" s="83"/>
      <c r="N103" s="83"/>
      <c r="O103" s="83"/>
      <c r="P103" s="83"/>
      <c r="Q103" s="83"/>
      <c r="R103" s="83"/>
      <c r="S103" s="83"/>
      <c r="T103" s="83"/>
      <c r="U103" s="83"/>
      <c r="V103" s="83"/>
      <c r="W103" s="83"/>
      <c r="X103" s="83"/>
      <c r="Y103" s="83"/>
      <c r="Z103" s="83"/>
    </row>
    <row r="104">
      <c r="A104" s="83"/>
      <c r="B104" s="89" t="s">
        <v>209</v>
      </c>
      <c r="C104" s="95">
        <v>1.0</v>
      </c>
      <c r="D104" s="100">
        <f t="shared" si="8"/>
        <v>2.291666667</v>
      </c>
      <c r="E104" s="100">
        <f t="shared" si="6"/>
        <v>0.3037974684</v>
      </c>
      <c r="F104" s="85"/>
      <c r="G104" s="83"/>
      <c r="H104" s="83"/>
      <c r="I104" s="83"/>
      <c r="J104" s="83"/>
      <c r="K104" s="83"/>
      <c r="L104" s="83"/>
      <c r="M104" s="83"/>
      <c r="N104" s="83"/>
      <c r="O104" s="83"/>
      <c r="P104" s="83"/>
      <c r="Q104" s="83"/>
      <c r="R104" s="83"/>
      <c r="S104" s="83"/>
      <c r="T104" s="83"/>
      <c r="U104" s="83"/>
      <c r="V104" s="83"/>
      <c r="W104" s="83"/>
      <c r="X104" s="83"/>
      <c r="Y104" s="83"/>
      <c r="Z104" s="83"/>
    </row>
    <row r="105">
      <c r="A105" s="83"/>
      <c r="B105" s="89" t="s">
        <v>210</v>
      </c>
      <c r="C105" s="95">
        <v>1.0</v>
      </c>
      <c r="D105" s="100">
        <f t="shared" si="8"/>
        <v>3.416666667</v>
      </c>
      <c r="E105" s="100">
        <f t="shared" si="6"/>
        <v>0.2264150943</v>
      </c>
      <c r="F105" s="85"/>
      <c r="G105" s="83"/>
      <c r="H105" s="83"/>
      <c r="I105" s="83"/>
      <c r="J105" s="83"/>
      <c r="K105" s="83"/>
      <c r="L105" s="83"/>
      <c r="M105" s="83"/>
      <c r="N105" s="83"/>
      <c r="O105" s="83"/>
      <c r="P105" s="83"/>
      <c r="Q105" s="83"/>
      <c r="R105" s="83"/>
      <c r="S105" s="83"/>
      <c r="T105" s="83"/>
      <c r="U105" s="83"/>
      <c r="V105" s="83"/>
      <c r="W105" s="83"/>
      <c r="X105" s="83"/>
      <c r="Y105" s="83"/>
      <c r="Z105" s="83"/>
    </row>
    <row r="106">
      <c r="A106" s="83"/>
      <c r="B106" s="89" t="s">
        <v>211</v>
      </c>
      <c r="C106" s="95">
        <v>1.0</v>
      </c>
      <c r="D106" s="100">
        <f t="shared" si="8"/>
        <v>4</v>
      </c>
      <c r="E106" s="100">
        <f t="shared" si="6"/>
        <v>0.2</v>
      </c>
      <c r="F106" s="85"/>
      <c r="G106" s="83"/>
      <c r="H106" s="83"/>
      <c r="I106" s="83"/>
      <c r="J106" s="83"/>
      <c r="K106" s="83"/>
      <c r="L106" s="83"/>
      <c r="M106" s="83"/>
      <c r="N106" s="83"/>
      <c r="O106" s="83"/>
      <c r="P106" s="83"/>
      <c r="Q106" s="83"/>
      <c r="R106" s="83"/>
      <c r="S106" s="83"/>
      <c r="T106" s="83"/>
      <c r="U106" s="83"/>
      <c r="V106" s="83"/>
      <c r="W106" s="83"/>
      <c r="X106" s="83"/>
      <c r="Y106" s="83"/>
      <c r="Z106" s="83"/>
    </row>
    <row r="107">
      <c r="A107" s="83"/>
      <c r="B107" s="89" t="s">
        <v>212</v>
      </c>
      <c r="C107" s="95">
        <v>1.0</v>
      </c>
      <c r="D107" s="100">
        <f t="shared" ref="D107:D113" si="9">20/E75</f>
        <v>0.4166666667</v>
      </c>
      <c r="E107" s="100">
        <f t="shared" si="6"/>
        <v>0.7058823529</v>
      </c>
      <c r="F107" s="85"/>
      <c r="G107" s="83"/>
      <c r="H107" s="83"/>
      <c r="I107" s="83"/>
      <c r="J107" s="83"/>
      <c r="K107" s="83"/>
      <c r="L107" s="83"/>
      <c r="M107" s="83"/>
      <c r="N107" s="83"/>
      <c r="O107" s="83"/>
      <c r="P107" s="83"/>
      <c r="Q107" s="83"/>
      <c r="R107" s="83"/>
      <c r="S107" s="83"/>
      <c r="T107" s="83"/>
      <c r="U107" s="83"/>
      <c r="V107" s="83"/>
      <c r="W107" s="83"/>
      <c r="X107" s="83"/>
      <c r="Y107" s="83"/>
      <c r="Z107" s="83"/>
    </row>
    <row r="108">
      <c r="A108" s="83"/>
      <c r="B108" s="89" t="s">
        <v>213</v>
      </c>
      <c r="C108" s="95">
        <v>1.0</v>
      </c>
      <c r="D108" s="100">
        <f t="shared" si="9"/>
        <v>0.2888888889</v>
      </c>
      <c r="E108" s="100">
        <f t="shared" si="6"/>
        <v>0.775862069</v>
      </c>
      <c r="F108" s="85"/>
      <c r="G108" s="83"/>
      <c r="H108" s="83"/>
      <c r="I108" s="83"/>
      <c r="J108" s="83"/>
      <c r="K108" s="83"/>
      <c r="L108" s="83"/>
      <c r="M108" s="83"/>
      <c r="N108" s="83"/>
      <c r="O108" s="83"/>
      <c r="P108" s="83"/>
      <c r="Q108" s="83"/>
      <c r="R108" s="83"/>
      <c r="S108" s="83"/>
      <c r="T108" s="83"/>
      <c r="U108" s="83"/>
      <c r="V108" s="83"/>
      <c r="W108" s="83"/>
      <c r="X108" s="83"/>
      <c r="Y108" s="83"/>
      <c r="Z108" s="83"/>
    </row>
    <row r="109">
      <c r="A109" s="83"/>
      <c r="B109" s="89" t="s">
        <v>214</v>
      </c>
      <c r="C109" s="95">
        <v>1.0</v>
      </c>
      <c r="D109" s="100">
        <f t="shared" si="9"/>
        <v>0.5555555556</v>
      </c>
      <c r="E109" s="100">
        <f t="shared" si="6"/>
        <v>0.6428571429</v>
      </c>
      <c r="F109" s="85"/>
      <c r="G109" s="83"/>
      <c r="H109" s="83"/>
      <c r="I109" s="83"/>
      <c r="J109" s="83"/>
      <c r="K109" s="83"/>
      <c r="L109" s="83"/>
      <c r="M109" s="83"/>
      <c r="N109" s="83"/>
      <c r="O109" s="83"/>
      <c r="P109" s="83"/>
      <c r="Q109" s="83"/>
      <c r="R109" s="83"/>
      <c r="S109" s="83"/>
      <c r="T109" s="83"/>
      <c r="U109" s="83"/>
      <c r="V109" s="83"/>
      <c r="W109" s="83"/>
      <c r="X109" s="83"/>
      <c r="Y109" s="83"/>
      <c r="Z109" s="83"/>
    </row>
    <row r="110">
      <c r="A110" s="83"/>
      <c r="B110" s="89" t="s">
        <v>215</v>
      </c>
      <c r="C110" s="95">
        <v>1.0</v>
      </c>
      <c r="D110" s="100">
        <f t="shared" si="9"/>
        <v>1.066666667</v>
      </c>
      <c r="E110" s="100">
        <f t="shared" si="6"/>
        <v>0.4838709677</v>
      </c>
      <c r="F110" s="85"/>
      <c r="G110" s="83"/>
      <c r="H110" s="83"/>
      <c r="I110" s="83"/>
      <c r="J110" s="83"/>
      <c r="K110" s="83"/>
      <c r="L110" s="83"/>
      <c r="M110" s="83"/>
      <c r="N110" s="83"/>
      <c r="O110" s="83"/>
      <c r="P110" s="83"/>
      <c r="Q110" s="83"/>
      <c r="R110" s="83"/>
      <c r="S110" s="83"/>
      <c r="T110" s="83"/>
      <c r="U110" s="83"/>
      <c r="V110" s="83"/>
      <c r="W110" s="83"/>
      <c r="X110" s="83"/>
      <c r="Y110" s="83"/>
      <c r="Z110" s="83"/>
    </row>
    <row r="111">
      <c r="A111" s="83"/>
      <c r="B111" s="89" t="s">
        <v>216</v>
      </c>
      <c r="C111" s="95">
        <v>1.0</v>
      </c>
      <c r="D111" s="100">
        <f t="shared" si="9"/>
        <v>1.527777778</v>
      </c>
      <c r="E111" s="100">
        <f t="shared" si="6"/>
        <v>0.3956043956</v>
      </c>
      <c r="F111" s="85"/>
      <c r="G111" s="83"/>
      <c r="H111" s="83"/>
      <c r="I111" s="83"/>
      <c r="J111" s="83"/>
      <c r="K111" s="83"/>
      <c r="L111" s="83"/>
      <c r="M111" s="83"/>
      <c r="N111" s="83"/>
      <c r="O111" s="83"/>
      <c r="P111" s="83"/>
      <c r="Q111" s="83"/>
      <c r="R111" s="83"/>
      <c r="S111" s="83"/>
      <c r="T111" s="83"/>
      <c r="U111" s="83"/>
      <c r="V111" s="83"/>
      <c r="W111" s="83"/>
      <c r="X111" s="83"/>
      <c r="Y111" s="83"/>
      <c r="Z111" s="83"/>
    </row>
    <row r="112">
      <c r="A112" s="83"/>
      <c r="B112" s="89" t="s">
        <v>217</v>
      </c>
      <c r="C112" s="95">
        <v>1.0</v>
      </c>
      <c r="D112" s="100">
        <f t="shared" si="9"/>
        <v>2.277777778</v>
      </c>
      <c r="E112" s="100">
        <f t="shared" si="6"/>
        <v>0.3050847458</v>
      </c>
      <c r="F112" s="85"/>
      <c r="G112" s="83"/>
      <c r="H112" s="83"/>
      <c r="I112" s="83"/>
      <c r="J112" s="83"/>
      <c r="K112" s="83"/>
      <c r="L112" s="83"/>
      <c r="M112" s="83"/>
      <c r="N112" s="83"/>
      <c r="O112" s="83"/>
      <c r="P112" s="83"/>
      <c r="Q112" s="83"/>
      <c r="R112" s="83"/>
      <c r="S112" s="83"/>
      <c r="T112" s="83"/>
      <c r="U112" s="83"/>
      <c r="V112" s="83"/>
      <c r="W112" s="83"/>
      <c r="X112" s="83"/>
      <c r="Y112" s="83"/>
      <c r="Z112" s="83"/>
    </row>
    <row r="113">
      <c r="A113" s="83"/>
      <c r="B113" s="89" t="s">
        <v>218</v>
      </c>
      <c r="C113" s="95">
        <v>1.0</v>
      </c>
      <c r="D113" s="100">
        <f t="shared" si="9"/>
        <v>2.666666667</v>
      </c>
      <c r="E113" s="100">
        <f t="shared" si="6"/>
        <v>0.2727272727</v>
      </c>
      <c r="F113" s="85"/>
      <c r="G113" s="83"/>
      <c r="H113" s="83"/>
      <c r="I113" s="83"/>
      <c r="J113" s="83"/>
      <c r="K113" s="83"/>
      <c r="L113" s="83"/>
      <c r="M113" s="83"/>
      <c r="N113" s="83"/>
      <c r="O113" s="83"/>
      <c r="P113" s="83"/>
      <c r="Q113" s="83"/>
      <c r="R113" s="83"/>
      <c r="S113" s="83"/>
      <c r="T113" s="83"/>
      <c r="U113" s="83"/>
      <c r="V113" s="83"/>
      <c r="W113" s="83"/>
      <c r="X113" s="83"/>
      <c r="Y113" s="83"/>
      <c r="Z113" s="83"/>
    </row>
    <row r="114">
      <c r="A114" s="83"/>
      <c r="B114" s="89" t="s">
        <v>219</v>
      </c>
      <c r="C114" s="95">
        <v>1.0</v>
      </c>
      <c r="D114" s="100">
        <f t="shared" ref="D114:D120" si="10">40/E75</f>
        <v>0.8333333333</v>
      </c>
      <c r="E114" s="100">
        <f t="shared" si="6"/>
        <v>0.5454545455</v>
      </c>
      <c r="F114" s="85"/>
      <c r="G114" s="83"/>
      <c r="H114" s="83"/>
      <c r="I114" s="83"/>
      <c r="J114" s="83"/>
      <c r="K114" s="83"/>
      <c r="L114" s="83"/>
      <c r="M114" s="83"/>
      <c r="N114" s="83"/>
      <c r="O114" s="83"/>
      <c r="P114" s="83"/>
      <c r="Q114" s="83"/>
      <c r="R114" s="83"/>
      <c r="S114" s="83"/>
      <c r="T114" s="83"/>
      <c r="U114" s="83"/>
      <c r="V114" s="83"/>
      <c r="W114" s="83"/>
      <c r="X114" s="83"/>
      <c r="Y114" s="83"/>
      <c r="Z114" s="83"/>
    </row>
    <row r="115">
      <c r="A115" s="83"/>
      <c r="B115" s="89" t="s">
        <v>220</v>
      </c>
      <c r="C115" s="95">
        <v>1.0</v>
      </c>
      <c r="D115" s="100">
        <f t="shared" si="10"/>
        <v>0.5777777778</v>
      </c>
      <c r="E115" s="100">
        <f t="shared" si="6"/>
        <v>0.6338028169</v>
      </c>
      <c r="F115" s="85"/>
      <c r="G115" s="83"/>
      <c r="H115" s="83"/>
      <c r="I115" s="83"/>
      <c r="J115" s="83"/>
      <c r="K115" s="83"/>
      <c r="L115" s="83"/>
      <c r="M115" s="83"/>
      <c r="N115" s="83"/>
      <c r="O115" s="83"/>
      <c r="P115" s="83"/>
      <c r="Q115" s="83"/>
      <c r="R115" s="83"/>
      <c r="S115" s="83"/>
      <c r="T115" s="83"/>
      <c r="U115" s="83"/>
      <c r="V115" s="83"/>
      <c r="W115" s="83"/>
      <c r="X115" s="83"/>
      <c r="Y115" s="83"/>
      <c r="Z115" s="83"/>
    </row>
    <row r="116">
      <c r="A116" s="83"/>
      <c r="B116" s="89" t="s">
        <v>221</v>
      </c>
      <c r="C116" s="95">
        <v>1.0</v>
      </c>
      <c r="D116" s="100">
        <f t="shared" si="10"/>
        <v>1.111111111</v>
      </c>
      <c r="E116" s="100">
        <f t="shared" si="6"/>
        <v>0.4736842105</v>
      </c>
      <c r="F116" s="85"/>
      <c r="G116" s="83"/>
      <c r="H116" s="83"/>
      <c r="I116" s="83"/>
      <c r="J116" s="83"/>
      <c r="K116" s="83"/>
      <c r="L116" s="83"/>
      <c r="M116" s="83"/>
      <c r="N116" s="83"/>
      <c r="O116" s="83"/>
      <c r="P116" s="83"/>
      <c r="Q116" s="83"/>
      <c r="R116" s="83"/>
      <c r="S116" s="83"/>
      <c r="T116" s="83"/>
      <c r="U116" s="83"/>
      <c r="V116" s="83"/>
      <c r="W116" s="83"/>
      <c r="X116" s="83"/>
      <c r="Y116" s="83"/>
      <c r="Z116" s="83"/>
    </row>
    <row r="117">
      <c r="A117" s="83"/>
      <c r="B117" s="89" t="s">
        <v>222</v>
      </c>
      <c r="C117" s="95">
        <v>1.0</v>
      </c>
      <c r="D117" s="100">
        <f t="shared" si="10"/>
        <v>2.133333333</v>
      </c>
      <c r="E117" s="100">
        <f t="shared" si="6"/>
        <v>0.3191489362</v>
      </c>
      <c r="F117" s="85"/>
      <c r="G117" s="83"/>
      <c r="H117" s="83"/>
      <c r="I117" s="83"/>
      <c r="J117" s="83"/>
      <c r="K117" s="83"/>
      <c r="L117" s="83"/>
      <c r="M117" s="83"/>
      <c r="N117" s="83"/>
      <c r="O117" s="83"/>
      <c r="P117" s="83"/>
      <c r="Q117" s="83"/>
      <c r="R117" s="83"/>
      <c r="S117" s="83"/>
      <c r="T117" s="83"/>
      <c r="U117" s="83"/>
      <c r="V117" s="83"/>
      <c r="W117" s="83"/>
      <c r="X117" s="83"/>
      <c r="Y117" s="83"/>
      <c r="Z117" s="83"/>
    </row>
    <row r="118">
      <c r="A118" s="83"/>
      <c r="B118" s="89" t="s">
        <v>223</v>
      </c>
      <c r="C118" s="95">
        <v>1.0</v>
      </c>
      <c r="D118" s="100">
        <f t="shared" si="10"/>
        <v>3.055555556</v>
      </c>
      <c r="E118" s="100">
        <f t="shared" si="6"/>
        <v>0.2465753425</v>
      </c>
      <c r="F118" s="85"/>
      <c r="G118" s="83"/>
      <c r="H118" s="83"/>
      <c r="I118" s="83"/>
      <c r="J118" s="83"/>
      <c r="K118" s="83"/>
      <c r="L118" s="83"/>
      <c r="M118" s="83"/>
      <c r="N118" s="83"/>
      <c r="O118" s="83"/>
      <c r="P118" s="83"/>
      <c r="Q118" s="83"/>
      <c r="R118" s="83"/>
      <c r="S118" s="83"/>
      <c r="T118" s="83"/>
      <c r="U118" s="83"/>
      <c r="V118" s="83"/>
      <c r="W118" s="83"/>
      <c r="X118" s="83"/>
      <c r="Y118" s="83"/>
      <c r="Z118" s="83"/>
    </row>
    <row r="119">
      <c r="A119" s="83"/>
      <c r="B119" s="89" t="s">
        <v>224</v>
      </c>
      <c r="C119" s="95">
        <v>1.0</v>
      </c>
      <c r="D119" s="100">
        <f t="shared" si="10"/>
        <v>4.555555556</v>
      </c>
      <c r="E119" s="100">
        <f t="shared" si="6"/>
        <v>0.18</v>
      </c>
      <c r="F119" s="85"/>
      <c r="G119" s="83"/>
      <c r="H119" s="83"/>
      <c r="I119" s="83"/>
      <c r="J119" s="83"/>
      <c r="K119" s="83"/>
      <c r="L119" s="83"/>
      <c r="M119" s="83"/>
      <c r="N119" s="83"/>
      <c r="O119" s="83"/>
      <c r="P119" s="83"/>
      <c r="Q119" s="83"/>
      <c r="R119" s="83"/>
      <c r="S119" s="83"/>
      <c r="T119" s="83"/>
      <c r="U119" s="83"/>
      <c r="V119" s="83"/>
      <c r="W119" s="83"/>
      <c r="X119" s="83"/>
      <c r="Y119" s="83"/>
      <c r="Z119" s="83"/>
    </row>
    <row r="120">
      <c r="A120" s="83"/>
      <c r="B120" s="89" t="s">
        <v>225</v>
      </c>
      <c r="C120" s="95">
        <v>1.0</v>
      </c>
      <c r="D120" s="100">
        <f t="shared" si="10"/>
        <v>5.333333333</v>
      </c>
      <c r="E120" s="100">
        <f t="shared" si="6"/>
        <v>0.1578947368</v>
      </c>
      <c r="F120" s="85"/>
      <c r="G120" s="83"/>
      <c r="H120" s="83"/>
      <c r="I120" s="83"/>
      <c r="J120" s="83"/>
      <c r="K120" s="83"/>
      <c r="L120" s="83"/>
      <c r="M120" s="83"/>
      <c r="N120" s="83"/>
      <c r="O120" s="83"/>
      <c r="P120" s="83"/>
      <c r="Q120" s="83"/>
      <c r="R120" s="83"/>
      <c r="S120" s="83"/>
      <c r="T120" s="83"/>
      <c r="U120" s="83"/>
      <c r="V120" s="83"/>
      <c r="W120" s="83"/>
      <c r="X120" s="83"/>
      <c r="Y120" s="83"/>
      <c r="Z120" s="83"/>
    </row>
    <row r="121">
      <c r="A121" s="83"/>
      <c r="B121" s="89" t="s">
        <v>226</v>
      </c>
      <c r="C121" s="95">
        <v>1.0</v>
      </c>
      <c r="D121" s="100">
        <f t="shared" ref="D121:D127" si="11">60/E75</f>
        <v>1.25</v>
      </c>
      <c r="E121" s="100">
        <f t="shared" si="6"/>
        <v>0.4444444444</v>
      </c>
      <c r="F121" s="85"/>
      <c r="G121" s="83"/>
      <c r="H121" s="83"/>
      <c r="I121" s="83"/>
      <c r="J121" s="83"/>
      <c r="K121" s="83"/>
      <c r="L121" s="83"/>
      <c r="M121" s="83"/>
      <c r="N121" s="83"/>
      <c r="O121" s="83"/>
      <c r="P121" s="83"/>
      <c r="Q121" s="83"/>
      <c r="R121" s="83"/>
      <c r="S121" s="83"/>
      <c r="T121" s="83"/>
      <c r="U121" s="83"/>
      <c r="V121" s="83"/>
      <c r="W121" s="83"/>
      <c r="X121" s="83"/>
      <c r="Y121" s="83"/>
      <c r="Z121" s="83"/>
    </row>
    <row r="122">
      <c r="A122" s="83"/>
      <c r="B122" s="89" t="s">
        <v>227</v>
      </c>
      <c r="C122" s="95">
        <v>1.0</v>
      </c>
      <c r="D122" s="100">
        <f t="shared" si="11"/>
        <v>0.8666666667</v>
      </c>
      <c r="E122" s="100">
        <f t="shared" si="6"/>
        <v>0.5357142857</v>
      </c>
      <c r="F122" s="85"/>
      <c r="G122" s="83"/>
      <c r="H122" s="83"/>
      <c r="I122" s="83"/>
      <c r="J122" s="83"/>
      <c r="K122" s="83"/>
      <c r="L122" s="83"/>
      <c r="M122" s="83"/>
      <c r="N122" s="83"/>
      <c r="O122" s="83"/>
      <c r="P122" s="83"/>
      <c r="Q122" s="83"/>
      <c r="R122" s="83"/>
      <c r="S122" s="83"/>
      <c r="T122" s="83"/>
      <c r="U122" s="83"/>
      <c r="V122" s="83"/>
      <c r="W122" s="83"/>
      <c r="X122" s="83"/>
      <c r="Y122" s="83"/>
      <c r="Z122" s="83"/>
    </row>
    <row r="123">
      <c r="A123" s="83"/>
      <c r="B123" s="89" t="s">
        <v>228</v>
      </c>
      <c r="C123" s="95">
        <v>1.0</v>
      </c>
      <c r="D123" s="100">
        <f t="shared" si="11"/>
        <v>1.666666667</v>
      </c>
      <c r="E123" s="100">
        <f t="shared" si="6"/>
        <v>0.375</v>
      </c>
      <c r="F123" s="85"/>
      <c r="G123" s="83"/>
      <c r="H123" s="83"/>
      <c r="I123" s="83"/>
      <c r="J123" s="83"/>
      <c r="K123" s="83"/>
      <c r="L123" s="83"/>
      <c r="M123" s="83"/>
      <c r="N123" s="83"/>
      <c r="O123" s="83"/>
      <c r="P123" s="83"/>
      <c r="Q123" s="83"/>
      <c r="R123" s="83"/>
      <c r="S123" s="83"/>
      <c r="T123" s="83"/>
      <c r="U123" s="83"/>
      <c r="V123" s="83"/>
      <c r="W123" s="83"/>
      <c r="X123" s="83"/>
      <c r="Y123" s="83"/>
      <c r="Z123" s="83"/>
    </row>
    <row r="124">
      <c r="A124" s="83"/>
      <c r="B124" s="89" t="s">
        <v>229</v>
      </c>
      <c r="C124" s="95">
        <v>1.0</v>
      </c>
      <c r="D124" s="100">
        <f t="shared" si="11"/>
        <v>3.2</v>
      </c>
      <c r="E124" s="100">
        <f t="shared" si="6"/>
        <v>0.2380952381</v>
      </c>
      <c r="F124" s="85"/>
      <c r="G124" s="83"/>
      <c r="H124" s="83"/>
      <c r="I124" s="83"/>
      <c r="J124" s="83"/>
      <c r="K124" s="83"/>
      <c r="L124" s="83"/>
      <c r="M124" s="83"/>
      <c r="N124" s="83"/>
      <c r="O124" s="83"/>
      <c r="P124" s="83"/>
      <c r="Q124" s="83"/>
      <c r="R124" s="83"/>
      <c r="S124" s="83"/>
      <c r="T124" s="83"/>
      <c r="U124" s="83"/>
      <c r="V124" s="83"/>
      <c r="W124" s="83"/>
      <c r="X124" s="83"/>
      <c r="Y124" s="83"/>
      <c r="Z124" s="83"/>
    </row>
    <row r="125">
      <c r="A125" s="83"/>
      <c r="B125" s="89" t="s">
        <v>230</v>
      </c>
      <c r="C125" s="95">
        <v>1.0</v>
      </c>
      <c r="D125" s="100">
        <f t="shared" si="11"/>
        <v>4.583333333</v>
      </c>
      <c r="E125" s="100">
        <f t="shared" si="6"/>
        <v>0.1791044776</v>
      </c>
      <c r="F125" s="85"/>
      <c r="G125" s="83"/>
      <c r="H125" s="83"/>
      <c r="I125" s="83"/>
      <c r="J125" s="83"/>
      <c r="K125" s="83"/>
      <c r="L125" s="83"/>
      <c r="M125" s="83"/>
      <c r="N125" s="83"/>
      <c r="O125" s="83"/>
      <c r="P125" s="83"/>
      <c r="Q125" s="83"/>
      <c r="R125" s="83"/>
      <c r="S125" s="83"/>
      <c r="T125" s="83"/>
      <c r="U125" s="83"/>
      <c r="V125" s="83"/>
      <c r="W125" s="83"/>
      <c r="X125" s="83"/>
      <c r="Y125" s="83"/>
      <c r="Z125" s="83"/>
    </row>
    <row r="126">
      <c r="A126" s="83"/>
      <c r="B126" s="89" t="s">
        <v>231</v>
      </c>
      <c r="C126" s="95">
        <v>1.0</v>
      </c>
      <c r="D126" s="100">
        <f t="shared" si="11"/>
        <v>6.833333333</v>
      </c>
      <c r="E126" s="100">
        <f t="shared" si="6"/>
        <v>0.1276595745</v>
      </c>
      <c r="F126" s="101" t="s">
        <v>232</v>
      </c>
      <c r="G126" s="83"/>
      <c r="H126" s="83"/>
      <c r="I126" s="83"/>
      <c r="J126" s="83"/>
      <c r="K126" s="83"/>
      <c r="L126" s="83"/>
      <c r="M126" s="83"/>
      <c r="N126" s="83"/>
      <c r="O126" s="83"/>
      <c r="P126" s="83"/>
      <c r="Q126" s="83"/>
      <c r="R126" s="83"/>
      <c r="S126" s="83"/>
      <c r="T126" s="83"/>
      <c r="U126" s="83"/>
      <c r="V126" s="83"/>
      <c r="W126" s="83"/>
      <c r="X126" s="83"/>
      <c r="Y126" s="83"/>
      <c r="Z126" s="83"/>
    </row>
    <row r="127">
      <c r="A127" s="83"/>
      <c r="B127" s="89" t="s">
        <v>233</v>
      </c>
      <c r="C127" s="95">
        <v>1.0</v>
      </c>
      <c r="D127" s="100">
        <f t="shared" si="11"/>
        <v>8</v>
      </c>
      <c r="E127" s="100">
        <f t="shared" si="6"/>
        <v>0.1111111111</v>
      </c>
      <c r="F127" s="101" t="s">
        <v>232</v>
      </c>
      <c r="G127" s="83"/>
      <c r="H127" s="83"/>
      <c r="I127" s="83"/>
      <c r="J127" s="83"/>
      <c r="K127" s="83"/>
      <c r="L127" s="83"/>
      <c r="M127" s="83"/>
      <c r="N127" s="83"/>
      <c r="O127" s="83"/>
      <c r="P127" s="83"/>
      <c r="Q127" s="83"/>
      <c r="R127" s="83"/>
      <c r="S127" s="83"/>
      <c r="T127" s="83"/>
      <c r="U127" s="83"/>
      <c r="V127" s="83"/>
      <c r="W127" s="83"/>
      <c r="X127" s="83"/>
      <c r="Y127" s="83"/>
      <c r="Z127" s="83"/>
    </row>
    <row r="128">
      <c r="A128" s="83"/>
      <c r="B128" s="89" t="s">
        <v>234</v>
      </c>
      <c r="C128" s="95">
        <v>1.0</v>
      </c>
      <c r="D128" s="100">
        <f t="shared" ref="D128:D134" si="12">20/E75</f>
        <v>0.4166666667</v>
      </c>
      <c r="E128" s="100">
        <f t="shared" si="6"/>
        <v>0.7058823529</v>
      </c>
      <c r="F128" s="85"/>
      <c r="G128" s="83"/>
      <c r="H128" s="83"/>
      <c r="I128" s="83"/>
      <c r="J128" s="83"/>
      <c r="K128" s="83"/>
      <c r="L128" s="83"/>
      <c r="M128" s="83"/>
      <c r="N128" s="83"/>
      <c r="O128" s="83"/>
      <c r="P128" s="83"/>
      <c r="Q128" s="83"/>
      <c r="R128" s="83"/>
      <c r="S128" s="83"/>
      <c r="T128" s="83"/>
      <c r="U128" s="83"/>
      <c r="V128" s="83"/>
      <c r="W128" s="83"/>
      <c r="X128" s="83"/>
      <c r="Y128" s="83"/>
      <c r="Z128" s="83"/>
    </row>
    <row r="129">
      <c r="A129" s="83"/>
      <c r="B129" s="89" t="s">
        <v>235</v>
      </c>
      <c r="C129" s="95">
        <v>1.0</v>
      </c>
      <c r="D129" s="100">
        <f t="shared" si="12"/>
        <v>0.2888888889</v>
      </c>
      <c r="E129" s="100">
        <f t="shared" si="6"/>
        <v>0.775862069</v>
      </c>
      <c r="F129" s="85"/>
      <c r="G129" s="83"/>
      <c r="H129" s="83"/>
      <c r="I129" s="83"/>
      <c r="J129" s="83"/>
      <c r="K129" s="83"/>
      <c r="L129" s="83"/>
      <c r="M129" s="83"/>
      <c r="N129" s="83"/>
      <c r="O129" s="83"/>
      <c r="P129" s="83"/>
      <c r="Q129" s="83"/>
      <c r="R129" s="83"/>
      <c r="S129" s="83"/>
      <c r="T129" s="83"/>
      <c r="U129" s="83"/>
      <c r="V129" s="83"/>
      <c r="W129" s="83"/>
      <c r="X129" s="83"/>
      <c r="Y129" s="83"/>
      <c r="Z129" s="83"/>
    </row>
    <row r="130">
      <c r="A130" s="83"/>
      <c r="B130" s="89" t="s">
        <v>236</v>
      </c>
      <c r="C130" s="95">
        <v>1.0</v>
      </c>
      <c r="D130" s="100">
        <f t="shared" si="12"/>
        <v>0.5555555556</v>
      </c>
      <c r="E130" s="100">
        <f t="shared" si="6"/>
        <v>0.6428571429</v>
      </c>
      <c r="F130" s="85"/>
      <c r="G130" s="83"/>
      <c r="H130" s="83"/>
      <c r="I130" s="83"/>
      <c r="J130" s="83"/>
      <c r="K130" s="83"/>
      <c r="L130" s="83"/>
      <c r="M130" s="83"/>
      <c r="N130" s="83"/>
      <c r="O130" s="83"/>
      <c r="P130" s="83"/>
      <c r="Q130" s="83"/>
      <c r="R130" s="83"/>
      <c r="S130" s="83"/>
      <c r="T130" s="83"/>
      <c r="U130" s="83"/>
      <c r="V130" s="83"/>
      <c r="W130" s="83"/>
      <c r="X130" s="83"/>
      <c r="Y130" s="83"/>
      <c r="Z130" s="83"/>
    </row>
    <row r="131">
      <c r="A131" s="83"/>
      <c r="B131" s="89" t="s">
        <v>237</v>
      </c>
      <c r="C131" s="95">
        <v>1.0</v>
      </c>
      <c r="D131" s="100">
        <f t="shared" si="12"/>
        <v>1.066666667</v>
      </c>
      <c r="E131" s="100">
        <f t="shared" si="6"/>
        <v>0.4838709677</v>
      </c>
      <c r="F131" s="85"/>
      <c r="G131" s="83"/>
      <c r="H131" s="83"/>
      <c r="I131" s="83"/>
      <c r="J131" s="83"/>
      <c r="K131" s="83"/>
      <c r="L131" s="83"/>
      <c r="M131" s="83"/>
      <c r="N131" s="83"/>
      <c r="O131" s="83"/>
      <c r="P131" s="83"/>
      <c r="Q131" s="83"/>
      <c r="R131" s="83"/>
      <c r="S131" s="83"/>
      <c r="T131" s="83"/>
      <c r="U131" s="83"/>
      <c r="V131" s="83"/>
      <c r="W131" s="83"/>
      <c r="X131" s="83"/>
      <c r="Y131" s="83"/>
      <c r="Z131" s="83"/>
    </row>
    <row r="132">
      <c r="A132" s="83"/>
      <c r="B132" s="89" t="s">
        <v>238</v>
      </c>
      <c r="C132" s="95">
        <v>1.0</v>
      </c>
      <c r="D132" s="100">
        <f t="shared" si="12"/>
        <v>1.527777778</v>
      </c>
      <c r="E132" s="100">
        <f t="shared" si="6"/>
        <v>0.3956043956</v>
      </c>
      <c r="F132" s="85"/>
      <c r="G132" s="83"/>
      <c r="H132" s="83"/>
      <c r="I132" s="83"/>
      <c r="J132" s="83"/>
      <c r="K132" s="83"/>
      <c r="L132" s="83"/>
      <c r="M132" s="83"/>
      <c r="N132" s="83"/>
      <c r="O132" s="83"/>
      <c r="P132" s="83"/>
      <c r="Q132" s="83"/>
      <c r="R132" s="83"/>
      <c r="S132" s="83"/>
      <c r="T132" s="83"/>
      <c r="U132" s="83"/>
      <c r="V132" s="83"/>
      <c r="W132" s="83"/>
      <c r="X132" s="83"/>
      <c r="Y132" s="83"/>
      <c r="Z132" s="83"/>
    </row>
    <row r="133">
      <c r="A133" s="83"/>
      <c r="B133" s="89" t="s">
        <v>239</v>
      </c>
      <c r="C133" s="95">
        <v>1.0</v>
      </c>
      <c r="D133" s="100">
        <f t="shared" si="12"/>
        <v>2.277777778</v>
      </c>
      <c r="E133" s="100">
        <f t="shared" si="6"/>
        <v>0.3050847458</v>
      </c>
      <c r="F133" s="85"/>
      <c r="G133" s="83"/>
      <c r="H133" s="83"/>
      <c r="I133" s="83"/>
      <c r="J133" s="83"/>
      <c r="K133" s="83"/>
      <c r="L133" s="83"/>
      <c r="M133" s="83"/>
      <c r="N133" s="83"/>
      <c r="O133" s="83"/>
      <c r="P133" s="83"/>
      <c r="Q133" s="83"/>
      <c r="R133" s="83"/>
      <c r="S133" s="83"/>
      <c r="T133" s="83"/>
      <c r="U133" s="83"/>
      <c r="V133" s="83"/>
      <c r="W133" s="83"/>
      <c r="X133" s="83"/>
      <c r="Y133" s="83"/>
      <c r="Z133" s="83"/>
    </row>
    <row r="134">
      <c r="A134" s="83"/>
      <c r="B134" s="89" t="s">
        <v>240</v>
      </c>
      <c r="C134" s="95">
        <v>1.0</v>
      </c>
      <c r="D134" s="100">
        <f t="shared" si="12"/>
        <v>2.666666667</v>
      </c>
      <c r="E134" s="100">
        <f t="shared" si="6"/>
        <v>0.2727272727</v>
      </c>
      <c r="F134" s="85"/>
      <c r="G134" s="83"/>
      <c r="H134" s="83"/>
      <c r="I134" s="83"/>
      <c r="J134" s="83"/>
      <c r="K134" s="83"/>
      <c r="L134" s="83"/>
      <c r="M134" s="83"/>
      <c r="N134" s="83"/>
      <c r="O134" s="83"/>
      <c r="P134" s="83"/>
      <c r="Q134" s="83"/>
      <c r="R134" s="83"/>
      <c r="S134" s="83"/>
      <c r="T134" s="83"/>
      <c r="U134" s="83"/>
      <c r="V134" s="83"/>
      <c r="W134" s="83"/>
      <c r="X134" s="83"/>
      <c r="Y134" s="83"/>
      <c r="Z134" s="83"/>
    </row>
    <row r="135">
      <c r="A135" s="83"/>
      <c r="B135" s="89" t="s">
        <v>241</v>
      </c>
      <c r="C135" s="95">
        <v>1000.0</v>
      </c>
      <c r="D135" s="100">
        <f t="shared" ref="D135:D141" si="13">200/E75</f>
        <v>4.166666667</v>
      </c>
      <c r="E135" s="94">
        <f t="shared" si="6"/>
        <v>193.5483871</v>
      </c>
      <c r="F135" s="85"/>
      <c r="G135" s="83"/>
      <c r="H135" s="83"/>
      <c r="I135" s="83"/>
      <c r="J135" s="83"/>
      <c r="K135" s="83"/>
      <c r="L135" s="83"/>
      <c r="M135" s="83"/>
      <c r="N135" s="83"/>
      <c r="O135" s="83"/>
      <c r="P135" s="83"/>
      <c r="Q135" s="83"/>
      <c r="R135" s="83"/>
      <c r="S135" s="83"/>
      <c r="T135" s="83"/>
      <c r="U135" s="83"/>
      <c r="V135" s="83"/>
      <c r="W135" s="83"/>
      <c r="X135" s="83"/>
      <c r="Y135" s="83"/>
      <c r="Z135" s="83"/>
    </row>
    <row r="136">
      <c r="A136" s="83"/>
      <c r="B136" s="89" t="s">
        <v>242</v>
      </c>
      <c r="C136" s="95">
        <v>800.0</v>
      </c>
      <c r="D136" s="100">
        <f t="shared" si="13"/>
        <v>2.888888889</v>
      </c>
      <c r="E136" s="94">
        <f t="shared" si="6"/>
        <v>205.7142857</v>
      </c>
      <c r="F136" s="85"/>
      <c r="G136" s="83"/>
      <c r="H136" s="83"/>
      <c r="I136" s="83"/>
      <c r="J136" s="83"/>
      <c r="K136" s="83"/>
      <c r="L136" s="83"/>
      <c r="M136" s="83"/>
      <c r="N136" s="83"/>
      <c r="O136" s="83"/>
      <c r="P136" s="83"/>
      <c r="Q136" s="83"/>
      <c r="R136" s="83"/>
      <c r="S136" s="83"/>
      <c r="T136" s="83"/>
      <c r="U136" s="83"/>
      <c r="V136" s="83"/>
      <c r="W136" s="83"/>
      <c r="X136" s="83"/>
      <c r="Y136" s="83"/>
      <c r="Z136" s="83"/>
    </row>
    <row r="137">
      <c r="A137" s="83"/>
      <c r="B137" s="89" t="s">
        <v>243</v>
      </c>
      <c r="C137" s="95">
        <v>1000.0</v>
      </c>
      <c r="D137" s="100">
        <f t="shared" si="13"/>
        <v>5.555555556</v>
      </c>
      <c r="E137" s="94">
        <f t="shared" si="6"/>
        <v>152.5423729</v>
      </c>
      <c r="F137" s="85"/>
      <c r="G137" s="83"/>
      <c r="H137" s="83"/>
      <c r="I137" s="83"/>
      <c r="J137" s="83"/>
      <c r="K137" s="83"/>
      <c r="L137" s="83"/>
      <c r="M137" s="83"/>
      <c r="N137" s="83"/>
      <c r="O137" s="83"/>
      <c r="P137" s="83"/>
      <c r="Q137" s="83"/>
      <c r="R137" s="83"/>
      <c r="S137" s="83"/>
      <c r="T137" s="83"/>
      <c r="U137" s="83"/>
      <c r="V137" s="83"/>
      <c r="W137" s="83"/>
      <c r="X137" s="83"/>
      <c r="Y137" s="83"/>
      <c r="Z137" s="83"/>
    </row>
    <row r="138">
      <c r="A138" s="83"/>
      <c r="B138" s="89" t="s">
        <v>244</v>
      </c>
      <c r="C138" s="95">
        <v>1000.0</v>
      </c>
      <c r="D138" s="100">
        <f t="shared" si="13"/>
        <v>10.66666667</v>
      </c>
      <c r="E138" s="94">
        <f t="shared" si="6"/>
        <v>85.71428571</v>
      </c>
      <c r="F138" s="85"/>
      <c r="G138" s="83"/>
      <c r="H138" s="83"/>
      <c r="I138" s="83"/>
      <c r="J138" s="83"/>
      <c r="K138" s="83"/>
      <c r="L138" s="83"/>
      <c r="M138" s="83"/>
      <c r="N138" s="83"/>
      <c r="O138" s="83"/>
      <c r="P138" s="83"/>
      <c r="Q138" s="83"/>
      <c r="R138" s="83"/>
      <c r="S138" s="83"/>
      <c r="T138" s="83"/>
      <c r="U138" s="83"/>
      <c r="V138" s="83"/>
      <c r="W138" s="83"/>
      <c r="X138" s="83"/>
      <c r="Y138" s="83"/>
      <c r="Z138" s="83"/>
    </row>
    <row r="139">
      <c r="A139" s="83"/>
      <c r="B139" s="89" t="s">
        <v>245</v>
      </c>
      <c r="C139" s="95">
        <v>1200.0</v>
      </c>
      <c r="D139" s="100">
        <f t="shared" si="13"/>
        <v>15.27777778</v>
      </c>
      <c r="E139" s="94">
        <f t="shared" si="6"/>
        <v>73.72013652</v>
      </c>
      <c r="F139" s="85"/>
      <c r="G139" s="83"/>
      <c r="H139" s="83"/>
      <c r="I139" s="83"/>
      <c r="J139" s="83"/>
      <c r="K139" s="83"/>
      <c r="L139" s="83"/>
      <c r="M139" s="83"/>
      <c r="N139" s="83"/>
      <c r="O139" s="83"/>
      <c r="P139" s="83"/>
      <c r="Q139" s="83"/>
      <c r="R139" s="83"/>
      <c r="S139" s="83"/>
      <c r="T139" s="83"/>
      <c r="U139" s="83"/>
      <c r="V139" s="83"/>
      <c r="W139" s="83"/>
      <c r="X139" s="83"/>
      <c r="Y139" s="83"/>
      <c r="Z139" s="83"/>
    </row>
    <row r="140">
      <c r="A140" s="83"/>
      <c r="B140" s="89" t="s">
        <v>246</v>
      </c>
      <c r="C140" s="95">
        <v>1600.0</v>
      </c>
      <c r="D140" s="100">
        <f t="shared" si="13"/>
        <v>22.77777778</v>
      </c>
      <c r="E140" s="94">
        <f t="shared" si="6"/>
        <v>67.28971963</v>
      </c>
      <c r="F140" s="85"/>
      <c r="G140" s="83"/>
      <c r="H140" s="83"/>
      <c r="I140" s="83"/>
      <c r="J140" s="83"/>
      <c r="K140" s="83"/>
      <c r="L140" s="83"/>
      <c r="M140" s="83"/>
      <c r="N140" s="83"/>
      <c r="O140" s="83"/>
      <c r="P140" s="83"/>
      <c r="Q140" s="83"/>
      <c r="R140" s="83"/>
      <c r="S140" s="83"/>
      <c r="T140" s="83"/>
      <c r="U140" s="83"/>
      <c r="V140" s="83"/>
      <c r="W140" s="83"/>
      <c r="X140" s="83"/>
      <c r="Y140" s="83"/>
      <c r="Z140" s="83"/>
    </row>
    <row r="141">
      <c r="A141" s="83"/>
      <c r="B141" s="89" t="s">
        <v>247</v>
      </c>
      <c r="C141" s="95">
        <v>1600.0</v>
      </c>
      <c r="D141" s="100">
        <f t="shared" si="13"/>
        <v>26.66666667</v>
      </c>
      <c r="E141" s="94">
        <f t="shared" si="6"/>
        <v>57.8313253</v>
      </c>
      <c r="F141" s="85"/>
      <c r="G141" s="83"/>
      <c r="H141" s="83"/>
      <c r="I141" s="83"/>
      <c r="J141" s="83"/>
      <c r="K141" s="83"/>
      <c r="L141" s="83"/>
      <c r="M141" s="83"/>
      <c r="N141" s="83"/>
      <c r="O141" s="83"/>
      <c r="P141" s="83"/>
      <c r="Q141" s="83"/>
      <c r="R141" s="83"/>
      <c r="S141" s="83"/>
      <c r="T141" s="83"/>
      <c r="U141" s="83"/>
      <c r="V141" s="83"/>
      <c r="W141" s="83"/>
      <c r="X141" s="83"/>
      <c r="Y141" s="83"/>
      <c r="Z141" s="83"/>
    </row>
    <row r="142">
      <c r="A142" s="83"/>
      <c r="B142" s="86"/>
      <c r="C142" s="83"/>
      <c r="D142" s="83"/>
      <c r="E142" s="83"/>
      <c r="F142" s="85"/>
      <c r="G142" s="83"/>
      <c r="H142" s="83"/>
      <c r="I142" s="83"/>
      <c r="J142" s="83"/>
      <c r="K142" s="83"/>
      <c r="L142" s="83"/>
      <c r="M142" s="83"/>
      <c r="N142" s="83"/>
      <c r="O142" s="83"/>
      <c r="P142" s="83"/>
      <c r="Q142" s="83"/>
      <c r="R142" s="83"/>
      <c r="S142" s="83"/>
      <c r="T142" s="83"/>
      <c r="U142" s="83"/>
      <c r="V142" s="83"/>
      <c r="W142" s="83"/>
      <c r="X142" s="83"/>
      <c r="Y142" s="83"/>
      <c r="Z142" s="83"/>
    </row>
    <row r="143">
      <c r="A143" s="83"/>
      <c r="B143" s="87" t="s">
        <v>248</v>
      </c>
      <c r="C143" s="88" t="s">
        <v>249</v>
      </c>
      <c r="D143" s="83"/>
      <c r="E143" s="83"/>
      <c r="F143" s="85"/>
      <c r="G143" s="83"/>
      <c r="H143" s="83"/>
      <c r="I143" s="83"/>
      <c r="J143" s="83"/>
      <c r="K143" s="83"/>
      <c r="L143" s="83"/>
      <c r="M143" s="83"/>
      <c r="N143" s="83"/>
      <c r="O143" s="83"/>
      <c r="P143" s="83"/>
      <c r="Q143" s="83"/>
      <c r="R143" s="83"/>
      <c r="S143" s="83"/>
      <c r="T143" s="83"/>
      <c r="U143" s="83"/>
      <c r="V143" s="83"/>
      <c r="W143" s="83"/>
      <c r="X143" s="83"/>
      <c r="Y143" s="83"/>
      <c r="Z143" s="83"/>
    </row>
    <row r="144">
      <c r="A144" s="83"/>
      <c r="B144" s="86"/>
      <c r="C144" s="83"/>
      <c r="D144" s="83"/>
      <c r="E144" s="83"/>
      <c r="F144" s="85"/>
      <c r="G144" s="83"/>
      <c r="H144" s="83"/>
      <c r="I144" s="83"/>
      <c r="J144" s="83"/>
      <c r="K144" s="83"/>
      <c r="L144" s="83"/>
      <c r="M144" s="83"/>
      <c r="N144" s="83"/>
      <c r="O144" s="83"/>
      <c r="P144" s="83"/>
      <c r="Q144" s="83"/>
      <c r="R144" s="83"/>
      <c r="S144" s="83"/>
      <c r="T144" s="83"/>
      <c r="U144" s="83"/>
      <c r="V144" s="83"/>
      <c r="W144" s="83"/>
      <c r="X144" s="83"/>
      <c r="Y144" s="83"/>
      <c r="Z144" s="83"/>
    </row>
    <row r="145">
      <c r="A145" s="83"/>
      <c r="B145" s="89" t="s">
        <v>138</v>
      </c>
      <c r="C145" s="90" t="s">
        <v>139</v>
      </c>
      <c r="D145" s="90" t="s">
        <v>140</v>
      </c>
      <c r="E145" s="90" t="s">
        <v>141</v>
      </c>
      <c r="F145" s="85"/>
      <c r="G145" s="83"/>
      <c r="H145" s="83"/>
      <c r="I145" s="83"/>
      <c r="J145" s="83"/>
      <c r="K145" s="83"/>
      <c r="L145" s="83"/>
      <c r="M145" s="83"/>
      <c r="N145" s="83"/>
      <c r="O145" s="83"/>
      <c r="P145" s="83"/>
      <c r="Q145" s="83"/>
      <c r="R145" s="83"/>
      <c r="S145" s="83"/>
      <c r="T145" s="83"/>
      <c r="U145" s="83"/>
      <c r="V145" s="83"/>
      <c r="W145" s="83"/>
      <c r="X145" s="83"/>
      <c r="Y145" s="83"/>
      <c r="Z145" s="83"/>
    </row>
    <row r="146">
      <c r="A146" s="83"/>
      <c r="B146" s="89" t="s">
        <v>250</v>
      </c>
      <c r="C146" s="90">
        <v>120.0</v>
      </c>
      <c r="D146" s="91">
        <v>0.0</v>
      </c>
      <c r="E146" s="92">
        <f t="shared" ref="E146:E154" si="14">C146/(1+D146)</f>
        <v>120</v>
      </c>
      <c r="F146" s="85"/>
      <c r="G146" s="83"/>
      <c r="H146" s="83"/>
      <c r="I146" s="83"/>
      <c r="J146" s="83"/>
      <c r="K146" s="83"/>
      <c r="L146" s="83"/>
      <c r="M146" s="83"/>
      <c r="N146" s="83"/>
      <c r="O146" s="83"/>
      <c r="P146" s="83"/>
      <c r="Q146" s="83"/>
      <c r="R146" s="83"/>
      <c r="S146" s="83"/>
      <c r="T146" s="83"/>
      <c r="U146" s="83"/>
      <c r="V146" s="83"/>
      <c r="W146" s="83"/>
      <c r="X146" s="83"/>
      <c r="Y146" s="83"/>
      <c r="Z146" s="83"/>
    </row>
    <row r="147">
      <c r="A147" s="83"/>
      <c r="B147" s="89" t="s">
        <v>251</v>
      </c>
      <c r="C147" s="90">
        <v>100.0</v>
      </c>
      <c r="D147" s="91">
        <v>0.0</v>
      </c>
      <c r="E147" s="92">
        <f t="shared" si="14"/>
        <v>100</v>
      </c>
      <c r="F147" s="85"/>
      <c r="G147" s="83"/>
      <c r="H147" s="83"/>
      <c r="I147" s="83"/>
      <c r="J147" s="83"/>
      <c r="K147" s="83"/>
      <c r="L147" s="83"/>
      <c r="M147" s="83"/>
      <c r="N147" s="83"/>
      <c r="O147" s="83"/>
      <c r="P147" s="83"/>
      <c r="Q147" s="83"/>
      <c r="R147" s="83"/>
      <c r="S147" s="83"/>
      <c r="T147" s="83"/>
      <c r="U147" s="83"/>
      <c r="V147" s="83"/>
      <c r="W147" s="83"/>
      <c r="X147" s="83"/>
      <c r="Y147" s="83"/>
      <c r="Z147" s="83"/>
    </row>
    <row r="148">
      <c r="A148" s="83"/>
      <c r="B148" s="89" t="s">
        <v>252</v>
      </c>
      <c r="C148" s="90">
        <v>90.0</v>
      </c>
      <c r="D148" s="91">
        <v>0.0</v>
      </c>
      <c r="E148" s="92">
        <f t="shared" si="14"/>
        <v>90</v>
      </c>
      <c r="F148" s="85"/>
      <c r="G148" s="83"/>
      <c r="H148" s="83"/>
      <c r="I148" s="83"/>
      <c r="J148" s="83"/>
      <c r="K148" s="83"/>
      <c r="L148" s="83"/>
      <c r="M148" s="83"/>
      <c r="N148" s="83"/>
      <c r="O148" s="83"/>
      <c r="P148" s="83"/>
      <c r="Q148" s="83"/>
      <c r="R148" s="83"/>
      <c r="S148" s="83"/>
      <c r="T148" s="83"/>
      <c r="U148" s="83"/>
      <c r="V148" s="83"/>
      <c r="W148" s="83"/>
      <c r="X148" s="83"/>
      <c r="Y148" s="83"/>
      <c r="Z148" s="83"/>
    </row>
    <row r="149">
      <c r="A149" s="83"/>
      <c r="B149" s="89" t="s">
        <v>253</v>
      </c>
      <c r="C149" s="90">
        <v>80.0</v>
      </c>
      <c r="D149" s="91">
        <v>0.0</v>
      </c>
      <c r="E149" s="92">
        <f t="shared" si="14"/>
        <v>80</v>
      </c>
      <c r="F149" s="85"/>
      <c r="G149" s="83"/>
      <c r="H149" s="83"/>
      <c r="I149" s="83"/>
      <c r="J149" s="83"/>
      <c r="K149" s="83"/>
      <c r="L149" s="83"/>
      <c r="M149" s="83"/>
      <c r="N149" s="83"/>
      <c r="O149" s="83"/>
      <c r="P149" s="83"/>
      <c r="Q149" s="83"/>
      <c r="R149" s="83"/>
      <c r="S149" s="83"/>
      <c r="T149" s="83"/>
      <c r="U149" s="83"/>
      <c r="V149" s="83"/>
      <c r="W149" s="83"/>
      <c r="X149" s="83"/>
      <c r="Y149" s="83"/>
      <c r="Z149" s="83"/>
    </row>
    <row r="150">
      <c r="A150" s="83"/>
      <c r="B150" s="89" t="s">
        <v>254</v>
      </c>
      <c r="C150" s="90">
        <v>75.0</v>
      </c>
      <c r="D150" s="91">
        <v>0.0</v>
      </c>
      <c r="E150" s="92">
        <f t="shared" si="14"/>
        <v>75</v>
      </c>
      <c r="F150" s="85"/>
      <c r="G150" s="83"/>
      <c r="H150" s="83"/>
      <c r="I150" s="83"/>
      <c r="J150" s="83"/>
      <c r="K150" s="83"/>
      <c r="L150" s="83"/>
      <c r="M150" s="83"/>
      <c r="N150" s="83"/>
      <c r="O150" s="83"/>
      <c r="P150" s="83"/>
      <c r="Q150" s="83"/>
      <c r="R150" s="83"/>
      <c r="S150" s="83"/>
      <c r="T150" s="83"/>
      <c r="U150" s="83"/>
      <c r="V150" s="83"/>
      <c r="W150" s="83"/>
      <c r="X150" s="83"/>
      <c r="Y150" s="83"/>
      <c r="Z150" s="83"/>
    </row>
    <row r="151">
      <c r="A151" s="83"/>
      <c r="B151" s="89" t="s">
        <v>255</v>
      </c>
      <c r="C151" s="90">
        <v>72.0</v>
      </c>
      <c r="D151" s="91">
        <v>0.0</v>
      </c>
      <c r="E151" s="92">
        <f t="shared" si="14"/>
        <v>72</v>
      </c>
      <c r="F151" s="85"/>
      <c r="G151" s="83"/>
      <c r="H151" s="83"/>
      <c r="I151" s="83"/>
      <c r="J151" s="83"/>
      <c r="K151" s="83"/>
      <c r="L151" s="83"/>
      <c r="M151" s="83"/>
      <c r="N151" s="83"/>
      <c r="O151" s="83"/>
      <c r="P151" s="83"/>
      <c r="Q151" s="83"/>
      <c r="R151" s="83"/>
      <c r="S151" s="83"/>
      <c r="T151" s="83"/>
      <c r="U151" s="83"/>
      <c r="V151" s="83"/>
      <c r="W151" s="83"/>
      <c r="X151" s="83"/>
      <c r="Y151" s="83"/>
      <c r="Z151" s="83"/>
    </row>
    <row r="152">
      <c r="A152" s="83"/>
      <c r="B152" s="89" t="s">
        <v>256</v>
      </c>
      <c r="C152" s="90">
        <v>60.0</v>
      </c>
      <c r="D152" s="91">
        <v>0.0</v>
      </c>
      <c r="E152" s="92">
        <f t="shared" si="14"/>
        <v>60</v>
      </c>
      <c r="F152" s="85"/>
      <c r="G152" s="83"/>
      <c r="H152" s="83"/>
      <c r="I152" s="83"/>
      <c r="J152" s="83"/>
      <c r="K152" s="83"/>
      <c r="L152" s="83"/>
      <c r="M152" s="83"/>
      <c r="N152" s="83"/>
      <c r="O152" s="83"/>
      <c r="P152" s="83"/>
      <c r="Q152" s="83"/>
      <c r="R152" s="83"/>
      <c r="S152" s="83"/>
      <c r="T152" s="83"/>
      <c r="U152" s="83"/>
      <c r="V152" s="83"/>
      <c r="W152" s="83"/>
      <c r="X152" s="83"/>
      <c r="Y152" s="83"/>
      <c r="Z152" s="83"/>
    </row>
    <row r="153">
      <c r="A153" s="83"/>
      <c r="B153" s="89" t="s">
        <v>257</v>
      </c>
      <c r="C153" s="90">
        <v>40.0</v>
      </c>
      <c r="D153" s="91">
        <v>0.0</v>
      </c>
      <c r="E153" s="92">
        <f t="shared" si="14"/>
        <v>40</v>
      </c>
      <c r="F153" s="85"/>
      <c r="G153" s="83"/>
      <c r="H153" s="83"/>
      <c r="I153" s="83"/>
      <c r="J153" s="83"/>
      <c r="K153" s="83"/>
      <c r="L153" s="83"/>
      <c r="M153" s="83"/>
      <c r="N153" s="83"/>
      <c r="O153" s="83"/>
      <c r="P153" s="83"/>
      <c r="Q153" s="83"/>
      <c r="R153" s="83"/>
      <c r="S153" s="83"/>
      <c r="T153" s="83"/>
      <c r="U153" s="83"/>
      <c r="V153" s="83"/>
      <c r="W153" s="83"/>
      <c r="X153" s="83"/>
      <c r="Y153" s="83"/>
      <c r="Z153" s="83"/>
    </row>
    <row r="154">
      <c r="A154" s="83"/>
      <c r="B154" s="89" t="s">
        <v>258</v>
      </c>
      <c r="C154" s="90">
        <v>36.0</v>
      </c>
      <c r="D154" s="91">
        <v>0.0</v>
      </c>
      <c r="E154" s="92">
        <f t="shared" si="14"/>
        <v>36</v>
      </c>
      <c r="F154" s="85"/>
      <c r="G154" s="83"/>
      <c r="H154" s="83"/>
      <c r="I154" s="83"/>
      <c r="J154" s="83"/>
      <c r="K154" s="83"/>
      <c r="L154" s="83"/>
      <c r="M154" s="83"/>
      <c r="N154" s="83"/>
      <c r="O154" s="83"/>
      <c r="P154" s="83"/>
      <c r="Q154" s="83"/>
      <c r="R154" s="83"/>
      <c r="S154" s="83"/>
      <c r="T154" s="83"/>
      <c r="U154" s="83"/>
      <c r="V154" s="83"/>
      <c r="W154" s="83"/>
      <c r="X154" s="83"/>
      <c r="Y154" s="83"/>
      <c r="Z154" s="83"/>
    </row>
    <row r="155">
      <c r="A155" s="83"/>
      <c r="B155" s="86"/>
      <c r="C155" s="83"/>
      <c r="D155" s="83"/>
      <c r="E155" s="83"/>
      <c r="F155" s="85"/>
      <c r="G155" s="83"/>
      <c r="H155" s="83"/>
      <c r="I155" s="83"/>
      <c r="J155" s="83"/>
      <c r="K155" s="83"/>
      <c r="L155" s="83"/>
      <c r="M155" s="83"/>
      <c r="N155" s="83"/>
      <c r="O155" s="83"/>
      <c r="P155" s="83"/>
      <c r="Q155" s="83"/>
      <c r="R155" s="83"/>
      <c r="S155" s="83"/>
      <c r="T155" s="83"/>
      <c r="U155" s="83"/>
      <c r="V155" s="83"/>
      <c r="W155" s="83"/>
      <c r="X155" s="83"/>
      <c r="Y155" s="83"/>
      <c r="Z155" s="83"/>
    </row>
    <row r="156">
      <c r="A156" s="83"/>
      <c r="B156" s="87" t="s">
        <v>259</v>
      </c>
      <c r="C156" s="88" t="s">
        <v>249</v>
      </c>
      <c r="D156" s="83"/>
      <c r="E156" s="83"/>
      <c r="F156" s="85"/>
      <c r="G156" s="83"/>
      <c r="H156" s="83"/>
      <c r="I156" s="83"/>
      <c r="J156" s="83"/>
      <c r="K156" s="83"/>
      <c r="L156" s="83"/>
      <c r="M156" s="83"/>
      <c r="N156" s="83"/>
      <c r="O156" s="83"/>
      <c r="P156" s="83"/>
      <c r="Q156" s="83"/>
      <c r="R156" s="83"/>
      <c r="S156" s="83"/>
      <c r="T156" s="83"/>
      <c r="U156" s="83"/>
      <c r="V156" s="83"/>
      <c r="W156" s="83"/>
      <c r="X156" s="83"/>
      <c r="Y156" s="83"/>
      <c r="Z156" s="83"/>
    </row>
    <row r="157">
      <c r="A157" s="83"/>
      <c r="B157" s="86"/>
      <c r="C157" s="83"/>
      <c r="D157" s="83"/>
      <c r="E157" s="83"/>
      <c r="F157" s="85"/>
      <c r="G157" s="83"/>
      <c r="H157" s="83"/>
      <c r="I157" s="83"/>
      <c r="J157" s="83"/>
      <c r="K157" s="83"/>
      <c r="L157" s="83"/>
      <c r="M157" s="83"/>
      <c r="N157" s="83"/>
      <c r="O157" s="83"/>
      <c r="P157" s="83"/>
      <c r="Q157" s="83"/>
      <c r="R157" s="83"/>
      <c r="S157" s="83"/>
      <c r="T157" s="83"/>
      <c r="U157" s="83"/>
      <c r="V157" s="83"/>
      <c r="W157" s="83"/>
      <c r="X157" s="83"/>
      <c r="Y157" s="83"/>
      <c r="Z157" s="83"/>
    </row>
    <row r="158">
      <c r="A158" s="83"/>
      <c r="B158" s="89" t="s">
        <v>138</v>
      </c>
      <c r="C158" s="90" t="s">
        <v>139</v>
      </c>
      <c r="D158" s="90" t="s">
        <v>140</v>
      </c>
      <c r="E158" s="90" t="s">
        <v>141</v>
      </c>
      <c r="F158" s="85"/>
      <c r="G158" s="83"/>
      <c r="H158" s="83"/>
      <c r="I158" s="83"/>
      <c r="J158" s="83"/>
      <c r="K158" s="83"/>
      <c r="L158" s="83"/>
      <c r="M158" s="83"/>
      <c r="N158" s="83"/>
      <c r="O158" s="83"/>
      <c r="P158" s="83"/>
      <c r="Q158" s="83"/>
      <c r="R158" s="83"/>
      <c r="S158" s="83"/>
      <c r="T158" s="83"/>
      <c r="U158" s="83"/>
      <c r="V158" s="83"/>
      <c r="W158" s="83"/>
      <c r="X158" s="83"/>
      <c r="Y158" s="83"/>
      <c r="Z158" s="83"/>
    </row>
    <row r="159">
      <c r="A159" s="83"/>
      <c r="B159" s="89" t="s">
        <v>260</v>
      </c>
      <c r="C159" s="90">
        <v>120.0</v>
      </c>
      <c r="D159" s="91">
        <v>1.0</v>
      </c>
      <c r="E159" s="92">
        <f t="shared" ref="E159:E167" si="15">C159/(1+D159)</f>
        <v>60</v>
      </c>
      <c r="F159" s="85"/>
      <c r="G159" s="83"/>
      <c r="H159" s="83"/>
      <c r="I159" s="83"/>
      <c r="J159" s="83"/>
      <c r="K159" s="83"/>
      <c r="L159" s="83"/>
      <c r="M159" s="83"/>
      <c r="N159" s="83"/>
      <c r="O159" s="83"/>
      <c r="P159" s="83"/>
      <c r="Q159" s="83"/>
      <c r="R159" s="83"/>
      <c r="S159" s="83"/>
      <c r="T159" s="83"/>
      <c r="U159" s="83"/>
      <c r="V159" s="83"/>
      <c r="W159" s="83"/>
      <c r="X159" s="83"/>
      <c r="Y159" s="83"/>
      <c r="Z159" s="83"/>
    </row>
    <row r="160">
      <c r="A160" s="83"/>
      <c r="B160" s="89" t="s">
        <v>261</v>
      </c>
      <c r="C160" s="90">
        <v>200.0</v>
      </c>
      <c r="D160" s="91">
        <v>1.0</v>
      </c>
      <c r="E160" s="92">
        <f t="shared" si="15"/>
        <v>100</v>
      </c>
      <c r="F160" s="85"/>
      <c r="G160" s="83"/>
      <c r="H160" s="83"/>
      <c r="I160" s="83"/>
      <c r="J160" s="83"/>
      <c r="K160" s="83"/>
      <c r="L160" s="83"/>
      <c r="M160" s="83"/>
      <c r="N160" s="83"/>
      <c r="O160" s="83"/>
      <c r="P160" s="83"/>
      <c r="Q160" s="83"/>
      <c r="R160" s="83"/>
      <c r="S160" s="83"/>
      <c r="T160" s="83"/>
      <c r="U160" s="83"/>
      <c r="V160" s="83"/>
      <c r="W160" s="83"/>
      <c r="X160" s="83"/>
      <c r="Y160" s="83"/>
      <c r="Z160" s="83"/>
    </row>
    <row r="161">
      <c r="A161" s="83"/>
      <c r="B161" s="89" t="s">
        <v>262</v>
      </c>
      <c r="C161" s="90">
        <v>270.0</v>
      </c>
      <c r="D161" s="91">
        <v>1.0</v>
      </c>
      <c r="E161" s="92">
        <f t="shared" si="15"/>
        <v>135</v>
      </c>
      <c r="F161" s="85"/>
      <c r="G161" s="83"/>
      <c r="H161" s="83"/>
      <c r="I161" s="83"/>
      <c r="J161" s="83"/>
      <c r="K161" s="83"/>
      <c r="L161" s="83"/>
      <c r="M161" s="83"/>
      <c r="N161" s="83"/>
      <c r="O161" s="83"/>
      <c r="P161" s="83"/>
      <c r="Q161" s="83"/>
      <c r="R161" s="83"/>
      <c r="S161" s="83"/>
      <c r="T161" s="83"/>
      <c r="U161" s="83"/>
      <c r="V161" s="83"/>
      <c r="W161" s="83"/>
      <c r="X161" s="83"/>
      <c r="Y161" s="83"/>
      <c r="Z161" s="83"/>
    </row>
    <row r="162">
      <c r="A162" s="83"/>
      <c r="B162" s="89" t="s">
        <v>263</v>
      </c>
      <c r="C162" s="90">
        <v>320.0</v>
      </c>
      <c r="D162" s="91">
        <v>1.0</v>
      </c>
      <c r="E162" s="92">
        <f t="shared" si="15"/>
        <v>160</v>
      </c>
      <c r="F162" s="85"/>
      <c r="G162" s="83"/>
      <c r="H162" s="83"/>
      <c r="I162" s="83"/>
      <c r="J162" s="83"/>
      <c r="K162" s="83"/>
      <c r="L162" s="83"/>
      <c r="M162" s="83"/>
      <c r="N162" s="83"/>
      <c r="O162" s="83"/>
      <c r="P162" s="83"/>
      <c r="Q162" s="83"/>
      <c r="R162" s="83"/>
      <c r="S162" s="83"/>
      <c r="T162" s="83"/>
      <c r="U162" s="83"/>
      <c r="V162" s="83"/>
      <c r="W162" s="83"/>
      <c r="X162" s="83"/>
      <c r="Y162" s="83"/>
      <c r="Z162" s="83"/>
    </row>
    <row r="163">
      <c r="A163" s="83"/>
      <c r="B163" s="89" t="s">
        <v>264</v>
      </c>
      <c r="C163" s="90">
        <v>375.0</v>
      </c>
      <c r="D163" s="91">
        <v>1.0</v>
      </c>
      <c r="E163" s="92">
        <f t="shared" si="15"/>
        <v>187.5</v>
      </c>
      <c r="F163" s="85"/>
      <c r="G163" s="83"/>
      <c r="H163" s="83"/>
      <c r="I163" s="83"/>
      <c r="J163" s="83"/>
      <c r="K163" s="83"/>
      <c r="L163" s="83"/>
      <c r="M163" s="83"/>
      <c r="N163" s="83"/>
      <c r="O163" s="83"/>
      <c r="P163" s="83"/>
      <c r="Q163" s="83"/>
      <c r="R163" s="83"/>
      <c r="S163" s="83"/>
      <c r="T163" s="83"/>
      <c r="U163" s="83"/>
      <c r="V163" s="83"/>
      <c r="W163" s="83"/>
      <c r="X163" s="83"/>
      <c r="Y163" s="83"/>
      <c r="Z163" s="83"/>
    </row>
    <row r="164">
      <c r="A164" s="83"/>
      <c r="B164" s="89" t="s">
        <v>265</v>
      </c>
      <c r="C164" s="90">
        <v>432.0</v>
      </c>
      <c r="D164" s="91">
        <v>1.0</v>
      </c>
      <c r="E164" s="92">
        <f t="shared" si="15"/>
        <v>216</v>
      </c>
      <c r="F164" s="85"/>
      <c r="G164" s="83"/>
      <c r="H164" s="83"/>
      <c r="I164" s="83"/>
      <c r="J164" s="83"/>
      <c r="K164" s="83"/>
      <c r="L164" s="83"/>
      <c r="M164" s="83"/>
      <c r="N164" s="83"/>
      <c r="O164" s="83"/>
      <c r="P164" s="83"/>
      <c r="Q164" s="83"/>
      <c r="R164" s="83"/>
      <c r="S164" s="83"/>
      <c r="T164" s="83"/>
      <c r="U164" s="83"/>
      <c r="V164" s="83"/>
      <c r="W164" s="83"/>
      <c r="X164" s="83"/>
      <c r="Y164" s="83"/>
      <c r="Z164" s="83"/>
    </row>
    <row r="165">
      <c r="A165" s="83"/>
      <c r="B165" s="89" t="s">
        <v>266</v>
      </c>
      <c r="C165" s="90">
        <v>420.0</v>
      </c>
      <c r="D165" s="91">
        <v>1.0</v>
      </c>
      <c r="E165" s="92">
        <f t="shared" si="15"/>
        <v>210</v>
      </c>
      <c r="F165" s="85"/>
      <c r="G165" s="83"/>
      <c r="H165" s="83"/>
      <c r="I165" s="83"/>
      <c r="J165" s="83"/>
      <c r="K165" s="83"/>
      <c r="L165" s="83"/>
      <c r="M165" s="83"/>
      <c r="N165" s="83"/>
      <c r="O165" s="83"/>
      <c r="P165" s="83"/>
      <c r="Q165" s="83"/>
      <c r="R165" s="83"/>
      <c r="S165" s="83"/>
      <c r="T165" s="83"/>
      <c r="U165" s="83"/>
      <c r="V165" s="83"/>
      <c r="W165" s="83"/>
      <c r="X165" s="83"/>
      <c r="Y165" s="83"/>
      <c r="Z165" s="83"/>
    </row>
    <row r="166">
      <c r="A166" s="83"/>
      <c r="B166" s="89" t="s">
        <v>267</v>
      </c>
      <c r="C166" s="90">
        <v>320.0</v>
      </c>
      <c r="D166" s="91">
        <v>1.0</v>
      </c>
      <c r="E166" s="92">
        <f t="shared" si="15"/>
        <v>160</v>
      </c>
      <c r="F166" s="85"/>
      <c r="G166" s="83"/>
      <c r="H166" s="83"/>
      <c r="I166" s="83"/>
      <c r="J166" s="83"/>
      <c r="K166" s="83"/>
      <c r="L166" s="83"/>
      <c r="M166" s="83"/>
      <c r="N166" s="83"/>
      <c r="O166" s="83"/>
      <c r="P166" s="83"/>
      <c r="Q166" s="83"/>
      <c r="R166" s="83"/>
      <c r="S166" s="83"/>
      <c r="T166" s="83"/>
      <c r="U166" s="83"/>
      <c r="V166" s="83"/>
      <c r="W166" s="83"/>
      <c r="X166" s="83"/>
      <c r="Y166" s="83"/>
      <c r="Z166" s="83"/>
    </row>
    <row r="167">
      <c r="A167" s="83"/>
      <c r="B167" s="89" t="s">
        <v>268</v>
      </c>
      <c r="C167" s="90">
        <v>360.0</v>
      </c>
      <c r="D167" s="91">
        <v>1.0</v>
      </c>
      <c r="E167" s="92">
        <f t="shared" si="15"/>
        <v>180</v>
      </c>
      <c r="F167" s="85"/>
      <c r="G167" s="83"/>
      <c r="H167" s="83"/>
      <c r="I167" s="83"/>
      <c r="J167" s="83"/>
      <c r="K167" s="83"/>
      <c r="L167" s="83"/>
      <c r="M167" s="83"/>
      <c r="N167" s="83"/>
      <c r="O167" s="83"/>
      <c r="P167" s="83"/>
      <c r="Q167" s="83"/>
      <c r="R167" s="83"/>
      <c r="S167" s="83"/>
      <c r="T167" s="83"/>
      <c r="U167" s="83"/>
      <c r="V167" s="83"/>
      <c r="W167" s="83"/>
      <c r="X167" s="83"/>
      <c r="Y167" s="83"/>
      <c r="Z167" s="83"/>
    </row>
    <row r="168">
      <c r="A168" s="83"/>
      <c r="B168" s="86"/>
      <c r="C168" s="83"/>
      <c r="D168" s="83"/>
      <c r="E168" s="83"/>
      <c r="F168" s="85"/>
      <c r="G168" s="83"/>
      <c r="H168" s="83"/>
      <c r="I168" s="83"/>
      <c r="J168" s="83"/>
      <c r="K168" s="83"/>
      <c r="L168" s="83"/>
      <c r="M168" s="83"/>
      <c r="N168" s="83"/>
      <c r="O168" s="83"/>
      <c r="P168" s="83"/>
      <c r="Q168" s="83"/>
      <c r="R168" s="83"/>
      <c r="S168" s="83"/>
      <c r="T168" s="83"/>
      <c r="U168" s="83"/>
      <c r="V168" s="83"/>
      <c r="W168" s="83"/>
      <c r="X168" s="83"/>
      <c r="Y168" s="83"/>
      <c r="Z168" s="83"/>
    </row>
    <row r="169">
      <c r="A169" s="83"/>
      <c r="B169" s="87" t="s">
        <v>269</v>
      </c>
      <c r="C169" s="83"/>
      <c r="D169" s="83"/>
      <c r="E169" s="83"/>
      <c r="F169" s="85"/>
      <c r="G169" s="83"/>
      <c r="H169" s="83"/>
      <c r="I169" s="83"/>
      <c r="J169" s="83"/>
      <c r="K169" s="83"/>
      <c r="L169" s="83"/>
      <c r="M169" s="83"/>
      <c r="N169" s="83"/>
      <c r="O169" s="83"/>
      <c r="P169" s="83"/>
      <c r="Q169" s="83"/>
      <c r="R169" s="83"/>
      <c r="S169" s="83"/>
      <c r="T169" s="83"/>
      <c r="U169" s="83"/>
      <c r="V169" s="83"/>
      <c r="W169" s="83"/>
      <c r="X169" s="83"/>
      <c r="Y169" s="83"/>
      <c r="Z169" s="83"/>
    </row>
    <row r="170">
      <c r="A170" s="83"/>
      <c r="B170" s="86"/>
      <c r="C170" s="83"/>
      <c r="D170" s="83"/>
      <c r="E170" s="83"/>
      <c r="F170" s="85"/>
      <c r="G170" s="83"/>
      <c r="H170" s="83"/>
      <c r="I170" s="83"/>
      <c r="J170" s="83"/>
      <c r="K170" s="83"/>
      <c r="L170" s="83"/>
      <c r="M170" s="83"/>
      <c r="N170" s="83"/>
      <c r="O170" s="83"/>
      <c r="P170" s="83"/>
      <c r="Q170" s="83"/>
      <c r="R170" s="83"/>
      <c r="S170" s="83"/>
      <c r="T170" s="83"/>
      <c r="U170" s="83"/>
      <c r="V170" s="83"/>
      <c r="W170" s="83"/>
      <c r="X170" s="83"/>
      <c r="Y170" s="83"/>
      <c r="Z170" s="83"/>
    </row>
    <row r="171">
      <c r="A171" s="83"/>
      <c r="B171" s="89" t="s">
        <v>138</v>
      </c>
      <c r="C171" s="90" t="s">
        <v>139</v>
      </c>
      <c r="D171" s="90" t="s">
        <v>140</v>
      </c>
      <c r="E171" s="90" t="s">
        <v>141</v>
      </c>
      <c r="F171" s="85"/>
      <c r="G171" s="83"/>
      <c r="H171" s="83"/>
      <c r="I171" s="83"/>
      <c r="J171" s="83"/>
      <c r="K171" s="83"/>
      <c r="L171" s="83"/>
      <c r="M171" s="83"/>
      <c r="N171" s="83"/>
      <c r="O171" s="83"/>
      <c r="P171" s="83"/>
      <c r="Q171" s="83"/>
      <c r="R171" s="83"/>
      <c r="S171" s="83"/>
      <c r="T171" s="83"/>
      <c r="U171" s="83"/>
      <c r="V171" s="83"/>
      <c r="W171" s="83"/>
      <c r="X171" s="83"/>
      <c r="Y171" s="83"/>
      <c r="Z171" s="83"/>
    </row>
    <row r="172">
      <c r="A172" s="83"/>
      <c r="B172" s="89" t="s">
        <v>270</v>
      </c>
      <c r="C172" s="90">
        <v>400.0</v>
      </c>
      <c r="D172" s="91">
        <f t="shared" ref="D172:D180" si="16">200/E146</f>
        <v>1.666666667</v>
      </c>
      <c r="E172" s="92">
        <f t="shared" ref="E172:E180" si="17">C172/(1+D172)</f>
        <v>150</v>
      </c>
      <c r="F172" s="85"/>
      <c r="G172" s="83"/>
      <c r="H172" s="83"/>
      <c r="I172" s="83"/>
      <c r="J172" s="83"/>
      <c r="K172" s="83"/>
      <c r="L172" s="83"/>
      <c r="M172" s="83"/>
      <c r="N172" s="83"/>
      <c r="O172" s="83"/>
      <c r="P172" s="83"/>
      <c r="Q172" s="83"/>
      <c r="R172" s="83"/>
      <c r="S172" s="83"/>
      <c r="T172" s="83"/>
      <c r="U172" s="83"/>
      <c r="V172" s="83"/>
      <c r="W172" s="83"/>
      <c r="X172" s="83"/>
      <c r="Y172" s="83"/>
      <c r="Z172" s="83"/>
    </row>
    <row r="173">
      <c r="A173" s="83"/>
      <c r="B173" s="89" t="s">
        <v>271</v>
      </c>
      <c r="C173" s="90">
        <v>600.0</v>
      </c>
      <c r="D173" s="91">
        <f t="shared" si="16"/>
        <v>2</v>
      </c>
      <c r="E173" s="92">
        <f t="shared" si="17"/>
        <v>200</v>
      </c>
      <c r="F173" s="85"/>
      <c r="G173" s="83"/>
      <c r="H173" s="83"/>
      <c r="I173" s="83"/>
      <c r="J173" s="83"/>
      <c r="K173" s="83"/>
      <c r="L173" s="83"/>
      <c r="M173" s="83"/>
      <c r="N173" s="83"/>
      <c r="O173" s="83"/>
      <c r="P173" s="83"/>
      <c r="Q173" s="83"/>
      <c r="R173" s="83"/>
      <c r="S173" s="83"/>
      <c r="T173" s="83"/>
      <c r="U173" s="83"/>
      <c r="V173" s="83"/>
      <c r="W173" s="83"/>
      <c r="X173" s="83"/>
      <c r="Y173" s="83"/>
      <c r="Z173" s="83"/>
    </row>
    <row r="174">
      <c r="A174" s="83"/>
      <c r="B174" s="89" t="s">
        <v>272</v>
      </c>
      <c r="C174" s="90">
        <v>800.0</v>
      </c>
      <c r="D174" s="91">
        <f t="shared" si="16"/>
        <v>2.222222222</v>
      </c>
      <c r="E174" s="92">
        <f t="shared" si="17"/>
        <v>248.2758621</v>
      </c>
      <c r="F174" s="85"/>
      <c r="G174" s="83"/>
      <c r="H174" s="83"/>
      <c r="I174" s="83"/>
      <c r="J174" s="83"/>
      <c r="K174" s="83"/>
      <c r="L174" s="83"/>
      <c r="M174" s="83"/>
      <c r="N174" s="83"/>
      <c r="O174" s="83"/>
      <c r="P174" s="83"/>
      <c r="Q174" s="83"/>
      <c r="R174" s="83"/>
      <c r="S174" s="83"/>
      <c r="T174" s="83"/>
      <c r="U174" s="83"/>
      <c r="V174" s="83"/>
      <c r="W174" s="83"/>
      <c r="X174" s="83"/>
      <c r="Y174" s="83"/>
      <c r="Z174" s="83"/>
    </row>
    <row r="175">
      <c r="A175" s="83"/>
      <c r="B175" s="89" t="s">
        <v>273</v>
      </c>
      <c r="C175" s="90">
        <v>1200.0</v>
      </c>
      <c r="D175" s="91">
        <f t="shared" si="16"/>
        <v>2.5</v>
      </c>
      <c r="E175" s="92">
        <f t="shared" si="17"/>
        <v>342.8571429</v>
      </c>
      <c r="F175" s="85"/>
      <c r="G175" s="83"/>
      <c r="H175" s="83"/>
      <c r="I175" s="83"/>
      <c r="J175" s="83"/>
      <c r="K175" s="83"/>
      <c r="L175" s="83"/>
      <c r="M175" s="83"/>
      <c r="N175" s="83"/>
      <c r="O175" s="83"/>
      <c r="P175" s="83"/>
      <c r="Q175" s="83"/>
      <c r="R175" s="83"/>
      <c r="S175" s="83"/>
      <c r="T175" s="83"/>
      <c r="U175" s="83"/>
      <c r="V175" s="83"/>
      <c r="W175" s="83"/>
      <c r="X175" s="83"/>
      <c r="Y175" s="83"/>
      <c r="Z175" s="83"/>
    </row>
    <row r="176">
      <c r="A176" s="83"/>
      <c r="B176" s="89" t="s">
        <v>274</v>
      </c>
      <c r="C176" s="90">
        <v>1600.0</v>
      </c>
      <c r="D176" s="91">
        <f t="shared" si="16"/>
        <v>2.666666667</v>
      </c>
      <c r="E176" s="92">
        <f t="shared" si="17"/>
        <v>436.3636364</v>
      </c>
      <c r="F176" s="85"/>
      <c r="G176" s="83"/>
      <c r="H176" s="83"/>
      <c r="I176" s="83"/>
      <c r="J176" s="83"/>
      <c r="K176" s="83"/>
      <c r="L176" s="83"/>
      <c r="M176" s="83"/>
      <c r="N176" s="83"/>
      <c r="O176" s="83"/>
      <c r="P176" s="83"/>
      <c r="Q176" s="83"/>
      <c r="R176" s="83"/>
      <c r="S176" s="83"/>
      <c r="T176" s="83"/>
      <c r="U176" s="83"/>
      <c r="V176" s="83"/>
      <c r="W176" s="83"/>
      <c r="X176" s="83"/>
      <c r="Y176" s="83"/>
      <c r="Z176" s="83"/>
    </row>
    <row r="177">
      <c r="A177" s="83"/>
      <c r="B177" s="89" t="s">
        <v>275</v>
      </c>
      <c r="C177" s="90">
        <v>2000.0</v>
      </c>
      <c r="D177" s="91">
        <f t="shared" si="16"/>
        <v>2.777777778</v>
      </c>
      <c r="E177" s="92">
        <f t="shared" si="17"/>
        <v>529.4117647</v>
      </c>
      <c r="F177" s="85"/>
      <c r="G177" s="83"/>
      <c r="H177" s="83"/>
      <c r="I177" s="83"/>
      <c r="J177" s="83"/>
      <c r="K177" s="83"/>
      <c r="L177" s="83"/>
      <c r="M177" s="83"/>
      <c r="N177" s="83"/>
      <c r="O177" s="83"/>
      <c r="P177" s="83"/>
      <c r="Q177" s="83"/>
      <c r="R177" s="83"/>
      <c r="S177" s="83"/>
      <c r="T177" s="83"/>
      <c r="U177" s="83"/>
      <c r="V177" s="83"/>
      <c r="W177" s="83"/>
      <c r="X177" s="83"/>
      <c r="Y177" s="83"/>
      <c r="Z177" s="83"/>
    </row>
    <row r="178">
      <c r="A178" s="83"/>
      <c r="B178" s="89" t="s">
        <v>276</v>
      </c>
      <c r="C178" s="90">
        <v>2600.0</v>
      </c>
      <c r="D178" s="91">
        <f t="shared" si="16"/>
        <v>3.333333333</v>
      </c>
      <c r="E178" s="92">
        <f t="shared" si="17"/>
        <v>600</v>
      </c>
      <c r="F178" s="85"/>
      <c r="G178" s="83"/>
      <c r="H178" s="83"/>
      <c r="I178" s="83"/>
      <c r="J178" s="83"/>
      <c r="K178" s="83"/>
      <c r="L178" s="83"/>
      <c r="M178" s="83"/>
      <c r="N178" s="83"/>
      <c r="O178" s="83"/>
      <c r="P178" s="83"/>
      <c r="Q178" s="83"/>
      <c r="R178" s="83"/>
      <c r="S178" s="83"/>
      <c r="T178" s="83"/>
      <c r="U178" s="83"/>
      <c r="V178" s="83"/>
      <c r="W178" s="83"/>
      <c r="X178" s="83"/>
      <c r="Y178" s="83"/>
      <c r="Z178" s="83"/>
    </row>
    <row r="179">
      <c r="A179" s="83"/>
      <c r="B179" s="89" t="s">
        <v>277</v>
      </c>
      <c r="C179" s="90">
        <v>3200.0</v>
      </c>
      <c r="D179" s="91">
        <f t="shared" si="16"/>
        <v>5</v>
      </c>
      <c r="E179" s="92">
        <f t="shared" si="17"/>
        <v>533.3333333</v>
      </c>
      <c r="F179" s="85"/>
      <c r="G179" s="83"/>
      <c r="H179" s="83"/>
      <c r="I179" s="83"/>
      <c r="J179" s="83"/>
      <c r="K179" s="83"/>
      <c r="L179" s="83"/>
      <c r="M179" s="83"/>
      <c r="N179" s="83"/>
      <c r="O179" s="83"/>
      <c r="P179" s="83"/>
      <c r="Q179" s="83"/>
      <c r="R179" s="83"/>
      <c r="S179" s="83"/>
      <c r="T179" s="83"/>
      <c r="U179" s="83"/>
      <c r="V179" s="83"/>
      <c r="W179" s="83"/>
      <c r="X179" s="83"/>
      <c r="Y179" s="83"/>
      <c r="Z179" s="83"/>
    </row>
    <row r="180">
      <c r="A180" s="83"/>
      <c r="B180" s="89" t="s">
        <v>278</v>
      </c>
      <c r="C180" s="90">
        <v>3800.0</v>
      </c>
      <c r="D180" s="91">
        <f t="shared" si="16"/>
        <v>5.555555556</v>
      </c>
      <c r="E180" s="92">
        <f t="shared" si="17"/>
        <v>579.6610169</v>
      </c>
      <c r="F180" s="85"/>
      <c r="G180" s="83"/>
      <c r="H180" s="83"/>
      <c r="I180" s="83"/>
      <c r="J180" s="83"/>
      <c r="K180" s="83"/>
      <c r="L180" s="83"/>
      <c r="M180" s="83"/>
      <c r="N180" s="83"/>
      <c r="O180" s="83"/>
      <c r="P180" s="83"/>
      <c r="Q180" s="83"/>
      <c r="R180" s="83"/>
      <c r="S180" s="83"/>
      <c r="T180" s="83"/>
      <c r="U180" s="83"/>
      <c r="V180" s="83"/>
      <c r="W180" s="83"/>
      <c r="X180" s="83"/>
      <c r="Y180" s="83"/>
      <c r="Z180" s="83"/>
    </row>
    <row r="181">
      <c r="A181" s="83"/>
      <c r="B181" s="86"/>
      <c r="C181" s="83"/>
      <c r="D181" s="83"/>
      <c r="E181" s="83"/>
      <c r="F181" s="85"/>
      <c r="G181" s="83"/>
      <c r="H181" s="83"/>
      <c r="I181" s="83"/>
      <c r="J181" s="83"/>
      <c r="K181" s="83"/>
      <c r="L181" s="83"/>
      <c r="M181" s="83"/>
      <c r="N181" s="83"/>
      <c r="O181" s="83"/>
      <c r="P181" s="83"/>
      <c r="Q181" s="83"/>
      <c r="R181" s="83"/>
      <c r="S181" s="83"/>
      <c r="T181" s="83"/>
      <c r="U181" s="83"/>
      <c r="V181" s="83"/>
      <c r="W181" s="83"/>
      <c r="X181" s="83"/>
      <c r="Y181" s="83"/>
      <c r="Z181" s="83"/>
    </row>
    <row r="182">
      <c r="A182" s="102"/>
      <c r="B182" s="103" t="s">
        <v>279</v>
      </c>
      <c r="C182" s="104" t="s">
        <v>280</v>
      </c>
      <c r="D182" s="105" t="s">
        <v>281</v>
      </c>
      <c r="E182" s="105" t="s">
        <v>282</v>
      </c>
      <c r="F182" s="106" t="s">
        <v>283</v>
      </c>
      <c r="G182" s="102"/>
      <c r="H182" s="102"/>
      <c r="I182" s="102"/>
      <c r="J182" s="102"/>
      <c r="K182" s="102"/>
      <c r="L182" s="102"/>
      <c r="M182" s="102"/>
      <c r="N182" s="102"/>
      <c r="O182" s="102"/>
      <c r="P182" s="102"/>
      <c r="Q182" s="102"/>
      <c r="R182" s="102"/>
      <c r="S182" s="102"/>
      <c r="T182" s="102"/>
      <c r="U182" s="102"/>
      <c r="V182" s="102"/>
      <c r="W182" s="102"/>
      <c r="X182" s="102"/>
      <c r="Y182" s="102"/>
      <c r="Z182" s="102"/>
    </row>
    <row r="183">
      <c r="A183" s="83"/>
      <c r="B183" s="86"/>
      <c r="C183" s="83"/>
      <c r="D183" s="83"/>
      <c r="E183" s="83"/>
      <c r="F183" s="85"/>
      <c r="G183" s="83"/>
      <c r="H183" s="83"/>
      <c r="I183" s="83"/>
      <c r="J183" s="83"/>
      <c r="K183" s="83"/>
      <c r="L183" s="83"/>
      <c r="M183" s="83"/>
      <c r="N183" s="83"/>
      <c r="O183" s="83"/>
      <c r="P183" s="83"/>
      <c r="Q183" s="83"/>
      <c r="R183" s="83"/>
      <c r="S183" s="83"/>
      <c r="T183" s="83"/>
      <c r="U183" s="83"/>
      <c r="V183" s="83"/>
      <c r="W183" s="83"/>
      <c r="X183" s="83"/>
      <c r="Y183" s="83"/>
      <c r="Z183" s="83"/>
    </row>
    <row r="184">
      <c r="A184" s="83"/>
      <c r="B184" s="89" t="s">
        <v>138</v>
      </c>
      <c r="C184" s="90" t="s">
        <v>139</v>
      </c>
      <c r="D184" s="90" t="s">
        <v>140</v>
      </c>
      <c r="E184" s="90" t="s">
        <v>141</v>
      </c>
      <c r="F184" s="107"/>
      <c r="G184" s="83"/>
      <c r="H184" s="83"/>
      <c r="I184" s="83"/>
      <c r="J184" s="83"/>
      <c r="K184" s="83"/>
      <c r="L184" s="83"/>
      <c r="M184" s="83"/>
      <c r="N184" s="83"/>
      <c r="O184" s="83"/>
      <c r="P184" s="83"/>
      <c r="Q184" s="83"/>
      <c r="R184" s="83"/>
      <c r="S184" s="83"/>
      <c r="T184" s="83"/>
      <c r="U184" s="83"/>
      <c r="V184" s="83"/>
      <c r="W184" s="83"/>
      <c r="X184" s="83"/>
      <c r="Y184" s="83"/>
      <c r="Z184" s="83"/>
    </row>
    <row r="185">
      <c r="A185" s="83"/>
      <c r="B185" s="89" t="s">
        <v>284</v>
      </c>
      <c r="C185" s="90">
        <v>500.0</v>
      </c>
      <c r="D185" s="108">
        <f>2.14/$E$16</f>
        <v>0.04755555556</v>
      </c>
      <c r="E185" s="92">
        <f t="shared" ref="E185:E187" si="18">C185/(1+D185)</f>
        <v>477.3016546</v>
      </c>
      <c r="F185" s="85"/>
      <c r="G185" s="83"/>
      <c r="H185" s="83"/>
      <c r="I185" s="83"/>
      <c r="J185" s="83"/>
      <c r="K185" s="83"/>
      <c r="L185" s="83"/>
      <c r="M185" s="83"/>
      <c r="N185" s="83"/>
      <c r="O185" s="83"/>
      <c r="P185" s="83"/>
      <c r="Q185" s="83"/>
      <c r="R185" s="83"/>
      <c r="S185" s="83"/>
      <c r="T185" s="83"/>
      <c r="U185" s="83"/>
      <c r="V185" s="83"/>
      <c r="W185" s="83"/>
      <c r="X185" s="83"/>
      <c r="Y185" s="83"/>
      <c r="Z185" s="83"/>
    </row>
    <row r="186">
      <c r="A186" s="83"/>
      <c r="B186" s="89" t="s">
        <v>285</v>
      </c>
      <c r="C186" s="90">
        <v>500.0</v>
      </c>
      <c r="D186" s="108">
        <f t="shared" ref="D186:D187" si="19">4.29/$E$16</f>
        <v>0.09533333333</v>
      </c>
      <c r="E186" s="92">
        <f t="shared" si="18"/>
        <v>456.482045</v>
      </c>
      <c r="F186" s="85"/>
      <c r="G186" s="83"/>
      <c r="H186" s="83"/>
      <c r="I186" s="83"/>
      <c r="J186" s="83"/>
      <c r="K186" s="83"/>
      <c r="L186" s="83"/>
      <c r="M186" s="83"/>
      <c r="N186" s="83"/>
      <c r="O186" s="83"/>
      <c r="P186" s="83"/>
      <c r="Q186" s="83"/>
      <c r="R186" s="83"/>
      <c r="S186" s="83"/>
      <c r="T186" s="83"/>
      <c r="U186" s="83"/>
      <c r="V186" s="83"/>
      <c r="W186" s="83"/>
      <c r="X186" s="83"/>
      <c r="Y186" s="83"/>
      <c r="Z186" s="83"/>
    </row>
    <row r="187">
      <c r="A187" s="83"/>
      <c r="B187" s="89" t="s">
        <v>286</v>
      </c>
      <c r="C187" s="90">
        <v>50.0</v>
      </c>
      <c r="D187" s="108">
        <f t="shared" si="19"/>
        <v>0.09533333333</v>
      </c>
      <c r="E187" s="92">
        <f t="shared" si="18"/>
        <v>45.6482045</v>
      </c>
      <c r="F187" s="85"/>
      <c r="G187" s="83"/>
      <c r="H187" s="83"/>
      <c r="I187" s="83"/>
      <c r="J187" s="83"/>
      <c r="K187" s="83"/>
      <c r="L187" s="83"/>
      <c r="M187" s="83"/>
      <c r="N187" s="83"/>
      <c r="O187" s="83"/>
      <c r="P187" s="83"/>
      <c r="Q187" s="83"/>
      <c r="R187" s="83"/>
      <c r="S187" s="83"/>
      <c r="T187" s="83"/>
      <c r="U187" s="83"/>
      <c r="V187" s="83"/>
      <c r="W187" s="83"/>
      <c r="X187" s="83"/>
      <c r="Y187" s="83"/>
      <c r="Z187" s="83"/>
    </row>
    <row r="188">
      <c r="A188" s="83"/>
      <c r="B188" s="86"/>
      <c r="C188" s="83"/>
      <c r="D188" s="83"/>
      <c r="E188" s="83"/>
      <c r="F188" s="85"/>
      <c r="G188" s="83"/>
      <c r="H188" s="83"/>
      <c r="I188" s="83"/>
      <c r="J188" s="83"/>
      <c r="K188" s="83"/>
      <c r="L188" s="83"/>
      <c r="M188" s="83"/>
      <c r="N188" s="83"/>
      <c r="O188" s="83"/>
      <c r="P188" s="83"/>
      <c r="Q188" s="83"/>
      <c r="R188" s="83"/>
      <c r="S188" s="83"/>
      <c r="T188" s="83"/>
      <c r="U188" s="83"/>
      <c r="V188" s="83"/>
      <c r="W188" s="83"/>
      <c r="X188" s="83"/>
      <c r="Y188" s="83"/>
      <c r="Z188" s="83"/>
    </row>
    <row r="189">
      <c r="A189" s="83"/>
      <c r="B189" s="87" t="s">
        <v>287</v>
      </c>
      <c r="C189" s="88" t="s">
        <v>288</v>
      </c>
      <c r="D189" s="83"/>
      <c r="E189" s="83"/>
      <c r="F189" s="85"/>
      <c r="G189" s="83"/>
      <c r="H189" s="83"/>
      <c r="I189" s="83"/>
      <c r="J189" s="83"/>
      <c r="K189" s="83"/>
      <c r="L189" s="83"/>
      <c r="M189" s="83"/>
      <c r="N189" s="83"/>
      <c r="O189" s="83"/>
      <c r="P189" s="83"/>
      <c r="Q189" s="83"/>
      <c r="R189" s="83"/>
      <c r="S189" s="83"/>
      <c r="T189" s="83"/>
      <c r="U189" s="83"/>
      <c r="V189" s="83"/>
      <c r="W189" s="83"/>
      <c r="X189" s="83"/>
      <c r="Y189" s="83"/>
      <c r="Z189" s="83"/>
    </row>
    <row r="190">
      <c r="A190" s="83"/>
      <c r="B190" s="86"/>
      <c r="C190" s="83"/>
      <c r="D190" s="83"/>
      <c r="E190" s="83"/>
      <c r="F190" s="85"/>
      <c r="G190" s="83"/>
      <c r="H190" s="83"/>
      <c r="I190" s="83"/>
      <c r="J190" s="83"/>
      <c r="K190" s="83"/>
      <c r="L190" s="83"/>
      <c r="M190" s="83"/>
      <c r="N190" s="83"/>
      <c r="O190" s="83"/>
      <c r="P190" s="83"/>
      <c r="Q190" s="83"/>
      <c r="R190" s="83"/>
      <c r="S190" s="83"/>
      <c r="T190" s="83"/>
      <c r="U190" s="83"/>
      <c r="V190" s="83"/>
      <c r="W190" s="83"/>
      <c r="X190" s="83"/>
      <c r="Y190" s="83"/>
      <c r="Z190" s="83"/>
    </row>
    <row r="191">
      <c r="A191" s="83"/>
      <c r="B191" s="89" t="s">
        <v>138</v>
      </c>
      <c r="C191" s="90" t="s">
        <v>139</v>
      </c>
      <c r="D191" s="90" t="s">
        <v>140</v>
      </c>
      <c r="E191" s="90" t="s">
        <v>141</v>
      </c>
      <c r="F191" s="85"/>
      <c r="G191" s="83"/>
      <c r="H191" s="83"/>
      <c r="I191" s="83"/>
      <c r="J191" s="83"/>
      <c r="K191" s="83"/>
      <c r="L191" s="83"/>
      <c r="M191" s="83"/>
      <c r="N191" s="83"/>
      <c r="O191" s="83"/>
      <c r="P191" s="83"/>
      <c r="Q191" s="83"/>
      <c r="R191" s="83"/>
      <c r="S191" s="83"/>
      <c r="T191" s="83"/>
      <c r="U191" s="83"/>
      <c r="V191" s="83"/>
      <c r="W191" s="83"/>
      <c r="X191" s="83"/>
      <c r="Y191" s="83"/>
      <c r="Z191" s="83"/>
    </row>
    <row r="192">
      <c r="A192" s="83"/>
      <c r="B192" s="89" t="s">
        <v>289</v>
      </c>
      <c r="C192" s="90">
        <v>200.0</v>
      </c>
      <c r="D192" s="108">
        <f t="shared" ref="D192:D198" si="20">200/E135+200/$E$176+200/$E$186</f>
        <v>1.9298</v>
      </c>
      <c r="E192" s="92">
        <f t="shared" ref="E192:E198" si="21">C192/(1+D192)</f>
        <v>68.26404533</v>
      </c>
      <c r="F192" s="85"/>
      <c r="G192" s="83"/>
      <c r="H192" s="83"/>
      <c r="I192" s="83"/>
      <c r="J192" s="83"/>
      <c r="K192" s="83"/>
      <c r="L192" s="83"/>
      <c r="M192" s="83"/>
      <c r="N192" s="83"/>
      <c r="O192" s="83"/>
      <c r="P192" s="83"/>
      <c r="Q192" s="83"/>
      <c r="R192" s="83"/>
      <c r="S192" s="83"/>
      <c r="T192" s="83"/>
      <c r="U192" s="83"/>
      <c r="V192" s="83"/>
      <c r="W192" s="83"/>
      <c r="X192" s="83"/>
      <c r="Y192" s="83"/>
      <c r="Z192" s="83"/>
    </row>
    <row r="193">
      <c r="A193" s="83"/>
      <c r="B193" s="89" t="s">
        <v>290</v>
      </c>
      <c r="C193" s="90">
        <v>200.0</v>
      </c>
      <c r="D193" s="108">
        <f t="shared" si="20"/>
        <v>1.868688889</v>
      </c>
      <c r="E193" s="92">
        <f t="shared" si="21"/>
        <v>69.71826076</v>
      </c>
      <c r="F193" s="85"/>
      <c r="G193" s="83"/>
      <c r="H193" s="83"/>
      <c r="I193" s="83"/>
      <c r="J193" s="83"/>
      <c r="K193" s="83"/>
      <c r="L193" s="83"/>
      <c r="M193" s="83"/>
      <c r="N193" s="83"/>
      <c r="O193" s="83"/>
      <c r="P193" s="83"/>
      <c r="Q193" s="83"/>
      <c r="R193" s="83"/>
      <c r="S193" s="83"/>
      <c r="T193" s="83"/>
      <c r="U193" s="83"/>
      <c r="V193" s="83"/>
      <c r="W193" s="83"/>
      <c r="X193" s="83"/>
      <c r="Y193" s="83"/>
      <c r="Z193" s="83"/>
    </row>
    <row r="194">
      <c r="A194" s="83"/>
      <c r="B194" s="89" t="s">
        <v>291</v>
      </c>
      <c r="C194" s="90">
        <v>200.0</v>
      </c>
      <c r="D194" s="108">
        <f t="shared" si="20"/>
        <v>2.207577778</v>
      </c>
      <c r="E194" s="92">
        <f t="shared" si="21"/>
        <v>62.35234618</v>
      </c>
      <c r="F194" s="85"/>
      <c r="G194" s="83"/>
      <c r="H194" s="83"/>
      <c r="I194" s="83"/>
      <c r="J194" s="83"/>
      <c r="K194" s="83"/>
      <c r="L194" s="83"/>
      <c r="M194" s="83"/>
      <c r="N194" s="83"/>
      <c r="O194" s="83"/>
      <c r="P194" s="83"/>
      <c r="Q194" s="83"/>
      <c r="R194" s="83"/>
      <c r="S194" s="83"/>
      <c r="T194" s="83"/>
      <c r="U194" s="83"/>
      <c r="V194" s="83"/>
      <c r="W194" s="83"/>
      <c r="X194" s="83"/>
      <c r="Y194" s="83"/>
      <c r="Z194" s="83"/>
    </row>
    <row r="195">
      <c r="A195" s="83"/>
      <c r="B195" s="89" t="s">
        <v>292</v>
      </c>
      <c r="C195" s="90">
        <v>200.0</v>
      </c>
      <c r="D195" s="108">
        <f t="shared" si="20"/>
        <v>3.2298</v>
      </c>
      <c r="E195" s="92">
        <f t="shared" si="21"/>
        <v>47.28355951</v>
      </c>
      <c r="F195" s="85"/>
      <c r="G195" s="83"/>
      <c r="H195" s="83"/>
      <c r="I195" s="83"/>
      <c r="J195" s="83"/>
      <c r="K195" s="83"/>
      <c r="L195" s="83"/>
      <c r="M195" s="83"/>
      <c r="N195" s="83"/>
      <c r="O195" s="83"/>
      <c r="P195" s="83"/>
      <c r="Q195" s="83"/>
      <c r="R195" s="83"/>
      <c r="S195" s="83"/>
      <c r="T195" s="83"/>
      <c r="U195" s="83"/>
      <c r="V195" s="83"/>
      <c r="W195" s="83"/>
      <c r="X195" s="83"/>
      <c r="Y195" s="83"/>
      <c r="Z195" s="83"/>
    </row>
    <row r="196">
      <c r="A196" s="83"/>
      <c r="B196" s="89" t="s">
        <v>293</v>
      </c>
      <c r="C196" s="90">
        <v>200.0</v>
      </c>
      <c r="D196" s="108">
        <f t="shared" si="20"/>
        <v>3.60942963</v>
      </c>
      <c r="E196" s="92">
        <f t="shared" si="21"/>
        <v>43.38931626</v>
      </c>
      <c r="F196" s="85"/>
      <c r="G196" s="83"/>
      <c r="H196" s="83"/>
      <c r="I196" s="83"/>
      <c r="J196" s="83"/>
      <c r="K196" s="83"/>
      <c r="L196" s="83"/>
      <c r="M196" s="83"/>
      <c r="N196" s="83"/>
      <c r="O196" s="83"/>
      <c r="P196" s="83"/>
      <c r="Q196" s="83"/>
      <c r="R196" s="83"/>
      <c r="S196" s="83"/>
      <c r="T196" s="83"/>
      <c r="U196" s="83"/>
      <c r="V196" s="83"/>
      <c r="W196" s="83"/>
      <c r="X196" s="83"/>
      <c r="Y196" s="83"/>
      <c r="Z196" s="83"/>
    </row>
    <row r="197">
      <c r="A197" s="83"/>
      <c r="B197" s="89" t="s">
        <v>294</v>
      </c>
      <c r="C197" s="90">
        <v>200.0</v>
      </c>
      <c r="D197" s="108">
        <f t="shared" si="20"/>
        <v>3.868688889</v>
      </c>
      <c r="E197" s="92">
        <f t="shared" si="21"/>
        <v>41.07882113</v>
      </c>
      <c r="F197" s="85"/>
      <c r="G197" s="83"/>
      <c r="H197" s="83"/>
      <c r="I197" s="83"/>
      <c r="J197" s="83"/>
      <c r="K197" s="83"/>
      <c r="L197" s="83"/>
      <c r="M197" s="83"/>
      <c r="N197" s="83"/>
      <c r="O197" s="83"/>
      <c r="P197" s="83"/>
      <c r="Q197" s="83"/>
      <c r="R197" s="83"/>
      <c r="S197" s="83"/>
      <c r="T197" s="83"/>
      <c r="U197" s="83"/>
      <c r="V197" s="83"/>
      <c r="W197" s="83"/>
      <c r="X197" s="83"/>
      <c r="Y197" s="83"/>
      <c r="Z197" s="83"/>
    </row>
    <row r="198">
      <c r="A198" s="83"/>
      <c r="B198" s="89" t="s">
        <v>295</v>
      </c>
      <c r="C198" s="90">
        <v>200.0</v>
      </c>
      <c r="D198" s="108">
        <f t="shared" si="20"/>
        <v>4.3548</v>
      </c>
      <c r="E198" s="92">
        <f t="shared" si="21"/>
        <v>37.34966759</v>
      </c>
      <c r="F198" s="85"/>
      <c r="G198" s="83"/>
      <c r="H198" s="83"/>
      <c r="I198" s="83"/>
      <c r="J198" s="83"/>
      <c r="K198" s="83"/>
      <c r="L198" s="83"/>
      <c r="M198" s="83"/>
      <c r="N198" s="83"/>
      <c r="O198" s="83"/>
      <c r="P198" s="83"/>
      <c r="Q198" s="83"/>
      <c r="R198" s="83"/>
      <c r="S198" s="83"/>
      <c r="T198" s="83"/>
      <c r="U198" s="83"/>
      <c r="V198" s="83"/>
      <c r="W198" s="83"/>
      <c r="X198" s="83"/>
      <c r="Y198" s="83"/>
      <c r="Z198" s="83"/>
    </row>
    <row r="199">
      <c r="A199" s="83"/>
      <c r="B199" s="86"/>
      <c r="C199" s="83"/>
      <c r="D199" s="83"/>
      <c r="E199" s="83"/>
      <c r="F199" s="85"/>
      <c r="G199" s="83"/>
      <c r="H199" s="83"/>
      <c r="I199" s="83"/>
      <c r="J199" s="83"/>
      <c r="K199" s="83"/>
      <c r="L199" s="83"/>
      <c r="M199" s="83"/>
      <c r="N199" s="83"/>
      <c r="O199" s="83"/>
      <c r="P199" s="83"/>
      <c r="Q199" s="83"/>
      <c r="R199" s="83"/>
      <c r="S199" s="83"/>
      <c r="T199" s="83"/>
      <c r="U199" s="83"/>
      <c r="V199" s="83"/>
      <c r="W199" s="83"/>
      <c r="X199" s="83"/>
      <c r="Y199" s="83"/>
      <c r="Z199" s="83"/>
    </row>
    <row r="200">
      <c r="A200" s="83"/>
      <c r="B200" s="87" t="s">
        <v>296</v>
      </c>
      <c r="C200" s="88" t="s">
        <v>297</v>
      </c>
      <c r="D200" s="83"/>
      <c r="E200" s="83"/>
      <c r="F200" s="85"/>
      <c r="G200" s="83"/>
      <c r="H200" s="83"/>
      <c r="I200" s="83"/>
      <c r="J200" s="83"/>
      <c r="K200" s="83"/>
      <c r="L200" s="83"/>
      <c r="M200" s="83"/>
      <c r="N200" s="83"/>
      <c r="O200" s="83"/>
      <c r="P200" s="83"/>
      <c r="Q200" s="83"/>
      <c r="R200" s="83"/>
      <c r="S200" s="83"/>
      <c r="T200" s="83"/>
      <c r="U200" s="83"/>
      <c r="V200" s="83"/>
      <c r="W200" s="83"/>
      <c r="X200" s="83"/>
      <c r="Y200" s="83"/>
      <c r="Z200" s="83"/>
    </row>
    <row r="201">
      <c r="A201" s="83"/>
      <c r="B201" s="86"/>
      <c r="C201" s="83"/>
      <c r="D201" s="83"/>
      <c r="E201" s="83"/>
      <c r="F201" s="85"/>
      <c r="G201" s="83"/>
      <c r="H201" s="83"/>
      <c r="I201" s="83"/>
      <c r="J201" s="83"/>
      <c r="K201" s="83"/>
      <c r="L201" s="83"/>
      <c r="M201" s="83"/>
      <c r="N201" s="83"/>
      <c r="O201" s="83"/>
      <c r="P201" s="83"/>
      <c r="Q201" s="83"/>
      <c r="R201" s="83"/>
      <c r="S201" s="83"/>
      <c r="T201" s="83"/>
      <c r="U201" s="83"/>
      <c r="V201" s="83"/>
      <c r="W201" s="83"/>
      <c r="X201" s="83"/>
      <c r="Y201" s="83"/>
      <c r="Z201" s="83"/>
    </row>
    <row r="202">
      <c r="A202" s="83"/>
      <c r="B202" s="89" t="s">
        <v>138</v>
      </c>
      <c r="C202" s="90" t="s">
        <v>139</v>
      </c>
      <c r="D202" s="90" t="s">
        <v>140</v>
      </c>
      <c r="E202" s="90" t="s">
        <v>141</v>
      </c>
      <c r="F202" s="85"/>
      <c r="G202" s="83"/>
      <c r="H202" s="83"/>
      <c r="I202" s="83"/>
      <c r="J202" s="83"/>
      <c r="K202" s="83"/>
      <c r="L202" s="83"/>
      <c r="M202" s="83"/>
      <c r="N202" s="83"/>
      <c r="O202" s="83"/>
      <c r="P202" s="83"/>
      <c r="Q202" s="83"/>
      <c r="R202" s="83"/>
      <c r="S202" s="83"/>
      <c r="T202" s="83"/>
      <c r="U202" s="83"/>
      <c r="V202" s="83"/>
      <c r="W202" s="83"/>
      <c r="X202" s="83"/>
      <c r="Y202" s="83"/>
      <c r="Z202" s="83"/>
    </row>
    <row r="203">
      <c r="A203" s="83"/>
      <c r="B203" s="89" t="s">
        <v>286</v>
      </c>
      <c r="C203" s="90">
        <v>1400.0</v>
      </c>
      <c r="D203" s="108">
        <f>200/E187</f>
        <v>4.381333333</v>
      </c>
      <c r="E203" s="92">
        <f>C203/(1+D203)</f>
        <v>260.1585728</v>
      </c>
      <c r="F203" s="85"/>
      <c r="G203" s="83"/>
      <c r="H203" s="83"/>
      <c r="I203" s="83"/>
      <c r="J203" s="83"/>
      <c r="K203" s="83"/>
      <c r="L203" s="83"/>
      <c r="M203" s="83"/>
      <c r="N203" s="83"/>
      <c r="O203" s="83"/>
      <c r="P203" s="83"/>
      <c r="Q203" s="83"/>
      <c r="R203" s="83"/>
      <c r="S203" s="83"/>
      <c r="T203" s="83"/>
      <c r="U203" s="83"/>
      <c r="V203" s="83"/>
      <c r="W203" s="83"/>
      <c r="X203" s="83"/>
      <c r="Y203" s="83"/>
      <c r="Z203" s="83"/>
    </row>
    <row r="204">
      <c r="A204" s="83"/>
      <c r="B204" s="86"/>
      <c r="C204" s="83"/>
      <c r="D204" s="108"/>
      <c r="E204" s="92"/>
      <c r="F204" s="85"/>
      <c r="G204" s="83"/>
      <c r="H204" s="83"/>
      <c r="I204" s="83"/>
      <c r="J204" s="83"/>
      <c r="K204" s="83"/>
      <c r="L204" s="83"/>
      <c r="M204" s="83"/>
      <c r="N204" s="83"/>
      <c r="O204" s="83"/>
      <c r="P204" s="83"/>
      <c r="Q204" s="83"/>
      <c r="R204" s="83"/>
      <c r="S204" s="83"/>
      <c r="T204" s="83"/>
      <c r="U204" s="83"/>
      <c r="V204" s="83"/>
      <c r="W204" s="83"/>
      <c r="X204" s="83"/>
      <c r="Y204" s="83"/>
      <c r="Z204" s="83"/>
    </row>
    <row r="205">
      <c r="A205" s="83"/>
      <c r="B205" s="87" t="s">
        <v>298</v>
      </c>
      <c r="C205" s="88" t="s">
        <v>299</v>
      </c>
      <c r="D205" s="108"/>
      <c r="E205" s="92"/>
      <c r="F205" s="85"/>
      <c r="G205" s="83"/>
      <c r="H205" s="83"/>
      <c r="I205" s="83"/>
      <c r="J205" s="83"/>
      <c r="K205" s="83"/>
      <c r="L205" s="83"/>
      <c r="M205" s="83"/>
      <c r="N205" s="83"/>
      <c r="O205" s="83"/>
      <c r="P205" s="83"/>
      <c r="Q205" s="83"/>
      <c r="R205" s="83"/>
      <c r="S205" s="83"/>
      <c r="T205" s="83"/>
      <c r="U205" s="83"/>
      <c r="V205" s="83"/>
      <c r="W205" s="83"/>
      <c r="X205" s="83"/>
      <c r="Y205" s="83"/>
      <c r="Z205" s="83"/>
    </row>
    <row r="206">
      <c r="A206" s="83"/>
      <c r="B206" s="86"/>
      <c r="C206" s="83"/>
      <c r="D206" s="83"/>
      <c r="E206" s="92"/>
      <c r="F206" s="85"/>
      <c r="G206" s="83"/>
      <c r="H206" s="83"/>
      <c r="I206" s="83"/>
      <c r="J206" s="83"/>
      <c r="K206" s="83"/>
      <c r="L206" s="83"/>
      <c r="M206" s="83"/>
      <c r="N206" s="83"/>
      <c r="O206" s="83"/>
      <c r="P206" s="83"/>
      <c r="Q206" s="83"/>
      <c r="R206" s="83"/>
      <c r="S206" s="83"/>
      <c r="T206" s="83"/>
      <c r="U206" s="83"/>
      <c r="V206" s="83"/>
      <c r="W206" s="83"/>
      <c r="X206" s="83"/>
      <c r="Y206" s="83"/>
      <c r="Z206" s="83"/>
    </row>
    <row r="207">
      <c r="A207" s="83"/>
      <c r="B207" s="89" t="s">
        <v>138</v>
      </c>
      <c r="C207" s="90" t="s">
        <v>139</v>
      </c>
      <c r="D207" s="90" t="s">
        <v>140</v>
      </c>
      <c r="E207" s="90" t="s">
        <v>141</v>
      </c>
      <c r="F207" s="85"/>
      <c r="G207" s="83"/>
      <c r="H207" s="83"/>
      <c r="I207" s="83"/>
      <c r="J207" s="83"/>
      <c r="K207" s="83"/>
      <c r="L207" s="83"/>
      <c r="M207" s="83"/>
      <c r="N207" s="83"/>
      <c r="O207" s="83"/>
      <c r="P207" s="83"/>
      <c r="Q207" s="83"/>
      <c r="R207" s="83"/>
      <c r="S207" s="83"/>
      <c r="T207" s="83"/>
      <c r="U207" s="83"/>
      <c r="V207" s="83"/>
      <c r="W207" s="83"/>
      <c r="X207" s="83"/>
      <c r="Y207" s="83"/>
      <c r="Z207" s="83"/>
    </row>
    <row r="208">
      <c r="A208" s="83"/>
      <c r="B208" s="89" t="s">
        <v>300</v>
      </c>
      <c r="C208" s="90">
        <v>200.0</v>
      </c>
      <c r="D208" s="108">
        <f>200/$E$176+200/$E$203</f>
        <v>1.227095238</v>
      </c>
      <c r="E208" s="92">
        <f t="shared" ref="E208:E212" si="22">C208/(1+D208)</f>
        <v>89.80307469</v>
      </c>
      <c r="F208" s="85"/>
      <c r="G208" s="83"/>
      <c r="H208" s="83"/>
      <c r="I208" s="83"/>
      <c r="J208" s="83"/>
      <c r="K208" s="83"/>
      <c r="L208" s="83"/>
      <c r="M208" s="83"/>
      <c r="N208" s="83"/>
      <c r="O208" s="83"/>
      <c r="P208" s="83"/>
      <c r="Q208" s="83"/>
      <c r="R208" s="83"/>
      <c r="S208" s="83"/>
      <c r="T208" s="83"/>
      <c r="U208" s="83"/>
      <c r="V208" s="83"/>
      <c r="W208" s="83"/>
      <c r="X208" s="83"/>
      <c r="Y208" s="83"/>
      <c r="Z208" s="83"/>
    </row>
    <row r="209">
      <c r="A209" s="83"/>
      <c r="B209" s="89" t="s">
        <v>301</v>
      </c>
      <c r="C209" s="90">
        <v>200.0</v>
      </c>
      <c r="D209" s="108">
        <f>200/$E$176+200/$E$203+200/E186</f>
        <v>1.665228571</v>
      </c>
      <c r="E209" s="92">
        <f t="shared" si="22"/>
        <v>75.04046825</v>
      </c>
      <c r="F209" s="109" t="s">
        <v>302</v>
      </c>
      <c r="G209" s="83"/>
      <c r="H209" s="83"/>
      <c r="I209" s="83"/>
      <c r="J209" s="83"/>
      <c r="K209" s="83"/>
      <c r="L209" s="83"/>
      <c r="M209" s="83"/>
      <c r="N209" s="83"/>
      <c r="O209" s="83"/>
      <c r="P209" s="83"/>
      <c r="Q209" s="83"/>
      <c r="R209" s="83"/>
      <c r="S209" s="83"/>
      <c r="T209" s="83"/>
      <c r="U209" s="83"/>
      <c r="V209" s="83"/>
      <c r="W209" s="83"/>
      <c r="X209" s="83"/>
      <c r="Y209" s="83"/>
      <c r="Z209" s="83"/>
    </row>
    <row r="210">
      <c r="A210" s="83"/>
      <c r="B210" s="89" t="s">
        <v>303</v>
      </c>
      <c r="C210" s="90">
        <v>200.0</v>
      </c>
      <c r="D210" s="108">
        <f>200/$E$176+200/$E$203++200/E10</f>
        <v>2.893761905</v>
      </c>
      <c r="E210" s="92">
        <f t="shared" si="22"/>
        <v>51.36420893</v>
      </c>
      <c r="F210" s="85"/>
      <c r="G210" s="83"/>
      <c r="H210" s="83"/>
      <c r="I210" s="83"/>
      <c r="J210" s="83"/>
      <c r="K210" s="83"/>
      <c r="L210" s="83"/>
      <c r="M210" s="83"/>
      <c r="N210" s="83"/>
      <c r="O210" s="83"/>
      <c r="P210" s="83"/>
      <c r="Q210" s="83"/>
      <c r="R210" s="83"/>
      <c r="S210" s="83"/>
      <c r="T210" s="83"/>
      <c r="U210" s="83"/>
      <c r="V210" s="83"/>
      <c r="W210" s="83"/>
      <c r="X210" s="83"/>
      <c r="Y210" s="83"/>
      <c r="Z210" s="83"/>
    </row>
    <row r="211">
      <c r="A211" s="83"/>
      <c r="B211" s="89" t="s">
        <v>304</v>
      </c>
      <c r="C211" s="90">
        <v>200.0</v>
      </c>
      <c r="D211" s="108">
        <f>200/$E$176+400/$E$203+400/E163</f>
        <v>4.129190476</v>
      </c>
      <c r="E211" s="92">
        <f t="shared" si="22"/>
        <v>38.99250787</v>
      </c>
      <c r="F211" s="109" t="s">
        <v>305</v>
      </c>
      <c r="G211" s="83"/>
      <c r="H211" s="83"/>
      <c r="I211" s="83"/>
      <c r="J211" s="83"/>
      <c r="K211" s="83"/>
      <c r="L211" s="83"/>
      <c r="M211" s="83"/>
      <c r="N211" s="83"/>
      <c r="O211" s="83"/>
      <c r="P211" s="83"/>
      <c r="Q211" s="83"/>
      <c r="R211" s="83"/>
      <c r="S211" s="83"/>
      <c r="T211" s="83"/>
      <c r="U211" s="83"/>
      <c r="V211" s="83"/>
      <c r="W211" s="83"/>
      <c r="X211" s="83"/>
      <c r="Y211" s="83"/>
      <c r="Z211" s="83"/>
    </row>
    <row r="212">
      <c r="A212" s="83"/>
      <c r="B212" s="89" t="s">
        <v>306</v>
      </c>
      <c r="C212" s="90">
        <v>200.0</v>
      </c>
      <c r="D212" s="108">
        <f>200/$E$176+400/$E$203+400/E186</f>
        <v>2.87212381</v>
      </c>
      <c r="E212" s="92">
        <f t="shared" si="22"/>
        <v>51.65124098</v>
      </c>
      <c r="F212" s="109" t="s">
        <v>302</v>
      </c>
      <c r="G212" s="83"/>
      <c r="H212" s="83"/>
      <c r="I212" s="83"/>
      <c r="J212" s="83"/>
      <c r="K212" s="83"/>
      <c r="L212" s="83"/>
      <c r="M212" s="83"/>
      <c r="N212" s="83"/>
      <c r="O212" s="83"/>
      <c r="P212" s="83"/>
      <c r="Q212" s="83"/>
      <c r="R212" s="83"/>
      <c r="S212" s="83"/>
      <c r="T212" s="83"/>
      <c r="U212" s="83"/>
      <c r="V212" s="83"/>
      <c r="W212" s="83"/>
      <c r="X212" s="83"/>
      <c r="Y212" s="83"/>
      <c r="Z212" s="83"/>
    </row>
    <row r="213">
      <c r="A213" s="83"/>
      <c r="B213" s="89" t="s">
        <v>307</v>
      </c>
      <c r="C213" s="90">
        <v>200.0</v>
      </c>
      <c r="D213" s="110" t="s">
        <v>121</v>
      </c>
      <c r="E213" s="91" t="s">
        <v>121</v>
      </c>
      <c r="F213" s="109" t="s">
        <v>308</v>
      </c>
      <c r="G213" s="83"/>
      <c r="H213" s="83"/>
      <c r="I213" s="83"/>
      <c r="J213" s="83"/>
      <c r="K213" s="83"/>
      <c r="L213" s="83"/>
      <c r="M213" s="83"/>
      <c r="N213" s="83"/>
      <c r="O213" s="83"/>
      <c r="P213" s="83"/>
      <c r="Q213" s="83"/>
      <c r="R213" s="83"/>
      <c r="S213" s="83"/>
      <c r="T213" s="83"/>
      <c r="U213" s="83"/>
      <c r="V213" s="83"/>
      <c r="W213" s="83"/>
      <c r="X213" s="83"/>
      <c r="Y213" s="83"/>
      <c r="Z213" s="83"/>
    </row>
    <row r="214">
      <c r="A214" s="83"/>
      <c r="B214" s="89" t="s">
        <v>309</v>
      </c>
      <c r="C214" s="90">
        <v>200.0</v>
      </c>
      <c r="D214" s="108">
        <f>200/$E$176+600/$E$203+200/E187</f>
        <v>7.145952381</v>
      </c>
      <c r="E214" s="92">
        <f t="shared" ref="E214:E215" si="23">C214/(1+D214)</f>
        <v>24.55207085</v>
      </c>
      <c r="F214" s="109" t="s">
        <v>310</v>
      </c>
      <c r="G214" s="83"/>
      <c r="H214" s="83"/>
      <c r="I214" s="83"/>
      <c r="J214" s="83"/>
      <c r="K214" s="83"/>
      <c r="L214" s="83"/>
      <c r="M214" s="83"/>
      <c r="N214" s="83"/>
      <c r="O214" s="83"/>
      <c r="P214" s="83"/>
      <c r="Q214" s="83"/>
      <c r="R214" s="83"/>
      <c r="S214" s="83"/>
      <c r="T214" s="83"/>
      <c r="U214" s="83"/>
      <c r="V214" s="83"/>
      <c r="W214" s="83"/>
      <c r="X214" s="83"/>
      <c r="Y214" s="83"/>
      <c r="Z214" s="83"/>
    </row>
    <row r="215">
      <c r="A215" s="83"/>
      <c r="B215" s="111" t="s">
        <v>311</v>
      </c>
      <c r="C215" s="112">
        <v>200.0</v>
      </c>
      <c r="D215" s="113">
        <f>400/$E$176+400/E208+400/E209</f>
        <v>10.70131429</v>
      </c>
      <c r="E215" s="114">
        <f t="shared" si="23"/>
        <v>17.0920971</v>
      </c>
      <c r="F215" s="115"/>
      <c r="G215" s="83"/>
      <c r="H215" s="83"/>
      <c r="I215" s="83"/>
      <c r="J215" s="83"/>
      <c r="K215" s="83"/>
      <c r="L215" s="83"/>
      <c r="M215" s="83"/>
      <c r="N215" s="83"/>
      <c r="O215" s="83"/>
      <c r="P215" s="83"/>
      <c r="Q215" s="83"/>
      <c r="R215" s="83"/>
      <c r="S215" s="83"/>
      <c r="T215" s="83"/>
      <c r="U215" s="83"/>
      <c r="V215" s="83"/>
      <c r="W215" s="83"/>
      <c r="X215" s="83"/>
      <c r="Y215" s="83"/>
      <c r="Z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row r="100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row>
    <row r="1002">
      <c r="A1002" s="83"/>
      <c r="B1002" s="83"/>
      <c r="C1002" s="83"/>
      <c r="D1002" s="83"/>
      <c r="E1002" s="83"/>
      <c r="F1002" s="83"/>
      <c r="G1002" s="83"/>
      <c r="H1002" s="83"/>
      <c r="I1002" s="83"/>
      <c r="J1002" s="83"/>
      <c r="K1002" s="83"/>
      <c r="L1002" s="83"/>
      <c r="M1002" s="83"/>
      <c r="N1002" s="83"/>
      <c r="O1002" s="83"/>
      <c r="P1002" s="83"/>
      <c r="Q1002" s="83"/>
      <c r="R1002" s="83"/>
      <c r="S1002" s="83"/>
      <c r="T1002" s="83"/>
      <c r="U1002" s="83"/>
      <c r="V1002" s="83"/>
      <c r="W1002" s="83"/>
      <c r="X1002" s="83"/>
      <c r="Y1002" s="83"/>
      <c r="Z1002" s="83"/>
    </row>
    <row r="1003">
      <c r="A1003" s="83"/>
      <c r="B1003" s="83"/>
      <c r="C1003" s="83"/>
      <c r="D1003" s="83"/>
      <c r="E1003" s="83"/>
      <c r="F1003" s="83"/>
      <c r="G1003" s="83"/>
      <c r="H1003" s="83"/>
      <c r="I1003" s="83"/>
      <c r="J1003" s="83"/>
      <c r="K1003" s="83"/>
      <c r="L1003" s="83"/>
      <c r="M1003" s="83"/>
      <c r="N1003" s="83"/>
      <c r="O1003" s="83"/>
      <c r="P1003" s="83"/>
      <c r="Q1003" s="83"/>
      <c r="R1003" s="83"/>
      <c r="S1003" s="83"/>
      <c r="T1003" s="83"/>
      <c r="U1003" s="83"/>
      <c r="V1003" s="83"/>
      <c r="W1003" s="83"/>
      <c r="X1003" s="83"/>
      <c r="Y1003" s="83"/>
      <c r="Z1003" s="83"/>
    </row>
    <row r="1004">
      <c r="A1004" s="83"/>
      <c r="B1004" s="83"/>
      <c r="C1004" s="83"/>
      <c r="D1004" s="83"/>
      <c r="E1004" s="83"/>
      <c r="F1004" s="83"/>
      <c r="G1004" s="83"/>
      <c r="H1004" s="83"/>
      <c r="I1004" s="83"/>
      <c r="J1004" s="83"/>
      <c r="K1004" s="83"/>
      <c r="L1004" s="83"/>
      <c r="M1004" s="83"/>
      <c r="N1004" s="83"/>
      <c r="O1004" s="83"/>
      <c r="P1004" s="83"/>
      <c r="Q1004" s="83"/>
      <c r="R1004" s="83"/>
      <c r="S1004" s="83"/>
      <c r="T1004" s="83"/>
      <c r="U1004" s="83"/>
      <c r="V1004" s="83"/>
      <c r="W1004" s="83"/>
      <c r="X1004" s="83"/>
      <c r="Y1004" s="83"/>
      <c r="Z1004" s="83"/>
    </row>
    <row r="1005">
      <c r="A1005" s="83"/>
      <c r="B1005" s="83"/>
      <c r="C1005" s="83"/>
      <c r="D1005" s="83"/>
      <c r="E1005" s="83"/>
      <c r="F1005" s="83"/>
      <c r="G1005" s="83"/>
      <c r="H1005" s="83"/>
      <c r="I1005" s="83"/>
      <c r="J1005" s="83"/>
      <c r="K1005" s="83"/>
      <c r="L1005" s="83"/>
      <c r="M1005" s="83"/>
      <c r="N1005" s="83"/>
      <c r="O1005" s="83"/>
      <c r="P1005" s="83"/>
      <c r="Q1005" s="83"/>
      <c r="R1005" s="83"/>
      <c r="S1005" s="83"/>
      <c r="T1005" s="83"/>
      <c r="U1005" s="83"/>
      <c r="V1005" s="83"/>
      <c r="W1005" s="83"/>
      <c r="X1005" s="83"/>
      <c r="Y1005" s="83"/>
      <c r="Z1005" s="83"/>
    </row>
  </sheetData>
  <printOptions gridLines="1" horizontalCentered="1"/>
  <pageMargins bottom="0.75" footer="0.0" header="0.0" left="0.7" right="0.7" top="0.75"/>
  <pageSetup fitToHeight="0" cellComments="atEnd" orientation="landscape" pageOrder="overThenDown"/>
  <drawing r:id="rId1"/>
</worksheet>
</file>