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a\Downloads\Data Science\Advanced Excel\"/>
    </mc:Choice>
  </mc:AlternateContent>
  <xr:revisionPtr revIDLastSave="0" documentId="13_ncr:1_{DE287824-1060-4DDF-8AE5-DBDEC7E9EC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if" sheetId="4" r:id="rId1"/>
    <sheet name="Sum using filter" sheetId="8" r:id="rId2"/>
  </sheets>
  <definedNames>
    <definedName name="_xlnm._FilterDatabase" localSheetId="0" hidden="1">sumif!$A$1:$L$21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5" i="4" l="1"/>
  <c r="AC16" i="4"/>
  <c r="AC14" i="4"/>
  <c r="AB14" i="4" a="1"/>
  <c r="AB14" i="4" s="1"/>
  <c r="AB10" i="4" a="1"/>
  <c r="AB10" i="4" s="1"/>
  <c r="AC10" i="4" s="1"/>
  <c r="AC11" i="4"/>
  <c r="AC12" i="4"/>
  <c r="AC6" i="4"/>
  <c r="AB6" i="4" a="1"/>
  <c r="AB6" i="4" s="1"/>
  <c r="AC7" i="4"/>
  <c r="AC8" i="4"/>
  <c r="Y12" i="4"/>
  <c r="Y10" i="4"/>
  <c r="Y8" i="4"/>
  <c r="K2" i="4"/>
  <c r="K3" i="4"/>
  <c r="K4" i="4"/>
  <c r="K5" i="4"/>
  <c r="K6" i="4"/>
  <c r="K7" i="4"/>
  <c r="Q15" i="4" s="1"/>
  <c r="K8" i="4"/>
  <c r="Q16" i="4" s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Q14" i="4"/>
  <c r="S13" i="4"/>
  <c r="J2" i="4"/>
  <c r="S11" i="4"/>
  <c r="T10" i="4"/>
  <c r="I2" i="4"/>
  <c r="S10" i="4"/>
  <c r="S9" i="4"/>
  <c r="O33" i="4"/>
  <c r="O25" i="4" a="1"/>
  <c r="O25" i="4" s="1"/>
  <c r="S8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S7" i="4"/>
  <c r="B3" i="8"/>
  <c r="R4" i="4"/>
  <c r="B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<sst xmlns="http://schemas.openxmlformats.org/spreadsheetml/2006/main" count="140" uniqueCount="80">
  <si>
    <t>Order ID</t>
  </si>
  <si>
    <t>Order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</si>
  <si>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</si>
  <si>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</si>
  <si>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</si>
  <si>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</si>
  <si>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</si>
  <si>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</si>
  <si>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</si>
  <si>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</si>
  <si>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</si>
  <si>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</si>
  <si>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Region</t>
  </si>
  <si>
    <t>Product ID</t>
  </si>
  <si>
    <t>Category</t>
  </si>
  <si>
    <t>South</t>
  </si>
  <si>
    <t>FUR-BO-10001798</t>
  </si>
  <si>
    <t>Furniture</t>
  </si>
  <si>
    <t>FUR-CH-10000454</t>
  </si>
  <si>
    <t>West</t>
  </si>
  <si>
    <t>OFF-LA-10000240</t>
  </si>
  <si>
    <t>Office Supplies</t>
  </si>
  <si>
    <t>FUR-TA-10000577</t>
  </si>
  <si>
    <t>OFF-ST-10000760</t>
  </si>
  <si>
    <t>FUR-FU-10001487</t>
  </si>
  <si>
    <t>OFF-AR-10002833</t>
  </si>
  <si>
    <t>TEC-PH-10002275</t>
  </si>
  <si>
    <t>Technology</t>
  </si>
  <si>
    <t>OFF-BI-10003910</t>
  </si>
  <si>
    <t>OFF-AP-10002892</t>
  </si>
  <si>
    <t>FUR-TA-10001539</t>
  </si>
  <si>
    <t>TEC-PH-10002033</t>
  </si>
  <si>
    <t>OFF-PA-10002365</t>
  </si>
  <si>
    <t>OFF-BI-10003656</t>
  </si>
  <si>
    <t>Central</t>
  </si>
  <si>
    <t>OFF-AP-10002311</t>
  </si>
  <si>
    <t>OFF-BI-10000756</t>
  </si>
  <si>
    <t>OFF-ST-10004186</t>
  </si>
  <si>
    <t>OFF-ST-10000107</t>
  </si>
  <si>
    <t>OFF-AR-10003056</t>
  </si>
  <si>
    <t>TEC-PH-10001949</t>
  </si>
  <si>
    <t>Questions</t>
  </si>
  <si>
    <t>Total Sales</t>
  </si>
  <si>
    <t>Total Sales of Furniture category</t>
  </si>
  <si>
    <t xml:space="preserve">Total Sales of Furniture category in south region </t>
  </si>
  <si>
    <t>Total Sales in year 2014</t>
  </si>
  <si>
    <t>Total Sales of Furniture category in year 2014</t>
  </si>
  <si>
    <t>Total Sales ofOrder Id Starting with CA</t>
  </si>
  <si>
    <t>solution</t>
  </si>
  <si>
    <t>count rows of South</t>
  </si>
  <si>
    <t>count rows of West and Technology</t>
  </si>
  <si>
    <t>Total rows</t>
  </si>
  <si>
    <t xml:space="preserve">South </t>
  </si>
  <si>
    <t>Total maximum sales in Furniture</t>
  </si>
  <si>
    <t>minimum slaes in Furniture category</t>
  </si>
  <si>
    <t>Average sales of Furniture category</t>
  </si>
  <si>
    <t>averageif(criteria range,criteria,average_range)</t>
  </si>
  <si>
    <t>avergaeifs(average_range,criteria range1,criteria1)</t>
  </si>
  <si>
    <t>calculate average sales for furniture in west</t>
  </si>
  <si>
    <t>total orders</t>
  </si>
  <si>
    <t>Segment</t>
  </si>
  <si>
    <t xml:space="preserve">Target  Sales </t>
  </si>
  <si>
    <t>sales</t>
  </si>
  <si>
    <t xml:space="preserve">Corporate </t>
  </si>
  <si>
    <t>Home Office</t>
  </si>
  <si>
    <t>Consumer</t>
  </si>
  <si>
    <t>Sum Of sales of Furniture category</t>
  </si>
  <si>
    <t xml:space="preserve"> Wrong</t>
  </si>
  <si>
    <t>Total Average sales for "South" Region</t>
  </si>
  <si>
    <t>Average Sales for south region</t>
  </si>
  <si>
    <t>Wrong</t>
  </si>
  <si>
    <t xml:space="preserve">Don’t apply any function on filtered data </t>
  </si>
  <si>
    <t xml:space="preserve">Range continuous </t>
  </si>
  <si>
    <t>sumif(range,riteria,sumrange)</t>
  </si>
  <si>
    <t>sumifs(sum_range,criteriarange1,criteria,crteria_range2,criteria2….</t>
  </si>
  <si>
    <t>year()</t>
  </si>
  <si>
    <t>left</t>
  </si>
  <si>
    <t>trim()</t>
  </si>
  <si>
    <t>Q2 using Filter function</t>
  </si>
  <si>
    <t xml:space="preserve">max sales in different category using 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</si>
</sst>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1" xfId="0" applyBorder="1"/>
    <xf numFmtId="0" fontId="4" fillId="2" borderId="1" xfId="1" applyFont="1" applyFill="1" applyBorder="1"/>
    <xf numFmtId="0" fontId="3" fillId="0" borderId="1" xfId="1" applyBorder="1"/>
    <xf numFmtId="0" fontId="4" fillId="2" borderId="2" xfId="1" applyFont="1" applyFill="1" applyBorder="1"/>
    <xf numFmtId="0" fontId="2" fillId="2" borderId="1" xfId="0" applyFont="1" applyFill="1" applyBorder="1"/>
    <xf numFmtId="0" fontId="3" fillId="0" borderId="2" xfId="1" applyBorder="1"/>
    <xf numFmtId="14" fontId="0" fillId="0" borderId="0" xfId="0" applyNumberFormat="1"/>
    <xf numFmtId="16" fontId="0" fillId="0" borderId="0" xfId="0" applyNumberFormat="1"/>
    <xf numFmtId="2" fontId="0" fillId="0" borderId="1" xfId="0" applyNumberFormat="1" applyBorder="1"/>
    <xf numFmtId="0" fontId="3" fillId="0" borderId="0" xfId="1"/>
    <xf numFmtId="0" fontId="3" fillId="0" borderId="3" xfId="1" applyBorder="1"/>
    <xf numFmtId="49" fontId="3" fillId="0" borderId="2" xfId="1" applyNumberFormat="1" applyBorder="1"/>
    <xf numFmtId="0" fontId="5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9E5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BA6C-BC44-4BFC-99CF-9ED50F1067A1}">
  <dimension ref="A1:AC33"/>
  <sheetViews>
    <sheetView tabSelected="1" topLeftCell="T1" zoomScale="123" workbookViewId="0">
      <selection activeCell="AD14" sqref="AD14"/>
    </sheetView>
  </sheetViews>
  <sheetFormatPr defaultRowHeight="14.4" x14ac:dyDescent="0.3"/>
  <cols>
    <col min="1" max="1" width="17.33203125" customWidth="1"/>
    <col min="2" max="2" width="18.88671875" customWidth="1"/>
    <col min="3" max="3" width="12.21875" customWidth="1"/>
    <col min="4" max="4" width="17.77734375" bestFit="1" customWidth="1"/>
    <col min="5" max="5" width="14.77734375" bestFit="1" customWidth="1"/>
    <col min="6" max="6" width="14.77734375" customWidth="1"/>
    <col min="7" max="7" width="10.33203125" customWidth="1"/>
    <col min="8" max="8" width="12" bestFit="1" customWidth="1"/>
    <col min="9" max="9" width="11" customWidth="1"/>
    <col min="10" max="10" width="10.5546875" customWidth="1"/>
    <col min="11" max="11" width="16" customWidth="1"/>
    <col min="12" max="12" width="27.5546875" customWidth="1"/>
    <col min="13" max="13" width="19.77734375" customWidth="1"/>
    <col min="15" max="15" width="33.21875" customWidth="1"/>
    <col min="16" max="16" width="6.77734375" bestFit="1" customWidth="1"/>
    <col min="18" max="18" width="13.5546875" customWidth="1"/>
    <col min="19" max="19" width="13" customWidth="1"/>
    <col min="20" max="20" width="43.44140625" customWidth="1"/>
    <col min="28" max="28" width="14" customWidth="1"/>
    <col min="29" max="29" width="28.109375" customWidth="1"/>
  </cols>
  <sheetData>
    <row r="1" spans="1:29" ht="15.6" x14ac:dyDescent="0.3">
      <c r="A1" s="2" t="s">
        <v>0</v>
      </c>
      <c r="B1" s="2" t="s">
        <v>1</v>
      </c>
      <c r="C1" s="2" t="s">
        <v>12</v>
      </c>
      <c r="D1" s="2" t="s">
        <v>13</v>
      </c>
      <c r="E1" s="13" t="s">
        <v>60</v>
      </c>
      <c r="F1" s="13" t="s">
        <v>14</v>
      </c>
      <c r="G1" s="13" t="s">
        <v>61</v>
      </c>
      <c r="H1" s="13" t="s">
        <v>62</v>
      </c>
      <c r="I1" s="4" t="s">
        <v>75</v>
      </c>
      <c r="J1" s="4" t="s">
        <v>76</v>
      </c>
      <c r="K1" s="4" t="s">
        <v>77</v>
      </c>
      <c r="L1" s="4"/>
      <c r="M1" s="4"/>
    </row>
    <row r="2" spans="1:29" ht="15.6" x14ac:dyDescent="0.3">
      <c r="A2" s="3" t="s">
        <v>2</v>
      </c>
      <c r="B2" s="18">
        <v>42682</v>
      </c>
      <c r="C2" s="19" t="s">
        <v>15</v>
      </c>
      <c r="D2" s="19" t="s">
        <v>16</v>
      </c>
      <c r="E2" s="20" t="s">
        <v>63</v>
      </c>
      <c r="F2" s="21" t="s">
        <v>21</v>
      </c>
      <c r="G2" s="20">
        <v>20000</v>
      </c>
      <c r="H2" s="20">
        <v>23000</v>
      </c>
      <c r="I2" s="17">
        <f>YEAR(B2)</f>
        <v>2016</v>
      </c>
      <c r="J2" s="17" t="str">
        <f>LEFT(A2,2)</f>
        <v>CA</v>
      </c>
      <c r="K2" s="22" t="str">
        <f>TRIM(C2)</f>
        <v>South</v>
      </c>
      <c r="O2" s="7"/>
    </row>
    <row r="3" spans="1:29" ht="15.6" x14ac:dyDescent="0.3">
      <c r="A3" s="3" t="s">
        <v>2</v>
      </c>
      <c r="B3" s="18">
        <v>42682</v>
      </c>
      <c r="C3" s="19" t="s">
        <v>15</v>
      </c>
      <c r="D3" s="19" t="s">
        <v>18</v>
      </c>
      <c r="E3" s="20" t="s">
        <v>64</v>
      </c>
      <c r="F3" s="21" t="s">
        <v>17</v>
      </c>
      <c r="G3" s="20">
        <v>25000</v>
      </c>
      <c r="H3" s="20">
        <v>21000</v>
      </c>
      <c r="I3" s="17">
        <f t="shared" ref="I3:I21" si="0">YEAR(B3)</f>
        <v>2016</v>
      </c>
      <c r="J3" s="17" t="str">
        <f t="shared" ref="J3:J21" si="1">LEFT(A3,2)</f>
        <v>CA</v>
      </c>
      <c r="K3" s="22" t="str">
        <f t="shared" ref="K3:K21" si="2">TRIM(C3)</f>
        <v>South</v>
      </c>
    </row>
    <row r="4" spans="1:29" ht="15.6" x14ac:dyDescent="0.3">
      <c r="A4" s="3" t="s">
        <v>3</v>
      </c>
      <c r="B4" s="18">
        <v>42533</v>
      </c>
      <c r="C4" s="19" t="s">
        <v>19</v>
      </c>
      <c r="D4" s="19" t="s">
        <v>20</v>
      </c>
      <c r="E4" s="21" t="s">
        <v>64</v>
      </c>
      <c r="F4" s="21" t="s">
        <v>21</v>
      </c>
      <c r="G4" s="20">
        <v>25000</v>
      </c>
      <c r="H4" s="20">
        <v>20000</v>
      </c>
      <c r="I4" s="17">
        <f t="shared" si="0"/>
        <v>2016</v>
      </c>
      <c r="J4" s="17" t="str">
        <f t="shared" si="1"/>
        <v>CA</v>
      </c>
      <c r="K4" s="22" t="str">
        <f t="shared" si="2"/>
        <v>West</v>
      </c>
      <c r="O4" t="s">
        <v>68</v>
      </c>
      <c r="R4">
        <f>AVERAGEIF(C2:C21,"South",H2:H21)</f>
        <v>20000</v>
      </c>
    </row>
    <row r="5" spans="1:29" ht="15.6" x14ac:dyDescent="0.3">
      <c r="A5" s="3" t="s">
        <v>4</v>
      </c>
      <c r="B5" s="18">
        <v>42288</v>
      </c>
      <c r="C5" s="19" t="s">
        <v>15</v>
      </c>
      <c r="D5" s="19" t="s">
        <v>22</v>
      </c>
      <c r="E5" s="20" t="s">
        <v>64</v>
      </c>
      <c r="F5" s="21" t="s">
        <v>21</v>
      </c>
      <c r="G5" s="20">
        <v>23000</v>
      </c>
      <c r="H5" s="20">
        <v>20000</v>
      </c>
      <c r="I5" s="17">
        <f t="shared" si="0"/>
        <v>2015</v>
      </c>
      <c r="J5" s="17" t="str">
        <f t="shared" si="1"/>
        <v>US</v>
      </c>
      <c r="K5" s="22" t="str">
        <f t="shared" si="2"/>
        <v>South</v>
      </c>
      <c r="AB5" t="s">
        <v>79</v>
      </c>
    </row>
    <row r="6" spans="1:29" ht="15.6" x14ac:dyDescent="0.3">
      <c r="A6" s="3" t="s">
        <v>4</v>
      </c>
      <c r="B6" s="18">
        <v>42288</v>
      </c>
      <c r="C6" s="19" t="s">
        <v>15</v>
      </c>
      <c r="D6" s="19" t="s">
        <v>23</v>
      </c>
      <c r="E6" s="20" t="s">
        <v>65</v>
      </c>
      <c r="F6" s="21" t="s">
        <v>17</v>
      </c>
      <c r="G6" s="20">
        <v>17000</v>
      </c>
      <c r="H6" s="20">
        <v>16000</v>
      </c>
      <c r="I6" s="17">
        <f t="shared" si="0"/>
        <v>2015</v>
      </c>
      <c r="J6" s="17" t="str">
        <f t="shared" si="1"/>
        <v>US</v>
      </c>
      <c r="K6" s="22" t="str">
        <f t="shared" si="2"/>
        <v>South</v>
      </c>
      <c r="O6" s="16" t="s">
        <v>41</v>
      </c>
      <c r="P6" s="16"/>
      <c r="Q6" s="16"/>
      <c r="R6" s="16"/>
      <c r="S6" s="5" t="s">
        <v>48</v>
      </c>
      <c r="AB6" t="str" cm="1">
        <f t="array" ref="AB6:AB8">_xlfn.UNIQUE(F2:F21)</f>
        <v>Office Supplies</v>
      </c>
      <c r="AC6">
        <f>_xlfn.MAXIFS($H$2:$H$21,$F$2:$F$21,AB6)</f>
        <v>23000</v>
      </c>
    </row>
    <row r="7" spans="1:29" ht="15.6" x14ac:dyDescent="0.3">
      <c r="A7" s="3" t="s">
        <v>5</v>
      </c>
      <c r="B7" s="18">
        <v>41799</v>
      </c>
      <c r="C7" s="19" t="s">
        <v>19</v>
      </c>
      <c r="D7" s="19" t="s">
        <v>24</v>
      </c>
      <c r="E7" s="21" t="s">
        <v>65</v>
      </c>
      <c r="F7" s="21" t="s">
        <v>27</v>
      </c>
      <c r="G7" s="20">
        <v>20000</v>
      </c>
      <c r="H7" s="20">
        <v>15000</v>
      </c>
      <c r="I7" s="17">
        <f t="shared" si="0"/>
        <v>2014</v>
      </c>
      <c r="J7" s="17" t="str">
        <f t="shared" si="1"/>
        <v>CA</v>
      </c>
      <c r="K7" s="22" t="str">
        <f t="shared" si="2"/>
        <v>West</v>
      </c>
      <c r="O7" s="14" t="s">
        <v>42</v>
      </c>
      <c r="P7" s="14"/>
      <c r="Q7" s="14"/>
      <c r="R7" s="14"/>
      <c r="S7" s="9">
        <f>SUM(H2:H21)</f>
        <v>171300</v>
      </c>
      <c r="AB7" t="str">
        <v>Furniture</v>
      </c>
      <c r="AC7">
        <f>_xlfn.MAXIFS($H$2:$H$21,$F$2:$F$21,AB7)</f>
        <v>21000</v>
      </c>
    </row>
    <row r="8" spans="1:29" ht="15.6" x14ac:dyDescent="0.3">
      <c r="A8" s="3" t="s">
        <v>5</v>
      </c>
      <c r="B8" s="18">
        <v>41799</v>
      </c>
      <c r="C8" s="19" t="s">
        <v>19</v>
      </c>
      <c r="D8" s="19" t="s">
        <v>25</v>
      </c>
      <c r="E8" s="20" t="s">
        <v>64</v>
      </c>
      <c r="F8" s="21" t="s">
        <v>27</v>
      </c>
      <c r="G8" s="20">
        <v>14000</v>
      </c>
      <c r="H8" s="20">
        <v>14000</v>
      </c>
      <c r="I8" s="17">
        <f t="shared" si="0"/>
        <v>2014</v>
      </c>
      <c r="J8" s="17" t="str">
        <f t="shared" si="1"/>
        <v>CA</v>
      </c>
      <c r="K8" s="22" t="str">
        <f t="shared" si="2"/>
        <v>West</v>
      </c>
      <c r="M8" t="s">
        <v>73</v>
      </c>
      <c r="O8" s="14" t="s">
        <v>43</v>
      </c>
      <c r="P8" s="14"/>
      <c r="Q8" s="14"/>
      <c r="R8" s="14"/>
      <c r="S8" s="1">
        <f>SUMIF(F2:F21,"furniture",H2:H21)</f>
        <v>60800</v>
      </c>
      <c r="U8" t="s">
        <v>53</v>
      </c>
      <c r="Y8">
        <f>_xlfn.MAXIFS(H2:H21,F2:F21,"furniture")</f>
        <v>21000</v>
      </c>
      <c r="AB8" t="str">
        <v>Technology</v>
      </c>
      <c r="AC8">
        <f>_xlfn.MAXIFS($H$2:$H$21,$F$2:$F$21,AB8)</f>
        <v>15000</v>
      </c>
    </row>
    <row r="9" spans="1:29" ht="15.6" x14ac:dyDescent="0.3">
      <c r="A9" s="3" t="s">
        <v>5</v>
      </c>
      <c r="B9" s="18">
        <v>41799</v>
      </c>
      <c r="C9" s="19" t="s">
        <v>19</v>
      </c>
      <c r="D9" s="19" t="s">
        <v>26</v>
      </c>
      <c r="E9" s="20" t="s">
        <v>65</v>
      </c>
      <c r="F9" s="21" t="s">
        <v>21</v>
      </c>
      <c r="G9" s="20">
        <v>7000</v>
      </c>
      <c r="H9" s="20">
        <v>8000</v>
      </c>
      <c r="I9" s="17">
        <f t="shared" si="0"/>
        <v>2014</v>
      </c>
      <c r="J9" s="17" t="str">
        <f t="shared" si="1"/>
        <v>CA</v>
      </c>
      <c r="K9" s="22" t="str">
        <f t="shared" si="2"/>
        <v>West</v>
      </c>
      <c r="M9" t="s">
        <v>74</v>
      </c>
      <c r="O9" s="14" t="s">
        <v>44</v>
      </c>
      <c r="P9" s="14"/>
      <c r="Q9" s="14"/>
      <c r="R9" s="14"/>
      <c r="S9" s="1">
        <f>SUMIFS(H2:H21,F2:F21,"furniture",C2:C21,"south")</f>
        <v>37000</v>
      </c>
    </row>
    <row r="10" spans="1:29" ht="15.6" x14ac:dyDescent="0.3">
      <c r="A10" s="3" t="s">
        <v>5</v>
      </c>
      <c r="B10" s="18">
        <v>41799</v>
      </c>
      <c r="C10" s="19" t="s">
        <v>19</v>
      </c>
      <c r="D10" s="19" t="s">
        <v>28</v>
      </c>
      <c r="E10" s="20" t="s">
        <v>64</v>
      </c>
      <c r="F10" s="21" t="s">
        <v>17</v>
      </c>
      <c r="G10" s="20">
        <v>20000</v>
      </c>
      <c r="H10" s="20">
        <v>7000</v>
      </c>
      <c r="I10" s="17">
        <f t="shared" si="0"/>
        <v>2014</v>
      </c>
      <c r="J10" s="17" t="str">
        <f t="shared" si="1"/>
        <v>CA</v>
      </c>
      <c r="K10" s="22" t="str">
        <f t="shared" si="2"/>
        <v>West</v>
      </c>
      <c r="O10" s="14" t="s">
        <v>45</v>
      </c>
      <c r="P10" s="14"/>
      <c r="Q10" s="14"/>
      <c r="R10" s="14"/>
      <c r="S10" s="1">
        <f>SUMIF(I2:I21,"2014",H2:H21)</f>
        <v>62400</v>
      </c>
      <c r="T10" s="23">
        <f>SUMIFS(H2:H21,I2:I21,2014)</f>
        <v>62400</v>
      </c>
      <c r="U10" t="s">
        <v>54</v>
      </c>
      <c r="Y10">
        <f>_xlfn.MINIFS(H2:H21,F2:F21,"furniture")</f>
        <v>2300</v>
      </c>
      <c r="AB10" t="str" cm="1">
        <f t="array" ref="AB10:AB12">_xlfn.UNIQUE(F2:F21)</f>
        <v>Office Supplies</v>
      </c>
      <c r="AC10">
        <f>_xlfn.MINIFS($H$2:$H$21,$F$2:$F$21,AB10)</f>
        <v>200</v>
      </c>
    </row>
    <row r="11" spans="1:29" ht="15.6" x14ac:dyDescent="0.3">
      <c r="A11" s="3" t="s">
        <v>5</v>
      </c>
      <c r="B11" s="18">
        <v>41799</v>
      </c>
      <c r="C11" s="19" t="s">
        <v>19</v>
      </c>
      <c r="D11" s="19" t="s">
        <v>29</v>
      </c>
      <c r="E11" s="20" t="s">
        <v>63</v>
      </c>
      <c r="F11" s="21" t="s">
        <v>17</v>
      </c>
      <c r="G11" s="20">
        <v>8000</v>
      </c>
      <c r="H11" s="20">
        <v>6000</v>
      </c>
      <c r="I11" s="17">
        <f t="shared" si="0"/>
        <v>2014</v>
      </c>
      <c r="J11" s="17" t="str">
        <f t="shared" si="1"/>
        <v>CA</v>
      </c>
      <c r="K11" s="22" t="str">
        <f t="shared" si="2"/>
        <v>West</v>
      </c>
      <c r="O11" s="14" t="s">
        <v>46</v>
      </c>
      <c r="P11" s="14"/>
      <c r="Q11" s="14"/>
      <c r="R11" s="14"/>
      <c r="S11" s="1">
        <f>SUMIFS(H2:H21,F2:F21,"furniture",I2:I21,"2014")</f>
        <v>21500</v>
      </c>
      <c r="AB11" t="str">
        <v>Furniture</v>
      </c>
      <c r="AC11">
        <f>_xlfn.MINIFS($H$2:$H$21,$F$2:$F$21,AB11)</f>
        <v>2300</v>
      </c>
    </row>
    <row r="12" spans="1:29" ht="15.6" x14ac:dyDescent="0.3">
      <c r="A12" s="3" t="s">
        <v>5</v>
      </c>
      <c r="B12" s="18">
        <v>41799</v>
      </c>
      <c r="C12" s="19" t="s">
        <v>19</v>
      </c>
      <c r="D12" s="19" t="s">
        <v>30</v>
      </c>
      <c r="E12" s="20" t="s">
        <v>63</v>
      </c>
      <c r="F12" s="21" t="s">
        <v>17</v>
      </c>
      <c r="G12" s="20">
        <v>3000</v>
      </c>
      <c r="H12" s="20">
        <v>4500</v>
      </c>
      <c r="I12" s="17">
        <f t="shared" si="0"/>
        <v>2014</v>
      </c>
      <c r="J12" s="17" t="str">
        <f t="shared" si="1"/>
        <v>CA</v>
      </c>
      <c r="K12" s="22" t="str">
        <f t="shared" si="2"/>
        <v>West</v>
      </c>
      <c r="O12" s="14"/>
      <c r="P12" s="14"/>
      <c r="Q12" s="14"/>
      <c r="R12" s="14"/>
      <c r="S12" s="1"/>
      <c r="U12" t="s">
        <v>55</v>
      </c>
      <c r="Y12">
        <f>AVERAGEIFS(H2:H21,F2:F21,"furniture")</f>
        <v>8685.7142857142862</v>
      </c>
      <c r="AB12" t="str">
        <v>Technology</v>
      </c>
      <c r="AC12">
        <f t="shared" ref="AC11:AC12" si="3">_xlfn.MINIFS($H$2:$H$21,$F$2:$F$21,AB12)</f>
        <v>1200</v>
      </c>
    </row>
    <row r="13" spans="1:29" ht="15.6" x14ac:dyDescent="0.3">
      <c r="A13" s="3" t="s">
        <v>5</v>
      </c>
      <c r="B13" s="18">
        <v>41799</v>
      </c>
      <c r="C13" s="19" t="s">
        <v>19</v>
      </c>
      <c r="D13" s="19" t="s">
        <v>31</v>
      </c>
      <c r="E13" s="20" t="s">
        <v>63</v>
      </c>
      <c r="F13" s="21" t="s">
        <v>17</v>
      </c>
      <c r="G13" s="20">
        <v>2000</v>
      </c>
      <c r="H13" s="20">
        <v>4000</v>
      </c>
      <c r="I13" s="17">
        <f t="shared" si="0"/>
        <v>2014</v>
      </c>
      <c r="J13" s="17" t="str">
        <f t="shared" si="1"/>
        <v>CA</v>
      </c>
      <c r="K13" s="22" t="str">
        <f t="shared" si="2"/>
        <v>West</v>
      </c>
      <c r="O13" s="15" t="s">
        <v>47</v>
      </c>
      <c r="P13" s="15"/>
      <c r="Q13" s="15"/>
      <c r="R13" s="15"/>
      <c r="S13" s="24">
        <f>SUMIF(J2:J21,"CA",H2:H21)</f>
        <v>131000</v>
      </c>
    </row>
    <row r="14" spans="1:29" ht="15.6" x14ac:dyDescent="0.3">
      <c r="A14" s="3" t="s">
        <v>6</v>
      </c>
      <c r="B14" s="18">
        <v>42840</v>
      </c>
      <c r="C14" s="19" t="s">
        <v>52</v>
      </c>
      <c r="D14" s="19" t="s">
        <v>32</v>
      </c>
      <c r="E14" s="21" t="s">
        <v>65</v>
      </c>
      <c r="F14" s="21" t="s">
        <v>17</v>
      </c>
      <c r="G14" s="20">
        <v>1500</v>
      </c>
      <c r="H14" s="20">
        <v>2300</v>
      </c>
      <c r="I14" s="17">
        <f t="shared" si="0"/>
        <v>2017</v>
      </c>
      <c r="J14" s="17" t="str">
        <f t="shared" si="1"/>
        <v>CA</v>
      </c>
      <c r="K14" s="22" t="str">
        <f t="shared" si="2"/>
        <v>South</v>
      </c>
      <c r="O14" s="20" t="s">
        <v>59</v>
      </c>
      <c r="P14" s="1"/>
      <c r="Q14" s="1">
        <f>COUNTA(A2:A21)</f>
        <v>20</v>
      </c>
      <c r="R14" s="1"/>
      <c r="AB14" t="str" cm="1">
        <f t="array" ref="AB14:AB16">_xlfn.UNIQUE(F2:F21)</f>
        <v>Office Supplies</v>
      </c>
      <c r="AC14">
        <f>AVERAGEIFS($H$2:$H$21,$F$2:$F$21,AB14)</f>
        <v>8030</v>
      </c>
    </row>
    <row r="15" spans="1:29" ht="15.6" x14ac:dyDescent="0.3">
      <c r="A15" s="3" t="s">
        <v>7</v>
      </c>
      <c r="B15" s="18">
        <v>42709</v>
      </c>
      <c r="C15" s="19" t="s">
        <v>19</v>
      </c>
      <c r="D15" s="19" t="s">
        <v>33</v>
      </c>
      <c r="E15" s="21" t="s">
        <v>65</v>
      </c>
      <c r="F15" s="21" t="s">
        <v>21</v>
      </c>
      <c r="G15" s="20">
        <v>15000</v>
      </c>
      <c r="H15" s="20">
        <v>2300</v>
      </c>
      <c r="I15" s="17">
        <f t="shared" si="0"/>
        <v>2016</v>
      </c>
      <c r="J15" s="17" t="str">
        <f t="shared" si="1"/>
        <v>CA</v>
      </c>
      <c r="K15" s="22" t="str">
        <f t="shared" si="2"/>
        <v>West</v>
      </c>
      <c r="O15" s="25" t="s">
        <v>49</v>
      </c>
      <c r="P15" s="1"/>
      <c r="Q15" s="1">
        <f>COUNTIF(K2:K21,"south")</f>
        <v>5</v>
      </c>
      <c r="R15" s="1"/>
      <c r="AB15" t="str">
        <v>Furniture</v>
      </c>
      <c r="AC15">
        <f t="shared" ref="AC15:AC16" si="4">AVERAGEIFS($H$2:$H$21,$F$2:$F$21,AB15)</f>
        <v>8685.7142857142862</v>
      </c>
    </row>
    <row r="16" spans="1:29" ht="15.6" x14ac:dyDescent="0.3">
      <c r="A16" s="3" t="s">
        <v>8</v>
      </c>
      <c r="B16" s="18">
        <v>42330</v>
      </c>
      <c r="C16" s="19" t="s">
        <v>34</v>
      </c>
      <c r="D16" s="19" t="s">
        <v>35</v>
      </c>
      <c r="E16" s="20" t="s">
        <v>65</v>
      </c>
      <c r="F16" s="21" t="s">
        <v>21</v>
      </c>
      <c r="G16" s="20">
        <v>8000</v>
      </c>
      <c r="H16" s="20">
        <v>2300</v>
      </c>
      <c r="I16" s="17">
        <f t="shared" si="0"/>
        <v>2015</v>
      </c>
      <c r="J16" s="17" t="str">
        <f t="shared" si="1"/>
        <v>US</v>
      </c>
      <c r="K16" s="22" t="str">
        <f t="shared" si="2"/>
        <v>Central</v>
      </c>
      <c r="O16" s="25" t="s">
        <v>50</v>
      </c>
      <c r="P16" s="1"/>
      <c r="Q16" s="1">
        <f>COUNTIFS(K2:K21,"west",F2:F21,"Technology")</f>
        <v>3</v>
      </c>
      <c r="R16" s="1"/>
      <c r="U16" t="s">
        <v>56</v>
      </c>
      <c r="AB16" t="str">
        <v>Technology</v>
      </c>
      <c r="AC16">
        <f t="shared" si="4"/>
        <v>10066.666666666666</v>
      </c>
    </row>
    <row r="17" spans="1:21" ht="15.6" x14ac:dyDescent="0.3">
      <c r="A17" s="3" t="s">
        <v>8</v>
      </c>
      <c r="B17" s="18">
        <v>42330</v>
      </c>
      <c r="C17" s="19" t="s">
        <v>34</v>
      </c>
      <c r="D17" s="19" t="s">
        <v>36</v>
      </c>
      <c r="E17" s="21" t="s">
        <v>65</v>
      </c>
      <c r="F17" s="21" t="s">
        <v>21</v>
      </c>
      <c r="G17" s="20">
        <v>4000</v>
      </c>
      <c r="H17" s="20">
        <v>2000</v>
      </c>
      <c r="I17" s="17">
        <f t="shared" si="0"/>
        <v>2015</v>
      </c>
      <c r="J17" s="17" t="str">
        <f t="shared" si="1"/>
        <v>US</v>
      </c>
      <c r="K17" s="22" t="str">
        <f t="shared" si="2"/>
        <v>Central</v>
      </c>
      <c r="O17" s="25" t="s">
        <v>51</v>
      </c>
      <c r="P17" s="1"/>
      <c r="Q17" s="1"/>
      <c r="R17" s="1"/>
      <c r="U17" t="s">
        <v>57</v>
      </c>
    </row>
    <row r="18" spans="1:21" ht="15.6" x14ac:dyDescent="0.3">
      <c r="A18" s="3" t="s">
        <v>9</v>
      </c>
      <c r="B18" s="18">
        <v>41954</v>
      </c>
      <c r="C18" s="19" t="s">
        <v>34</v>
      </c>
      <c r="D18" s="19" t="s">
        <v>37</v>
      </c>
      <c r="E18" s="20" t="s">
        <v>65</v>
      </c>
      <c r="F18" s="21" t="s">
        <v>21</v>
      </c>
      <c r="G18" s="20">
        <v>4000</v>
      </c>
      <c r="H18" s="20">
        <v>2000</v>
      </c>
      <c r="I18" s="17">
        <f t="shared" si="0"/>
        <v>2014</v>
      </c>
      <c r="J18" s="17" t="str">
        <f t="shared" si="1"/>
        <v>CA</v>
      </c>
      <c r="K18" s="22" t="str">
        <f t="shared" si="2"/>
        <v>Central</v>
      </c>
    </row>
    <row r="19" spans="1:21" ht="15.6" x14ac:dyDescent="0.3">
      <c r="A19" s="3" t="s">
        <v>10</v>
      </c>
      <c r="B19" s="18">
        <v>41772</v>
      </c>
      <c r="C19" s="19" t="s">
        <v>19</v>
      </c>
      <c r="D19" s="19" t="s">
        <v>38</v>
      </c>
      <c r="E19" s="21" t="s">
        <v>64</v>
      </c>
      <c r="F19" s="21" t="s">
        <v>27</v>
      </c>
      <c r="G19" s="20">
        <v>5000</v>
      </c>
      <c r="H19" s="20">
        <v>1200</v>
      </c>
      <c r="I19" s="17">
        <f t="shared" si="0"/>
        <v>2014</v>
      </c>
      <c r="J19" s="17" t="str">
        <f t="shared" si="1"/>
        <v>CA</v>
      </c>
      <c r="K19" s="22" t="str">
        <f t="shared" si="2"/>
        <v>West</v>
      </c>
      <c r="U19" t="s">
        <v>58</v>
      </c>
    </row>
    <row r="20" spans="1:21" ht="15.6" x14ac:dyDescent="0.3">
      <c r="A20" s="3" t="s">
        <v>11</v>
      </c>
      <c r="B20" s="18">
        <v>41878</v>
      </c>
      <c r="C20" s="19" t="s">
        <v>19</v>
      </c>
      <c r="D20" s="19" t="s">
        <v>39</v>
      </c>
      <c r="E20" s="20" t="s">
        <v>65</v>
      </c>
      <c r="F20" s="21" t="s">
        <v>21</v>
      </c>
      <c r="G20" s="20">
        <v>2000</v>
      </c>
      <c r="H20" s="20">
        <v>500</v>
      </c>
      <c r="I20" s="17">
        <f t="shared" si="0"/>
        <v>2014</v>
      </c>
      <c r="J20" s="17" t="str">
        <f t="shared" si="1"/>
        <v>CA</v>
      </c>
      <c r="K20" s="22" t="str">
        <f t="shared" si="2"/>
        <v>West</v>
      </c>
    </row>
    <row r="21" spans="1:21" ht="15.6" x14ac:dyDescent="0.3">
      <c r="A21" s="3" t="s">
        <v>11</v>
      </c>
      <c r="B21" s="18">
        <v>41878</v>
      </c>
      <c r="C21" s="19" t="s">
        <v>34</v>
      </c>
      <c r="D21" s="19" t="s">
        <v>40</v>
      </c>
      <c r="E21" s="20" t="s">
        <v>65</v>
      </c>
      <c r="F21" s="21" t="s">
        <v>21</v>
      </c>
      <c r="G21" s="20">
        <v>3000</v>
      </c>
      <c r="H21" s="20">
        <v>200</v>
      </c>
      <c r="I21" s="17">
        <f t="shared" si="0"/>
        <v>2014</v>
      </c>
      <c r="J21" s="17" t="str">
        <f t="shared" si="1"/>
        <v>CA</v>
      </c>
      <c r="K21" s="22" t="str">
        <f t="shared" si="2"/>
        <v>Central</v>
      </c>
    </row>
    <row r="22" spans="1:21" ht="15.6" x14ac:dyDescent="0.3">
      <c r="E22" s="6"/>
      <c r="F22" s="10"/>
    </row>
    <row r="23" spans="1:21" ht="15.6" x14ac:dyDescent="0.3">
      <c r="E23" s="6"/>
      <c r="F23" s="10"/>
    </row>
    <row r="24" spans="1:21" ht="15.6" x14ac:dyDescent="0.3">
      <c r="D24" s="11"/>
      <c r="E24" s="12"/>
      <c r="O24" s="1" t="s">
        <v>78</v>
      </c>
    </row>
    <row r="25" spans="1:21" ht="15.6" x14ac:dyDescent="0.3">
      <c r="E25" s="12"/>
      <c r="O25" s="1" cm="1">
        <f t="array" ref="O25:O31">_xlfn._xlws.FILTER(H2:H21,F2:F21="furniture")</f>
        <v>21000</v>
      </c>
    </row>
    <row r="26" spans="1:21" ht="15.6" x14ac:dyDescent="0.3">
      <c r="E26" s="12"/>
      <c r="O26" s="1">
        <v>16000</v>
      </c>
    </row>
    <row r="27" spans="1:21" x14ac:dyDescent="0.3">
      <c r="O27" s="1">
        <v>7000</v>
      </c>
    </row>
    <row r="28" spans="1:21" x14ac:dyDescent="0.3">
      <c r="E28" s="8"/>
      <c r="F28" s="8"/>
      <c r="O28" s="1">
        <v>6000</v>
      </c>
    </row>
    <row r="29" spans="1:21" x14ac:dyDescent="0.3">
      <c r="O29" s="1">
        <v>4500</v>
      </c>
    </row>
    <row r="30" spans="1:21" x14ac:dyDescent="0.3">
      <c r="O30" s="1">
        <v>4000</v>
      </c>
    </row>
    <row r="31" spans="1:21" x14ac:dyDescent="0.3">
      <c r="O31" s="1">
        <v>2300</v>
      </c>
    </row>
    <row r="33" spans="15:15" x14ac:dyDescent="0.3">
      <c r="O33">
        <f>SUM(_xlfn.ANCHORARRAY(O25))</f>
        <v>60800</v>
      </c>
    </row>
  </sheetData>
  <autoFilter ref="A1:L21" xr:uid="{AC00BA6C-BC44-4BFC-99CF-9ED50F1067A1}"/>
  <mergeCells count="8">
    <mergeCell ref="O12:R12"/>
    <mergeCell ref="O13:R13"/>
    <mergeCell ref="O6:R6"/>
    <mergeCell ref="O7:R7"/>
    <mergeCell ref="O8:R8"/>
    <mergeCell ref="O9:R9"/>
    <mergeCell ref="O10:R10"/>
    <mergeCell ref="O11:R11"/>
  </mergeCells>
  <conditionalFormatting sqref="E1">
    <cfRule type="containsText" dxfId="2" priority="3" operator="containsText" text="Corporate">
      <formula>NOT(ISERROR(SEARCH("Corporate",E1)))</formula>
    </cfRule>
  </conditionalFormatting>
  <conditionalFormatting sqref="E1:H1">
    <cfRule type="duplicateValues" dxfId="1" priority="1"/>
  </conditionalFormatting>
  <conditionalFormatting sqref="F1">
    <cfRule type="containsText" dxfId="0" priority="2" operator="containsText" text="Furniture">
      <formula>NOT(ISERROR(SEARCH("Furniture",F1)))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F31D-36D6-464D-90AA-D61AA61551F8}">
  <dimension ref="A1:C10"/>
  <sheetViews>
    <sheetView zoomScale="143" workbookViewId="0">
      <selection activeCell="G11" sqref="G11"/>
    </sheetView>
  </sheetViews>
  <sheetFormatPr defaultRowHeight="14.4" x14ac:dyDescent="0.3"/>
  <sheetData>
    <row r="1" spans="1:3" x14ac:dyDescent="0.3">
      <c r="A1" t="s">
        <v>66</v>
      </c>
    </row>
    <row r="3" spans="1:3" x14ac:dyDescent="0.3">
      <c r="B3">
        <f>SUM(sumif!H3:H14)</f>
        <v>137800</v>
      </c>
      <c r="C3" t="s">
        <v>67</v>
      </c>
    </row>
    <row r="5" spans="1:3" x14ac:dyDescent="0.3">
      <c r="A5" t="s">
        <v>69</v>
      </c>
    </row>
    <row r="6" spans="1:3" x14ac:dyDescent="0.3">
      <c r="B6">
        <f>AVERAGE(sumif!H2:H14)</f>
        <v>12369.23076923077</v>
      </c>
      <c r="C6" t="s">
        <v>70</v>
      </c>
    </row>
    <row r="9" spans="1:3" x14ac:dyDescent="0.3">
      <c r="A9" t="s">
        <v>71</v>
      </c>
    </row>
    <row r="10" spans="1:3" x14ac:dyDescent="0.3">
      <c r="A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</vt:lpstr>
      <vt:lpstr>Sum using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Mandar Pingate</cp:lastModifiedBy>
  <dcterms:created xsi:type="dcterms:W3CDTF">2024-04-14T11:39:42Z</dcterms:created>
  <dcterms:modified xsi:type="dcterms:W3CDTF">2025-08-25T06:02:54Z</dcterms:modified>
</cp:coreProperties>
</file>