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rickteam-my.sharepoint.com/personal/merrick_mavrickteam_com/Documents/Documents/!Active Use/temp/"/>
    </mc:Choice>
  </mc:AlternateContent>
  <xr:revisionPtr revIDLastSave="2" documentId="8_{5ACBC26A-E462-479B-A888-9DB8503FBE62}" xr6:coauthVersionLast="47" xr6:coauthVersionMax="47" xr10:uidLastSave="{6E6038AF-2907-4119-8D2C-3107FB897833}"/>
  <bookViews>
    <workbookView xWindow="30270" yWindow="360" windowWidth="26580" windowHeight="15240" xr2:uid="{FFB8F2B9-484B-4CC1-9AE6-6821C1BF3B90}"/>
  </bookViews>
  <sheets>
    <sheet name="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" l="1"/>
  <c r="J23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M6" i="1"/>
  <c r="L6" i="1"/>
  <c r="K8" i="1"/>
  <c r="K9" i="1"/>
  <c r="K6" i="1"/>
  <c r="O6" i="1"/>
  <c r="L9" i="1"/>
  <c r="L8" i="1"/>
  <c r="J8" i="1"/>
  <c r="O1" i="1"/>
  <c r="A15" i="2" s="1"/>
  <c r="D10" i="1"/>
  <c r="M8" i="1" s="1"/>
  <c r="F9" i="1"/>
  <c r="E2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10" i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10" i="1"/>
  <c r="H10" i="1" s="1"/>
  <c r="Q8" i="1" s="1"/>
  <c r="P8" i="1" l="1"/>
  <c r="F29" i="1"/>
  <c r="F13" i="1"/>
  <c r="F41" i="1"/>
  <c r="F25" i="1"/>
  <c r="F37" i="1"/>
  <c r="F21" i="1"/>
  <c r="F33" i="1"/>
  <c r="F17" i="1"/>
  <c r="F40" i="1"/>
  <c r="F36" i="1"/>
  <c r="F32" i="1"/>
  <c r="F28" i="1"/>
  <c r="F24" i="1"/>
  <c r="F20" i="1"/>
  <c r="F16" i="1"/>
  <c r="F12" i="1"/>
  <c r="F39" i="1"/>
  <c r="F35" i="1"/>
  <c r="F31" i="1"/>
  <c r="F27" i="1"/>
  <c r="F23" i="1"/>
  <c r="F19" i="1"/>
  <c r="F15" i="1"/>
  <c r="F11" i="1"/>
  <c r="F10" i="1"/>
  <c r="F38" i="1"/>
  <c r="F34" i="1"/>
  <c r="F30" i="1"/>
  <c r="F26" i="1"/>
  <c r="F22" i="1"/>
  <c r="F18" i="1"/>
  <c r="F14" i="1"/>
  <c r="Q4" i="1"/>
  <c r="K15" i="1" s="1"/>
  <c r="P15" i="1" s="1"/>
  <c r="K21" i="1" s="1"/>
  <c r="K26" i="1" s="1"/>
  <c r="P4" i="1"/>
  <c r="K13" i="1" s="1"/>
  <c r="P13" i="1" s="1"/>
  <c r="K19" i="1" s="1"/>
  <c r="K24" i="1" s="1"/>
  <c r="O8" i="1" l="1"/>
  <c r="O4" i="1"/>
  <c r="K14" i="1" s="1"/>
  <c r="P14" i="1" s="1"/>
  <c r="K20" i="1" s="1"/>
  <c r="K25" i="1" s="1"/>
</calcChain>
</file>

<file path=xl/sharedStrings.xml><?xml version="1.0" encoding="utf-8"?>
<sst xmlns="http://schemas.openxmlformats.org/spreadsheetml/2006/main" count="71" uniqueCount="56">
  <si>
    <t>mils</t>
  </si>
  <si>
    <t>Diameter</t>
  </si>
  <si>
    <t>Plate Thickness</t>
  </si>
  <si>
    <t xml:space="preserve">Depth % of </t>
  </si>
  <si>
    <t>Measurement</t>
  </si>
  <si>
    <t>Number</t>
  </si>
  <si>
    <t>Volume</t>
  </si>
  <si>
    <t>mm</t>
  </si>
  <si>
    <t xml:space="preserve">To estimate the effect of "pitting", an effective plate thickness is estimated. </t>
  </si>
  <si>
    <r>
      <t xml:space="preserve">That is: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 = V/A where</t>
    </r>
  </si>
  <si>
    <t>V is the estimated volume lost due to pitting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</si>
  <si>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 is the loss of plate thickness</t>
    </r>
  </si>
  <si>
    <t>Depth</t>
  </si>
  <si>
    <t>Depth %</t>
  </si>
  <si>
    <t>Max Vol</t>
  </si>
  <si>
    <t>Min Vol</t>
  </si>
  <si>
    <t>Max</t>
  </si>
  <si>
    <t>Min</t>
  </si>
  <si>
    <t>w/d</t>
  </si>
  <si>
    <t>Depth (d)</t>
  </si>
  <si>
    <t>(mils)</t>
  </si>
  <si>
    <t>Diameter (w)</t>
  </si>
  <si>
    <t>Estimate w/</t>
  </si>
  <si>
    <t>Cyl coeficient  c =</t>
  </si>
  <si>
    <t>Best Est</t>
  </si>
  <si>
    <t>Enter the "cylinder coefficient", c, below to get the "best estimate" volume loss. The paper suggests .667</t>
  </si>
  <si>
    <t>Estimated Thickness Loss</t>
  </si>
  <si>
    <t>Estimated Volume Loss</t>
  </si>
  <si>
    <t>Best Estimate</t>
  </si>
  <si>
    <t>Maximum</t>
  </si>
  <si>
    <t>Minimum</t>
  </si>
  <si>
    <t>Remaining Plate Thickness (mm)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</si>
  <si>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According to the 1997 document from the Ship Structure Committee, "Strength Assessment of Pitted Plate Panels".</t>
    </r>
  </si>
  <si>
    <r>
      <t>This estimate is based on first estimating the volume lost due to pitting, then, applying a conservative</t>
    </r>
    <r>
      <rPr>
        <vertAlign val="super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loss of thickness in the plate as the lost volume divided by the area of the test plate.</t>
    </r>
  </si>
  <si>
    <t>The cylinder coefficient estimates the volume of the pit given the pit depth and width.</t>
  </si>
  <si>
    <t>The assumptions are that the maximum volume would occur if the pit were a perfect cylinder (c = 1), the minimum would occur if the pit was a cone (c = .333).</t>
  </si>
  <si>
    <t>The best estimate suggested value is c = .667, which assumes the shape is a hemisphere (and therefore d=.5*w, although I didn't check that).</t>
  </si>
  <si>
    <t>You can enter any value for c (below) between .333 and 1 for a new "best estimate" approximation for the volume of the pits.</t>
  </si>
  <si>
    <t>Enter number of measurements</t>
  </si>
  <si>
    <t>Enter Plate Thickness (mm):</t>
  </si>
  <si>
    <t>Standared Deviation (sample)</t>
  </si>
  <si>
    <t>Enter Plate length (mm):</t>
  </si>
  <si>
    <t>Enter Plate width (mm):</t>
  </si>
  <si>
    <t>Plate Area</t>
  </si>
  <si>
    <r>
      <t>mm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</si>
  <si>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t>Tot Vol Loss (mm2)</t>
  </si>
  <si>
    <t>Estimated Volume Losses</t>
  </si>
  <si>
    <t>Type of average</t>
  </si>
  <si>
    <t>Median</t>
  </si>
  <si>
    <t>A is the area of the plate</t>
  </si>
  <si>
    <t>Method for Effective Plate Thickness</t>
  </si>
  <si>
    <t>This spreadsheet estimates effective plate thickness due to pitting. Estimates are based on complete pit measurements and are based on assumptions in the document cited below.</t>
  </si>
  <si>
    <t>Values in blue should be entered by the user.</t>
  </si>
  <si>
    <t>The "type of average" dropdown box allows the user to have averages computed as the median or the arithmetic mean.</t>
  </si>
  <si>
    <t>Note that a key assumption is that the plate is rectangular (user enters dimensions).</t>
  </si>
  <si>
    <t>allow save. Ask for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</si>
</sst>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0.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i/>
      <u/>
      <sz val="11"/>
      <color rgb="FF00B05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10" fontId="0" fillId="0" borderId="0" xfId="0" applyNumberFormat="1"/>
    <xf numFmtId="164" fontId="0" fillId="0" borderId="0" xfId="0" applyNumberFormat="1"/>
    <xf numFmtId="2" fontId="4" fillId="0" borderId="0" xfId="0" applyNumberFormat="1" applyFont="1"/>
    <xf numFmtId="0" fontId="3" fillId="0" borderId="0" xfId="0" applyFont="1"/>
    <xf numFmtId="0" fontId="7" fillId="0" borderId="0" xfId="0" applyFont="1"/>
    <xf numFmtId="164" fontId="2" fillId="0" borderId="0" xfId="0" applyNumberFormat="1" applyFont="1"/>
    <xf numFmtId="0" fontId="8" fillId="0" borderId="0" xfId="0" applyFont="1" applyAlignment="1">
      <alignment horizontal="right"/>
    </xf>
    <xf numFmtId="43" fontId="0" fillId="0" borderId="0" xfId="1" applyFon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0" fontId="12" fillId="0" borderId="0" xfId="0" applyFont="1"/>
    <xf numFmtId="2" fontId="13" fillId="0" borderId="0" xfId="0" applyNumberFormat="1" applyFont="1"/>
    <xf numFmtId="0" fontId="14" fillId="0" borderId="0" xfId="0" applyFont="1"/>
    <xf numFmtId="2" fontId="14" fillId="0" borderId="0" xfId="0" applyNumberFormat="1" applyFont="1"/>
    <xf numFmtId="0" fontId="15" fillId="0" borderId="0" xfId="0" applyFont="1"/>
    <xf numFmtId="9" fontId="13" fillId="0" borderId="0" xfId="2" applyFont="1"/>
    <xf numFmtId="9" fontId="14" fillId="0" borderId="0" xfId="2" applyFont="1"/>
    <xf numFmtId="0" fontId="17" fillId="0" borderId="0" xfId="0" applyFont="1" applyAlignment="1">
      <alignment horizontal="right"/>
    </xf>
    <xf numFmtId="166" fontId="0" fillId="0" borderId="0" xfId="2" applyNumberFormat="1" applyFont="1"/>
    <xf numFmtId="0" fontId="19" fillId="0" borderId="0" xfId="0" applyFont="1"/>
    <xf numFmtId="2" fontId="19" fillId="0" borderId="0" xfId="0" applyNumberFormat="1" applyFont="1"/>
    <xf numFmtId="165" fontId="19" fillId="0" borderId="0" xfId="1" applyNumberFormat="1" applyFont="1"/>
    <xf numFmtId="0" fontId="19" fillId="0" borderId="0" xfId="0" applyFont="1" applyAlignment="1">
      <alignment horizontal="center"/>
    </xf>
    <xf numFmtId="0" fontId="2" fillId="2" borderId="0" xfId="0" applyFont="1" applyFill="1"/>
    <xf numFmtId="9" fontId="19" fillId="0" borderId="0" xfId="2" applyFont="1"/>
    <xf numFmtId="0" fontId="4" fillId="0" borderId="0" xfId="0" applyFont="1" applyAlignment="1">
      <alignment horizontal="right"/>
    </xf>
    <xf numFmtId="0" fontId="21" fillId="0" borderId="0" xfId="0" applyFont="1"/>
    <xf numFmtId="0" fontId="18" fillId="0" borderId="0" xfId="0" applyFont="1"/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A376-C509-4901-B4AF-38FBF2D8B32C}">
  <dimension ref="A1:BJ109"/>
  <sheetViews>
    <sheetView tabSelected="1" workbookViewId="0">
      <selection activeCell="D10" sqref="D10"/>
    </sheetView>
  </sheetViews>
  <sheetFormatPr defaultRowHeight="15"/>
  <cols>
    <col min="1" max="1" width="16.140625" bestFit="1" customWidth="1"/>
    <col min="2" max="2" width="13" customWidth="1"/>
    <col min="3" max="3" width="11.7109375" bestFit="1" customWidth="1"/>
    <col min="4" max="4" width="14.7109375" bestFit="1" customWidth="1"/>
    <col min="5" max="5" width="7" bestFit="1" customWidth="1"/>
    <col min="6" max="6" width="14.7109375" customWidth="1"/>
    <col min="7" max="7" width="10.28515625" customWidth="1"/>
    <col min="8" max="8" width="8.7109375" customWidth="1"/>
    <col min="10" max="10" width="28.5703125" bestFit="1" customWidth="1"/>
    <col min="14" max="14" width="8.42578125" customWidth="1"/>
  </cols>
  <sheetData>
    <row r="1" spans="1:62" ht="17.25">
      <c r="A1" s="3" t="s">
        <v>38</v>
      </c>
      <c r="C1" s="23">
        <v>26</v>
      </c>
      <c r="M1" s="3" t="s">
        <v>43</v>
      </c>
      <c r="O1" s="25">
        <f>C4*C5</f>
        <v>90000</v>
      </c>
      <c r="P1" s="28" t="s">
        <v>44</v>
      </c>
    </row>
    <row r="2" spans="1:62">
      <c r="B2" s="23"/>
    </row>
    <row r="3" spans="1:62">
      <c r="A3" s="3" t="s">
        <v>39</v>
      </c>
      <c r="C3" s="23">
        <v>8</v>
      </c>
      <c r="D3" s="28" t="s">
        <v>7</v>
      </c>
      <c r="F3" s="3" t="s">
        <v>47</v>
      </c>
      <c r="G3" s="23" t="s">
        <v>48</v>
      </c>
      <c r="K3" s="3"/>
      <c r="N3" s="3"/>
      <c r="O3" s="2" t="s">
        <v>24</v>
      </c>
      <c r="P3" s="10" t="s">
        <v>14</v>
      </c>
      <c r="Q3" s="10" t="s">
        <v>15</v>
      </c>
    </row>
    <row r="4" spans="1:62">
      <c r="A4" s="3" t="s">
        <v>41</v>
      </c>
      <c r="C4" s="23">
        <v>300</v>
      </c>
      <c r="D4" s="28" t="s">
        <v>7</v>
      </c>
      <c r="K4" s="3"/>
      <c r="M4" s="3" t="s">
        <v>45</v>
      </c>
      <c r="O4" s="5">
        <f>SUM(F10:F41)</f>
        <v>854.47091654912083</v>
      </c>
      <c r="P4" s="5">
        <f>SUM(G10:G41)</f>
        <v>1281.0658419027302</v>
      </c>
      <c r="Q4" s="5">
        <f>SUM(H10:H41)</f>
        <v>427.02194730091009</v>
      </c>
    </row>
    <row r="5" spans="1:62">
      <c r="A5" s="3" t="s">
        <v>42</v>
      </c>
      <c r="C5" s="23">
        <v>300</v>
      </c>
      <c r="D5" s="28" t="s">
        <v>7</v>
      </c>
    </row>
    <row r="6" spans="1:62">
      <c r="K6" s="31" t="str">
        <f>$G$3</f>
        <v>Median</v>
      </c>
      <c r="L6" s="31" t="str">
        <f t="shared" ref="L6:M6" si="0">$G$3</f>
        <v>Median</v>
      </c>
      <c r="M6" s="31" t="str">
        <f t="shared" si="0"/>
        <v>Median</v>
      </c>
      <c r="O6" s="35" t="str">
        <f>G3&amp;" Pit Loss Values"</f>
        <v>Median Pit Loss Values</v>
      </c>
      <c r="P6" s="35"/>
      <c r="Q6" s="35"/>
    </row>
    <row r="7" spans="1:62">
      <c r="A7" s="29"/>
      <c r="B7" s="29"/>
      <c r="C7" s="29"/>
      <c r="D7" s="29"/>
      <c r="E7" s="29"/>
      <c r="F7" s="34" t="s">
        <v>46</v>
      </c>
      <c r="G7" s="34"/>
      <c r="H7" s="34"/>
      <c r="K7" s="10" t="s">
        <v>1</v>
      </c>
      <c r="L7" s="10" t="s">
        <v>12</v>
      </c>
      <c r="M7" s="10" t="s">
        <v>13</v>
      </c>
      <c r="N7" s="2"/>
      <c r="O7" s="2" t="s">
        <v>24</v>
      </c>
      <c r="P7" s="10" t="s">
        <v>14</v>
      </c>
      <c r="Q7" s="10" t="s">
        <v>15</v>
      </c>
    </row>
    <row r="8" spans="1:62">
      <c r="A8" s="1" t="s">
        <v>4</v>
      </c>
      <c r="B8" s="1" t="s">
        <v>21</v>
      </c>
      <c r="C8" s="1" t="s">
        <v>19</v>
      </c>
      <c r="D8" s="1" t="s">
        <v>3</v>
      </c>
      <c r="E8" s="1"/>
      <c r="F8" s="1" t="s">
        <v>22</v>
      </c>
      <c r="G8" s="1" t="s">
        <v>6</v>
      </c>
      <c r="H8" s="1" t="s">
        <v>6</v>
      </c>
      <c r="J8" s="3" t="str">
        <f>"Average ("&amp;G3&amp;")"</f>
        <v>Average (Median)</v>
      </c>
      <c r="K8" s="26">
        <f>IF($G$3="Mean",AVERAGE(B10:B109),MEDIAN(B10:B109))</f>
        <v>4.9649999999999999</v>
      </c>
      <c r="L8" s="26">
        <f t="shared" ref="L8:M8" si="1">IF($G$3="Mean",AVERAGE(C10:C109),MEDIAN(C10:C109))</f>
        <v>1.1949999999999998</v>
      </c>
      <c r="M8" s="30">
        <f t="shared" si="1"/>
        <v>0.14939999999999998</v>
      </c>
      <c r="N8" s="27"/>
      <c r="O8" s="26">
        <f t="shared" ref="O8" si="2">IF($G$3="Mean",AVERAGE(F10:F109),MEDIAN(F10:F109))</f>
        <v>14.509372369786572</v>
      </c>
      <c r="P8" s="26">
        <f t="shared" ref="P8" si="3">IF($G$3="Mean",AVERAGE(G10:G109),MEDIAN(G10:G109))</f>
        <v>21.753181963698005</v>
      </c>
      <c r="Q8" s="26">
        <f t="shared" ref="Q8" si="4">IF($G$3="Mean",AVERAGE(H10:H109),MEDIAN(H10:H109))</f>
        <v>7.2510606545660021</v>
      </c>
    </row>
    <row r="9" spans="1:62">
      <c r="A9" s="2" t="s">
        <v>5</v>
      </c>
      <c r="B9" s="2" t="s">
        <v>0</v>
      </c>
      <c r="C9" s="2" t="s">
        <v>20</v>
      </c>
      <c r="D9" s="2" t="s">
        <v>2</v>
      </c>
      <c r="E9" s="2" t="s">
        <v>18</v>
      </c>
      <c r="F9" s="2" t="str">
        <f>"c = "&amp;ReadMe!$B$23</f>
        <v>c = 0.667</v>
      </c>
      <c r="G9" s="2" t="s">
        <v>16</v>
      </c>
      <c r="H9" s="2" t="s">
        <v>17</v>
      </c>
      <c r="J9" s="3" t="s">
        <v>40</v>
      </c>
      <c r="K9" s="26">
        <f>_xlfn.STDEV.S(B10:B109)</f>
        <v>1.6085696110359617</v>
      </c>
      <c r="L9" s="26">
        <f>_xlfn.STDEV.S(C10:C109)</f>
        <v>0.90354002490919194</v>
      </c>
    </row>
    <row r="10" spans="1:62">
      <c r="A10">
        <v>1</v>
      </c>
      <c r="B10" s="32">
        <v>4.4800000000000004</v>
      </c>
      <c r="C10" s="32">
        <v>1.1299999999999999</v>
      </c>
      <c r="D10" s="24">
        <f>C10/$C$3</f>
        <v>0.14124999999999999</v>
      </c>
      <c r="E10" s="11">
        <f>B10/C10</f>
        <v>3.9646017699115053</v>
      </c>
      <c r="F10" s="11">
        <f>ReadMe!$B$23*Data!G10</f>
        <v>11.880923151147108</v>
      </c>
      <c r="G10" s="5">
        <f>PI()*C10*(B10/2)^2</f>
        <v>17.812478487476923</v>
      </c>
      <c r="H10" s="5">
        <f>G10/3</f>
        <v>5.9374928291589741</v>
      </c>
      <c r="R10" s="4"/>
      <c r="T10" s="4"/>
      <c r="V10" s="4"/>
      <c r="X10" s="4"/>
      <c r="Z10" s="4"/>
      <c r="AB10" s="4"/>
      <c r="AD10" s="4"/>
      <c r="AF10" s="4"/>
      <c r="AH10" s="4"/>
      <c r="AJ10" s="4"/>
      <c r="AL10" s="4"/>
      <c r="AN10" s="4"/>
      <c r="AP10" s="4"/>
      <c r="AR10" s="4"/>
      <c r="AT10" s="4"/>
      <c r="AV10" s="4"/>
      <c r="AX10" s="4"/>
      <c r="AZ10" s="4"/>
      <c r="BB10" s="4"/>
      <c r="BD10" s="4"/>
      <c r="BF10" s="4"/>
      <c r="BH10" s="4"/>
      <c r="BJ10" s="4"/>
    </row>
    <row r="11" spans="1:62">
      <c r="A11">
        <f>IF(A10="","",IF(A10+1&gt;$C$1,"",A10+1))</f>
        <v>2</v>
      </c>
      <c r="B11" s="32">
        <v>4.51</v>
      </c>
      <c r="C11" s="32">
        <v>1.27</v>
      </c>
      <c r="D11" s="24">
        <v>0.1588</v>
      </c>
      <c r="E11" s="11">
        <f t="shared" ref="E11:E41" si="5">B11/C11</f>
        <v>3.5511811023622046</v>
      </c>
      <c r="F11" s="11">
        <f>ReadMe!$B$23*Data!G11</f>
        <v>13.532328131218909</v>
      </c>
      <c r="G11" s="5">
        <f t="shared" ref="G11:G41" si="6">PI()*C11*(B11/2)^2</f>
        <v>20.288348022816955</v>
      </c>
      <c r="H11" s="5">
        <f t="shared" ref="H11:H41" si="7">G11/3</f>
        <v>6.7627826742723185</v>
      </c>
    </row>
    <row r="12" spans="1:62">
      <c r="A12">
        <f t="shared" ref="A12:A75" si="8">IF(A11="","",IF(A11+1&gt;$C$1,"",A11+1))</f>
        <v>3</v>
      </c>
      <c r="B12" s="32">
        <v>5.16</v>
      </c>
      <c r="C12" s="32">
        <v>1.25</v>
      </c>
      <c r="D12" s="24">
        <v>0.15629999999999999</v>
      </c>
      <c r="E12" s="11">
        <f t="shared" si="5"/>
        <v>4.1280000000000001</v>
      </c>
      <c r="F12" s="11">
        <f>ReadMe!$B$23*Data!G12</f>
        <v>17.435127656687317</v>
      </c>
      <c r="G12" s="5">
        <f t="shared" si="6"/>
        <v>26.139621674193876</v>
      </c>
      <c r="H12" s="5">
        <f t="shared" si="7"/>
        <v>8.7132072247312919</v>
      </c>
      <c r="J12" s="13" t="s">
        <v>27</v>
      </c>
      <c r="K12" s="2"/>
      <c r="O12" s="13" t="s">
        <v>26</v>
      </c>
      <c r="P12" s="2"/>
    </row>
    <row r="13" spans="1:62">
      <c r="A13">
        <f t="shared" si="8"/>
        <v>4</v>
      </c>
      <c r="B13" s="32">
        <v>4.8</v>
      </c>
      <c r="C13" s="32">
        <v>0.56999999999999995</v>
      </c>
      <c r="D13" s="24">
        <v>7.1300000000000002E-2</v>
      </c>
      <c r="E13" s="11">
        <f t="shared" si="5"/>
        <v>8.4210526315789469</v>
      </c>
      <c r="F13" s="11">
        <f>ReadMe!$B$23*Data!G13</f>
        <v>6.8797561591774272</v>
      </c>
      <c r="G13" s="5">
        <f t="shared" si="6"/>
        <v>10.314477000266008</v>
      </c>
      <c r="H13" s="5">
        <f t="shared" si="7"/>
        <v>3.4381590000886693</v>
      </c>
      <c r="J13" s="16" t="s">
        <v>29</v>
      </c>
      <c r="K13" s="17">
        <f>Data!P4</f>
        <v>1281.0658419027302</v>
      </c>
      <c r="O13" s="16" t="s">
        <v>29</v>
      </c>
      <c r="P13" s="17">
        <f>K13/9000</f>
        <v>0.14234064910030336</v>
      </c>
    </row>
    <row r="14" spans="1:62">
      <c r="A14">
        <f t="shared" si="8"/>
        <v>5</v>
      </c>
      <c r="B14" s="32">
        <v>2.08</v>
      </c>
      <c r="C14" s="32">
        <v>0.45</v>
      </c>
      <c r="D14" s="24">
        <v>5.6300000000000003E-2</v>
      </c>
      <c r="E14" s="11">
        <f t="shared" si="5"/>
        <v>4.6222222222222227</v>
      </c>
      <c r="F14" s="11">
        <f>ReadMe!$B$23*Data!G14</f>
        <v>1.0198936762289346</v>
      </c>
      <c r="G14" s="5">
        <f t="shared" si="6"/>
        <v>1.5290759763552242</v>
      </c>
      <c r="H14" s="5">
        <f t="shared" si="7"/>
        <v>0.5096919921184081</v>
      </c>
      <c r="J14" s="3" t="s">
        <v>28</v>
      </c>
      <c r="K14" s="6">
        <f>Data!O4</f>
        <v>854.47091654912083</v>
      </c>
      <c r="O14" s="3" t="s">
        <v>28</v>
      </c>
      <c r="P14" s="6">
        <f>K14/9000</f>
        <v>9.4941212949902321E-2</v>
      </c>
    </row>
    <row r="15" spans="1:62">
      <c r="A15">
        <f t="shared" si="8"/>
        <v>6</v>
      </c>
      <c r="B15" s="32">
        <v>4.67</v>
      </c>
      <c r="C15" s="32">
        <v>1.32</v>
      </c>
      <c r="D15" s="24">
        <v>0.16500000000000001</v>
      </c>
      <c r="E15" s="11">
        <f t="shared" si="5"/>
        <v>3.5378787878787876</v>
      </c>
      <c r="F15" s="11">
        <f>ReadMe!$B$23*Data!G15</f>
        <v>15.080766219834894</v>
      </c>
      <c r="G15" s="5">
        <f t="shared" si="6"/>
        <v>22.609844407548565</v>
      </c>
      <c r="H15" s="5">
        <f t="shared" si="7"/>
        <v>7.5366148025161879</v>
      </c>
      <c r="J15" s="16" t="s">
        <v>30</v>
      </c>
      <c r="K15" s="17">
        <f>Data!Q4</f>
        <v>427.02194730091009</v>
      </c>
      <c r="O15" s="16" t="s">
        <v>30</v>
      </c>
      <c r="P15" s="17">
        <f>K15/9000</f>
        <v>4.7446883033434452E-2</v>
      </c>
    </row>
    <row r="16" spans="1:62">
      <c r="A16">
        <f t="shared" si="8"/>
        <v>7</v>
      </c>
      <c r="B16" s="32">
        <v>4.21</v>
      </c>
      <c r="C16" s="32">
        <v>0.2</v>
      </c>
      <c r="D16" s="24">
        <v>2.5000000000000001E-2</v>
      </c>
      <c r="E16" s="11">
        <f t="shared" si="5"/>
        <v>21.049999999999997</v>
      </c>
      <c r="F16" s="11">
        <f>ReadMe!$B$23*Data!G16</f>
        <v>1.8569914434222201</v>
      </c>
      <c r="G16" s="5">
        <f t="shared" si="6"/>
        <v>2.7840951175745428</v>
      </c>
      <c r="H16" s="5">
        <f t="shared" si="7"/>
        <v>0.92803170585818096</v>
      </c>
    </row>
    <row r="17" spans="1:13">
      <c r="A17">
        <f t="shared" si="8"/>
        <v>8</v>
      </c>
      <c r="B17" s="32">
        <v>4.87</v>
      </c>
      <c r="C17" s="32">
        <v>0.55000000000000004</v>
      </c>
      <c r="D17" s="24">
        <v>6.88E-2</v>
      </c>
      <c r="E17" s="11">
        <f t="shared" si="5"/>
        <v>8.8545454545454536</v>
      </c>
      <c r="F17" s="11">
        <f>ReadMe!$B$23*Data!G17</f>
        <v>6.8333918789882855</v>
      </c>
      <c r="G17" s="5">
        <f t="shared" si="6"/>
        <v>10.24496533581452</v>
      </c>
      <c r="H17" s="5">
        <f t="shared" si="7"/>
        <v>3.4149884452715065</v>
      </c>
    </row>
    <row r="18" spans="1:13">
      <c r="A18">
        <f t="shared" si="8"/>
        <v>9</v>
      </c>
      <c r="B18" s="32">
        <v>4.8079999999999998</v>
      </c>
      <c r="C18" s="32">
        <v>0.63</v>
      </c>
      <c r="D18" s="24">
        <v>7.8799999999999995E-2</v>
      </c>
      <c r="E18" s="11">
        <f t="shared" si="5"/>
        <v>7.6317460317460313</v>
      </c>
      <c r="F18" s="11">
        <f>ReadMe!$B$23*Data!G18</f>
        <v>7.6293086101567198</v>
      </c>
      <c r="G18" s="5">
        <f t="shared" si="6"/>
        <v>11.43824379333841</v>
      </c>
      <c r="H18" s="5">
        <f t="shared" si="7"/>
        <v>3.8127479311128032</v>
      </c>
      <c r="J18" s="15" t="s">
        <v>31</v>
      </c>
      <c r="K18" s="14"/>
    </row>
    <row r="19" spans="1:13">
      <c r="A19">
        <f t="shared" si="8"/>
        <v>10</v>
      </c>
      <c r="B19" s="32">
        <v>5.13</v>
      </c>
      <c r="C19" s="32">
        <v>1.8</v>
      </c>
      <c r="D19" s="24">
        <v>0.22500000000000001</v>
      </c>
      <c r="E19" s="11">
        <f t="shared" si="5"/>
        <v>2.85</v>
      </c>
      <c r="F19" s="11">
        <f>ReadMe!$B$23*Data!G19</f>
        <v>24.815495458532958</v>
      </c>
      <c r="G19" s="5">
        <f t="shared" si="6"/>
        <v>37.204640867365754</v>
      </c>
      <c r="H19" s="5">
        <f t="shared" si="7"/>
        <v>12.401546955788584</v>
      </c>
      <c r="J19" s="16" t="s">
        <v>29</v>
      </c>
      <c r="K19" s="17">
        <f>8-P13</f>
        <v>7.8576593508996968</v>
      </c>
    </row>
    <row r="20" spans="1:13">
      <c r="A20">
        <f t="shared" si="8"/>
        <v>11</v>
      </c>
      <c r="B20" s="32">
        <v>4.8899999999999997</v>
      </c>
      <c r="C20" s="32">
        <v>0.25</v>
      </c>
      <c r="D20" s="24">
        <v>3.1300000000000001E-2</v>
      </c>
      <c r="E20" s="11">
        <f t="shared" si="5"/>
        <v>19.559999999999999</v>
      </c>
      <c r="F20" s="11">
        <f>ReadMe!$B$23*Data!G20</f>
        <v>3.1316516137812682</v>
      </c>
      <c r="G20" s="5">
        <f t="shared" si="6"/>
        <v>4.69512985574403</v>
      </c>
      <c r="H20" s="5">
        <f t="shared" si="7"/>
        <v>1.5650432852480101</v>
      </c>
      <c r="J20" s="18" t="s">
        <v>28</v>
      </c>
      <c r="K20" s="19">
        <f>8-P14</f>
        <v>7.9050587870500975</v>
      </c>
    </row>
    <row r="21" spans="1:13">
      <c r="A21">
        <f t="shared" si="8"/>
        <v>12</v>
      </c>
      <c r="B21" s="32">
        <v>4.32</v>
      </c>
      <c r="C21" s="32">
        <v>1.47</v>
      </c>
      <c r="D21" s="24">
        <v>0.18379999999999999</v>
      </c>
      <c r="E21" s="11">
        <f t="shared" si="5"/>
        <v>2.9387755102040818</v>
      </c>
      <c r="F21" s="11">
        <f>ReadMe!$B$23*Data!G21</f>
        <v>14.371448524092218</v>
      </c>
      <c r="G21" s="5">
        <f t="shared" si="6"/>
        <v>21.546399586345153</v>
      </c>
      <c r="H21" s="5">
        <f t="shared" si="7"/>
        <v>7.182133195448384</v>
      </c>
      <c r="J21" s="16" t="s">
        <v>30</v>
      </c>
      <c r="K21" s="17">
        <f>8-P15</f>
        <v>7.9525531169665653</v>
      </c>
    </row>
    <row r="22" spans="1:13">
      <c r="A22">
        <f t="shared" si="8"/>
        <v>13</v>
      </c>
      <c r="B22" s="32">
        <v>3.39</v>
      </c>
      <c r="C22" s="32">
        <v>0.35</v>
      </c>
      <c r="D22" s="24">
        <v>4.3799999999999999E-2</v>
      </c>
      <c r="E22" s="11">
        <f t="shared" si="5"/>
        <v>9.6857142857142868</v>
      </c>
      <c r="F22" s="11">
        <f>ReadMe!$B$23*Data!G22</f>
        <v>2.1070903398292078</v>
      </c>
      <c r="G22" s="5">
        <f t="shared" si="6"/>
        <v>3.1590559817529353</v>
      </c>
      <c r="H22" s="5">
        <f t="shared" si="7"/>
        <v>1.0530186605843117</v>
      </c>
    </row>
    <row r="23" spans="1:13">
      <c r="A23">
        <f t="shared" si="8"/>
        <v>14</v>
      </c>
      <c r="B23" s="32">
        <v>4.7300000000000004</v>
      </c>
      <c r="C23" s="32">
        <v>1.63</v>
      </c>
      <c r="D23" s="24">
        <v>0.20380000000000001</v>
      </c>
      <c r="E23" s="11">
        <f t="shared" si="5"/>
        <v>2.9018404907975466</v>
      </c>
      <c r="F23" s="11">
        <f>ReadMe!$B$23*Data!G23</f>
        <v>19.104056820713552</v>
      </c>
      <c r="G23" s="5">
        <f t="shared" si="6"/>
        <v>28.64176434889588</v>
      </c>
      <c r="H23" s="5">
        <f t="shared" si="7"/>
        <v>9.5472547829652932</v>
      </c>
      <c r="J23" s="15" t="str">
        <f>"Remaining Plate as % of "&amp;Data!C3&amp;" mm"</f>
        <v>Remaining Plate as % of 8 mm</v>
      </c>
      <c r="K23" s="14"/>
    </row>
    <row r="24" spans="1:13">
      <c r="A24">
        <f t="shared" si="8"/>
        <v>15</v>
      </c>
      <c r="B24" s="32">
        <v>7.21</v>
      </c>
      <c r="C24" s="32">
        <v>1.24</v>
      </c>
      <c r="D24" s="24">
        <v>0.155</v>
      </c>
      <c r="E24" s="11">
        <f t="shared" si="5"/>
        <v>5.814516129032258</v>
      </c>
      <c r="F24" s="11">
        <f>ReadMe!$B$23*Data!G24</f>
        <v>33.768201440007175</v>
      </c>
      <c r="G24" s="5">
        <f t="shared" si="6"/>
        <v>50.626988665677921</v>
      </c>
      <c r="H24" s="5">
        <f t="shared" si="7"/>
        <v>16.875662888559308</v>
      </c>
      <c r="J24" s="16" t="s">
        <v>29</v>
      </c>
      <c r="K24" s="21">
        <f>K19/8</f>
        <v>0.9822074188624621</v>
      </c>
    </row>
    <row r="25" spans="1:13">
      <c r="A25">
        <f t="shared" si="8"/>
        <v>16</v>
      </c>
      <c r="B25" s="32">
        <v>6.05</v>
      </c>
      <c r="C25" s="32">
        <v>1.19</v>
      </c>
      <c r="D25" s="24">
        <v>0.14879999999999999</v>
      </c>
      <c r="E25" s="11">
        <f t="shared" si="5"/>
        <v>5.0840336134453779</v>
      </c>
      <c r="F25" s="11">
        <f>ReadMe!$B$23*Data!G25</f>
        <v>22.817781968155092</v>
      </c>
      <c r="G25" s="5">
        <f t="shared" si="6"/>
        <v>34.209568168148564</v>
      </c>
      <c r="H25" s="5">
        <f t="shared" si="7"/>
        <v>11.403189389382854</v>
      </c>
      <c r="J25" s="18" t="s">
        <v>28</v>
      </c>
      <c r="K25" s="22">
        <f>K20/8</f>
        <v>0.98813234838126218</v>
      </c>
    </row>
    <row r="26" spans="1:13">
      <c r="A26">
        <f t="shared" si="8"/>
        <v>17</v>
      </c>
      <c r="B26" s="32">
        <v>5.04</v>
      </c>
      <c r="C26" s="32">
        <v>0.5</v>
      </c>
      <c r="D26" s="24">
        <v>6.25E-2</v>
      </c>
      <c r="E26" s="11">
        <f t="shared" si="5"/>
        <v>10.08</v>
      </c>
      <c r="F26" s="11">
        <f>ReadMe!$B$23*Data!G26</f>
        <v>6.6534483907834341</v>
      </c>
      <c r="G26" s="5">
        <f t="shared" si="6"/>
        <v>9.9751849936783117</v>
      </c>
      <c r="H26" s="5">
        <f t="shared" si="7"/>
        <v>3.3250616645594371</v>
      </c>
      <c r="J26" s="16" t="s">
        <v>30</v>
      </c>
      <c r="K26" s="21">
        <f>K21/8</f>
        <v>0.99406913962082066</v>
      </c>
    </row>
    <row r="27" spans="1:13">
      <c r="A27">
        <f t="shared" si="8"/>
        <v>18</v>
      </c>
      <c r="B27" s="32">
        <v>4.2300000000000004</v>
      </c>
      <c r="C27" s="32">
        <v>0.9</v>
      </c>
      <c r="D27" s="24">
        <v>0.1125</v>
      </c>
      <c r="E27" s="11">
        <f>B27/C27</f>
        <v>4.7</v>
      </c>
      <c r="F27" s="11">
        <f>ReadMe!$B$23*Data!G27</f>
        <v>8.4360463939518802</v>
      </c>
      <c r="G27" s="5">
        <f t="shared" si="6"/>
        <v>12.647745718068785</v>
      </c>
      <c r="H27" s="5">
        <f t="shared" si="7"/>
        <v>4.2159152393562618</v>
      </c>
    </row>
    <row r="28" spans="1:13">
      <c r="A28">
        <f t="shared" si="8"/>
        <v>19</v>
      </c>
      <c r="B28" s="32">
        <v>3.71</v>
      </c>
      <c r="C28" s="32">
        <v>0.53</v>
      </c>
      <c r="D28" s="24">
        <v>6.6299999999999998E-2</v>
      </c>
      <c r="E28" s="11">
        <f t="shared" si="5"/>
        <v>7</v>
      </c>
      <c r="F28" s="11">
        <f>ReadMe!$B$23*Data!G28</f>
        <v>3.8215487502880605</v>
      </c>
      <c r="G28" s="5">
        <f t="shared" si="6"/>
        <v>5.7294583962339738</v>
      </c>
      <c r="H28" s="5">
        <f t="shared" si="7"/>
        <v>1.9098194654113245</v>
      </c>
    </row>
    <row r="29" spans="1:13">
      <c r="A29">
        <f t="shared" si="8"/>
        <v>20</v>
      </c>
      <c r="B29" s="32">
        <v>5.81</v>
      </c>
      <c r="C29" s="32">
        <v>1.41</v>
      </c>
      <c r="D29" s="24">
        <v>0.17630000000000001</v>
      </c>
      <c r="E29" s="11">
        <f t="shared" si="5"/>
        <v>4.1205673758865249</v>
      </c>
      <c r="F29" s="11">
        <f>ReadMe!$B$23*Data!G29</f>
        <v>24.93372083695639</v>
      </c>
      <c r="G29" s="5">
        <f t="shared" si="6"/>
        <v>37.381890310279445</v>
      </c>
      <c r="H29" s="5">
        <f t="shared" si="7"/>
        <v>12.460630103426482</v>
      </c>
    </row>
    <row r="30" spans="1:13">
      <c r="A30">
        <f t="shared" si="8"/>
        <v>21</v>
      </c>
      <c r="B30" s="32">
        <v>4.03</v>
      </c>
      <c r="C30" s="32">
        <v>1.2</v>
      </c>
      <c r="D30" s="24">
        <v>0.15</v>
      </c>
      <c r="E30" s="11">
        <f t="shared" si="5"/>
        <v>3.3583333333333338</v>
      </c>
      <c r="F30" s="11">
        <f>ReadMe!$B$23*Data!G30</f>
        <v>10.209560654750065</v>
      </c>
      <c r="G30" s="5">
        <f t="shared" si="6"/>
        <v>15.306687638305945</v>
      </c>
      <c r="H30" s="5">
        <f t="shared" si="7"/>
        <v>5.1022292127686484</v>
      </c>
      <c r="M30" t="s">
        <v>55</v>
      </c>
    </row>
    <row r="31" spans="1:13">
      <c r="A31">
        <f t="shared" si="8"/>
        <v>22</v>
      </c>
      <c r="B31" s="32">
        <v>6.19</v>
      </c>
      <c r="C31" s="32">
        <v>0.96</v>
      </c>
      <c r="D31" s="24">
        <v>0.12</v>
      </c>
      <c r="E31" s="11">
        <f t="shared" si="5"/>
        <v>6.447916666666667</v>
      </c>
      <c r="F31" s="11">
        <f>ReadMe!$B$23*Data!G31</f>
        <v>19.269402410135839</v>
      </c>
      <c r="G31" s="5">
        <f t="shared" si="6"/>
        <v>28.889658785810852</v>
      </c>
      <c r="H31" s="5">
        <f t="shared" si="7"/>
        <v>9.6298862619369512</v>
      </c>
    </row>
    <row r="32" spans="1:13">
      <c r="A32">
        <f t="shared" si="8"/>
        <v>23</v>
      </c>
      <c r="B32" s="32">
        <v>9.17</v>
      </c>
      <c r="C32" s="32">
        <v>2.66</v>
      </c>
      <c r="D32" s="24">
        <v>0.33250000000000002</v>
      </c>
      <c r="E32" s="11">
        <f t="shared" si="5"/>
        <v>3.4473684210526314</v>
      </c>
      <c r="F32" s="11">
        <f>ReadMe!$B$23*Data!G32</f>
        <v>117.17528628050302</v>
      </c>
      <c r="G32" s="5">
        <f t="shared" si="6"/>
        <v>175.6750918748171</v>
      </c>
      <c r="H32" s="5">
        <f t="shared" si="7"/>
        <v>58.558363958272366</v>
      </c>
    </row>
    <row r="33" spans="1:8">
      <c r="A33">
        <f t="shared" si="8"/>
        <v>24</v>
      </c>
      <c r="B33" s="32">
        <v>4.84</v>
      </c>
      <c r="C33" s="32">
        <v>1.21</v>
      </c>
      <c r="D33" s="24">
        <v>0.15129999999999999</v>
      </c>
      <c r="E33" s="11">
        <f t="shared" si="5"/>
        <v>4</v>
      </c>
      <c r="F33" s="11">
        <f>ReadMe!$B$23*Data!G33</f>
        <v>14.848815425327148</v>
      </c>
      <c r="G33" s="5">
        <f t="shared" si="6"/>
        <v>22.262092091944748</v>
      </c>
      <c r="H33" s="5">
        <f t="shared" si="7"/>
        <v>7.4206973639815823</v>
      </c>
    </row>
    <row r="34" spans="1:8">
      <c r="A34">
        <f t="shared" si="8"/>
        <v>25</v>
      </c>
      <c r="B34" s="32">
        <v>5.43</v>
      </c>
      <c r="C34" s="32">
        <v>0.92</v>
      </c>
      <c r="D34" s="24">
        <v>0.115</v>
      </c>
      <c r="E34" s="11">
        <f t="shared" si="5"/>
        <v>5.9021739130434776</v>
      </c>
      <c r="F34" s="11">
        <f>ReadMe!$B$23*Data!G34</f>
        <v>14.210298534014992</v>
      </c>
      <c r="G34" s="5">
        <f t="shared" si="6"/>
        <v>21.304795403320828</v>
      </c>
      <c r="H34" s="5">
        <f t="shared" si="7"/>
        <v>7.1015984677736093</v>
      </c>
    </row>
    <row r="35" spans="1:8">
      <c r="A35">
        <f t="shared" si="8"/>
        <v>26</v>
      </c>
      <c r="B35" s="32">
        <v>6.4</v>
      </c>
      <c r="C35" s="32">
        <v>0.53</v>
      </c>
      <c r="D35" s="24">
        <v>6.6299999999999998E-2</v>
      </c>
      <c r="E35" s="11">
        <f t="shared" si="5"/>
        <v>12.075471698113208</v>
      </c>
      <c r="F35" s="11">
        <f>ReadMe!$B$23*Data!G35</f>
        <v>11.372384450258208</v>
      </c>
      <c r="G35" s="5">
        <f t="shared" si="6"/>
        <v>17.05005164956253</v>
      </c>
      <c r="H35" s="5">
        <f t="shared" si="7"/>
        <v>5.6833505498541763</v>
      </c>
    </row>
    <row r="36" spans="1:8">
      <c r="A36" t="str">
        <f t="shared" si="8"/>
        <v/>
      </c>
      <c r="B36" s="32">
        <v>7.64</v>
      </c>
      <c r="C36" s="32">
        <v>3.59</v>
      </c>
      <c r="D36" s="24">
        <v>0.44879999999999998</v>
      </c>
      <c r="E36" s="11">
        <f t="shared" si="5"/>
        <v>2.1281337047353759</v>
      </c>
      <c r="F36" s="11">
        <f>ReadMe!$B$23*Data!G36</f>
        <v>109.77334066157368</v>
      </c>
      <c r="G36" s="5">
        <f t="shared" si="6"/>
        <v>164.57772213129488</v>
      </c>
      <c r="H36" s="5">
        <f t="shared" si="7"/>
        <v>54.859240710431628</v>
      </c>
    </row>
    <row r="37" spans="1:8">
      <c r="A37" t="str">
        <f t="shared" si="8"/>
        <v/>
      </c>
      <c r="B37" s="32">
        <v>8.25</v>
      </c>
      <c r="C37" s="32">
        <v>2.75</v>
      </c>
      <c r="D37" s="24">
        <v>0.34379999999999999</v>
      </c>
      <c r="E37" s="11">
        <f t="shared" si="5"/>
        <v>3</v>
      </c>
      <c r="F37" s="11">
        <f>ReadMe!$B$23*Data!G37</f>
        <v>98.051966058726066</v>
      </c>
      <c r="G37" s="5">
        <f t="shared" si="6"/>
        <v>147.00444686465676</v>
      </c>
      <c r="H37" s="5">
        <f t="shared" si="7"/>
        <v>49.001482288218916</v>
      </c>
    </row>
    <row r="38" spans="1:8">
      <c r="A38" t="str">
        <f t="shared" si="8"/>
        <v/>
      </c>
      <c r="B38" s="32">
        <v>7.13</v>
      </c>
      <c r="C38" s="32">
        <v>0.55000000000000004</v>
      </c>
      <c r="D38" s="24">
        <v>6.88E-2</v>
      </c>
      <c r="E38" s="11">
        <f t="shared" si="5"/>
        <v>12.963636363636363</v>
      </c>
      <c r="F38" s="11">
        <f>ReadMe!$B$23*Data!G38</f>
        <v>14.647296215480925</v>
      </c>
      <c r="G38" s="5">
        <f t="shared" si="6"/>
        <v>21.95996434105086</v>
      </c>
      <c r="H38" s="5">
        <f t="shared" si="7"/>
        <v>7.3199881136836202</v>
      </c>
    </row>
    <row r="39" spans="1:8">
      <c r="A39" t="str">
        <f t="shared" si="8"/>
        <v/>
      </c>
      <c r="B39" s="32">
        <v>9.0500000000000007</v>
      </c>
      <c r="C39" s="32">
        <v>2.29</v>
      </c>
      <c r="D39" s="24">
        <v>0.2863</v>
      </c>
      <c r="E39" s="11">
        <f t="shared" si="5"/>
        <v>3.9519650655021836</v>
      </c>
      <c r="F39" s="11">
        <f>ReadMe!$B$23*Data!G39</f>
        <v>98.25357380100948</v>
      </c>
      <c r="G39" s="5">
        <f t="shared" si="6"/>
        <v>147.3067073478403</v>
      </c>
      <c r="H39" s="5">
        <f t="shared" si="7"/>
        <v>49.102235782613434</v>
      </c>
    </row>
    <row r="40" spans="1:8">
      <c r="A40" t="str">
        <f t="shared" si="8"/>
        <v/>
      </c>
      <c r="B40" s="32">
        <v>5.62</v>
      </c>
      <c r="C40" s="32">
        <v>3.83</v>
      </c>
      <c r="D40" s="24">
        <v>0.4788</v>
      </c>
      <c r="E40" s="11">
        <f t="shared" si="5"/>
        <v>1.4673629242819843</v>
      </c>
      <c r="F40" s="11">
        <f>ReadMe!$B$23*Data!G40</f>
        <v>63.370498047783201</v>
      </c>
      <c r="G40" s="5">
        <f t="shared" si="6"/>
        <v>95.008242950199701</v>
      </c>
      <c r="H40" s="5">
        <f t="shared" si="7"/>
        <v>31.669414316733235</v>
      </c>
    </row>
    <row r="41" spans="1:8">
      <c r="A41" t="str">
        <f t="shared" si="8"/>
        <v/>
      </c>
      <c r="B41" s="32">
        <v>7.12</v>
      </c>
      <c r="C41" s="32">
        <v>1.4</v>
      </c>
      <c r="D41" s="24">
        <v>0.17499999999999999</v>
      </c>
      <c r="E41" s="11">
        <f t="shared" si="5"/>
        <v>5.0857142857142863</v>
      </c>
      <c r="F41" s="11">
        <f>ReadMe!$B$23*Data!G41</f>
        <v>37.179516545605352</v>
      </c>
      <c r="G41" s="5">
        <f t="shared" si="6"/>
        <v>55.741404116349848</v>
      </c>
      <c r="H41" s="5">
        <f t="shared" si="7"/>
        <v>18.580468038783284</v>
      </c>
    </row>
    <row r="42" spans="1:8">
      <c r="A42" t="str">
        <f t="shared" si="8"/>
        <v/>
      </c>
      <c r="B42" s="32"/>
      <c r="C42" s="32"/>
    </row>
    <row r="43" spans="1:8">
      <c r="A43" t="str">
        <f t="shared" si="8"/>
        <v/>
      </c>
      <c r="B43" s="32"/>
      <c r="C43" s="32"/>
      <c r="D43" s="3"/>
      <c r="E43" s="3"/>
      <c r="F43" s="3"/>
      <c r="G43" s="9"/>
      <c r="H43" s="9"/>
    </row>
    <row r="44" spans="1:8">
      <c r="A44" t="str">
        <f t="shared" si="8"/>
        <v/>
      </c>
      <c r="B44" s="32"/>
      <c r="C44" s="32"/>
    </row>
    <row r="45" spans="1:8">
      <c r="A45" t="str">
        <f t="shared" si="8"/>
        <v/>
      </c>
      <c r="B45" s="32"/>
      <c r="C45" s="32"/>
    </row>
    <row r="46" spans="1:8">
      <c r="A46" t="str">
        <f t="shared" si="8"/>
        <v/>
      </c>
      <c r="B46" s="32"/>
      <c r="C46" s="32"/>
    </row>
    <row r="47" spans="1:8">
      <c r="A47" t="str">
        <f t="shared" si="8"/>
        <v/>
      </c>
      <c r="B47" s="32"/>
      <c r="C47" s="32"/>
    </row>
    <row r="48" spans="1:8">
      <c r="A48" t="str">
        <f t="shared" si="8"/>
        <v/>
      </c>
      <c r="B48" s="32"/>
      <c r="C48" s="32"/>
    </row>
    <row r="49" spans="1:3">
      <c r="A49" t="str">
        <f t="shared" si="8"/>
        <v/>
      </c>
      <c r="B49" s="32"/>
      <c r="C49" s="32"/>
    </row>
    <row r="50" spans="1:3">
      <c r="A50" t="str">
        <f t="shared" si="8"/>
        <v/>
      </c>
      <c r="B50" s="32"/>
      <c r="C50" s="32"/>
    </row>
    <row r="51" spans="1:3">
      <c r="A51" t="str">
        <f t="shared" si="8"/>
        <v/>
      </c>
      <c r="B51" s="32"/>
      <c r="C51" s="32"/>
    </row>
    <row r="52" spans="1:3">
      <c r="A52" t="str">
        <f t="shared" si="8"/>
        <v/>
      </c>
      <c r="B52" s="32"/>
      <c r="C52" s="32"/>
    </row>
    <row r="53" spans="1:3">
      <c r="A53" t="str">
        <f t="shared" si="8"/>
        <v/>
      </c>
      <c r="B53" s="32"/>
      <c r="C53" s="32"/>
    </row>
    <row r="54" spans="1:3">
      <c r="A54" t="str">
        <f t="shared" si="8"/>
        <v/>
      </c>
      <c r="B54" s="32"/>
      <c r="C54" s="32"/>
    </row>
    <row r="55" spans="1:3">
      <c r="A55" t="str">
        <f t="shared" si="8"/>
        <v/>
      </c>
      <c r="B55" s="32"/>
      <c r="C55" s="32"/>
    </row>
    <row r="56" spans="1:3">
      <c r="A56" t="str">
        <f t="shared" si="8"/>
        <v/>
      </c>
      <c r="B56" s="32"/>
      <c r="C56" s="32"/>
    </row>
    <row r="57" spans="1:3">
      <c r="A57" t="str">
        <f t="shared" si="8"/>
        <v/>
      </c>
      <c r="B57" s="32"/>
      <c r="C57" s="32"/>
    </row>
    <row r="58" spans="1:3">
      <c r="A58" t="str">
        <f t="shared" si="8"/>
        <v/>
      </c>
      <c r="B58" s="32"/>
      <c r="C58" s="32"/>
    </row>
    <row r="59" spans="1:3">
      <c r="A59" t="str">
        <f t="shared" si="8"/>
        <v/>
      </c>
      <c r="B59" s="32"/>
      <c r="C59" s="32"/>
    </row>
    <row r="60" spans="1:3">
      <c r="A60" t="str">
        <f t="shared" si="8"/>
        <v/>
      </c>
      <c r="B60" s="32"/>
      <c r="C60" s="32"/>
    </row>
    <row r="61" spans="1:3">
      <c r="A61" t="str">
        <f t="shared" si="8"/>
        <v/>
      </c>
      <c r="B61" s="32"/>
      <c r="C61" s="32"/>
    </row>
    <row r="62" spans="1:3">
      <c r="A62" t="str">
        <f t="shared" si="8"/>
        <v/>
      </c>
      <c r="B62" s="32"/>
      <c r="C62" s="32"/>
    </row>
    <row r="63" spans="1:3">
      <c r="A63" t="str">
        <f t="shared" si="8"/>
        <v/>
      </c>
      <c r="B63" s="32"/>
      <c r="C63" s="32"/>
    </row>
    <row r="64" spans="1:3">
      <c r="A64" t="str">
        <f t="shared" si="8"/>
        <v/>
      </c>
      <c r="B64" s="32"/>
      <c r="C64" s="32"/>
    </row>
    <row r="65" spans="1:3">
      <c r="A65" t="str">
        <f t="shared" si="8"/>
        <v/>
      </c>
      <c r="B65" s="32"/>
      <c r="C65" s="32"/>
    </row>
    <row r="66" spans="1:3">
      <c r="A66" t="str">
        <f t="shared" si="8"/>
        <v/>
      </c>
      <c r="B66" s="32"/>
      <c r="C66" s="32"/>
    </row>
    <row r="67" spans="1:3">
      <c r="A67" t="str">
        <f t="shared" si="8"/>
        <v/>
      </c>
      <c r="B67" s="32"/>
      <c r="C67" s="32"/>
    </row>
    <row r="68" spans="1:3">
      <c r="A68" t="str">
        <f t="shared" si="8"/>
        <v/>
      </c>
      <c r="B68" s="32"/>
      <c r="C68" s="32"/>
    </row>
    <row r="69" spans="1:3">
      <c r="A69" t="str">
        <f t="shared" si="8"/>
        <v/>
      </c>
      <c r="B69" s="32"/>
      <c r="C69" s="32"/>
    </row>
    <row r="70" spans="1:3">
      <c r="A70" t="str">
        <f t="shared" si="8"/>
        <v/>
      </c>
      <c r="B70" s="32"/>
      <c r="C70" s="32"/>
    </row>
    <row r="71" spans="1:3">
      <c r="A71" t="str">
        <f t="shared" si="8"/>
        <v/>
      </c>
      <c r="B71" s="32"/>
      <c r="C71" s="32"/>
    </row>
    <row r="72" spans="1:3">
      <c r="A72" t="str">
        <f t="shared" si="8"/>
        <v/>
      </c>
      <c r="B72" s="32"/>
      <c r="C72" s="32"/>
    </row>
    <row r="73" spans="1:3">
      <c r="A73" t="str">
        <f t="shared" si="8"/>
        <v/>
      </c>
      <c r="B73" s="32"/>
      <c r="C73" s="32"/>
    </row>
    <row r="74" spans="1:3">
      <c r="A74" t="str">
        <f t="shared" si="8"/>
        <v/>
      </c>
      <c r="B74" s="32"/>
      <c r="C74" s="32"/>
    </row>
    <row r="75" spans="1:3">
      <c r="A75" t="str">
        <f t="shared" si="8"/>
        <v/>
      </c>
      <c r="B75" s="32"/>
      <c r="C75" s="32"/>
    </row>
    <row r="76" spans="1:3">
      <c r="A76" t="str">
        <f t="shared" ref="A76:A109" si="9">IF(A75="","",IF(A75+1&gt;$C$1,"",A75+1))</f>
        <v/>
      </c>
      <c r="B76" s="32"/>
      <c r="C76" s="32"/>
    </row>
    <row r="77" spans="1:3">
      <c r="A77" t="str">
        <f t="shared" si="9"/>
        <v/>
      </c>
      <c r="B77" s="32"/>
      <c r="C77" s="32"/>
    </row>
    <row r="78" spans="1:3">
      <c r="A78" t="str">
        <f t="shared" si="9"/>
        <v/>
      </c>
      <c r="B78" s="32"/>
      <c r="C78" s="32"/>
    </row>
    <row r="79" spans="1:3">
      <c r="A79" t="str">
        <f t="shared" si="9"/>
        <v/>
      </c>
      <c r="B79" s="32"/>
      <c r="C79" s="32"/>
    </row>
    <row r="80" spans="1:3">
      <c r="A80" t="str">
        <f t="shared" si="9"/>
        <v/>
      </c>
      <c r="B80" s="32"/>
      <c r="C80" s="32"/>
    </row>
    <row r="81" spans="1:3">
      <c r="A81" t="str">
        <f t="shared" si="9"/>
        <v/>
      </c>
      <c r="B81" s="32"/>
      <c r="C81" s="32"/>
    </row>
    <row r="82" spans="1:3">
      <c r="A82" t="str">
        <f t="shared" si="9"/>
        <v/>
      </c>
      <c r="B82" s="32"/>
      <c r="C82" s="32"/>
    </row>
    <row r="83" spans="1:3">
      <c r="A83" t="str">
        <f t="shared" si="9"/>
        <v/>
      </c>
      <c r="B83" s="32"/>
      <c r="C83" s="32"/>
    </row>
    <row r="84" spans="1:3">
      <c r="A84" t="str">
        <f t="shared" si="9"/>
        <v/>
      </c>
      <c r="B84" s="32"/>
      <c r="C84" s="32"/>
    </row>
    <row r="85" spans="1:3">
      <c r="A85" t="str">
        <f t="shared" si="9"/>
        <v/>
      </c>
      <c r="B85" s="32"/>
      <c r="C85" s="32"/>
    </row>
    <row r="86" spans="1:3">
      <c r="A86" t="str">
        <f t="shared" si="9"/>
        <v/>
      </c>
      <c r="B86" s="32"/>
      <c r="C86" s="32"/>
    </row>
    <row r="87" spans="1:3">
      <c r="A87" t="str">
        <f t="shared" si="9"/>
        <v/>
      </c>
      <c r="B87" s="32"/>
      <c r="C87" s="32"/>
    </row>
    <row r="88" spans="1:3">
      <c r="A88" t="str">
        <f t="shared" si="9"/>
        <v/>
      </c>
      <c r="B88" s="32"/>
      <c r="C88" s="32"/>
    </row>
    <row r="89" spans="1:3">
      <c r="A89" t="str">
        <f t="shared" si="9"/>
        <v/>
      </c>
      <c r="B89" s="32"/>
      <c r="C89" s="32"/>
    </row>
    <row r="90" spans="1:3">
      <c r="A90" t="str">
        <f t="shared" si="9"/>
        <v/>
      </c>
      <c r="B90" s="32"/>
      <c r="C90" s="32"/>
    </row>
    <row r="91" spans="1:3">
      <c r="A91" t="str">
        <f t="shared" si="9"/>
        <v/>
      </c>
      <c r="B91" s="32"/>
      <c r="C91" s="32"/>
    </row>
    <row r="92" spans="1:3">
      <c r="A92" t="str">
        <f t="shared" si="9"/>
        <v/>
      </c>
      <c r="B92" s="32"/>
      <c r="C92" s="32"/>
    </row>
    <row r="93" spans="1:3">
      <c r="A93" t="str">
        <f t="shared" si="9"/>
        <v/>
      </c>
      <c r="B93" s="32"/>
      <c r="C93" s="32"/>
    </row>
    <row r="94" spans="1:3">
      <c r="A94" t="str">
        <f t="shared" si="9"/>
        <v/>
      </c>
      <c r="B94" s="32"/>
      <c r="C94" s="32"/>
    </row>
    <row r="95" spans="1:3">
      <c r="A95" t="str">
        <f t="shared" si="9"/>
        <v/>
      </c>
      <c r="B95" s="32"/>
      <c r="C95" s="32"/>
    </row>
    <row r="96" spans="1:3">
      <c r="A96" t="str">
        <f t="shared" si="9"/>
        <v/>
      </c>
      <c r="B96" s="32"/>
      <c r="C96" s="32"/>
    </row>
    <row r="97" spans="1:3">
      <c r="A97" t="str">
        <f t="shared" si="9"/>
        <v/>
      </c>
      <c r="B97" s="32"/>
      <c r="C97" s="32"/>
    </row>
    <row r="98" spans="1:3">
      <c r="A98" t="str">
        <f t="shared" si="9"/>
        <v/>
      </c>
      <c r="B98" s="32"/>
      <c r="C98" s="32"/>
    </row>
    <row r="99" spans="1:3">
      <c r="A99" t="str">
        <f t="shared" si="9"/>
        <v/>
      </c>
      <c r="B99" s="32"/>
      <c r="C99" s="32"/>
    </row>
    <row r="100" spans="1:3">
      <c r="A100" t="str">
        <f t="shared" si="9"/>
        <v/>
      </c>
      <c r="B100" s="32"/>
      <c r="C100" s="32"/>
    </row>
    <row r="101" spans="1:3">
      <c r="A101" t="str">
        <f t="shared" si="9"/>
        <v/>
      </c>
      <c r="B101" s="32"/>
      <c r="C101" s="32"/>
    </row>
    <row r="102" spans="1:3">
      <c r="A102" t="str">
        <f t="shared" si="9"/>
        <v/>
      </c>
      <c r="B102" s="32"/>
      <c r="C102" s="32"/>
    </row>
    <row r="103" spans="1:3">
      <c r="A103" t="str">
        <f t="shared" si="9"/>
        <v/>
      </c>
      <c r="B103" s="32"/>
      <c r="C103" s="32"/>
    </row>
    <row r="104" spans="1:3">
      <c r="A104" t="str">
        <f t="shared" si="9"/>
        <v/>
      </c>
      <c r="B104" s="32"/>
      <c r="C104" s="32"/>
    </row>
    <row r="105" spans="1:3">
      <c r="A105" t="str">
        <f t="shared" si="9"/>
        <v/>
      </c>
      <c r="B105" s="32"/>
      <c r="C105" s="32"/>
    </row>
    <row r="106" spans="1:3">
      <c r="A106" t="str">
        <f t="shared" si="9"/>
        <v/>
      </c>
      <c r="B106" s="32"/>
      <c r="C106" s="32"/>
    </row>
    <row r="107" spans="1:3">
      <c r="A107" t="str">
        <f t="shared" si="9"/>
        <v/>
      </c>
      <c r="B107" s="32"/>
      <c r="C107" s="32"/>
    </row>
    <row r="108" spans="1:3">
      <c r="A108" t="str">
        <f t="shared" si="9"/>
        <v/>
      </c>
      <c r="B108" s="32"/>
      <c r="C108" s="32"/>
    </row>
    <row r="109" spans="1:3">
      <c r="A109" t="str">
        <f t="shared" si="9"/>
        <v/>
      </c>
      <c r="B109" s="32"/>
      <c r="C109" s="32"/>
    </row>
  </sheetData>
  <mergeCells count="2">
    <mergeCell ref="F7:H7"/>
    <mergeCell ref="O6:Q6"/>
  </mergeCells>
  <conditionalFormatting sqref="A10:H109">
    <cfRule type="expression" dxfId="0" priority="1">
      <formula>A10=""</formula>
    </cfRule>
  </conditionalFormatting>
  <dataValidations count="2">
    <dataValidation type="list" allowBlank="1" showInputMessage="1" showErrorMessage="1" sqref="G3" xr:uid="{CCF7D151-85D6-4A39-9661-D4DEB8167E5A}">
      <formula1>"Mean, Median"</formula1>
    </dataValidation>
    <dataValidation type="whole" allowBlank="1" showInputMessage="1" showErrorMessage="1" error="Spreadsheet is currently only set up to use 100 or less measurements._x000a_" sqref="C1" xr:uid="{4F6E393A-66E0-4A6C-B3A6-DE3F45DD4A8B}">
      <formula1>1</formula1>
      <formula2>100</formula2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5557-24AB-454F-BC69-D4A11324E43A}">
  <dimension ref="A1:B39"/>
  <sheetViews>
    <sheetView workbookViewId="0">
      <selection activeCell="A15" sqref="A15"/>
    </sheetView>
  </sheetViews>
  <sheetFormatPr defaultRowHeight="15"/>
  <cols>
    <col min="1" max="1" width="29.85546875" customWidth="1"/>
    <col min="2" max="2" width="12.140625" customWidth="1"/>
    <col min="6" max="6" width="28.140625" customWidth="1"/>
    <col min="7" max="7" width="12.140625" customWidth="1"/>
  </cols>
  <sheetData>
    <row r="1" spans="1:1">
      <c r="A1" t="s">
        <v>51</v>
      </c>
    </row>
    <row r="2" spans="1:1">
      <c r="A2" t="s">
        <v>52</v>
      </c>
    </row>
    <row r="3" spans="1:1">
      <c r="A3" t="s">
        <v>53</v>
      </c>
    </row>
    <row r="4" spans="1:1">
      <c r="A4" t="s">
        <v>54</v>
      </c>
    </row>
    <row r="6" spans="1:1">
      <c r="A6" s="7" t="s">
        <v>50</v>
      </c>
    </row>
    <row r="7" spans="1:1">
      <c r="A7" t="s">
        <v>8</v>
      </c>
    </row>
    <row r="8" spans="1:1" ht="17.25">
      <c r="A8" t="s">
        <v>33</v>
      </c>
    </row>
    <row r="9" spans="1:1">
      <c r="A9" s="8" t="s">
        <v>9</v>
      </c>
    </row>
    <row r="10" spans="1:1">
      <c r="A10" s="8" t="s">
        <v>11</v>
      </c>
    </row>
    <row r="11" spans="1:1">
      <c r="A11" t="s">
        <v>10</v>
      </c>
    </row>
    <row r="12" spans="1:1">
      <c r="A12" t="s">
        <v>49</v>
      </c>
    </row>
    <row r="14" spans="1:1">
      <c r="A14" t="str">
        <f>"Current Plate thickness is "&amp;Data!C3&amp;" mm"</f>
        <v>Current Plate thickness is 8 mm</v>
      </c>
    </row>
    <row r="15" spans="1:1">
      <c r="A15" t="str">
        <f>"Current Area of the plate ("&amp;Data!C4&amp;" mm by "&amp;Data!C5&amp;" mm) is "&amp;Data!O1&amp;" sq mm"</f>
        <v>Current Area of the plate (300 mm by 300 mm) is 90000 sq mm</v>
      </c>
    </row>
    <row r="17" spans="1:2">
      <c r="A17" s="33" t="s">
        <v>25</v>
      </c>
    </row>
    <row r="18" spans="1:2">
      <c r="A18" t="s">
        <v>34</v>
      </c>
    </row>
    <row r="19" spans="1:2">
      <c r="A19" t="s">
        <v>35</v>
      </c>
    </row>
    <row r="20" spans="1:2">
      <c r="A20" t="s">
        <v>36</v>
      </c>
    </row>
    <row r="21" spans="1:2">
      <c r="A21" t="s">
        <v>37</v>
      </c>
    </row>
    <row r="23" spans="1:2">
      <c r="A23" s="3" t="s">
        <v>23</v>
      </c>
      <c r="B23" s="12">
        <v>0.66700000000000004</v>
      </c>
    </row>
    <row r="39" spans="1:1">
      <c r="A39" s="20" t="s">
        <v>32</v>
      </c>
    </row>
  </sheetData>
  <dataValidations disablePrompts="1" count="1">
    <dataValidation type="decimal" allowBlank="1" showInputMessage="1" showErrorMessage="1" errorTitle="a" error="Values for c must be between .333 (min volume loss) and 1 (max volume loss). Recommendation is .667_x000a_" sqref="B23" xr:uid="{C34AB5B2-E412-4B6B-9B67-84C95906621A}">
      <formula1>0.3333</formula1>
      <formula2>1</formula2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A Cleaner World</cp:lastModifiedBy>
  <dcterms:created xsi:type="dcterms:W3CDTF">2022-07-10T16:32:23Z</dcterms:created>
  <dcterms:modified xsi:type="dcterms:W3CDTF">2023-01-10T10:38:43Z</dcterms:modified>
</cp:coreProperties>
</file>