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emy\Bureau\SDVN\CONTENTION SDV\"/>
    </mc:Choice>
  </mc:AlternateContent>
  <bookViews>
    <workbookView xWindow="0" yWindow="0" windowWidth="22200" windowHeight="8805"/>
  </bookViews>
  <sheets>
    <sheet name="TULEAR" sheetId="1" r:id="rId1"/>
    <sheet name="TAN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L28" i="2"/>
  <c r="K28" i="2"/>
  <c r="I28" i="2"/>
  <c r="F28" i="2"/>
  <c r="L27" i="2"/>
  <c r="K27" i="2"/>
  <c r="I27" i="2"/>
  <c r="F27" i="2"/>
  <c r="L26" i="2"/>
  <c r="K26" i="2"/>
  <c r="I26" i="2"/>
  <c r="F26" i="2"/>
  <c r="L25" i="2"/>
  <c r="K25" i="2"/>
  <c r="I25" i="2"/>
  <c r="L24" i="2"/>
  <c r="K24" i="2"/>
  <c r="I24" i="2"/>
  <c r="F24" i="2"/>
  <c r="L23" i="2"/>
  <c r="K23" i="2"/>
  <c r="I23" i="2"/>
  <c r="L22" i="2"/>
  <c r="K22" i="2"/>
  <c r="I22" i="2"/>
  <c r="F22" i="2"/>
  <c r="L21" i="2"/>
  <c r="K21" i="2"/>
  <c r="I21" i="2"/>
  <c r="F21" i="2"/>
  <c r="L20" i="2"/>
  <c r="K20" i="2"/>
  <c r="I20" i="2"/>
  <c r="F20" i="2"/>
  <c r="L19" i="2"/>
  <c r="K19" i="2"/>
  <c r="I19" i="2"/>
  <c r="F19" i="2"/>
  <c r="L18" i="2"/>
  <c r="K18" i="2"/>
  <c r="I18" i="2"/>
  <c r="F18" i="2"/>
  <c r="L17" i="2"/>
  <c r="K17" i="2"/>
  <c r="I17" i="2"/>
  <c r="L16" i="2"/>
  <c r="K16" i="2"/>
  <c r="I16" i="2"/>
  <c r="F16" i="2"/>
  <c r="L15" i="2"/>
  <c r="K15" i="2"/>
  <c r="I15" i="2"/>
  <c r="F15" i="2"/>
  <c r="L14" i="2"/>
  <c r="K14" i="2"/>
  <c r="I14" i="2"/>
  <c r="F14" i="2"/>
  <c r="L13" i="2"/>
  <c r="K13" i="2"/>
  <c r="I13" i="2"/>
  <c r="F13" i="2"/>
  <c r="L12" i="2"/>
  <c r="K12" i="2"/>
  <c r="I12" i="2"/>
  <c r="F12" i="2"/>
  <c r="L11" i="2"/>
  <c r="K11" i="2"/>
  <c r="I11" i="2"/>
  <c r="F11" i="2"/>
  <c r="L10" i="2"/>
  <c r="K10" i="2"/>
  <c r="I10" i="2"/>
  <c r="F10" i="2"/>
  <c r="L9" i="2"/>
  <c r="K9" i="2"/>
  <c r="I9" i="2"/>
  <c r="F9" i="2"/>
  <c r="L8" i="2"/>
  <c r="K8" i="2"/>
  <c r="I8" i="2"/>
  <c r="F8" i="2"/>
  <c r="L7" i="2"/>
  <c r="K7" i="2"/>
  <c r="I7" i="2"/>
  <c r="F7" i="2"/>
  <c r="L6" i="2"/>
  <c r="K6" i="2"/>
  <c r="I6" i="2"/>
  <c r="F6" i="2"/>
  <c r="L5" i="2"/>
  <c r="K5" i="2"/>
  <c r="I5" i="2"/>
  <c r="F5" i="2"/>
  <c r="L4" i="2"/>
  <c r="K4" i="2"/>
  <c r="I4" i="2"/>
  <c r="F4" i="2"/>
  <c r="L3" i="2"/>
  <c r="K3" i="2"/>
  <c r="I3" i="2"/>
  <c r="F3" i="2"/>
  <c r="L2" i="2"/>
  <c r="K2" i="2"/>
  <c r="I2" i="2"/>
  <c r="F2" i="2"/>
  <c r="E30" i="1"/>
  <c r="J29" i="1"/>
  <c r="L29" i="1" s="1"/>
  <c r="G29" i="1"/>
  <c r="L28" i="1"/>
  <c r="J28" i="1"/>
  <c r="M28" i="1" s="1"/>
  <c r="G28" i="1"/>
  <c r="L27" i="1"/>
  <c r="J27" i="1"/>
  <c r="M27" i="1" s="1"/>
  <c r="G27" i="1"/>
  <c r="L26" i="1"/>
  <c r="J26" i="1"/>
  <c r="M26" i="1" s="1"/>
  <c r="G26" i="1"/>
  <c r="L25" i="1"/>
  <c r="J25" i="1"/>
  <c r="M25" i="1" s="1"/>
  <c r="G25" i="1"/>
  <c r="L24" i="1"/>
  <c r="J24" i="1"/>
  <c r="M24" i="1" s="1"/>
  <c r="G24" i="1"/>
  <c r="L23" i="1"/>
  <c r="J23" i="1"/>
  <c r="M23" i="1" s="1"/>
  <c r="G23" i="1"/>
  <c r="L22" i="1"/>
  <c r="J22" i="1"/>
  <c r="M22" i="1" s="1"/>
  <c r="G22" i="1"/>
  <c r="L21" i="1"/>
  <c r="J21" i="1"/>
  <c r="M21" i="1" s="1"/>
  <c r="G21" i="1"/>
  <c r="L20" i="1"/>
  <c r="J20" i="1"/>
  <c r="M20" i="1" s="1"/>
  <c r="G20" i="1"/>
  <c r="L19" i="1"/>
  <c r="J19" i="1"/>
  <c r="M19" i="1" s="1"/>
  <c r="G19" i="1"/>
  <c r="L18" i="1"/>
  <c r="J18" i="1"/>
  <c r="M18" i="1" s="1"/>
  <c r="G18" i="1"/>
  <c r="L17" i="1"/>
  <c r="J17" i="1"/>
  <c r="M17" i="1" s="1"/>
  <c r="G17" i="1"/>
  <c r="L16" i="1"/>
  <c r="J16" i="1"/>
  <c r="M16" i="1" s="1"/>
  <c r="G16" i="1"/>
  <c r="L15" i="1"/>
  <c r="J15" i="1"/>
  <c r="M15" i="1" s="1"/>
  <c r="G15" i="1"/>
  <c r="L14" i="1"/>
  <c r="J14" i="1"/>
  <c r="M14" i="1" s="1"/>
  <c r="G14" i="1"/>
  <c r="L13" i="1"/>
  <c r="J13" i="1"/>
  <c r="M13" i="1" s="1"/>
  <c r="G13" i="1"/>
  <c r="L12" i="1"/>
  <c r="J12" i="1"/>
  <c r="M12" i="1" s="1"/>
  <c r="G12" i="1"/>
  <c r="L11" i="1"/>
  <c r="J11" i="1"/>
  <c r="M11" i="1" s="1"/>
  <c r="G11" i="1"/>
  <c r="L10" i="1"/>
  <c r="J10" i="1"/>
  <c r="M10" i="1" s="1"/>
  <c r="G10" i="1"/>
  <c r="L9" i="1"/>
  <c r="J9" i="1"/>
  <c r="M9" i="1" s="1"/>
  <c r="G9" i="1"/>
  <c r="L8" i="1"/>
  <c r="J8" i="1"/>
  <c r="M8" i="1" s="1"/>
  <c r="G8" i="1"/>
  <c r="L7" i="1"/>
  <c r="J7" i="1"/>
  <c r="M7" i="1" s="1"/>
  <c r="G7" i="1"/>
  <c r="L6" i="1"/>
  <c r="J6" i="1"/>
  <c r="M6" i="1" s="1"/>
  <c r="G6" i="1"/>
  <c r="L5" i="1"/>
  <c r="J5" i="1"/>
  <c r="M5" i="1" s="1"/>
  <c r="G5" i="1"/>
  <c r="L4" i="1"/>
  <c r="J4" i="1"/>
  <c r="M4" i="1" s="1"/>
  <c r="G4" i="1"/>
  <c r="L3" i="1"/>
  <c r="J3" i="1"/>
  <c r="M3" i="1" s="1"/>
  <c r="G3" i="1"/>
  <c r="L2" i="1"/>
  <c r="J2" i="1"/>
  <c r="M2" i="1" s="1"/>
  <c r="G2" i="1"/>
  <c r="M29" i="1" l="1"/>
</calcChain>
</file>

<file path=xl/sharedStrings.xml><?xml version="1.0" encoding="utf-8"?>
<sst xmlns="http://schemas.openxmlformats.org/spreadsheetml/2006/main" count="285" uniqueCount="80">
  <si>
    <t>Classe Sandvine</t>
  </si>
  <si>
    <t>Offre</t>
  </si>
  <si>
    <t>Home/Pro/Ent/Cle</t>
  </si>
  <si>
    <t>MAX Debit Int Offre</t>
  </si>
  <si>
    <t>MAX Global Bandwidth</t>
  </si>
  <si>
    <t>Commentaire</t>
  </si>
  <si>
    <t>Max Host</t>
  </si>
  <si>
    <t>Config D/T</t>
  </si>
  <si>
    <t>Type Debit - G/NG</t>
  </si>
  <si>
    <t>MIN souhaités</t>
  </si>
  <si>
    <t>coef</t>
  </si>
  <si>
    <t>Min obtenu</t>
  </si>
  <si>
    <t>CONFIG CALCULE</t>
  </si>
  <si>
    <t>ADSL HOME</t>
  </si>
  <si>
    <t>Home</t>
  </si>
  <si>
    <t>D</t>
  </si>
  <si>
    <t>NG</t>
  </si>
  <si>
    <t>ADSL 6H</t>
  </si>
  <si>
    <t>Pro</t>
  </si>
  <si>
    <t>ADSL CYBER</t>
  </si>
  <si>
    <t>CYBER_ADSL</t>
  </si>
  <si>
    <t>G</t>
  </si>
  <si>
    <t>ADSL CYBER+</t>
  </si>
  <si>
    <t>CYBER_ADSL_PLUS</t>
  </si>
  <si>
    <t>ADSL GC</t>
  </si>
  <si>
    <t>GC_ADSL</t>
  </si>
  <si>
    <t>Ent</t>
  </si>
  <si>
    <t>ADSL GC 512</t>
  </si>
  <si>
    <t>GC_ADSL_512</t>
  </si>
  <si>
    <t>ADSL GC 1MEGA</t>
  </si>
  <si>
    <t>GC_ADSL_1024</t>
  </si>
  <si>
    <t>ADSL GC 2MEGA</t>
  </si>
  <si>
    <t>GC_ADSL_2048</t>
  </si>
  <si>
    <t>ADSL GC 4MEGA</t>
  </si>
  <si>
    <t>GC_ADSL_4096</t>
  </si>
  <si>
    <t>FIBRE HOME</t>
  </si>
  <si>
    <t>FIBRE CYBER</t>
  </si>
  <si>
    <t>CYBER_FIBER</t>
  </si>
  <si>
    <t>FIBRE PRO</t>
  </si>
  <si>
    <t>PRO_FIBER</t>
  </si>
  <si>
    <t>FIBRE GC GOLD</t>
  </si>
  <si>
    <t>FIBER_GC_GOLD</t>
  </si>
  <si>
    <t>FIBRE GC EMERAUDE</t>
  </si>
  <si>
    <t>FIBER_GC_EMERAUDE</t>
  </si>
  <si>
    <t>FIBRE GC PLATINE</t>
  </si>
  <si>
    <t>FIBER_GC_PLATINE_1</t>
  </si>
  <si>
    <t>FIBRE GC 2MEGA</t>
  </si>
  <si>
    <t>FIBER_GC_PLATINE_2</t>
  </si>
  <si>
    <t>FIBRE GC 3MEGA</t>
  </si>
  <si>
    <t>FIBER_GC_PLATINE_3</t>
  </si>
  <si>
    <t>FIBRE GC 4MEGA</t>
  </si>
  <si>
    <t>FIBER_GC_PLATINE_4</t>
  </si>
  <si>
    <t>FIBRE GC 5MEGA</t>
  </si>
  <si>
    <t>FIBER_GC_PLATINE_5</t>
  </si>
  <si>
    <t>FIBRE GC 6MEGA</t>
  </si>
  <si>
    <t>FIBER_GC_PLATINE_6</t>
  </si>
  <si>
    <t>FIBRE GC 8MEGA</t>
  </si>
  <si>
    <t>FIBER_GC_PLATINE_8</t>
  </si>
  <si>
    <t>FIBRE GC 10MEGA</t>
  </si>
  <si>
    <t>FIBER_GC_PLATINE_10</t>
  </si>
  <si>
    <t>FIBRE GC 15MEGA</t>
  </si>
  <si>
    <t>FIBER_GC_PLATINE_15</t>
  </si>
  <si>
    <t>FIBRE GC 20MEGA</t>
  </si>
  <si>
    <t>FIBER_GC_PLATINE_20</t>
  </si>
  <si>
    <t>SDSL GC</t>
  </si>
  <si>
    <t>GC_SDSL</t>
  </si>
  <si>
    <t>SDSL GC 1MEGA</t>
  </si>
  <si>
    <t>GC_SDSL_1024</t>
  </si>
  <si>
    <t>SDSL GC 2MEGA</t>
  </si>
  <si>
    <t>GC_SDSL_2048</t>
  </si>
  <si>
    <t>SDSL GC 4MEGA</t>
  </si>
  <si>
    <t>GC_SDSL_4096</t>
  </si>
  <si>
    <t>LAN DSI</t>
  </si>
  <si>
    <t>Interne</t>
  </si>
  <si>
    <t>iRenala</t>
  </si>
  <si>
    <t>Wholesale</t>
  </si>
  <si>
    <t>Gulfsat</t>
  </si>
  <si>
    <t>GOOGLE</t>
  </si>
  <si>
    <t>AKAMAI</t>
  </si>
  <si>
    <t>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</si>
</sst>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9BC2E6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rgb="FF9BC2E6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0" borderId="0" xfId="0" applyNumberFormat="1"/>
    <xf numFmtId="0" fontId="0" fillId="0" borderId="0" xfId="0" applyFill="1"/>
    <xf numFmtId="164" fontId="0" fillId="0" borderId="0" xfId="0" applyNumberFormat="1"/>
    <xf numFmtId="0" fontId="0" fillId="4" borderId="3" xfId="0" applyFont="1" applyFill="1" applyBorder="1"/>
    <xf numFmtId="0" fontId="0" fillId="0" borderId="0" xfId="0" applyNumberFormat="1" applyFill="1"/>
    <xf numFmtId="164" fontId="0" fillId="0" borderId="0" xfId="0" applyNumberFormat="1" applyFill="1"/>
    <xf numFmtId="0" fontId="0" fillId="5" borderId="4" xfId="0" applyFont="1" applyFill="1" applyBorder="1"/>
    <xf numFmtId="0" fontId="0" fillId="5" borderId="4" xfId="0" applyNumberFormat="1" applyFont="1" applyFill="1" applyBorder="1"/>
    <xf numFmtId="164" fontId="0" fillId="5" borderId="5" xfId="0" applyNumberFormat="1" applyFont="1" applyFill="1" applyBorder="1"/>
    <xf numFmtId="0" fontId="0" fillId="4" borderId="4" xfId="0" applyFont="1" applyFill="1" applyBorder="1"/>
    <xf numFmtId="0" fontId="0" fillId="4" borderId="4" xfId="0" applyNumberFormat="1" applyFont="1" applyFill="1" applyBorder="1"/>
    <xf numFmtId="164" fontId="0" fillId="4" borderId="5" xfId="0" applyNumberFormat="1" applyFont="1" applyFill="1" applyBorder="1"/>
    <xf numFmtId="0" fontId="1" fillId="2" borderId="6" xfId="0" applyFont="1" applyFill="1" applyBorder="1"/>
    <xf numFmtId="0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3" fillId="2" borderId="6" xfId="0" applyFont="1" applyFill="1" applyBorder="1"/>
  </cellXfs>
  <cellStyles count="1">
    <cellStyle name="Normal" xfId="0" builtinId="0"/>
  </cellStyles>
  <dxfs count="22">
    <dxf>
      <numFmt numFmtId="164" formatCode="#,##0\ _€"/>
    </dxf>
    <dxf>
      <numFmt numFmtId="164" formatCode="#,##0\ _€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ention%20Septembre%202016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tous"/>
      <sheetName val="Recap tulear"/>
      <sheetName val="Recap tana"/>
      <sheetName val="Data TULEAR"/>
      <sheetName val="Data TANA"/>
      <sheetName val="Data TOUS"/>
      <sheetName val="type offre CONT TOUS"/>
      <sheetName val="sand"/>
      <sheetName val="TULER"/>
      <sheetName val="TOUS"/>
      <sheetName val="TANA"/>
      <sheetName val="parc sem 36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OFFRE</v>
          </cell>
          <cell r="B1" t="str">
            <v>Min international</v>
          </cell>
          <cell r="C1" t="str">
            <v>Max internationale</v>
          </cell>
          <cell r="D1" t="str">
            <v>Max Nationale</v>
          </cell>
          <cell r="E1" t="str">
            <v>Nombres de clients</v>
          </cell>
        </row>
        <row r="2">
          <cell r="A2" t="str">
            <v>ADSL HOME</v>
          </cell>
          <cell r="B2">
            <v>128</v>
          </cell>
          <cell r="C2">
            <v>1024</v>
          </cell>
          <cell r="D2">
            <v>8192</v>
          </cell>
          <cell r="E2">
            <v>8452</v>
          </cell>
        </row>
        <row r="3">
          <cell r="A3" t="str">
            <v>ADSL 6H</v>
          </cell>
          <cell r="B3">
            <v>128</v>
          </cell>
          <cell r="C3">
            <v>2048</v>
          </cell>
          <cell r="D3">
            <v>20480</v>
          </cell>
          <cell r="E3">
            <v>1876</v>
          </cell>
        </row>
        <row r="4">
          <cell r="A4" t="str">
            <v>ADSL CYBER</v>
          </cell>
          <cell r="B4">
            <v>256</v>
          </cell>
          <cell r="C4">
            <v>2048</v>
          </cell>
          <cell r="D4">
            <v>20480</v>
          </cell>
          <cell r="E4">
            <v>197</v>
          </cell>
        </row>
        <row r="5">
          <cell r="A5" t="str">
            <v>ADSL CYBER+</v>
          </cell>
          <cell r="B5">
            <v>512</v>
          </cell>
          <cell r="C5">
            <v>2048</v>
          </cell>
          <cell r="D5">
            <v>20480</v>
          </cell>
          <cell r="E5">
            <v>178</v>
          </cell>
        </row>
        <row r="6">
          <cell r="A6" t="str">
            <v>ADSL GC</v>
          </cell>
          <cell r="B6">
            <v>256</v>
          </cell>
          <cell r="C6">
            <v>2048</v>
          </cell>
          <cell r="D6">
            <v>20480</v>
          </cell>
          <cell r="E6">
            <v>338</v>
          </cell>
        </row>
        <row r="7">
          <cell r="A7" t="str">
            <v>ADSL GC 512</v>
          </cell>
          <cell r="B7">
            <v>512</v>
          </cell>
          <cell r="C7">
            <v>4096</v>
          </cell>
          <cell r="D7">
            <v>20480</v>
          </cell>
          <cell r="E7">
            <v>155</v>
          </cell>
        </row>
        <row r="8">
          <cell r="A8" t="str">
            <v>ADSL GC 1MEGA</v>
          </cell>
          <cell r="B8">
            <v>1024</v>
          </cell>
          <cell r="C8">
            <v>4096</v>
          </cell>
          <cell r="D8">
            <v>20480</v>
          </cell>
          <cell r="E8">
            <v>20</v>
          </cell>
        </row>
        <row r="9">
          <cell r="A9" t="str">
            <v>ADSL GC 2MEGA</v>
          </cell>
          <cell r="B9">
            <v>2048</v>
          </cell>
          <cell r="C9">
            <v>4096</v>
          </cell>
          <cell r="D9">
            <v>20480</v>
          </cell>
          <cell r="E9">
            <v>2</v>
          </cell>
        </row>
        <row r="10">
          <cell r="A10" t="str">
            <v>ADSL GC 4MEGA</v>
          </cell>
          <cell r="B10">
            <v>4096</v>
          </cell>
          <cell r="C10">
            <v>4096</v>
          </cell>
          <cell r="D10">
            <v>20480</v>
          </cell>
          <cell r="E10">
            <v>3</v>
          </cell>
        </row>
        <row r="11">
          <cell r="A11" t="str">
            <v>FIBRE HOME</v>
          </cell>
          <cell r="B11">
            <v>256</v>
          </cell>
          <cell r="C11">
            <v>2048</v>
          </cell>
          <cell r="D11">
            <v>102400</v>
          </cell>
          <cell r="E11">
            <v>877</v>
          </cell>
        </row>
        <row r="12">
          <cell r="A12" t="str">
            <v>FIBRE CYBER</v>
          </cell>
          <cell r="B12">
            <v>512</v>
          </cell>
          <cell r="C12">
            <v>4096</v>
          </cell>
          <cell r="D12">
            <v>102400</v>
          </cell>
          <cell r="E12">
            <v>336</v>
          </cell>
        </row>
        <row r="13">
          <cell r="A13" t="str">
            <v>FIBRE GC PLATINE</v>
          </cell>
          <cell r="B13">
            <v>1024</v>
          </cell>
          <cell r="C13">
            <v>20480</v>
          </cell>
          <cell r="D13">
            <v>102400</v>
          </cell>
          <cell r="E13">
            <v>87</v>
          </cell>
        </row>
        <row r="14">
          <cell r="A14" t="str">
            <v>FIBRE PRO</v>
          </cell>
          <cell r="B14">
            <v>256</v>
          </cell>
          <cell r="C14">
            <v>4096</v>
          </cell>
          <cell r="D14">
            <v>102400</v>
          </cell>
          <cell r="E14">
            <v>341</v>
          </cell>
        </row>
        <row r="15">
          <cell r="A15" t="str">
            <v>FIBRE GC GOLD</v>
          </cell>
          <cell r="B15">
            <v>512</v>
          </cell>
          <cell r="C15">
            <v>6144</v>
          </cell>
          <cell r="D15">
            <v>102400</v>
          </cell>
          <cell r="E15">
            <v>327</v>
          </cell>
        </row>
        <row r="16">
          <cell r="A16" t="str">
            <v>FIBRE GC 2MEGA</v>
          </cell>
          <cell r="B16">
            <v>2048</v>
          </cell>
          <cell r="C16">
            <v>20480</v>
          </cell>
          <cell r="D16">
            <v>102400</v>
          </cell>
          <cell r="E16">
            <v>45</v>
          </cell>
        </row>
        <row r="17">
          <cell r="A17" t="str">
            <v>FIBRE GC 4MEGA</v>
          </cell>
          <cell r="B17">
            <v>4096</v>
          </cell>
          <cell r="C17">
            <v>20480</v>
          </cell>
          <cell r="D17">
            <v>102400</v>
          </cell>
          <cell r="E17">
            <v>12</v>
          </cell>
        </row>
        <row r="18">
          <cell r="A18" t="str">
            <v>FIBRE GC 5MEGA</v>
          </cell>
          <cell r="B18">
            <v>5120</v>
          </cell>
          <cell r="C18">
            <v>20480</v>
          </cell>
          <cell r="D18">
            <v>102400</v>
          </cell>
          <cell r="E18">
            <v>6</v>
          </cell>
        </row>
        <row r="19">
          <cell r="A19" t="str">
            <v>FIBRE GC 6MEGA</v>
          </cell>
          <cell r="B19">
            <v>6144</v>
          </cell>
          <cell r="C19">
            <v>20480</v>
          </cell>
          <cell r="D19">
            <v>102400</v>
          </cell>
          <cell r="E19">
            <v>1</v>
          </cell>
        </row>
        <row r="20">
          <cell r="A20" t="str">
            <v>FIBRE GC 8MEGA</v>
          </cell>
          <cell r="B20">
            <v>8192</v>
          </cell>
          <cell r="C20">
            <v>20480</v>
          </cell>
          <cell r="D20">
            <v>102400</v>
          </cell>
          <cell r="E20">
            <v>5</v>
          </cell>
        </row>
        <row r="21">
          <cell r="A21" t="str">
            <v>FIBRE GC 20MEGA</v>
          </cell>
          <cell r="B21">
            <v>20480</v>
          </cell>
          <cell r="C21">
            <v>20480</v>
          </cell>
          <cell r="D21">
            <v>102400</v>
          </cell>
          <cell r="E21">
            <v>1</v>
          </cell>
        </row>
        <row r="22">
          <cell r="A22" t="str">
            <v>FIBRE GC 10MEGA</v>
          </cell>
          <cell r="B22">
            <v>10240</v>
          </cell>
          <cell r="C22">
            <v>20480</v>
          </cell>
          <cell r="D22">
            <v>102400</v>
          </cell>
          <cell r="E22">
            <v>6</v>
          </cell>
        </row>
        <row r="23">
          <cell r="A23" t="str">
            <v>FIBRE GC 30MEGA</v>
          </cell>
          <cell r="B23">
            <v>30720</v>
          </cell>
          <cell r="C23">
            <v>20480</v>
          </cell>
          <cell r="D23">
            <v>102400</v>
          </cell>
          <cell r="E23">
            <v>0</v>
          </cell>
        </row>
        <row r="24">
          <cell r="A24" t="str">
            <v>FIBRE GC 15MEGA</v>
          </cell>
          <cell r="B24">
            <v>15360</v>
          </cell>
          <cell r="C24">
            <v>20480</v>
          </cell>
          <cell r="D24">
            <v>102400</v>
          </cell>
          <cell r="E24">
            <v>1</v>
          </cell>
        </row>
        <row r="25">
          <cell r="A25" t="str">
            <v>SDSL GC</v>
          </cell>
          <cell r="B25">
            <v>512</v>
          </cell>
          <cell r="C25">
            <v>4096</v>
          </cell>
          <cell r="D25">
            <v>4096</v>
          </cell>
          <cell r="E25">
            <v>40</v>
          </cell>
        </row>
        <row r="26">
          <cell r="A26" t="str">
            <v>SDSL GC 2MEGA</v>
          </cell>
          <cell r="B26">
            <v>2048</v>
          </cell>
          <cell r="C26">
            <v>4096</v>
          </cell>
          <cell r="D26">
            <v>4096</v>
          </cell>
          <cell r="E26">
            <v>2</v>
          </cell>
        </row>
        <row r="27">
          <cell r="A27" t="str">
            <v>SDSL GC 1MEGA</v>
          </cell>
          <cell r="B27">
            <v>1024</v>
          </cell>
          <cell r="C27">
            <v>4096</v>
          </cell>
          <cell r="D27">
            <v>4096</v>
          </cell>
          <cell r="E27">
            <v>7</v>
          </cell>
        </row>
        <row r="28">
          <cell r="A28" t="str">
            <v>SDSL GC 4MEGA</v>
          </cell>
          <cell r="B28">
            <v>4096</v>
          </cell>
          <cell r="C28">
            <v>4096</v>
          </cell>
          <cell r="D28">
            <v>4096</v>
          </cell>
          <cell r="E28">
            <v>8</v>
          </cell>
        </row>
        <row r="29">
          <cell r="A29" t="str">
            <v>VIP STAR</v>
          </cell>
          <cell r="B29">
            <v>1536</v>
          </cell>
          <cell r="C29">
            <v>1536</v>
          </cell>
          <cell r="D29">
            <v>8192</v>
          </cell>
          <cell r="E29">
            <v>18</v>
          </cell>
        </row>
        <row r="30">
          <cell r="A30" t="str">
            <v>INTERCO</v>
          </cell>
          <cell r="E30">
            <v>934</v>
          </cell>
        </row>
        <row r="31">
          <cell r="A31" t="str">
            <v>GOOGLE</v>
          </cell>
        </row>
        <row r="32">
          <cell r="A32" t="str">
            <v>AKAMAI</v>
          </cell>
        </row>
        <row r="33">
          <cell r="A33" t="str">
            <v>SERVEUR</v>
          </cell>
        </row>
        <row r="34">
          <cell r="A34" t="str">
            <v>FIBRE GC EMERAUDE</v>
          </cell>
          <cell r="B34">
            <v>1024</v>
          </cell>
          <cell r="C34">
            <v>6144</v>
          </cell>
          <cell r="D34">
            <v>102400</v>
          </cell>
          <cell r="E34">
            <v>32</v>
          </cell>
        </row>
        <row r="35">
          <cell r="A35" t="str">
            <v>FIBRE GC 3MEGA</v>
          </cell>
          <cell r="B35">
            <v>3072</v>
          </cell>
          <cell r="C35">
            <v>20480</v>
          </cell>
          <cell r="D35">
            <v>102400</v>
          </cell>
          <cell r="E35">
            <v>3</v>
          </cell>
        </row>
      </sheetData>
      <sheetData sheetId="7"/>
      <sheetData sheetId="8">
        <row r="5">
          <cell r="H5" t="str">
            <v>ADSL 6H</v>
          </cell>
          <cell r="I5">
            <v>228</v>
          </cell>
          <cell r="J5">
            <v>4</v>
          </cell>
          <cell r="K5">
            <v>248</v>
          </cell>
        </row>
        <row r="6">
          <cell r="H6" t="str">
            <v>ADSL HOME</v>
          </cell>
          <cell r="I6">
            <v>806</v>
          </cell>
          <cell r="J6">
            <v>8</v>
          </cell>
          <cell r="K6">
            <v>821</v>
          </cell>
        </row>
        <row r="7">
          <cell r="H7" t="str">
            <v>Classe JOUVE</v>
          </cell>
          <cell r="I7">
            <v>1</v>
          </cell>
          <cell r="J7">
            <v>0</v>
          </cell>
          <cell r="K7">
            <v>1</v>
          </cell>
        </row>
        <row r="8">
          <cell r="H8" t="str">
            <v>CYBER_ADSL</v>
          </cell>
          <cell r="I8">
            <v>41</v>
          </cell>
          <cell r="J8">
            <v>0</v>
          </cell>
          <cell r="K8">
            <v>41</v>
          </cell>
        </row>
        <row r="9">
          <cell r="H9" t="str">
            <v>CYBER_ADSL_PLUS</v>
          </cell>
          <cell r="I9">
            <v>42</v>
          </cell>
          <cell r="J9">
            <v>1</v>
          </cell>
          <cell r="K9">
            <v>43</v>
          </cell>
        </row>
        <row r="10">
          <cell r="H10" t="str">
            <v>CYBER_FIBER</v>
          </cell>
          <cell r="I10">
            <v>55</v>
          </cell>
          <cell r="J10">
            <v>2</v>
          </cell>
          <cell r="K10">
            <v>57</v>
          </cell>
        </row>
        <row r="11">
          <cell r="H11" t="str">
            <v>FIBER_GC_EMERAUDE</v>
          </cell>
          <cell r="I11">
            <v>2</v>
          </cell>
          <cell r="J11">
            <v>1</v>
          </cell>
          <cell r="K11">
            <v>3</v>
          </cell>
        </row>
        <row r="12">
          <cell r="H12" t="str">
            <v>FIBER_GC_GOLD</v>
          </cell>
          <cell r="I12">
            <v>16</v>
          </cell>
          <cell r="J12">
            <v>1</v>
          </cell>
          <cell r="K12">
            <v>17</v>
          </cell>
        </row>
        <row r="13">
          <cell r="H13" t="str">
            <v>FIBER_GC_PLATINE_1</v>
          </cell>
          <cell r="I13">
            <v>3</v>
          </cell>
          <cell r="J13">
            <v>0</v>
          </cell>
          <cell r="K13">
            <v>3</v>
          </cell>
        </row>
        <row r="14">
          <cell r="H14" t="str">
            <v>FIBER_GC_PLATINE_2</v>
          </cell>
          <cell r="I14">
            <v>3</v>
          </cell>
          <cell r="J14">
            <v>0</v>
          </cell>
          <cell r="K14">
            <v>3</v>
          </cell>
        </row>
        <row r="15">
          <cell r="H15" t="str">
            <v>FIBRE HOME</v>
          </cell>
          <cell r="I15">
            <v>35</v>
          </cell>
          <cell r="J15">
            <v>5</v>
          </cell>
          <cell r="K15">
            <v>40</v>
          </cell>
        </row>
        <row r="16">
          <cell r="H16" t="str">
            <v>GC_ADSL</v>
          </cell>
          <cell r="I16">
            <v>28</v>
          </cell>
          <cell r="J16">
            <v>1</v>
          </cell>
          <cell r="K16">
            <v>29</v>
          </cell>
        </row>
        <row r="17">
          <cell r="H17" t="str">
            <v>GC_ADSL_512</v>
          </cell>
          <cell r="I17">
            <v>12</v>
          </cell>
          <cell r="J17">
            <v>0</v>
          </cell>
          <cell r="K17">
            <v>13</v>
          </cell>
        </row>
        <row r="18">
          <cell r="H18" t="str">
            <v>GC_SDSL</v>
          </cell>
          <cell r="I18">
            <v>11</v>
          </cell>
          <cell r="J18">
            <v>0</v>
          </cell>
          <cell r="K18">
            <v>11</v>
          </cell>
        </row>
        <row r="19">
          <cell r="H19" t="str">
            <v>HOME_VIP_STAR</v>
          </cell>
          <cell r="I19">
            <v>5</v>
          </cell>
          <cell r="J19">
            <v>0</v>
          </cell>
          <cell r="K19">
            <v>5</v>
          </cell>
        </row>
        <row r="20">
          <cell r="H20" t="str">
            <v>INTERCO</v>
          </cell>
          <cell r="I20">
            <v>153</v>
          </cell>
          <cell r="J20">
            <v>1</v>
          </cell>
          <cell r="K20">
            <v>154</v>
          </cell>
        </row>
        <row r="21">
          <cell r="H21" t="str">
            <v>PRO_FIBER</v>
          </cell>
          <cell r="I21">
            <v>36</v>
          </cell>
          <cell r="J21">
            <v>6</v>
          </cell>
          <cell r="K21">
            <v>42</v>
          </cell>
        </row>
        <row r="22">
          <cell r="H22" t="str">
            <v>WIMAX GC</v>
          </cell>
          <cell r="I22">
            <v>3</v>
          </cell>
          <cell r="J22">
            <v>0</v>
          </cell>
          <cell r="K22">
            <v>3</v>
          </cell>
        </row>
        <row r="23">
          <cell r="H23" t="str">
            <v>WIMAX HOME</v>
          </cell>
          <cell r="I23">
            <v>7</v>
          </cell>
          <cell r="J23">
            <v>0</v>
          </cell>
        </row>
        <row r="24">
          <cell r="H24" t="str">
            <v>WIMAX PRO</v>
          </cell>
          <cell r="I24">
            <v>16</v>
          </cell>
          <cell r="J24">
            <v>0</v>
          </cell>
        </row>
        <row r="25">
          <cell r="H25" t="str">
            <v>WIMAX_GC_512</v>
          </cell>
          <cell r="I25">
            <v>1</v>
          </cell>
          <cell r="J25">
            <v>0</v>
          </cell>
        </row>
      </sheetData>
      <sheetData sheetId="9"/>
      <sheetData sheetId="10">
        <row r="5">
          <cell r="H5" t="str">
            <v>ADSL 6H</v>
          </cell>
          <cell r="I5">
            <v>1399</v>
          </cell>
          <cell r="J5">
            <v>4</v>
          </cell>
          <cell r="K5">
            <v>1483</v>
          </cell>
        </row>
        <row r="6">
          <cell r="H6" t="str">
            <v>ADSL HOME</v>
          </cell>
          <cell r="I6">
            <v>6908</v>
          </cell>
          <cell r="J6">
            <v>8</v>
          </cell>
          <cell r="K6">
            <v>6962</v>
          </cell>
        </row>
        <row r="7">
          <cell r="H7" t="str">
            <v>Classe JOUVE</v>
          </cell>
          <cell r="I7">
            <v>1</v>
          </cell>
          <cell r="J7">
            <v>0</v>
          </cell>
          <cell r="K7">
            <v>1</v>
          </cell>
        </row>
        <row r="8">
          <cell r="H8" t="str">
            <v>CLASSE MADAREN</v>
          </cell>
          <cell r="I8">
            <v>3</v>
          </cell>
          <cell r="J8">
            <v>0</v>
          </cell>
          <cell r="K8">
            <v>3</v>
          </cell>
        </row>
        <row r="9">
          <cell r="H9" t="str">
            <v>CYBER_ADSL</v>
          </cell>
          <cell r="I9">
            <v>133</v>
          </cell>
          <cell r="J9">
            <v>0</v>
          </cell>
          <cell r="K9">
            <v>133</v>
          </cell>
        </row>
        <row r="10">
          <cell r="H10" t="str">
            <v>CYBER_ADSL_PLUS</v>
          </cell>
          <cell r="I10">
            <v>149</v>
          </cell>
          <cell r="J10">
            <v>1</v>
          </cell>
          <cell r="K10">
            <v>148</v>
          </cell>
        </row>
        <row r="11">
          <cell r="H11" t="str">
            <v>CYBER_FIBER</v>
          </cell>
          <cell r="I11">
            <v>309</v>
          </cell>
          <cell r="J11">
            <v>2</v>
          </cell>
          <cell r="K11">
            <v>307</v>
          </cell>
        </row>
        <row r="12">
          <cell r="H12" t="str">
            <v>CYBER_WIMAX</v>
          </cell>
          <cell r="I12">
            <v>1</v>
          </cell>
          <cell r="J12">
            <v>0</v>
          </cell>
          <cell r="K12">
            <v>1</v>
          </cell>
        </row>
        <row r="13">
          <cell r="H13" t="str">
            <v>FIBER_GC_EMERAUDE</v>
          </cell>
          <cell r="I13">
            <v>33</v>
          </cell>
          <cell r="J13">
            <v>1</v>
          </cell>
          <cell r="K13">
            <v>32</v>
          </cell>
        </row>
        <row r="14">
          <cell r="H14" t="str">
            <v>FIBER_GC_GOLD</v>
          </cell>
          <cell r="I14">
            <v>308</v>
          </cell>
          <cell r="J14">
            <v>1</v>
          </cell>
          <cell r="K14">
            <v>307</v>
          </cell>
        </row>
        <row r="15">
          <cell r="H15" t="str">
            <v>FIBER_GC_PLATINE_1</v>
          </cell>
          <cell r="I15">
            <v>77</v>
          </cell>
          <cell r="J15">
            <v>0</v>
          </cell>
          <cell r="K15">
            <v>77</v>
          </cell>
        </row>
        <row r="16">
          <cell r="H16" t="str">
            <v>FIBER_GC_PLATINE_10</v>
          </cell>
          <cell r="I16">
            <v>9</v>
          </cell>
          <cell r="J16">
            <v>0</v>
          </cell>
          <cell r="K16">
            <v>9</v>
          </cell>
        </row>
        <row r="17">
          <cell r="H17" t="str">
            <v>FIBER_GC_PLATINE_15</v>
          </cell>
          <cell r="I17">
            <v>2</v>
          </cell>
          <cell r="J17">
            <v>0</v>
          </cell>
          <cell r="K17">
            <v>2</v>
          </cell>
        </row>
        <row r="18">
          <cell r="H18" t="str">
            <v>FIBER_GC_PLATINE_2</v>
          </cell>
          <cell r="I18">
            <v>45</v>
          </cell>
          <cell r="J18">
            <v>0</v>
          </cell>
          <cell r="K18">
            <v>45</v>
          </cell>
        </row>
        <row r="19">
          <cell r="H19" t="str">
            <v>FIBER_GC_PLATINE_20</v>
          </cell>
          <cell r="I19">
            <v>2</v>
          </cell>
          <cell r="J19">
            <v>0</v>
          </cell>
          <cell r="K19">
            <v>2</v>
          </cell>
        </row>
        <row r="20">
          <cell r="H20" t="str">
            <v>FIBER_GC_PLATINE_3</v>
          </cell>
          <cell r="I20">
            <v>1</v>
          </cell>
          <cell r="J20">
            <v>0</v>
          </cell>
          <cell r="K20">
            <v>1</v>
          </cell>
        </row>
        <row r="21">
          <cell r="H21" t="str">
            <v>FIBER_GC_PLATINE_4</v>
          </cell>
          <cell r="I21">
            <v>14</v>
          </cell>
          <cell r="J21">
            <v>0</v>
          </cell>
          <cell r="K21">
            <v>14</v>
          </cell>
        </row>
        <row r="22">
          <cell r="H22" t="str">
            <v>FIBER_GC_PLATINE_5</v>
          </cell>
          <cell r="I22">
            <v>5</v>
          </cell>
          <cell r="J22">
            <v>0</v>
          </cell>
          <cell r="K22">
            <v>5</v>
          </cell>
        </row>
        <row r="23">
          <cell r="H23" t="str">
            <v>FIBER_GC_PLATINE_6</v>
          </cell>
          <cell r="I23">
            <v>2</v>
          </cell>
          <cell r="J23">
            <v>0</v>
          </cell>
          <cell r="K23">
            <v>2</v>
          </cell>
        </row>
        <row r="24">
          <cell r="H24" t="str">
            <v>FIBER_GC_PLATINE_8</v>
          </cell>
          <cell r="I24">
            <v>4</v>
          </cell>
          <cell r="J24">
            <v>0</v>
          </cell>
          <cell r="K24">
            <v>4</v>
          </cell>
        </row>
        <row r="25">
          <cell r="H25" t="str">
            <v>FIBRE HOME</v>
          </cell>
          <cell r="I25">
            <v>1014</v>
          </cell>
          <cell r="J25">
            <v>5</v>
          </cell>
          <cell r="K25">
            <v>1009</v>
          </cell>
        </row>
        <row r="26">
          <cell r="H26" t="str">
            <v>GC_ADSL</v>
          </cell>
          <cell r="I26">
            <v>185</v>
          </cell>
          <cell r="J26">
            <v>1</v>
          </cell>
          <cell r="K26">
            <v>190</v>
          </cell>
        </row>
        <row r="27">
          <cell r="H27" t="str">
            <v>GC_ADSL_1024</v>
          </cell>
          <cell r="I27">
            <v>15</v>
          </cell>
          <cell r="J27">
            <v>0</v>
          </cell>
          <cell r="K27">
            <v>18</v>
          </cell>
        </row>
        <row r="28">
          <cell r="H28" t="str">
            <v>GC_ADSL_2048</v>
          </cell>
          <cell r="I28">
            <v>1</v>
          </cell>
          <cell r="J28">
            <v>0</v>
          </cell>
          <cell r="K28">
            <v>1</v>
          </cell>
        </row>
        <row r="29">
          <cell r="H29" t="str">
            <v>GC_ADSL_4096</v>
          </cell>
          <cell r="I29">
            <v>1</v>
          </cell>
          <cell r="J29">
            <v>0</v>
          </cell>
          <cell r="K29">
            <v>1</v>
          </cell>
        </row>
        <row r="30">
          <cell r="H30" t="str">
            <v>GC_ADSL_512</v>
          </cell>
          <cell r="I30">
            <v>110</v>
          </cell>
          <cell r="J30">
            <v>0</v>
          </cell>
          <cell r="K30">
            <v>113</v>
          </cell>
        </row>
        <row r="31">
          <cell r="H31" t="str">
            <v>GC_SDSL</v>
          </cell>
          <cell r="I31">
            <v>16</v>
          </cell>
          <cell r="J31">
            <v>0</v>
          </cell>
          <cell r="K31">
            <v>16</v>
          </cell>
        </row>
        <row r="32">
          <cell r="H32" t="str">
            <v>GC_SDSL_1024</v>
          </cell>
          <cell r="I32">
            <v>7</v>
          </cell>
          <cell r="J32">
            <v>0</v>
          </cell>
          <cell r="K32">
            <v>7</v>
          </cell>
        </row>
        <row r="33">
          <cell r="H33" t="str">
            <v>GC_SDSL_2048</v>
          </cell>
          <cell r="I33">
            <v>2</v>
          </cell>
          <cell r="J33">
            <v>0</v>
          </cell>
          <cell r="K33">
            <v>2</v>
          </cell>
        </row>
        <row r="34">
          <cell r="H34" t="str">
            <v>GC_SDSL_4096</v>
          </cell>
          <cell r="I34">
            <v>5</v>
          </cell>
          <cell r="J34">
            <v>0</v>
          </cell>
          <cell r="K34">
            <v>5</v>
          </cell>
        </row>
        <row r="35">
          <cell r="H35" t="str">
            <v>HOME_VIP_STAR</v>
          </cell>
          <cell r="I35">
            <v>14</v>
          </cell>
          <cell r="J35">
            <v>0</v>
          </cell>
          <cell r="K35">
            <v>14</v>
          </cell>
        </row>
        <row r="36">
          <cell r="H36" t="str">
            <v>INFRA</v>
          </cell>
          <cell r="I36">
            <v>1</v>
          </cell>
          <cell r="J36">
            <v>0</v>
          </cell>
          <cell r="K36">
            <v>1</v>
          </cell>
        </row>
        <row r="37">
          <cell r="H37" t="str">
            <v>INTERCO</v>
          </cell>
          <cell r="I37">
            <v>524</v>
          </cell>
          <cell r="J37">
            <v>1</v>
          </cell>
          <cell r="K37">
            <v>523</v>
          </cell>
        </row>
        <row r="38">
          <cell r="H38" t="str">
            <v>PRO_FIBER</v>
          </cell>
          <cell r="I38">
            <v>352</v>
          </cell>
          <cell r="J38">
            <v>6</v>
          </cell>
          <cell r="K38">
            <v>346</v>
          </cell>
        </row>
        <row r="39">
          <cell r="H39" t="str">
            <v>STAR SIEGE</v>
          </cell>
          <cell r="I39">
            <v>2</v>
          </cell>
          <cell r="J39">
            <v>0</v>
          </cell>
          <cell r="K39">
            <v>2</v>
          </cell>
        </row>
        <row r="40">
          <cell r="H40" t="str">
            <v>TELEPHONE</v>
          </cell>
          <cell r="I40">
            <v>1</v>
          </cell>
          <cell r="J40">
            <v>0</v>
          </cell>
          <cell r="K40">
            <v>1</v>
          </cell>
        </row>
        <row r="41">
          <cell r="H41" t="str">
            <v>WIMAX GC</v>
          </cell>
          <cell r="I41">
            <v>6</v>
          </cell>
          <cell r="J41">
            <v>0</v>
          </cell>
        </row>
        <row r="42">
          <cell r="H42" t="str">
            <v>WIMAX HOME</v>
          </cell>
          <cell r="I42">
            <v>62</v>
          </cell>
          <cell r="J42">
            <v>0</v>
          </cell>
        </row>
        <row r="43">
          <cell r="H43" t="str">
            <v>WIMAX PRO</v>
          </cell>
          <cell r="I43">
            <v>88</v>
          </cell>
          <cell r="J43">
            <v>0</v>
          </cell>
        </row>
        <row r="44">
          <cell r="H44" t="str">
            <v>WIMAX_GC_1024</v>
          </cell>
          <cell r="I44">
            <v>3</v>
          </cell>
          <cell r="J44">
            <v>0</v>
          </cell>
        </row>
        <row r="45">
          <cell r="H45" t="str">
            <v>WIMAX_GC_512</v>
          </cell>
          <cell r="I45">
            <v>3</v>
          </cell>
          <cell r="J45">
            <v>0</v>
          </cell>
        </row>
      </sheetData>
      <sheetData sheetId="11"/>
    </sheetDataSet>
  </externalBook>
</externalLink>
</file>

<file path=xl/tables/table1.xml><?xml version="1.0" encoding="utf-8"?>
<table xmlns="http://schemas.openxmlformats.org/spreadsheetml/2006/main" id="1" name="Tableau3" displayName="Tableau3" ref="A1:M30" totalsRowCount="1" headerRowDxfId="21" totalsRowDxfId="20" headerRowBorderDxfId="18" tableBorderDxfId="19">
  <autoFilter ref="A1:M29"/>
  <tableColumns count="13">
    <tableColumn id="1" name="Classe Sandvine" totalsRowDxfId="17"/>
    <tableColumn id="2" name="Offre" totalsRowDxfId="16"/>
    <tableColumn id="3" name="Home/Pro/Ent/Cle" totalsRowDxfId="15"/>
    <tableColumn id="4" name="MAX Debit Int Offre" totalsRowDxfId="14"/>
    <tableColumn id="5" name="MAX Global Bandwidth" totalsRowFunction="sum" dataDxfId="12" totalsRowDxfId="13"/>
    <tableColumn id="6" name="Commentaire" totalsRowDxfId="11"/>
    <tableColumn id="7" name="Max Host" dataDxfId="9" totalsRowDxfId="10">
      <calculatedColumnFormula>IFERROR(VLOOKUP(Tableau3[[#This Row],[Offre]],[1]TULER!$H$5:$K$25,4,0),0)</calculatedColumnFormula>
    </tableColumn>
    <tableColumn id="8" name="Config D/T" totalsRowDxfId="8"/>
    <tableColumn id="9" name="Type Debit - G/NG" totalsRowDxfId="7"/>
    <tableColumn id="10" name="MIN souhaités" totalsRowDxfId="6">
      <calculatedColumnFormula>VLOOKUP(Tableau3[[#This Row],[Classe Sandvine]],'[1]type offre CONT TOUS'!$A$1:$E$35,2,0)</calculatedColumnFormula>
    </tableColumn>
    <tableColumn id="13" name="coef" dataDxfId="4" totalsRowDxfId="5"/>
    <tableColumn id="11" name="Min obtenu" dataDxfId="2" totalsRowDxfId="3">
      <calculatedColumnFormula>+Tableau3[[#This Row],[MIN souhaités]]*Tableau3[[#This Row],[coef]]</calculatedColumnFormula>
    </tableColumn>
    <tableColumn id="12" name="CONFIG CALCULE" dataDxfId="0" totalsRowDxfId="1">
      <calculatedColumnFormula>((Tableau3[[#This Row],[MIN souhaités]]*Tableau3[[#This Row],[coef]])*Tableau3[[#This Row],[Max Host]])/1000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sqref="A1:M30"/>
    </sheetView>
  </sheetViews>
  <sheetFormatPr baseColWidth="10" defaultRowHeight="15" x14ac:dyDescent="0.25"/>
  <sheetData>
    <row r="1" spans="1:13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spans="1:13" x14ac:dyDescent="0.25">
      <c r="A2" t="s">
        <v>13</v>
      </c>
      <c r="B2" t="s">
        <v>13</v>
      </c>
      <c r="C2" t="s">
        <v>14</v>
      </c>
      <c r="D2">
        <v>1024</v>
      </c>
      <c r="E2" s="5">
        <v>120</v>
      </c>
      <c r="G2" s="6">
        <f>IFERROR(VLOOKUP(Tableau3[[#This Row],[Offre]],[1]TULER!$H$5:$K$25,4,0),0)</f>
        <v>821</v>
      </c>
      <c r="H2" t="s">
        <v>15</v>
      </c>
      <c r="I2" t="s">
        <v>16</v>
      </c>
      <c r="J2">
        <f>VLOOKUP(Tableau3[[#This Row],[Classe Sandvine]],'[1]type offre CONT TOUS'!$A$1:$E$35,2,0)</f>
        <v>128</v>
      </c>
      <c r="K2" s="7">
        <v>1</v>
      </c>
      <c r="L2">
        <f>+Tableau3[[#This Row],[MIN souhaités]]*Tableau3[[#This Row],[coef]]</f>
        <v>128</v>
      </c>
      <c r="M2" s="8">
        <f>((Tableau3[[#This Row],[MIN souhaités]]*Tableau3[[#This Row],[coef]])*Tableau3[[#This Row],[Max Host]])/1000</f>
        <v>105.08799999999999</v>
      </c>
    </row>
    <row r="3" spans="1:13" x14ac:dyDescent="0.25">
      <c r="A3" t="s">
        <v>17</v>
      </c>
      <c r="B3" t="s">
        <v>17</v>
      </c>
      <c r="C3" t="s">
        <v>18</v>
      </c>
      <c r="D3">
        <v>2048</v>
      </c>
      <c r="E3" s="5">
        <v>80</v>
      </c>
      <c r="G3" s="6">
        <f>IFERROR(VLOOKUP(Tableau3[[#This Row],[Offre]],[1]TULER!$H$5:$K$25,4,0),0)</f>
        <v>248</v>
      </c>
      <c r="H3" t="s">
        <v>15</v>
      </c>
      <c r="I3" t="s">
        <v>16</v>
      </c>
      <c r="J3">
        <f>VLOOKUP(Tableau3[[#This Row],[Classe Sandvine]],'[1]type offre CONT TOUS'!$A$1:$E$35,2,0)</f>
        <v>128</v>
      </c>
      <c r="K3" s="7">
        <v>2</v>
      </c>
      <c r="L3">
        <f>+Tableau3[[#This Row],[MIN souhaités]]*Tableau3[[#This Row],[coef]]</f>
        <v>256</v>
      </c>
      <c r="M3" s="8">
        <f>((Tableau3[[#This Row],[MIN souhaités]]*Tableau3[[#This Row],[coef]])*Tableau3[[#This Row],[Max Host]])/1000</f>
        <v>63.488</v>
      </c>
    </row>
    <row r="4" spans="1:13" x14ac:dyDescent="0.25">
      <c r="A4" t="s">
        <v>19</v>
      </c>
      <c r="B4" t="s">
        <v>20</v>
      </c>
      <c r="C4" t="s">
        <v>18</v>
      </c>
      <c r="D4">
        <v>2048</v>
      </c>
      <c r="E4" s="5">
        <v>30</v>
      </c>
      <c r="G4" s="6">
        <f>IFERROR(VLOOKUP(Tableau3[[#This Row],[Offre]],[1]TULER!$H$5:$K$25,4,0),0)</f>
        <v>41</v>
      </c>
      <c r="H4" t="s">
        <v>15</v>
      </c>
      <c r="I4" t="s">
        <v>21</v>
      </c>
      <c r="J4">
        <f>VLOOKUP(Tableau3[[#This Row],[Classe Sandvine]],'[1]type offre CONT TOUS'!$A$1:$E$35,2,0)</f>
        <v>256</v>
      </c>
      <c r="K4" s="7">
        <v>2</v>
      </c>
      <c r="L4">
        <f>+Tableau3[[#This Row],[MIN souhaités]]*Tableau3[[#This Row],[coef]]</f>
        <v>512</v>
      </c>
      <c r="M4" s="8">
        <f>((Tableau3[[#This Row],[MIN souhaités]]*Tableau3[[#This Row],[coef]])*Tableau3[[#This Row],[Max Host]])/1000</f>
        <v>20.992000000000001</v>
      </c>
    </row>
    <row r="5" spans="1:13" x14ac:dyDescent="0.25">
      <c r="A5" t="s">
        <v>22</v>
      </c>
      <c r="B5" t="s">
        <v>23</v>
      </c>
      <c r="C5" t="s">
        <v>18</v>
      </c>
      <c r="D5">
        <v>2048</v>
      </c>
      <c r="E5" s="5">
        <v>40</v>
      </c>
      <c r="G5" s="6">
        <f>IFERROR(VLOOKUP(Tableau3[[#This Row],[Offre]],[1]TULER!$H$5:$K$25,4,0),0)</f>
        <v>43</v>
      </c>
      <c r="H5" t="s">
        <v>15</v>
      </c>
      <c r="I5" t="s">
        <v>21</v>
      </c>
      <c r="J5">
        <f>VLOOKUP(Tableau3[[#This Row],[Classe Sandvine]],'[1]type offre CONT TOUS'!$A$1:$E$35,2,0)</f>
        <v>512</v>
      </c>
      <c r="K5" s="7">
        <v>1.5</v>
      </c>
      <c r="L5">
        <f>+Tableau3[[#This Row],[MIN souhaités]]*Tableau3[[#This Row],[coef]]</f>
        <v>768</v>
      </c>
      <c r="M5" s="8">
        <f>((Tableau3[[#This Row],[MIN souhaités]]*Tableau3[[#This Row],[coef]])*Tableau3[[#This Row],[Max Host]])/1000</f>
        <v>33.024000000000001</v>
      </c>
    </row>
    <row r="6" spans="1:13" x14ac:dyDescent="0.25">
      <c r="A6" t="s">
        <v>24</v>
      </c>
      <c r="B6" t="s">
        <v>25</v>
      </c>
      <c r="C6" t="s">
        <v>26</v>
      </c>
      <c r="D6">
        <v>2048</v>
      </c>
      <c r="E6" s="5">
        <v>20</v>
      </c>
      <c r="G6" s="6">
        <f>IFERROR(VLOOKUP(Tableau3[[#This Row],[Offre]],[1]TULER!$H$5:$K$25,4,0),0)</f>
        <v>29</v>
      </c>
      <c r="H6" t="s">
        <v>15</v>
      </c>
      <c r="I6" t="s">
        <v>21</v>
      </c>
      <c r="J6">
        <f>VLOOKUP(Tableau3[[#This Row],[Classe Sandvine]],'[1]type offre CONT TOUS'!$A$1:$E$35,2,0)</f>
        <v>256</v>
      </c>
      <c r="K6" s="7">
        <v>2</v>
      </c>
      <c r="L6">
        <f>+Tableau3[[#This Row],[MIN souhaités]]*Tableau3[[#This Row],[coef]]</f>
        <v>512</v>
      </c>
      <c r="M6" s="8">
        <f>((Tableau3[[#This Row],[MIN souhaités]]*Tableau3[[#This Row],[coef]])*Tableau3[[#This Row],[Max Host]])/1000</f>
        <v>14.848000000000001</v>
      </c>
    </row>
    <row r="7" spans="1:13" x14ac:dyDescent="0.25">
      <c r="A7" t="s">
        <v>27</v>
      </c>
      <c r="B7" t="s">
        <v>28</v>
      </c>
      <c r="C7" t="s">
        <v>26</v>
      </c>
      <c r="D7">
        <v>4096</v>
      </c>
      <c r="E7" s="5">
        <v>15</v>
      </c>
      <c r="G7" s="6">
        <f>IFERROR(VLOOKUP(Tableau3[[#This Row],[Offre]],[1]TULER!$H$5:$K$25,4,0),0)</f>
        <v>13</v>
      </c>
      <c r="H7" t="s">
        <v>15</v>
      </c>
      <c r="I7" t="s">
        <v>21</v>
      </c>
      <c r="J7">
        <f>VLOOKUP(Tableau3[[#This Row],[Classe Sandvine]],'[1]type offre CONT TOUS'!$A$1:$E$35,2,0)</f>
        <v>512</v>
      </c>
      <c r="K7" s="7">
        <v>2</v>
      </c>
      <c r="L7">
        <f>+Tableau3[[#This Row],[MIN souhaités]]*Tableau3[[#This Row],[coef]]</f>
        <v>1024</v>
      </c>
      <c r="M7" s="8">
        <f>((Tableau3[[#This Row],[MIN souhaités]]*Tableau3[[#This Row],[coef]])*Tableau3[[#This Row],[Max Host]])/1000</f>
        <v>13.311999999999999</v>
      </c>
    </row>
    <row r="8" spans="1:13" x14ac:dyDescent="0.25">
      <c r="A8" t="s">
        <v>29</v>
      </c>
      <c r="B8" t="s">
        <v>30</v>
      </c>
      <c r="C8" t="s">
        <v>26</v>
      </c>
      <c r="D8">
        <v>4096</v>
      </c>
      <c r="E8" s="5"/>
      <c r="G8" s="6">
        <f>IFERROR(VLOOKUP(Tableau3[[#This Row],[Offre]],[1]TULER!$H$5:$K$25,4,0),0)</f>
        <v>0</v>
      </c>
      <c r="H8" t="s">
        <v>15</v>
      </c>
      <c r="I8" t="s">
        <v>21</v>
      </c>
      <c r="J8">
        <f>VLOOKUP(Tableau3[[#This Row],[Classe Sandvine]],'[1]type offre CONT TOUS'!$A$1:$E$35,2,0)</f>
        <v>1024</v>
      </c>
      <c r="K8" s="7">
        <v>2</v>
      </c>
      <c r="L8">
        <f>+Tableau3[[#This Row],[MIN souhaités]]*Tableau3[[#This Row],[coef]]</f>
        <v>2048</v>
      </c>
      <c r="M8" s="8">
        <f>((Tableau3[[#This Row],[MIN souhaités]]*Tableau3[[#This Row],[coef]])*Tableau3[[#This Row],[Max Host]])/1000</f>
        <v>0</v>
      </c>
    </row>
    <row r="9" spans="1:13" x14ac:dyDescent="0.25">
      <c r="A9" t="s">
        <v>31</v>
      </c>
      <c r="B9" t="s">
        <v>32</v>
      </c>
      <c r="C9" t="s">
        <v>26</v>
      </c>
      <c r="D9">
        <v>4096</v>
      </c>
      <c r="E9" s="5"/>
      <c r="G9" s="6">
        <f>IFERROR(VLOOKUP(Tableau3[[#This Row],[Offre]],[1]TULER!$H$5:$K$25,4,0),0)</f>
        <v>0</v>
      </c>
      <c r="H9" t="s">
        <v>15</v>
      </c>
      <c r="I9" t="s">
        <v>21</v>
      </c>
      <c r="J9">
        <f>VLOOKUP(Tableau3[[#This Row],[Classe Sandvine]],'[1]type offre CONT TOUS'!$A$1:$E$35,2,0)</f>
        <v>2048</v>
      </c>
      <c r="K9" s="7">
        <v>1.5</v>
      </c>
      <c r="L9">
        <f>+Tableau3[[#This Row],[MIN souhaités]]*Tableau3[[#This Row],[coef]]</f>
        <v>3072</v>
      </c>
      <c r="M9" s="8">
        <f>((Tableau3[[#This Row],[MIN souhaités]]*Tableau3[[#This Row],[coef]])*Tableau3[[#This Row],[Max Host]])/1000</f>
        <v>0</v>
      </c>
    </row>
    <row r="10" spans="1:13" x14ac:dyDescent="0.25">
      <c r="A10" t="s">
        <v>33</v>
      </c>
      <c r="B10" t="s">
        <v>34</v>
      </c>
      <c r="C10" t="s">
        <v>26</v>
      </c>
      <c r="D10">
        <v>4096</v>
      </c>
      <c r="E10" s="5"/>
      <c r="G10" s="6">
        <f>IFERROR(VLOOKUP(Tableau3[[#This Row],[Offre]],[1]TULER!$H$5:$K$25,4,0),0)</f>
        <v>0</v>
      </c>
      <c r="H10" t="s">
        <v>15</v>
      </c>
      <c r="I10" t="s">
        <v>21</v>
      </c>
      <c r="J10">
        <f>VLOOKUP(Tableau3[[#This Row],[Classe Sandvine]],'[1]type offre CONT TOUS'!$A$1:$E$35,2,0)</f>
        <v>4096</v>
      </c>
      <c r="K10" s="7">
        <v>1</v>
      </c>
      <c r="L10">
        <f>+Tableau3[[#This Row],[MIN souhaités]]*Tableau3[[#This Row],[coef]]</f>
        <v>4096</v>
      </c>
      <c r="M10" s="8">
        <f>((Tableau3[[#This Row],[MIN souhaités]]*Tableau3[[#This Row],[coef]])*Tableau3[[#This Row],[Max Host]])/1000</f>
        <v>0</v>
      </c>
    </row>
    <row r="11" spans="1:13" x14ac:dyDescent="0.25">
      <c r="A11" t="s">
        <v>35</v>
      </c>
      <c r="B11" t="s">
        <v>35</v>
      </c>
      <c r="C11" t="s">
        <v>14</v>
      </c>
      <c r="D11">
        <v>2048</v>
      </c>
      <c r="E11" s="5">
        <v>20</v>
      </c>
      <c r="G11" s="6">
        <f>IFERROR(VLOOKUP(Tableau3[[#This Row],[Offre]],[1]TULER!$H$5:$K$25,4,0),0)</f>
        <v>40</v>
      </c>
      <c r="H11" t="s">
        <v>15</v>
      </c>
      <c r="I11" t="s">
        <v>16</v>
      </c>
      <c r="J11">
        <f>VLOOKUP(Tableau3[[#This Row],[Classe Sandvine]],'[1]type offre CONT TOUS'!$A$1:$E$35,2,0)</f>
        <v>256</v>
      </c>
      <c r="K11" s="7">
        <v>1.5</v>
      </c>
      <c r="L11">
        <f>+Tableau3[[#This Row],[MIN souhaités]]*Tableau3[[#This Row],[coef]]</f>
        <v>384</v>
      </c>
      <c r="M11" s="8">
        <f>((Tableau3[[#This Row],[MIN souhaités]]*Tableau3[[#This Row],[coef]])*Tableau3[[#This Row],[Max Host]])/1000</f>
        <v>15.36</v>
      </c>
    </row>
    <row r="12" spans="1:13" x14ac:dyDescent="0.25">
      <c r="A12" t="s">
        <v>36</v>
      </c>
      <c r="B12" t="s">
        <v>37</v>
      </c>
      <c r="C12" t="s">
        <v>18</v>
      </c>
      <c r="D12">
        <v>4096</v>
      </c>
      <c r="E12" s="5">
        <v>100</v>
      </c>
      <c r="G12" s="6">
        <f>IFERROR(VLOOKUP(Tableau3[[#This Row],[Offre]],[1]TULER!$H$5:$K$25,4,0),0)</f>
        <v>57</v>
      </c>
      <c r="H12" t="s">
        <v>15</v>
      </c>
      <c r="I12" t="s">
        <v>21</v>
      </c>
      <c r="J12">
        <f>VLOOKUP(Tableau3[[#This Row],[Classe Sandvine]],'[1]type offre CONT TOUS'!$A$1:$E$35,2,0)</f>
        <v>512</v>
      </c>
      <c r="K12" s="7">
        <v>3</v>
      </c>
      <c r="L12">
        <f>+Tableau3[[#This Row],[MIN souhaités]]*Tableau3[[#This Row],[coef]]</f>
        <v>1536</v>
      </c>
      <c r="M12" s="8">
        <f>((Tableau3[[#This Row],[MIN souhaités]]*Tableau3[[#This Row],[coef]])*Tableau3[[#This Row],[Max Host]])/1000</f>
        <v>87.552000000000007</v>
      </c>
    </row>
    <row r="13" spans="1:13" x14ac:dyDescent="0.25">
      <c r="A13" t="s">
        <v>38</v>
      </c>
      <c r="B13" t="s">
        <v>39</v>
      </c>
      <c r="C13" t="s">
        <v>18</v>
      </c>
      <c r="D13">
        <v>2048</v>
      </c>
      <c r="E13" s="5">
        <v>80</v>
      </c>
      <c r="G13" s="6">
        <f>IFERROR(VLOOKUP(Tableau3[[#This Row],[Offre]],[1]TULER!$H$5:$K$25,4,0),0)</f>
        <v>42</v>
      </c>
      <c r="H13" t="s">
        <v>15</v>
      </c>
      <c r="I13" t="s">
        <v>21</v>
      </c>
      <c r="J13">
        <f>VLOOKUP(Tableau3[[#This Row],[Classe Sandvine]],'[1]type offre CONT TOUS'!$A$1:$E$35,2,0)</f>
        <v>256</v>
      </c>
      <c r="K13" s="7">
        <v>6</v>
      </c>
      <c r="L13">
        <f>+Tableau3[[#This Row],[MIN souhaités]]*Tableau3[[#This Row],[coef]]</f>
        <v>1536</v>
      </c>
      <c r="M13" s="8">
        <f>((Tableau3[[#This Row],[MIN souhaités]]*Tableau3[[#This Row],[coef]])*Tableau3[[#This Row],[Max Host]])/1000</f>
        <v>64.512</v>
      </c>
    </row>
    <row r="14" spans="1:13" x14ac:dyDescent="0.25">
      <c r="A14" t="s">
        <v>40</v>
      </c>
      <c r="B14" t="s">
        <v>41</v>
      </c>
      <c r="C14" t="s">
        <v>26</v>
      </c>
      <c r="D14">
        <v>6144</v>
      </c>
      <c r="E14" s="5">
        <v>40</v>
      </c>
      <c r="G14" s="6">
        <f>IFERROR(VLOOKUP(Tableau3[[#This Row],[Offre]],[1]TULER!$H$5:$K$25,4,0),0)</f>
        <v>17</v>
      </c>
      <c r="H14" t="s">
        <v>15</v>
      </c>
      <c r="I14" t="s">
        <v>21</v>
      </c>
      <c r="J14">
        <f>VLOOKUP(Tableau3[[#This Row],[Classe Sandvine]],'[1]type offre CONT TOUS'!$A$1:$E$35,2,0)</f>
        <v>512</v>
      </c>
      <c r="K14" s="7">
        <v>4</v>
      </c>
      <c r="L14">
        <f>+Tableau3[[#This Row],[MIN souhaités]]*Tableau3[[#This Row],[coef]]</f>
        <v>2048</v>
      </c>
      <c r="M14" s="8">
        <f>((Tableau3[[#This Row],[MIN souhaités]]*Tableau3[[#This Row],[coef]])*Tableau3[[#This Row],[Max Host]])/1000</f>
        <v>34.816000000000003</v>
      </c>
    </row>
    <row r="15" spans="1:13" x14ac:dyDescent="0.25">
      <c r="A15" t="s">
        <v>42</v>
      </c>
      <c r="B15" t="s">
        <v>43</v>
      </c>
      <c r="C15" t="s">
        <v>26</v>
      </c>
      <c r="D15" s="7">
        <v>6144</v>
      </c>
      <c r="E15" s="5">
        <v>15</v>
      </c>
      <c r="G15" s="6">
        <f>IFERROR(VLOOKUP(Tableau3[[#This Row],[Offre]],[1]TULER!$H$5:$K$25,4,0),0)</f>
        <v>3</v>
      </c>
      <c r="H15" t="s">
        <v>15</v>
      </c>
      <c r="I15" t="s">
        <v>21</v>
      </c>
      <c r="J15">
        <f>VLOOKUP(Tableau3[[#This Row],[Classe Sandvine]],'[1]type offre CONT TOUS'!$A$1:$E$35,2,0)</f>
        <v>1024</v>
      </c>
      <c r="K15" s="7">
        <v>2.5</v>
      </c>
      <c r="L15">
        <f>+Tableau3[[#This Row],[MIN souhaités]]*Tableau3[[#This Row],[coef]]</f>
        <v>2560</v>
      </c>
      <c r="M15" s="8">
        <f>((Tableau3[[#This Row],[MIN souhaités]]*Tableau3[[#This Row],[coef]])*Tableau3[[#This Row],[Max Host]])/1000</f>
        <v>7.68</v>
      </c>
    </row>
    <row r="16" spans="1:13" x14ac:dyDescent="0.25">
      <c r="A16" t="s">
        <v>44</v>
      </c>
      <c r="B16" t="s">
        <v>45</v>
      </c>
      <c r="C16" t="s">
        <v>26</v>
      </c>
      <c r="D16">
        <v>20480</v>
      </c>
      <c r="E16" s="5">
        <v>15</v>
      </c>
      <c r="G16" s="6">
        <f>IFERROR(VLOOKUP(Tableau3[[#This Row],[Offre]],[1]TULER!$H$5:$K$25,4,0),0)</f>
        <v>3</v>
      </c>
      <c r="H16" t="s">
        <v>15</v>
      </c>
      <c r="I16" t="s">
        <v>21</v>
      </c>
      <c r="J16">
        <f>VLOOKUP(Tableau3[[#This Row],[Classe Sandvine]],'[1]type offre CONT TOUS'!$A$1:$E$35,2,0)</f>
        <v>1024</v>
      </c>
      <c r="K16" s="7">
        <v>3.5</v>
      </c>
      <c r="L16">
        <f>+Tableau3[[#This Row],[MIN souhaités]]*Tableau3[[#This Row],[coef]]</f>
        <v>3584</v>
      </c>
      <c r="M16" s="8">
        <f>((Tableau3[[#This Row],[MIN souhaités]]*Tableau3[[#This Row],[coef]])*Tableau3[[#This Row],[Max Host]])/1000</f>
        <v>10.752000000000001</v>
      </c>
    </row>
    <row r="17" spans="1:13" x14ac:dyDescent="0.25">
      <c r="A17" t="s">
        <v>46</v>
      </c>
      <c r="B17" t="s">
        <v>47</v>
      </c>
      <c r="C17" t="s">
        <v>26</v>
      </c>
      <c r="D17">
        <v>20480</v>
      </c>
      <c r="E17" s="5">
        <v>15</v>
      </c>
      <c r="G17" s="6">
        <f>IFERROR(VLOOKUP(Tableau3[[#This Row],[Offre]],[1]TULER!$H$5:$K$25,4,0),0)</f>
        <v>3</v>
      </c>
      <c r="H17" t="s">
        <v>15</v>
      </c>
      <c r="I17" t="s">
        <v>21</v>
      </c>
      <c r="J17">
        <f>VLOOKUP(Tableau3[[#This Row],[Classe Sandvine]],'[1]type offre CONT TOUS'!$A$1:$E$35,2,0)</f>
        <v>2048</v>
      </c>
      <c r="K17" s="7">
        <v>2</v>
      </c>
      <c r="L17">
        <f>+Tableau3[[#This Row],[MIN souhaités]]*Tableau3[[#This Row],[coef]]</f>
        <v>4096</v>
      </c>
      <c r="M17" s="8">
        <f>((Tableau3[[#This Row],[MIN souhaités]]*Tableau3[[#This Row],[coef]])*Tableau3[[#This Row],[Max Host]])/1000</f>
        <v>12.288</v>
      </c>
    </row>
    <row r="18" spans="1:13" x14ac:dyDescent="0.25">
      <c r="A18" t="s">
        <v>48</v>
      </c>
      <c r="B18" t="s">
        <v>49</v>
      </c>
      <c r="C18" t="s">
        <v>26</v>
      </c>
      <c r="D18">
        <v>20480</v>
      </c>
      <c r="E18" s="5"/>
      <c r="G18" s="6">
        <f>IFERROR(VLOOKUP(Tableau3[[#This Row],[Offre]],[1]TULER!$H$5:$K$25,4,0),0)</f>
        <v>0</v>
      </c>
      <c r="H18" t="s">
        <v>15</v>
      </c>
      <c r="I18" t="s">
        <v>21</v>
      </c>
      <c r="J18">
        <f>VLOOKUP(Tableau3[[#This Row],[Classe Sandvine]],'[1]type offre CONT TOUS'!$A$1:$E$35,2,0)</f>
        <v>3072</v>
      </c>
      <c r="K18" s="7">
        <v>1.5</v>
      </c>
      <c r="L18">
        <f>+Tableau3[[#This Row],[MIN souhaités]]*Tableau3[[#This Row],[coef]]</f>
        <v>4608</v>
      </c>
      <c r="M18" s="8">
        <f>((Tableau3[[#This Row],[MIN souhaités]]*Tableau3[[#This Row],[coef]])*Tableau3[[#This Row],[Max Host]])/1000</f>
        <v>0</v>
      </c>
    </row>
    <row r="19" spans="1:13" x14ac:dyDescent="0.25">
      <c r="A19" t="s">
        <v>50</v>
      </c>
      <c r="B19" t="s">
        <v>51</v>
      </c>
      <c r="C19" t="s">
        <v>26</v>
      </c>
      <c r="D19">
        <v>20480</v>
      </c>
      <c r="E19" s="5"/>
      <c r="G19" s="6">
        <f>IFERROR(VLOOKUP(Tableau3[[#This Row],[Offre]],[1]TULER!$H$5:$K$25,4,0),0)</f>
        <v>0</v>
      </c>
      <c r="H19" t="s">
        <v>15</v>
      </c>
      <c r="I19" t="s">
        <v>21</v>
      </c>
      <c r="J19">
        <f>VLOOKUP(Tableau3[[#This Row],[Classe Sandvine]],'[1]type offre CONT TOUS'!$A$1:$E$35,2,0)</f>
        <v>4096</v>
      </c>
      <c r="K19" s="7">
        <v>1.5</v>
      </c>
      <c r="L19">
        <f>+Tableau3[[#This Row],[MIN souhaités]]*Tableau3[[#This Row],[coef]]</f>
        <v>6144</v>
      </c>
      <c r="M19" s="8">
        <f>((Tableau3[[#This Row],[MIN souhaités]]*Tableau3[[#This Row],[coef]])*Tableau3[[#This Row],[Max Host]])/1000</f>
        <v>0</v>
      </c>
    </row>
    <row r="20" spans="1:13" x14ac:dyDescent="0.25">
      <c r="A20" t="s">
        <v>52</v>
      </c>
      <c r="B20" t="s">
        <v>53</v>
      </c>
      <c r="C20" t="s">
        <v>26</v>
      </c>
      <c r="D20">
        <v>20480</v>
      </c>
      <c r="E20" s="5"/>
      <c r="G20" s="6">
        <f>IFERROR(VLOOKUP(Tableau3[[#This Row],[Offre]],[1]TULER!$H$5:$K$25,4,0),0)</f>
        <v>0</v>
      </c>
      <c r="H20" t="s">
        <v>15</v>
      </c>
      <c r="I20" t="s">
        <v>21</v>
      </c>
      <c r="J20">
        <f>VLOOKUP(Tableau3[[#This Row],[Classe Sandvine]],'[1]type offre CONT TOUS'!$A$1:$E$35,2,0)</f>
        <v>5120</v>
      </c>
      <c r="K20" s="7">
        <v>1.5</v>
      </c>
      <c r="L20">
        <f>+Tableau3[[#This Row],[MIN souhaités]]*Tableau3[[#This Row],[coef]]</f>
        <v>7680</v>
      </c>
      <c r="M20" s="8">
        <f>((Tableau3[[#This Row],[MIN souhaités]]*Tableau3[[#This Row],[coef]])*Tableau3[[#This Row],[Max Host]])/1000</f>
        <v>0</v>
      </c>
    </row>
    <row r="21" spans="1:13" x14ac:dyDescent="0.25">
      <c r="A21" t="s">
        <v>54</v>
      </c>
      <c r="B21" t="s">
        <v>55</v>
      </c>
      <c r="C21" t="s">
        <v>26</v>
      </c>
      <c r="D21">
        <v>20480</v>
      </c>
      <c r="E21" s="5"/>
      <c r="G21" s="6">
        <f>IFERROR(VLOOKUP(Tableau3[[#This Row],[Offre]],[1]TULER!$H$5:$K$25,4,0),0)</f>
        <v>0</v>
      </c>
      <c r="H21" t="s">
        <v>15</v>
      </c>
      <c r="I21" t="s">
        <v>21</v>
      </c>
      <c r="J21">
        <f>VLOOKUP(Tableau3[[#This Row],[Classe Sandvine]],'[1]type offre CONT TOUS'!$A$1:$E$35,2,0)</f>
        <v>6144</v>
      </c>
      <c r="K21" s="7">
        <v>1.5</v>
      </c>
      <c r="L21">
        <f>+Tableau3[[#This Row],[MIN souhaités]]*Tableau3[[#This Row],[coef]]</f>
        <v>9216</v>
      </c>
      <c r="M21" s="8">
        <f>((Tableau3[[#This Row],[MIN souhaités]]*Tableau3[[#This Row],[coef]])*Tableau3[[#This Row],[Max Host]])/1000</f>
        <v>0</v>
      </c>
    </row>
    <row r="22" spans="1:13" x14ac:dyDescent="0.25">
      <c r="A22" t="s">
        <v>56</v>
      </c>
      <c r="B22" t="s">
        <v>57</v>
      </c>
      <c r="C22" t="s">
        <v>26</v>
      </c>
      <c r="D22">
        <v>20480</v>
      </c>
      <c r="E22" s="5"/>
      <c r="G22" s="6">
        <f>IFERROR(VLOOKUP(Tableau3[[#This Row],[Offre]],[1]TULER!$H$5:$K$25,4,0),0)</f>
        <v>0</v>
      </c>
      <c r="H22" t="s">
        <v>15</v>
      </c>
      <c r="I22" t="s">
        <v>21</v>
      </c>
      <c r="J22">
        <f>VLOOKUP(Tableau3[[#This Row],[Classe Sandvine]],'[1]type offre CONT TOUS'!$A$1:$E$35,2,0)</f>
        <v>8192</v>
      </c>
      <c r="K22" s="7">
        <v>1.5</v>
      </c>
      <c r="L22">
        <f>+Tableau3[[#This Row],[MIN souhaités]]*Tableau3[[#This Row],[coef]]</f>
        <v>12288</v>
      </c>
      <c r="M22" s="8">
        <f>((Tableau3[[#This Row],[MIN souhaités]]*Tableau3[[#This Row],[coef]])*Tableau3[[#This Row],[Max Host]])/1000</f>
        <v>0</v>
      </c>
    </row>
    <row r="23" spans="1:13" x14ac:dyDescent="0.25">
      <c r="A23" t="s">
        <v>58</v>
      </c>
      <c r="B23" t="s">
        <v>59</v>
      </c>
      <c r="C23" t="s">
        <v>26</v>
      </c>
      <c r="D23">
        <v>20480</v>
      </c>
      <c r="E23" s="5"/>
      <c r="G23" s="6">
        <f>IFERROR(VLOOKUP(Tableau3[[#This Row],[Offre]],[1]TULER!$H$5:$K$25,4,0),0)</f>
        <v>0</v>
      </c>
      <c r="H23" t="s">
        <v>15</v>
      </c>
      <c r="I23" t="s">
        <v>16</v>
      </c>
      <c r="J23">
        <f>VLOOKUP(Tableau3[[#This Row],[Classe Sandvine]],'[1]type offre CONT TOUS'!$A$1:$E$35,2,0)</f>
        <v>10240</v>
      </c>
      <c r="K23" s="7">
        <v>1.5</v>
      </c>
      <c r="L23">
        <f>+Tableau3[[#This Row],[MIN souhaités]]*Tableau3[[#This Row],[coef]]</f>
        <v>15360</v>
      </c>
      <c r="M23" s="8">
        <f>((Tableau3[[#This Row],[MIN souhaités]]*Tableau3[[#This Row],[coef]])*Tableau3[[#This Row],[Max Host]])/1000</f>
        <v>0</v>
      </c>
    </row>
    <row r="24" spans="1:13" x14ac:dyDescent="0.25">
      <c r="A24" t="s">
        <v>60</v>
      </c>
      <c r="B24" t="s">
        <v>61</v>
      </c>
      <c r="C24" t="s">
        <v>26</v>
      </c>
      <c r="D24">
        <v>20480</v>
      </c>
      <c r="E24" s="5"/>
      <c r="G24" s="6">
        <f>IFERROR(VLOOKUP(Tableau3[[#This Row],[Offre]],[1]TULER!$H$5:$K$25,4,0),0)</f>
        <v>0</v>
      </c>
      <c r="H24" t="s">
        <v>15</v>
      </c>
      <c r="I24" t="s">
        <v>21</v>
      </c>
      <c r="J24">
        <f>VLOOKUP(Tableau3[[#This Row],[Classe Sandvine]],'[1]type offre CONT TOUS'!$A$1:$E$35,2,0)</f>
        <v>15360</v>
      </c>
      <c r="K24" s="7">
        <v>1.25</v>
      </c>
      <c r="L24">
        <f>+Tableau3[[#This Row],[MIN souhaités]]*Tableau3[[#This Row],[coef]]</f>
        <v>19200</v>
      </c>
      <c r="M24" s="8">
        <f>((Tableau3[[#This Row],[MIN souhaités]]*Tableau3[[#This Row],[coef]])*Tableau3[[#This Row],[Max Host]])/1000</f>
        <v>0</v>
      </c>
    </row>
    <row r="25" spans="1:13" x14ac:dyDescent="0.25">
      <c r="A25" t="s">
        <v>62</v>
      </c>
      <c r="B25" t="s">
        <v>63</v>
      </c>
      <c r="C25" t="s">
        <v>26</v>
      </c>
      <c r="D25">
        <v>20480</v>
      </c>
      <c r="E25" s="5"/>
      <c r="G25" s="6">
        <f>IFERROR(VLOOKUP(Tableau3[[#This Row],[Offre]],[1]TULER!$H$5:$K$25,4,0),0)</f>
        <v>0</v>
      </c>
      <c r="H25" t="s">
        <v>15</v>
      </c>
      <c r="I25" t="s">
        <v>21</v>
      </c>
      <c r="J25">
        <f>VLOOKUP(Tableau3[[#This Row],[Classe Sandvine]],'[1]type offre CONT TOUS'!$A$1:$E$35,2,0)</f>
        <v>20480</v>
      </c>
      <c r="K25" s="7">
        <v>1</v>
      </c>
      <c r="L25">
        <f>+Tableau3[[#This Row],[MIN souhaités]]*Tableau3[[#This Row],[coef]]</f>
        <v>20480</v>
      </c>
      <c r="M25" s="8">
        <f>((Tableau3[[#This Row],[MIN souhaités]]*Tableau3[[#This Row],[coef]])*Tableau3[[#This Row],[Max Host]])/1000</f>
        <v>0</v>
      </c>
    </row>
    <row r="26" spans="1:13" x14ac:dyDescent="0.25">
      <c r="A26" s="9" t="s">
        <v>64</v>
      </c>
      <c r="B26" t="s">
        <v>65</v>
      </c>
      <c r="C26" t="s">
        <v>26</v>
      </c>
      <c r="D26">
        <v>4096</v>
      </c>
      <c r="E26" s="5">
        <v>10</v>
      </c>
      <c r="G26" s="6">
        <f>IFERROR(VLOOKUP(Tableau3[[#This Row],[Offre]],[1]TULER!$H$5:$K$25,4,0),0)</f>
        <v>11</v>
      </c>
      <c r="H26" t="s">
        <v>15</v>
      </c>
      <c r="I26" t="s">
        <v>21</v>
      </c>
      <c r="J26">
        <f>VLOOKUP(Tableau3[[#This Row],[Classe Sandvine]],'[1]type offre CONT TOUS'!$A$1:$E$35,2,0)</f>
        <v>512</v>
      </c>
      <c r="K26" s="7">
        <v>1</v>
      </c>
      <c r="L26">
        <f>+Tableau3[[#This Row],[MIN souhaités]]*Tableau3[[#This Row],[coef]]</f>
        <v>512</v>
      </c>
      <c r="M26" s="8">
        <f>((Tableau3[[#This Row],[MIN souhaités]]*Tableau3[[#This Row],[coef]])*Tableau3[[#This Row],[Max Host]])/1000</f>
        <v>5.6319999999999997</v>
      </c>
    </row>
    <row r="27" spans="1:13" x14ac:dyDescent="0.25">
      <c r="A27" t="s">
        <v>66</v>
      </c>
      <c r="B27" t="s">
        <v>67</v>
      </c>
      <c r="C27" t="s">
        <v>26</v>
      </c>
      <c r="D27">
        <v>4096</v>
      </c>
      <c r="E27" s="5"/>
      <c r="G27" s="6">
        <f>IFERROR(VLOOKUP(Tableau3[[#This Row],[Offre]],[1]TULER!$H$5:$K$25,4,0),0)</f>
        <v>0</v>
      </c>
      <c r="H27" t="s">
        <v>15</v>
      </c>
      <c r="I27" t="s">
        <v>21</v>
      </c>
      <c r="J27">
        <f>VLOOKUP(Tableau3[[#This Row],[Classe Sandvine]],'[1]type offre CONT TOUS'!$A$1:$E$35,2,0)</f>
        <v>1024</v>
      </c>
      <c r="K27" s="7">
        <v>2</v>
      </c>
      <c r="L27">
        <f>+Tableau3[[#This Row],[MIN souhaités]]*Tableau3[[#This Row],[coef]]</f>
        <v>2048</v>
      </c>
      <c r="M27" s="8">
        <f>((Tableau3[[#This Row],[MIN souhaités]]*Tableau3[[#This Row],[coef]])*Tableau3[[#This Row],[Max Host]])/1000</f>
        <v>0</v>
      </c>
    </row>
    <row r="28" spans="1:13" x14ac:dyDescent="0.25">
      <c r="A28" t="s">
        <v>68</v>
      </c>
      <c r="B28" t="s">
        <v>69</v>
      </c>
      <c r="C28" t="s">
        <v>26</v>
      </c>
      <c r="D28">
        <v>4096</v>
      </c>
      <c r="E28" s="5"/>
      <c r="G28" s="6">
        <f>IFERROR(VLOOKUP(Tableau3[[#This Row],[Offre]],[1]TULER!$H$5:$K$25,4,0),0)</f>
        <v>0</v>
      </c>
      <c r="H28" t="s">
        <v>15</v>
      </c>
      <c r="I28" t="s">
        <v>21</v>
      </c>
      <c r="J28">
        <f>VLOOKUP(Tableau3[[#This Row],[Classe Sandvine]],'[1]type offre CONT TOUS'!$A$1:$E$35,2,0)</f>
        <v>2048</v>
      </c>
      <c r="K28" s="7">
        <v>2</v>
      </c>
      <c r="L28">
        <f>+Tableau3[[#This Row],[MIN souhaités]]*Tableau3[[#This Row],[coef]]</f>
        <v>4096</v>
      </c>
      <c r="M28" s="8">
        <f>((Tableau3[[#This Row],[MIN souhaités]]*Tableau3[[#This Row],[coef]])*Tableau3[[#This Row],[Max Host]])/1000</f>
        <v>0</v>
      </c>
    </row>
    <row r="29" spans="1:13" x14ac:dyDescent="0.25">
      <c r="A29" t="s">
        <v>70</v>
      </c>
      <c r="B29" t="s">
        <v>71</v>
      </c>
      <c r="C29" t="s">
        <v>26</v>
      </c>
      <c r="D29">
        <v>4096</v>
      </c>
      <c r="E29" s="5"/>
      <c r="G29" s="6">
        <f>IFERROR(VLOOKUP(Tableau3[[#This Row],[Offre]],[1]TULER!$H$5:$K$25,4,0),0)</f>
        <v>0</v>
      </c>
      <c r="H29" t="s">
        <v>15</v>
      </c>
      <c r="I29" t="s">
        <v>21</v>
      </c>
      <c r="J29">
        <f>VLOOKUP(Tableau3[[#This Row],[Classe Sandvine]],'[1]type offre CONT TOUS'!$A$1:$E$35,2,0)</f>
        <v>4096</v>
      </c>
      <c r="K29" s="7">
        <v>1</v>
      </c>
      <c r="L29">
        <f>+Tableau3[[#This Row],[MIN souhaités]]*Tableau3[[#This Row],[coef]]</f>
        <v>4096</v>
      </c>
      <c r="M29" s="8">
        <f>((Tableau3[[#This Row],[MIN souhaités]]*Tableau3[[#This Row],[coef]])*Tableau3[[#This Row],[Max Host]])/1000</f>
        <v>0</v>
      </c>
    </row>
    <row r="30" spans="1:13" x14ac:dyDescent="0.25">
      <c r="A30" s="7"/>
      <c r="B30" s="7"/>
      <c r="C30" s="7"/>
      <c r="D30" s="7"/>
      <c r="E30" s="5">
        <f>SUBTOTAL(109,Tableau3[MAX Global Bandwidth])</f>
        <v>600</v>
      </c>
      <c r="F30" s="7"/>
      <c r="G30" s="10"/>
      <c r="H30" s="7"/>
      <c r="I30" s="7"/>
      <c r="J30" s="10"/>
      <c r="K30" s="10"/>
      <c r="L30" s="10"/>
      <c r="M30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35"/>
    </sheetView>
  </sheetViews>
  <sheetFormatPr baseColWidth="10" defaultRowHeight="15" x14ac:dyDescent="0.25"/>
  <sheetData>
    <row r="1" spans="1:12" ht="45" x14ac:dyDescent="0.25">
      <c r="A1" s="21" t="s">
        <v>1</v>
      </c>
      <c r="B1" s="21" t="s">
        <v>2</v>
      </c>
      <c r="C1" s="21" t="s">
        <v>3</v>
      </c>
      <c r="D1" s="22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3" t="s">
        <v>12</v>
      </c>
    </row>
    <row r="2" spans="1:12" x14ac:dyDescent="0.25">
      <c r="A2" s="12" t="s">
        <v>13</v>
      </c>
      <c r="B2" s="12" t="s">
        <v>14</v>
      </c>
      <c r="C2" s="12">
        <v>1024</v>
      </c>
      <c r="D2" s="24">
        <v>870</v>
      </c>
      <c r="E2" s="12"/>
      <c r="F2" s="13">
        <f>VLOOKUP([1]!Tableau33[[#This Row],[Offre]],[1]TANA!$H$5:$K$45,4,0)+14</f>
        <v>6976</v>
      </c>
      <c r="G2" s="12" t="s">
        <v>15</v>
      </c>
      <c r="H2" s="12" t="s">
        <v>16</v>
      </c>
      <c r="I2" s="12">
        <f>VLOOKUP([1]!Tableau33[[#This Row],[Classe Sandvine]],'[1]type offre CONT TOUS'!$A$1:$E$35,2,0)</f>
        <v>128</v>
      </c>
      <c r="J2" s="12">
        <v>1</v>
      </c>
      <c r="K2" s="12">
        <f>+[1]!Tableau33[[#This Row],[MIN souhaités]]*[1]!Tableau33[[#This Row],[coef]]</f>
        <v>128</v>
      </c>
      <c r="L2" s="14">
        <f>(([1]!Tableau33[[#This Row],[MIN souhaités]]*[1]!Tableau33[[#This Row],[coef]])*[1]!Tableau33[[#This Row],[Max Host]])/1000</f>
        <v>892.928</v>
      </c>
    </row>
    <row r="3" spans="1:12" x14ac:dyDescent="0.25">
      <c r="A3" s="15" t="s">
        <v>17</v>
      </c>
      <c r="B3" s="15" t="s">
        <v>18</v>
      </c>
      <c r="C3" s="15">
        <v>2048</v>
      </c>
      <c r="D3" s="25">
        <v>400</v>
      </c>
      <c r="E3" s="15"/>
      <c r="F3" s="16">
        <f>VLOOKUP([1]!Tableau33[[#This Row],[Offre]],[1]TANA!$H$5:$K$45,4,0)</f>
        <v>1483</v>
      </c>
      <c r="G3" s="15" t="s">
        <v>15</v>
      </c>
      <c r="H3" s="15" t="s">
        <v>21</v>
      </c>
      <c r="I3" s="15">
        <f>VLOOKUP([1]!Tableau33[[#This Row],[Classe Sandvine]],'[1]type offre CONT TOUS'!$A$1:$E$35,2,0)</f>
        <v>128</v>
      </c>
      <c r="J3" s="15">
        <v>2</v>
      </c>
      <c r="K3" s="15">
        <f>+[1]!Tableau33[[#This Row],[MIN souhaités]]*[1]!Tableau33[[#This Row],[coef]]</f>
        <v>256</v>
      </c>
      <c r="L3" s="17">
        <f>(([1]!Tableau33[[#This Row],[MIN souhaités]]*[1]!Tableau33[[#This Row],[coef]])*[1]!Tableau33[[#This Row],[Max Host]])/1000</f>
        <v>379.64800000000002</v>
      </c>
    </row>
    <row r="4" spans="1:12" x14ac:dyDescent="0.25">
      <c r="A4" s="12" t="s">
        <v>20</v>
      </c>
      <c r="B4" s="12" t="s">
        <v>18</v>
      </c>
      <c r="C4" s="12">
        <v>2048</v>
      </c>
      <c r="D4" s="25">
        <v>80</v>
      </c>
      <c r="E4" s="12"/>
      <c r="F4" s="13">
        <f>VLOOKUP([1]!Tableau33[[#This Row],[Offre]],[1]TANA!$H$5:$K$45,4,0)</f>
        <v>133</v>
      </c>
      <c r="G4" s="12" t="s">
        <v>15</v>
      </c>
      <c r="H4" s="12" t="s">
        <v>21</v>
      </c>
      <c r="I4" s="12">
        <f>VLOOKUP([1]!Tableau33[[#This Row],[Classe Sandvine]],'[1]type offre CONT TOUS'!$A$1:$E$35,2,0)</f>
        <v>256</v>
      </c>
      <c r="J4" s="12">
        <v>2</v>
      </c>
      <c r="K4" s="12">
        <f>+[1]!Tableau33[[#This Row],[MIN souhaités]]*[1]!Tableau33[[#This Row],[coef]]</f>
        <v>512</v>
      </c>
      <c r="L4" s="14">
        <f>(([1]!Tableau33[[#This Row],[MIN souhaités]]*[1]!Tableau33[[#This Row],[coef]])*[1]!Tableau33[[#This Row],[Max Host]])/1000</f>
        <v>68.096000000000004</v>
      </c>
    </row>
    <row r="5" spans="1:12" x14ac:dyDescent="0.25">
      <c r="A5" s="15" t="s">
        <v>23</v>
      </c>
      <c r="B5" s="15" t="s">
        <v>18</v>
      </c>
      <c r="C5" s="15">
        <v>2048</v>
      </c>
      <c r="D5" s="25">
        <v>130</v>
      </c>
      <c r="E5" s="15"/>
      <c r="F5" s="16">
        <f>VLOOKUP([1]!Tableau33[[#This Row],[Offre]],[1]TANA!$H$5:$K$45,4,0)</f>
        <v>148</v>
      </c>
      <c r="G5" s="15" t="s">
        <v>15</v>
      </c>
      <c r="H5" s="15" t="s">
        <v>21</v>
      </c>
      <c r="I5" s="15">
        <f>VLOOKUP([1]!Tableau33[[#This Row],[Classe Sandvine]],'[1]type offre CONT TOUS'!$A$1:$E$35,2,0)</f>
        <v>512</v>
      </c>
      <c r="J5" s="15">
        <v>1.5</v>
      </c>
      <c r="K5" s="15">
        <f>+[1]!Tableau33[[#This Row],[MIN souhaités]]*[1]!Tableau33[[#This Row],[coef]]</f>
        <v>768</v>
      </c>
      <c r="L5" s="17">
        <f>(([1]!Tableau33[[#This Row],[MIN souhaités]]*[1]!Tableau33[[#This Row],[coef]])*[1]!Tableau33[[#This Row],[Max Host]])/1000</f>
        <v>113.664</v>
      </c>
    </row>
    <row r="6" spans="1:12" x14ac:dyDescent="0.25">
      <c r="A6" s="12" t="s">
        <v>25</v>
      </c>
      <c r="B6" s="12" t="s">
        <v>26</v>
      </c>
      <c r="C6" s="12">
        <v>2048</v>
      </c>
      <c r="D6" s="24">
        <v>114</v>
      </c>
      <c r="E6" s="12"/>
      <c r="F6" s="13">
        <f>VLOOKUP([1]!Tableau33[[#This Row],[Offre]],[1]TANA!$H$5:$K$45,4,0)</f>
        <v>190</v>
      </c>
      <c r="G6" s="12" t="s">
        <v>15</v>
      </c>
      <c r="H6" s="12" t="s">
        <v>21</v>
      </c>
      <c r="I6" s="12">
        <f>VLOOKUP([1]!Tableau33[[#This Row],[Classe Sandvine]],'[1]type offre CONT TOUS'!$A$1:$E$35,2,0)</f>
        <v>256</v>
      </c>
      <c r="J6" s="12">
        <v>2</v>
      </c>
      <c r="K6" s="12">
        <f>+[1]!Tableau33[[#This Row],[MIN souhaités]]*[1]!Tableau33[[#This Row],[coef]]</f>
        <v>512</v>
      </c>
      <c r="L6" s="14">
        <f>(([1]!Tableau33[[#This Row],[MIN souhaités]]*[1]!Tableau33[[#This Row],[coef]])*[1]!Tableau33[[#This Row],[Max Host]])/1000</f>
        <v>97.28</v>
      </c>
    </row>
    <row r="7" spans="1:12" x14ac:dyDescent="0.25">
      <c r="A7" s="15" t="s">
        <v>28</v>
      </c>
      <c r="B7" s="15" t="s">
        <v>26</v>
      </c>
      <c r="C7" s="15">
        <v>4096</v>
      </c>
      <c r="D7" s="26">
        <v>150</v>
      </c>
      <c r="E7" s="15"/>
      <c r="F7" s="16">
        <f>VLOOKUP([1]!Tableau33[[#This Row],[Offre]],[1]TANA!$H$5:$K$45,4,0)</f>
        <v>113</v>
      </c>
      <c r="G7" s="15" t="s">
        <v>15</v>
      </c>
      <c r="H7" s="15" t="s">
        <v>21</v>
      </c>
      <c r="I7" s="15">
        <f>VLOOKUP([1]!Tableau33[[#This Row],[Classe Sandvine]],'[1]type offre CONT TOUS'!$A$1:$E$35,2,0)</f>
        <v>512</v>
      </c>
      <c r="J7" s="15">
        <v>2</v>
      </c>
      <c r="K7" s="15">
        <f>+[1]!Tableau33[[#This Row],[MIN souhaités]]*[1]!Tableau33[[#This Row],[coef]]</f>
        <v>1024</v>
      </c>
      <c r="L7" s="17">
        <f>(([1]!Tableau33[[#This Row],[MIN souhaités]]*[1]!Tableau33[[#This Row],[coef]])*[1]!Tableau33[[#This Row],[Max Host]])/1000</f>
        <v>115.712</v>
      </c>
    </row>
    <row r="8" spans="1:12" x14ac:dyDescent="0.25">
      <c r="A8" s="12" t="s">
        <v>30</v>
      </c>
      <c r="B8" s="12" t="s">
        <v>26</v>
      </c>
      <c r="C8" s="12">
        <v>4096</v>
      </c>
      <c r="D8" s="24">
        <v>45</v>
      </c>
      <c r="E8" s="12"/>
      <c r="F8" s="13">
        <f>VLOOKUP([1]!Tableau33[[#This Row],[Offre]],[1]TANA!$H$5:$K$45,4,0)</f>
        <v>18</v>
      </c>
      <c r="G8" s="12" t="s">
        <v>15</v>
      </c>
      <c r="H8" s="12" t="s">
        <v>21</v>
      </c>
      <c r="I8" s="12">
        <f>VLOOKUP([1]!Tableau33[[#This Row],[Classe Sandvine]],'[1]type offre CONT TOUS'!$A$1:$E$35,2,0)</f>
        <v>1024</v>
      </c>
      <c r="J8" s="12">
        <v>2</v>
      </c>
      <c r="K8" s="12">
        <f>+[1]!Tableau33[[#This Row],[MIN souhaités]]*[1]!Tableau33[[#This Row],[coef]]</f>
        <v>2048</v>
      </c>
      <c r="L8" s="14">
        <f>(([1]!Tableau33[[#This Row],[MIN souhaités]]*[1]!Tableau33[[#This Row],[coef]])*[1]!Tableau33[[#This Row],[Max Host]])/1000</f>
        <v>36.863999999999997</v>
      </c>
    </row>
    <row r="9" spans="1:12" x14ac:dyDescent="0.25">
      <c r="A9" s="15" t="s">
        <v>32</v>
      </c>
      <c r="B9" s="15" t="s">
        <v>26</v>
      </c>
      <c r="C9" s="15">
        <v>4096</v>
      </c>
      <c r="D9" s="26">
        <v>5</v>
      </c>
      <c r="E9" s="15"/>
      <c r="F9" s="16">
        <f>VLOOKUP([1]!Tableau33[[#This Row],[Offre]],[1]TANA!$H$5:$K$45,4,0)</f>
        <v>1</v>
      </c>
      <c r="G9" s="15" t="s">
        <v>15</v>
      </c>
      <c r="H9" s="15" t="s">
        <v>21</v>
      </c>
      <c r="I9" s="15">
        <f>VLOOKUP([1]!Tableau33[[#This Row],[Classe Sandvine]],'[1]type offre CONT TOUS'!$A$1:$E$35,2,0)</f>
        <v>2048</v>
      </c>
      <c r="J9" s="15">
        <v>1.5</v>
      </c>
      <c r="K9" s="15">
        <f>+[1]!Tableau33[[#This Row],[MIN souhaités]]*[1]!Tableau33[[#This Row],[coef]]</f>
        <v>3072</v>
      </c>
      <c r="L9" s="17">
        <f>(([1]!Tableau33[[#This Row],[MIN souhaités]]*[1]!Tableau33[[#This Row],[coef]])*[1]!Tableau33[[#This Row],[Max Host]])/1000</f>
        <v>3.0720000000000001</v>
      </c>
    </row>
    <row r="10" spans="1:12" x14ac:dyDescent="0.25">
      <c r="A10" s="12" t="s">
        <v>34</v>
      </c>
      <c r="B10" s="12" t="s">
        <v>26</v>
      </c>
      <c r="C10" s="12">
        <v>4096</v>
      </c>
      <c r="D10" s="24">
        <v>5</v>
      </c>
      <c r="E10" s="12"/>
      <c r="F10" s="13">
        <f>VLOOKUP([1]!Tableau33[[#This Row],[Offre]],[1]TANA!$H$5:$K$45,4,0)</f>
        <v>1</v>
      </c>
      <c r="G10" s="12" t="s">
        <v>15</v>
      </c>
      <c r="H10" s="12" t="s">
        <v>21</v>
      </c>
      <c r="I10" s="12">
        <f>VLOOKUP([1]!Tableau33[[#This Row],[Classe Sandvine]],'[1]type offre CONT TOUS'!$A$1:$E$35,2,0)</f>
        <v>4096</v>
      </c>
      <c r="J10" s="12">
        <v>1</v>
      </c>
      <c r="K10" s="12">
        <f>+[1]!Tableau33[[#This Row],[MIN souhaités]]*[1]!Tableau33[[#This Row],[coef]]</f>
        <v>4096</v>
      </c>
      <c r="L10" s="14">
        <f>(([1]!Tableau33[[#This Row],[MIN souhaités]]*[1]!Tableau33[[#This Row],[coef]])*[1]!Tableau33[[#This Row],[Max Host]])/1000</f>
        <v>4.0960000000000001</v>
      </c>
    </row>
    <row r="11" spans="1:12" x14ac:dyDescent="0.25">
      <c r="A11" s="15" t="s">
        <v>35</v>
      </c>
      <c r="B11" s="15" t="s">
        <v>14</v>
      </c>
      <c r="C11" s="15">
        <v>2048</v>
      </c>
      <c r="D11" s="26">
        <v>440</v>
      </c>
      <c r="E11" s="15"/>
      <c r="F11" s="16">
        <f>VLOOKUP([1]!Tableau33[[#This Row],[Offre]],[1]TANA!$H$5:$K$45,4,0)</f>
        <v>1009</v>
      </c>
      <c r="G11" s="15" t="s">
        <v>15</v>
      </c>
      <c r="H11" s="15" t="s">
        <v>16</v>
      </c>
      <c r="I11" s="15">
        <f>VLOOKUP([1]!Tableau33[[#This Row],[Classe Sandvine]],'[1]type offre CONT TOUS'!$A$1:$E$35,2,0)</f>
        <v>256</v>
      </c>
      <c r="J11" s="15">
        <v>1.5</v>
      </c>
      <c r="K11" s="15">
        <f>+[1]!Tableau33[[#This Row],[MIN souhaités]]*[1]!Tableau33[[#This Row],[coef]]</f>
        <v>384</v>
      </c>
      <c r="L11" s="17">
        <f>(([1]!Tableau33[[#This Row],[MIN souhaités]]*[1]!Tableau33[[#This Row],[coef]])*[1]!Tableau33[[#This Row],[Max Host]])/1000</f>
        <v>387.45600000000002</v>
      </c>
    </row>
    <row r="12" spans="1:12" x14ac:dyDescent="0.25">
      <c r="A12" s="12" t="s">
        <v>37</v>
      </c>
      <c r="B12" s="12" t="s">
        <v>18</v>
      </c>
      <c r="C12" s="12">
        <v>4096</v>
      </c>
      <c r="D12" s="25">
        <v>500</v>
      </c>
      <c r="E12" s="12"/>
      <c r="F12" s="13">
        <f>VLOOKUP([1]!Tableau33[[#This Row],[Offre]],[1]TANA!$H$5:$K$45,4,0)</f>
        <v>307</v>
      </c>
      <c r="G12" s="12" t="s">
        <v>15</v>
      </c>
      <c r="H12" s="12" t="s">
        <v>21</v>
      </c>
      <c r="I12" s="12">
        <f>VLOOKUP([1]!Tableau33[[#This Row],[Classe Sandvine]],'[1]type offre CONT TOUS'!$A$1:$E$35,2,0)</f>
        <v>512</v>
      </c>
      <c r="J12" s="12">
        <v>3</v>
      </c>
      <c r="K12" s="12">
        <f>+[1]!Tableau33[[#This Row],[MIN souhaités]]*[1]!Tableau33[[#This Row],[coef]]</f>
        <v>1536</v>
      </c>
      <c r="L12" s="14">
        <f>(([1]!Tableau33[[#This Row],[MIN souhaités]]*[1]!Tableau33[[#This Row],[coef]])*[1]!Tableau33[[#This Row],[Max Host]])/1000</f>
        <v>471.55200000000002</v>
      </c>
    </row>
    <row r="13" spans="1:12" x14ac:dyDescent="0.25">
      <c r="A13" s="15" t="s">
        <v>39</v>
      </c>
      <c r="B13" s="15" t="s">
        <v>18</v>
      </c>
      <c r="C13" s="15">
        <v>2048</v>
      </c>
      <c r="D13" s="26">
        <v>600</v>
      </c>
      <c r="E13" s="15"/>
      <c r="F13" s="16">
        <f>VLOOKUP([1]!Tableau33[[#This Row],[Offre]],[1]TANA!$H$5:$K$45,4,0)</f>
        <v>346</v>
      </c>
      <c r="G13" s="15" t="s">
        <v>15</v>
      </c>
      <c r="H13" s="15" t="s">
        <v>21</v>
      </c>
      <c r="I13" s="15">
        <f>VLOOKUP([1]!Tableau33[[#This Row],[Classe Sandvine]],'[1]type offre CONT TOUS'!$A$1:$E$35,2,0)</f>
        <v>256</v>
      </c>
      <c r="J13" s="15">
        <v>6</v>
      </c>
      <c r="K13" s="15">
        <f>+[1]!Tableau33[[#This Row],[MIN souhaités]]*[1]!Tableau33[[#This Row],[coef]]</f>
        <v>1536</v>
      </c>
      <c r="L13" s="17">
        <f>(([1]!Tableau33[[#This Row],[MIN souhaités]]*[1]!Tableau33[[#This Row],[coef]])*[1]!Tableau33[[#This Row],[Max Host]])/1000</f>
        <v>531.45600000000002</v>
      </c>
    </row>
    <row r="14" spans="1:12" x14ac:dyDescent="0.25">
      <c r="A14" s="12" t="s">
        <v>41</v>
      </c>
      <c r="B14" s="12" t="s">
        <v>26</v>
      </c>
      <c r="C14" s="12">
        <v>6144</v>
      </c>
      <c r="D14" s="25">
        <v>650</v>
      </c>
      <c r="E14" s="12"/>
      <c r="F14" s="13">
        <f>VLOOKUP([1]!Tableau33[[#This Row],[Offre]],[1]TANA!$H$5:$K$45,4,0)</f>
        <v>307</v>
      </c>
      <c r="G14" s="12" t="s">
        <v>15</v>
      </c>
      <c r="H14" s="12" t="s">
        <v>21</v>
      </c>
      <c r="I14" s="12">
        <f>VLOOKUP([1]!Tableau33[[#This Row],[Classe Sandvine]],'[1]type offre CONT TOUS'!$A$1:$E$35,2,0)</f>
        <v>512</v>
      </c>
      <c r="J14" s="12">
        <v>4</v>
      </c>
      <c r="K14" s="12">
        <f>+[1]!Tableau33[[#This Row],[MIN souhaités]]*[1]!Tableau33[[#This Row],[coef]]</f>
        <v>2048</v>
      </c>
      <c r="L14" s="14">
        <f>(([1]!Tableau33[[#This Row],[MIN souhaités]]*[1]!Tableau33[[#This Row],[coef]])*[1]!Tableau33[[#This Row],[Max Host]])/1000</f>
        <v>628.73599999999999</v>
      </c>
    </row>
    <row r="15" spans="1:12" x14ac:dyDescent="0.25">
      <c r="A15" s="15" t="s">
        <v>43</v>
      </c>
      <c r="B15" s="15" t="s">
        <v>26</v>
      </c>
      <c r="C15" s="15">
        <v>6144</v>
      </c>
      <c r="D15" s="26">
        <v>90</v>
      </c>
      <c r="E15" s="15"/>
      <c r="F15" s="16">
        <f>VLOOKUP([1]!Tableau33[[#This Row],[Offre]],[1]TANA!$H$5:$K$45,4,0)</f>
        <v>32</v>
      </c>
      <c r="G15" s="15" t="s">
        <v>15</v>
      </c>
      <c r="H15" s="15" t="s">
        <v>21</v>
      </c>
      <c r="I15" s="15">
        <f>VLOOKUP([1]!Tableau33[[#This Row],[Classe Sandvine]],'[1]type offre CONT TOUS'!$A$1:$E$35,2,0)</f>
        <v>1024</v>
      </c>
      <c r="J15" s="15">
        <v>2.5</v>
      </c>
      <c r="K15" s="15">
        <f>+[1]!Tableau33[[#This Row],[MIN souhaités]]*[1]!Tableau33[[#This Row],[coef]]</f>
        <v>2560</v>
      </c>
      <c r="L15" s="17">
        <f>(([1]!Tableau33[[#This Row],[MIN souhaités]]*[1]!Tableau33[[#This Row],[coef]])*[1]!Tableau33[[#This Row],[Max Host]])/1000</f>
        <v>81.92</v>
      </c>
    </row>
    <row r="16" spans="1:12" x14ac:dyDescent="0.25">
      <c r="A16" s="12" t="s">
        <v>45</v>
      </c>
      <c r="B16" s="12" t="s">
        <v>26</v>
      </c>
      <c r="C16" s="12">
        <v>20480</v>
      </c>
      <c r="D16" s="25">
        <v>300</v>
      </c>
      <c r="E16" s="12"/>
      <c r="F16" s="13">
        <f>VLOOKUP([1]!Tableau33[[#This Row],[Offre]],[1]TANA!$H$5:$K$45,4,0)</f>
        <v>77</v>
      </c>
      <c r="G16" s="12" t="s">
        <v>15</v>
      </c>
      <c r="H16" s="12" t="s">
        <v>21</v>
      </c>
      <c r="I16" s="12">
        <f>VLOOKUP([1]!Tableau33[[#This Row],[Classe Sandvine]],'[1]type offre CONT TOUS'!$A$1:$E$35,2,0)</f>
        <v>1024</v>
      </c>
      <c r="J16" s="12">
        <v>3.5</v>
      </c>
      <c r="K16" s="12">
        <f>+[1]!Tableau33[[#This Row],[MIN souhaités]]*[1]!Tableau33[[#This Row],[coef]]</f>
        <v>3584</v>
      </c>
      <c r="L16" s="14">
        <f>(([1]!Tableau33[[#This Row],[MIN souhaités]]*[1]!Tableau33[[#This Row],[coef]])*[1]!Tableau33[[#This Row],[Max Host]])/1000</f>
        <v>275.96800000000002</v>
      </c>
    </row>
    <row r="17" spans="1:12" x14ac:dyDescent="0.25">
      <c r="A17" s="15" t="s">
        <v>47</v>
      </c>
      <c r="B17" s="15" t="s">
        <v>26</v>
      </c>
      <c r="C17" s="15">
        <v>20480</v>
      </c>
      <c r="D17" s="25">
        <v>220</v>
      </c>
      <c r="E17" s="15"/>
      <c r="F17" s="16">
        <v>49</v>
      </c>
      <c r="G17" s="15" t="s">
        <v>15</v>
      </c>
      <c r="H17" s="15" t="s">
        <v>21</v>
      </c>
      <c r="I17" s="15">
        <f>VLOOKUP([1]!Tableau33[[#This Row],[Classe Sandvine]],'[1]type offre CONT TOUS'!$A$1:$E$35,2,0)</f>
        <v>2048</v>
      </c>
      <c r="J17" s="15">
        <v>2</v>
      </c>
      <c r="K17" s="15">
        <f>+[1]!Tableau33[[#This Row],[MIN souhaités]]*[1]!Tableau33[[#This Row],[coef]]</f>
        <v>4096</v>
      </c>
      <c r="L17" s="17">
        <f>(([1]!Tableau33[[#This Row],[MIN souhaités]]*[1]!Tableau33[[#This Row],[coef]])*[1]!Tableau33[[#This Row],[Max Host]])/1000</f>
        <v>200.70400000000001</v>
      </c>
    </row>
    <row r="18" spans="1:12" x14ac:dyDescent="0.25">
      <c r="A18" s="12" t="s">
        <v>49</v>
      </c>
      <c r="B18" s="12" t="s">
        <v>26</v>
      </c>
      <c r="C18" s="12">
        <v>20480</v>
      </c>
      <c r="D18" s="24">
        <v>9</v>
      </c>
      <c r="E18" s="12"/>
      <c r="F18" s="13">
        <f>VLOOKUP([1]!Tableau33[[#This Row],[Offre]],[1]TANA!$H$5:$K$45,4,0)</f>
        <v>1</v>
      </c>
      <c r="G18" s="12" t="s">
        <v>15</v>
      </c>
      <c r="H18" s="12" t="s">
        <v>21</v>
      </c>
      <c r="I18" s="12">
        <f>VLOOKUP([1]!Tableau33[[#This Row],[Classe Sandvine]],'[1]type offre CONT TOUS'!$A$1:$E$35,2,0)</f>
        <v>3072</v>
      </c>
      <c r="J18" s="12">
        <v>1.5</v>
      </c>
      <c r="K18" s="12">
        <f>+[1]!Tableau33[[#This Row],[MIN souhaités]]*[1]!Tableau33[[#This Row],[coef]]</f>
        <v>4608</v>
      </c>
      <c r="L18" s="14">
        <f>(([1]!Tableau33[[#This Row],[MIN souhaités]]*[1]!Tableau33[[#This Row],[coef]])*[1]!Tableau33[[#This Row],[Max Host]])/1000</f>
        <v>4.6079999999999997</v>
      </c>
    </row>
    <row r="19" spans="1:12" x14ac:dyDescent="0.25">
      <c r="A19" s="15" t="s">
        <v>51</v>
      </c>
      <c r="B19" s="15" t="s">
        <v>26</v>
      </c>
      <c r="C19" s="15">
        <v>20480</v>
      </c>
      <c r="D19" s="25">
        <v>100</v>
      </c>
      <c r="E19" s="15"/>
      <c r="F19" s="16">
        <f>VLOOKUP([1]!Tableau33[[#This Row],[Offre]],[1]TANA!$H$5:$K$45,4,0)</f>
        <v>14</v>
      </c>
      <c r="G19" s="15" t="s">
        <v>15</v>
      </c>
      <c r="H19" s="15" t="s">
        <v>21</v>
      </c>
      <c r="I19" s="15">
        <f>VLOOKUP([1]!Tableau33[[#This Row],[Classe Sandvine]],'[1]type offre CONT TOUS'!$A$1:$E$35,2,0)</f>
        <v>4096</v>
      </c>
      <c r="J19" s="15">
        <v>1.5</v>
      </c>
      <c r="K19" s="15">
        <f>+[1]!Tableau33[[#This Row],[MIN souhaités]]*[1]!Tableau33[[#This Row],[coef]]</f>
        <v>6144</v>
      </c>
      <c r="L19" s="17">
        <f>(([1]!Tableau33[[#This Row],[MIN souhaités]]*[1]!Tableau33[[#This Row],[coef]])*[1]!Tableau33[[#This Row],[Max Host]])/1000</f>
        <v>86.016000000000005</v>
      </c>
    </row>
    <row r="20" spans="1:12" x14ac:dyDescent="0.25">
      <c r="A20" s="12" t="s">
        <v>53</v>
      </c>
      <c r="B20" s="12" t="s">
        <v>26</v>
      </c>
      <c r="C20" s="12">
        <v>20480</v>
      </c>
      <c r="D20" s="24">
        <v>31</v>
      </c>
      <c r="E20" s="12"/>
      <c r="F20" s="13">
        <f>VLOOKUP([1]!Tableau33[[#This Row],[Offre]],[1]TANA!$H$5:$K$45,4,0)</f>
        <v>5</v>
      </c>
      <c r="G20" s="12" t="s">
        <v>15</v>
      </c>
      <c r="H20" s="12" t="s">
        <v>21</v>
      </c>
      <c r="I20" s="12">
        <f>VLOOKUP([1]!Tableau33[[#This Row],[Classe Sandvine]],'[1]type offre CONT TOUS'!$A$1:$E$35,2,0)</f>
        <v>5120</v>
      </c>
      <c r="J20" s="12">
        <v>1.5</v>
      </c>
      <c r="K20" s="12">
        <f>+[1]!Tableau33[[#This Row],[MIN souhaités]]*[1]!Tableau33[[#This Row],[coef]]</f>
        <v>7680</v>
      </c>
      <c r="L20" s="14">
        <f>(([1]!Tableau33[[#This Row],[MIN souhaités]]*[1]!Tableau33[[#This Row],[coef]])*[1]!Tableau33[[#This Row],[Max Host]])/1000</f>
        <v>38.4</v>
      </c>
    </row>
    <row r="21" spans="1:12" x14ac:dyDescent="0.25">
      <c r="A21" s="15" t="s">
        <v>55</v>
      </c>
      <c r="B21" s="15" t="s">
        <v>26</v>
      </c>
      <c r="C21" s="15">
        <v>20480</v>
      </c>
      <c r="D21" s="26">
        <v>6</v>
      </c>
      <c r="E21" s="15"/>
      <c r="F21" s="16">
        <f>VLOOKUP([1]!Tableau33[[#This Row],[Offre]],[1]TANA!$H$5:$K$45,4,0)</f>
        <v>2</v>
      </c>
      <c r="G21" s="15" t="s">
        <v>15</v>
      </c>
      <c r="H21" s="15" t="s">
        <v>21</v>
      </c>
      <c r="I21" s="15">
        <f>VLOOKUP([1]!Tableau33[[#This Row],[Classe Sandvine]],'[1]type offre CONT TOUS'!$A$1:$E$35,2,0)</f>
        <v>6144</v>
      </c>
      <c r="J21" s="15">
        <v>1.25</v>
      </c>
      <c r="K21" s="15">
        <f>+[1]!Tableau33[[#This Row],[MIN souhaités]]*[1]!Tableau33[[#This Row],[coef]]</f>
        <v>7680</v>
      </c>
      <c r="L21" s="17">
        <f>(([1]!Tableau33[[#This Row],[MIN souhaités]]*[1]!Tableau33[[#This Row],[coef]])*[1]!Tableau33[[#This Row],[Max Host]])/1000</f>
        <v>15.36</v>
      </c>
    </row>
    <row r="22" spans="1:12" x14ac:dyDescent="0.25">
      <c r="A22" s="12" t="s">
        <v>57</v>
      </c>
      <c r="B22" s="12" t="s">
        <v>26</v>
      </c>
      <c r="C22" s="12">
        <v>20480</v>
      </c>
      <c r="D22" s="25">
        <v>50</v>
      </c>
      <c r="E22" s="12"/>
      <c r="F22" s="13">
        <f>VLOOKUP([1]!Tableau33[[#This Row],[Offre]],[1]TANA!$H$5:$K$45,4,0)</f>
        <v>4</v>
      </c>
      <c r="G22" s="12" t="s">
        <v>15</v>
      </c>
      <c r="H22" s="12" t="s">
        <v>21</v>
      </c>
      <c r="I22" s="12">
        <f>VLOOKUP([1]!Tableau33[[#This Row],[Classe Sandvine]],'[1]type offre CONT TOUS'!$A$1:$E$35,2,0)</f>
        <v>8192</v>
      </c>
      <c r="J22" s="12">
        <v>1</v>
      </c>
      <c r="K22" s="12">
        <f>+[1]!Tableau33[[#This Row],[MIN souhaités]]*[1]!Tableau33[[#This Row],[coef]]</f>
        <v>8192</v>
      </c>
      <c r="L22" s="14">
        <f>(([1]!Tableau33[[#This Row],[MIN souhaités]]*[1]!Tableau33[[#This Row],[coef]])*[1]!Tableau33[[#This Row],[Max Host]])/1000</f>
        <v>32.768000000000001</v>
      </c>
    </row>
    <row r="23" spans="1:12" x14ac:dyDescent="0.25">
      <c r="A23" s="15" t="s">
        <v>59</v>
      </c>
      <c r="B23" s="15" t="s">
        <v>26</v>
      </c>
      <c r="C23" s="15">
        <v>20480</v>
      </c>
      <c r="D23" s="25">
        <v>51</v>
      </c>
      <c r="E23" s="15"/>
      <c r="F23" s="16">
        <v>5</v>
      </c>
      <c r="G23" s="15" t="s">
        <v>15</v>
      </c>
      <c r="H23" s="15" t="s">
        <v>21</v>
      </c>
      <c r="I23" s="15">
        <f>VLOOKUP([1]!Tableau33[[#This Row],[Classe Sandvine]],'[1]type offre CONT TOUS'!$A$1:$E$35,2,0)</f>
        <v>10240</v>
      </c>
      <c r="J23" s="15">
        <v>1</v>
      </c>
      <c r="K23" s="15">
        <f>+[1]!Tableau33[[#This Row],[MIN souhaités]]*[1]!Tableau33[[#This Row],[coef]]</f>
        <v>10240</v>
      </c>
      <c r="L23" s="17">
        <f>(([1]!Tableau33[[#This Row],[MIN souhaités]]*[1]!Tableau33[[#This Row],[coef]])*[1]!Tableau33[[#This Row],[Max Host]])/1000</f>
        <v>51.2</v>
      </c>
    </row>
    <row r="24" spans="1:12" x14ac:dyDescent="0.25">
      <c r="A24" s="12" t="s">
        <v>61</v>
      </c>
      <c r="B24" s="12" t="s">
        <v>26</v>
      </c>
      <c r="C24" s="12">
        <v>20480</v>
      </c>
      <c r="D24" s="25">
        <v>31</v>
      </c>
      <c r="E24" s="12"/>
      <c r="F24" s="13">
        <f>VLOOKUP([1]!Tableau33[[#This Row],[Offre]],[1]TANA!$H$5:$K$45,4,0)</f>
        <v>2</v>
      </c>
      <c r="G24" s="12" t="s">
        <v>15</v>
      </c>
      <c r="H24" s="12" t="s">
        <v>21</v>
      </c>
      <c r="I24" s="12">
        <f>VLOOKUP([1]!Tableau33[[#This Row],[Classe Sandvine]],'[1]type offre CONT TOUS'!$A$1:$E$35,2,0)</f>
        <v>15360</v>
      </c>
      <c r="J24" s="12">
        <v>1</v>
      </c>
      <c r="K24" s="12">
        <f>+[1]!Tableau33[[#This Row],[MIN souhaités]]*[1]!Tableau33[[#This Row],[coef]]</f>
        <v>15360</v>
      </c>
      <c r="L24" s="14">
        <f>(([1]!Tableau33[[#This Row],[MIN souhaités]]*[1]!Tableau33[[#This Row],[coef]])*[1]!Tableau33[[#This Row],[Max Host]])/1000</f>
        <v>30.72</v>
      </c>
    </row>
    <row r="25" spans="1:12" x14ac:dyDescent="0.25">
      <c r="A25" s="15" t="s">
        <v>65</v>
      </c>
      <c r="B25" s="15" t="s">
        <v>26</v>
      </c>
      <c r="C25" s="15">
        <v>4096</v>
      </c>
      <c r="D25" s="25">
        <v>7</v>
      </c>
      <c r="E25" s="15"/>
      <c r="F25" s="16">
        <v>14</v>
      </c>
      <c r="G25" s="15" t="s">
        <v>15</v>
      </c>
      <c r="H25" s="15" t="s">
        <v>21</v>
      </c>
      <c r="I25" s="15">
        <f>VLOOKUP([1]!Tableau33[[#This Row],[Classe Sandvine]],'[1]type offre CONT TOUS'!$A$1:$E$35,2,0)</f>
        <v>512</v>
      </c>
      <c r="J25" s="15">
        <v>1</v>
      </c>
      <c r="K25" s="15">
        <f>+[1]!Tableau33[[#This Row],[MIN souhaités]]*[1]!Tableau33[[#This Row],[coef]]</f>
        <v>512</v>
      </c>
      <c r="L25" s="17">
        <f>(([1]!Tableau33[[#This Row],[MIN souhaités]]*[1]!Tableau33[[#This Row],[coef]])*[1]!Tableau33[[#This Row],[Max Host]])/1000</f>
        <v>7.1680000000000001</v>
      </c>
    </row>
    <row r="26" spans="1:12" x14ac:dyDescent="0.25">
      <c r="A26" s="12" t="s">
        <v>67</v>
      </c>
      <c r="B26" s="12" t="s">
        <v>26</v>
      </c>
      <c r="C26" s="12">
        <v>4096</v>
      </c>
      <c r="D26" s="24">
        <v>12</v>
      </c>
      <c r="E26" s="12"/>
      <c r="F26" s="13">
        <f>VLOOKUP([1]!Tableau33[[#This Row],[Offre]],[1]TANA!$H$5:$K$45,4,0)</f>
        <v>7</v>
      </c>
      <c r="G26" s="12" t="s">
        <v>15</v>
      </c>
      <c r="H26" s="12" t="s">
        <v>21</v>
      </c>
      <c r="I26" s="12">
        <f>VLOOKUP([1]!Tableau33[[#This Row],[Classe Sandvine]],'[1]type offre CONT TOUS'!$A$1:$E$35,2,0)</f>
        <v>1024</v>
      </c>
      <c r="J26" s="12">
        <v>2</v>
      </c>
      <c r="K26" s="12">
        <f>+[1]!Tableau33[[#This Row],[MIN souhaités]]*[1]!Tableau33[[#This Row],[coef]]</f>
        <v>2048</v>
      </c>
      <c r="L26" s="14">
        <f>(([1]!Tableau33[[#This Row],[MIN souhaités]]*[1]!Tableau33[[#This Row],[coef]])*[1]!Tableau33[[#This Row],[Max Host]])/1000</f>
        <v>14.336</v>
      </c>
    </row>
    <row r="27" spans="1:12" x14ac:dyDescent="0.25">
      <c r="A27" s="15" t="s">
        <v>69</v>
      </c>
      <c r="B27" s="15" t="s">
        <v>26</v>
      </c>
      <c r="C27" s="15">
        <v>4096</v>
      </c>
      <c r="D27" s="26">
        <v>15</v>
      </c>
      <c r="E27" s="15"/>
      <c r="F27" s="16">
        <f>VLOOKUP([1]!Tableau33[[#This Row],[Offre]],[1]TANA!$H$5:$K$45,4,0)</f>
        <v>2</v>
      </c>
      <c r="G27" s="15" t="s">
        <v>15</v>
      </c>
      <c r="H27" s="15" t="s">
        <v>21</v>
      </c>
      <c r="I27" s="15">
        <f>VLOOKUP([1]!Tableau33[[#This Row],[Classe Sandvine]],'[1]type offre CONT TOUS'!$A$1:$E$35,2,0)</f>
        <v>2048</v>
      </c>
      <c r="J27" s="15">
        <v>2</v>
      </c>
      <c r="K27" s="15">
        <f>+[1]!Tableau33[[#This Row],[MIN souhaités]]*[1]!Tableau33[[#This Row],[coef]]</f>
        <v>4096</v>
      </c>
      <c r="L27" s="17">
        <f>(([1]!Tableau33[[#This Row],[MIN souhaités]]*[1]!Tableau33[[#This Row],[coef]])*[1]!Tableau33[[#This Row],[Max Host]])/1000</f>
        <v>8.1920000000000002</v>
      </c>
    </row>
    <row r="28" spans="1:12" x14ac:dyDescent="0.25">
      <c r="A28" s="12" t="s">
        <v>71</v>
      </c>
      <c r="B28" s="12" t="s">
        <v>26</v>
      </c>
      <c r="C28" s="12">
        <v>4096</v>
      </c>
      <c r="D28" s="25">
        <v>25</v>
      </c>
      <c r="E28" s="12"/>
      <c r="F28" s="13">
        <f>VLOOKUP([1]!Tableau33[[#This Row],[Offre]],[1]TANA!$H$5:$K$45,4,0)</f>
        <v>5</v>
      </c>
      <c r="G28" s="12" t="s">
        <v>15</v>
      </c>
      <c r="H28" s="12" t="s">
        <v>21</v>
      </c>
      <c r="I28" s="12">
        <f>VLOOKUP([1]!Tableau33[[#This Row],[Classe Sandvine]],'[1]type offre CONT TOUS'!$A$1:$E$35,2,0)</f>
        <v>4096</v>
      </c>
      <c r="J28" s="12">
        <v>1</v>
      </c>
      <c r="K28" s="12">
        <f>+[1]!Tableau33[[#This Row],[MIN souhaités]]*[1]!Tableau33[[#This Row],[coef]]</f>
        <v>4096</v>
      </c>
      <c r="L28" s="14">
        <f>(([1]!Tableau33[[#This Row],[MIN souhaités]]*[1]!Tableau33[[#This Row],[coef]])*[1]!Tableau33[[#This Row],[Max Host]])/1000</f>
        <v>20.48</v>
      </c>
    </row>
    <row r="29" spans="1:12" x14ac:dyDescent="0.25">
      <c r="A29" s="15" t="s">
        <v>72</v>
      </c>
      <c r="B29" s="15" t="s">
        <v>73</v>
      </c>
      <c r="C29" s="15"/>
      <c r="D29" s="26">
        <v>50</v>
      </c>
      <c r="E29" s="15"/>
      <c r="F29" s="16"/>
      <c r="G29" s="15"/>
      <c r="H29" s="15"/>
      <c r="I29" s="15"/>
      <c r="J29" s="15"/>
      <c r="K29" s="15"/>
      <c r="L29" s="17"/>
    </row>
    <row r="30" spans="1:12" x14ac:dyDescent="0.25">
      <c r="A30" s="12" t="s">
        <v>74</v>
      </c>
      <c r="B30" s="12" t="s">
        <v>75</v>
      </c>
      <c r="C30" s="12"/>
      <c r="D30" s="24">
        <v>150</v>
      </c>
      <c r="E30" s="12"/>
      <c r="F30" s="13"/>
      <c r="G30" s="12"/>
      <c r="H30" s="12"/>
      <c r="I30" s="12"/>
      <c r="J30" s="12"/>
      <c r="K30" s="12"/>
      <c r="L30" s="14"/>
    </row>
    <row r="31" spans="1:12" x14ac:dyDescent="0.25">
      <c r="A31" s="15" t="s">
        <v>76</v>
      </c>
      <c r="B31" s="15" t="s">
        <v>75</v>
      </c>
      <c r="C31" s="15"/>
      <c r="D31" s="26">
        <v>750</v>
      </c>
      <c r="E31" s="15"/>
      <c r="F31" s="16"/>
      <c r="G31" s="15"/>
      <c r="H31" s="15"/>
      <c r="I31" s="15"/>
      <c r="J31" s="15"/>
      <c r="K31" s="15"/>
      <c r="L31" s="17"/>
    </row>
    <row r="32" spans="1:12" x14ac:dyDescent="0.25">
      <c r="A32" s="12" t="s">
        <v>77</v>
      </c>
      <c r="B32" s="12" t="s">
        <v>73</v>
      </c>
      <c r="C32" s="12"/>
      <c r="D32" s="24">
        <v>1000</v>
      </c>
      <c r="E32" s="12"/>
      <c r="F32" s="13"/>
      <c r="G32" s="12"/>
      <c r="H32" s="12"/>
      <c r="I32" s="12"/>
      <c r="J32" s="12"/>
      <c r="K32" s="12"/>
      <c r="L32" s="14"/>
    </row>
    <row r="33" spans="1:12" x14ac:dyDescent="0.25">
      <c r="A33" s="15" t="s">
        <v>78</v>
      </c>
      <c r="B33" s="15" t="s">
        <v>73</v>
      </c>
      <c r="C33" s="15"/>
      <c r="D33" s="26">
        <v>500</v>
      </c>
      <c r="E33" s="15"/>
      <c r="F33" s="16"/>
      <c r="G33" s="15"/>
      <c r="H33" s="15"/>
      <c r="I33" s="15"/>
      <c r="J33" s="15"/>
      <c r="K33" s="15"/>
      <c r="L33" s="17"/>
    </row>
    <row r="34" spans="1:12" ht="15.75" thickBot="1" x14ac:dyDescent="0.3">
      <c r="A34" s="12" t="s">
        <v>79</v>
      </c>
      <c r="B34" s="12" t="s">
        <v>73</v>
      </c>
      <c r="C34" s="12"/>
      <c r="D34" s="24">
        <v>50</v>
      </c>
      <c r="E34" s="12"/>
      <c r="F34" s="13"/>
      <c r="G34" s="12"/>
      <c r="H34" s="12"/>
      <c r="I34" s="12"/>
      <c r="J34" s="12"/>
      <c r="K34" s="12"/>
      <c r="L34" s="14"/>
    </row>
    <row r="35" spans="1:12" ht="15.75" thickTop="1" x14ac:dyDescent="0.25">
      <c r="A35" s="18"/>
      <c r="B35" s="18"/>
      <c r="C35" s="18"/>
      <c r="D35" s="27">
        <f>SUBTOTAL(109,[1]!Tableau33[MAX Global Bandwidth])</f>
        <v>7436</v>
      </c>
      <c r="E35" s="18"/>
      <c r="F35" s="19"/>
      <c r="G35" s="18"/>
      <c r="H35" s="18"/>
      <c r="I35" s="19"/>
      <c r="J35" s="19"/>
      <c r="K35" s="19"/>
      <c r="L3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TULEAR</vt:lpstr>
      <vt:lpstr>TANA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</dc:creator>
  <cp:lastModifiedBy>Emy</cp:lastModifiedBy>
  <dcterms:created xsi:type="dcterms:W3CDTF">2016-09-21T11:55:32Z</dcterms:created>
  <dcterms:modified xsi:type="dcterms:W3CDTF">2016-09-21T11:56:29Z</dcterms:modified>
</cp:coreProperties>
</file>