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4"/>
  <workbookPr/>
  <mc:AlternateContent xmlns:mc="http://schemas.openxmlformats.org/markup-compatibility/2006">
    <mc:Choice Requires="x15">
      <x15ac:absPath xmlns:x15ac="http://schemas.microsoft.com/office/spreadsheetml/2010/11/ac" url="https://wilkasr-my.sharepoint.com/personal/sunny_lee_mso2019_com/Documents/Techbase/Prospects/Prospect Requirement/hamzavi/"/>
    </mc:Choice>
  </mc:AlternateContent>
  <xr:revisionPtr revIDLastSave="116" documentId="13_ncr:1_{2AF23717-B78E-514A-9025-A638ED3EBBE9}" xr6:coauthVersionLast="47" xr6:coauthVersionMax="47" xr10:uidLastSave="{336618AD-2C78-42D4-A5AC-8122B36A159F}"/>
  <bookViews>
    <workbookView xWindow="-120" yWindow="-120" windowWidth="20730" windowHeight="11160" firstSheet="3" activeTab="3" xr2:uid="{00000000-000D-0000-FFFF-FFFF00000000}"/>
  </bookViews>
  <sheets>
    <sheet name="Strategies - Table 1" sheetId="2" r:id="rId1"/>
    <sheet name="Strategies - Table 2" sheetId="3" r:id="rId2"/>
    <sheet name="Strategies - Table 2-1" sheetId="4" r:id="rId3"/>
    <sheet name="Income Model - Simulator" sheetId="5" r:id="rId4"/>
    <sheet name="Propotion - Budget Proportion" sheetId="6" r:id="rId5"/>
    <sheet name="Recruitment - Potential Recruit" sheetId="7" r:id="rId6"/>
    <sheet name="KIV Clients - KIV Clients" sheetId="8" r:id="rId7"/>
    <sheet name="Jan" sheetId="9" r:id="rId8"/>
    <sheet name="Feb" sheetId="10" r:id="rId9"/>
    <sheet name="Mar" sheetId="11" r:id="rId10"/>
    <sheet name="Apr" sheetId="12" r:id="rId11"/>
    <sheet name="May" sheetId="13" r:id="rId12"/>
    <sheet name="Jun" sheetId="14" r:id="rId13"/>
    <sheet name="July" sheetId="15" r:id="rId14"/>
    <sheet name="Aug" sheetId="16" r:id="rId15"/>
    <sheet name="Sept" sheetId="17" r:id="rId16"/>
    <sheet name="Oct" sheetId="18" r:id="rId17"/>
    <sheet name="Nov" sheetId="19" r:id="rId18"/>
    <sheet name="Dec" sheetId="20" r:id="rId1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7" i="6"/>
  <c r="E6" i="6"/>
  <c r="D10" i="5"/>
  <c r="D11" i="5"/>
  <c r="H3" i="5"/>
  <c r="C10" i="5" s="1"/>
  <c r="B15" i="6"/>
  <c r="B4" i="5"/>
  <c r="B5" i="5" s="1"/>
  <c r="H21" i="20"/>
  <c r="G21" i="20"/>
  <c r="E21" i="20"/>
  <c r="C25" i="20" s="1"/>
  <c r="D21" i="20"/>
  <c r="C23" i="20" s="1"/>
  <c r="H21" i="19"/>
  <c r="G21" i="19"/>
  <c r="E21" i="19"/>
  <c r="D21" i="19"/>
  <c r="C23" i="19" s="1"/>
  <c r="H21" i="18"/>
  <c r="G21" i="18"/>
  <c r="E21" i="18"/>
  <c r="C25" i="18" s="1"/>
  <c r="D21" i="18"/>
  <c r="C23" i="18" s="1"/>
  <c r="H21" i="17"/>
  <c r="E11" i="6" s="1"/>
  <c r="G21" i="17"/>
  <c r="E21" i="17"/>
  <c r="D21" i="17"/>
  <c r="C23" i="17" s="1"/>
  <c r="H21" i="16"/>
  <c r="G21" i="16"/>
  <c r="E21" i="16"/>
  <c r="C25" i="16" s="1"/>
  <c r="D21" i="16"/>
  <c r="C23" i="16" s="1"/>
  <c r="H21" i="15"/>
  <c r="G21" i="15"/>
  <c r="E21" i="15"/>
  <c r="D21" i="15"/>
  <c r="C23" i="15" s="1"/>
  <c r="H21" i="14"/>
  <c r="G21" i="14"/>
  <c r="E21" i="14"/>
  <c r="C25" i="14" s="1"/>
  <c r="D21" i="14"/>
  <c r="C23" i="14" s="1"/>
  <c r="H21" i="13"/>
  <c r="G21" i="13"/>
  <c r="E21" i="13"/>
  <c r="D21" i="13"/>
  <c r="C23" i="13" s="1"/>
  <c r="H21" i="12"/>
  <c r="G21" i="12"/>
  <c r="E21" i="12"/>
  <c r="C25" i="12" s="1"/>
  <c r="D21" i="12"/>
  <c r="C23" i="12" s="1"/>
  <c r="H21" i="11"/>
  <c r="E5" i="6" s="1"/>
  <c r="G21" i="11"/>
  <c r="E21" i="11"/>
  <c r="D21" i="11"/>
  <c r="C23" i="11" s="1"/>
  <c r="H21" i="10"/>
  <c r="G21" i="10"/>
  <c r="E21" i="10"/>
  <c r="C25" i="10" s="1"/>
  <c r="D21" i="10"/>
  <c r="C23" i="10" s="1"/>
  <c r="H21" i="9"/>
  <c r="G21" i="9"/>
  <c r="E21" i="9"/>
  <c r="D21" i="9"/>
  <c r="C23" i="9" s="1"/>
  <c r="E14" i="6"/>
  <c r="E10" i="6"/>
  <c r="E8" i="6"/>
  <c r="E4" i="6"/>
  <c r="G4" i="5"/>
  <c r="G7" i="5" s="1"/>
  <c r="F4" i="5"/>
  <c r="F7" i="5" s="1"/>
  <c r="E4" i="5"/>
  <c r="D4" i="5"/>
  <c r="D7" i="5" s="1"/>
  <c r="C4" i="5"/>
  <c r="C7" i="5" s="1"/>
  <c r="G5" i="4"/>
  <c r="F10" i="5" l="1"/>
  <c r="C11" i="5"/>
  <c r="C12" i="5" s="1"/>
  <c r="F11" i="5"/>
  <c r="E5" i="5"/>
  <c r="F5" i="5"/>
  <c r="G5" i="5"/>
  <c r="B7" i="5"/>
  <c r="D8" i="5" s="1"/>
  <c r="D12" i="5"/>
  <c r="D5" i="3"/>
  <c r="D5" i="4"/>
  <c r="E15" i="6"/>
  <c r="C5" i="4"/>
  <c r="B5" i="3"/>
  <c r="E7" i="5"/>
  <c r="G8" i="5" s="1"/>
  <c r="C5" i="3"/>
  <c r="E9" i="6"/>
  <c r="C25" i="9"/>
  <c r="C25" i="11"/>
  <c r="C25" i="13"/>
  <c r="C25" i="15"/>
  <c r="C25" i="17"/>
  <c r="C25" i="19"/>
  <c r="C5" i="5"/>
  <c r="G5" i="3"/>
  <c r="D5" i="5"/>
  <c r="E12" i="6"/>
  <c r="E13" i="6"/>
  <c r="F12" i="5" l="1"/>
  <c r="D13" i="5"/>
  <c r="B5" i="4"/>
  <c r="F5" i="3"/>
  <c r="F5" i="4"/>
  <c r="E5" i="4"/>
  <c r="E5" i="3"/>
  <c r="H7" i="5"/>
  <c r="B2" i="2" s="1"/>
  <c r="G11" i="5" l="1"/>
  <c r="G12" i="5" s="1"/>
  <c r="C5" i="2"/>
  <c r="C7" i="2" s="1"/>
  <c r="A2" i="6"/>
  <c r="D3" i="6" s="1"/>
  <c r="B5" i="2"/>
  <c r="B7" i="2" s="1"/>
  <c r="B1" i="2" s="1"/>
  <c r="D14" i="5"/>
  <c r="C13" i="5" l="1"/>
  <c r="F13" i="5" s="1"/>
  <c r="G13" i="5" s="1"/>
  <c r="D15" i="5"/>
  <c r="C3" i="6"/>
  <c r="F3" i="6" s="1"/>
  <c r="D4" i="6"/>
  <c r="C14" i="5" l="1"/>
  <c r="B3" i="3"/>
  <c r="B1" i="9"/>
  <c r="D5" i="6"/>
  <c r="D6" i="6" s="1"/>
  <c r="C4" i="6"/>
  <c r="C15" i="5" l="1"/>
  <c r="F15" i="5" s="1"/>
  <c r="F14" i="5"/>
  <c r="G14" i="5" s="1"/>
  <c r="B1" i="10"/>
  <c r="C3" i="3"/>
  <c r="C6" i="3" s="1"/>
  <c r="F4" i="6"/>
  <c r="G4" i="6" s="1"/>
  <c r="C5" i="6"/>
  <c r="F5" i="6" s="1"/>
  <c r="G3" i="6"/>
  <c r="B3" i="9" s="1"/>
  <c r="C3" i="9"/>
  <c r="F3" i="9"/>
  <c r="C24" i="9"/>
  <c r="C27" i="9"/>
  <c r="C26" i="9"/>
  <c r="B6" i="3"/>
  <c r="G15" i="5" l="1"/>
  <c r="F4" i="9"/>
  <c r="G22" i="9"/>
  <c r="C4" i="9"/>
  <c r="B5" i="9" s="1"/>
  <c r="D22" i="9"/>
  <c r="D3" i="3"/>
  <c r="D6" i="3" s="1"/>
  <c r="B1" i="11"/>
  <c r="C6" i="6"/>
  <c r="D7" i="6"/>
  <c r="B3" i="10"/>
  <c r="G5" i="6"/>
  <c r="F3" i="10"/>
  <c r="C3" i="10"/>
  <c r="C27" i="10"/>
  <c r="C24" i="10"/>
  <c r="C26" i="10"/>
  <c r="B3" i="11" l="1"/>
  <c r="C7" i="6"/>
  <c r="D8" i="6"/>
  <c r="E3" i="3"/>
  <c r="B1" i="12"/>
  <c r="F6" i="6"/>
  <c r="G6" i="6" s="1"/>
  <c r="C3" i="11"/>
  <c r="F3" i="11"/>
  <c r="C24" i="11"/>
  <c r="C27" i="11"/>
  <c r="C26" i="11"/>
  <c r="C4" i="10"/>
  <c r="D22" i="10"/>
  <c r="F4" i="10"/>
  <c r="G22" i="10"/>
  <c r="B4" i="3"/>
  <c r="B3" i="12" l="1"/>
  <c r="E6" i="3"/>
  <c r="C4" i="11"/>
  <c r="D22" i="11"/>
  <c r="F3" i="12"/>
  <c r="C3" i="12"/>
  <c r="C24" i="12"/>
  <c r="C26" i="12"/>
  <c r="C27" i="12"/>
  <c r="C8" i="6"/>
  <c r="D9" i="6"/>
  <c r="F4" i="11"/>
  <c r="G22" i="11"/>
  <c r="F3" i="3"/>
  <c r="F6" i="3" s="1"/>
  <c r="B1" i="13"/>
  <c r="F7" i="6"/>
  <c r="G7" i="6" s="1"/>
  <c r="B5" i="10"/>
  <c r="B5" i="11" l="1"/>
  <c r="B3" i="13"/>
  <c r="G3" i="3"/>
  <c r="G6" i="3" s="1"/>
  <c r="B1" i="14"/>
  <c r="F8" i="6"/>
  <c r="G8" i="6" s="1"/>
  <c r="B3" i="14" s="1"/>
  <c r="C4" i="12"/>
  <c r="D22" i="12"/>
  <c r="F4" i="12"/>
  <c r="G22" i="12"/>
  <c r="F3" i="13"/>
  <c r="C3" i="13"/>
  <c r="C24" i="13"/>
  <c r="C27" i="13"/>
  <c r="C26" i="13"/>
  <c r="D10" i="6"/>
  <c r="C9" i="6"/>
  <c r="C4" i="13" l="1"/>
  <c r="D22" i="13"/>
  <c r="F4" i="13"/>
  <c r="G22" i="13"/>
  <c r="B5" i="12"/>
  <c r="F3" i="14"/>
  <c r="C3" i="14"/>
  <c r="C27" i="14"/>
  <c r="C26" i="14"/>
  <c r="C24" i="14"/>
  <c r="B3" i="4"/>
  <c r="B1" i="15"/>
  <c r="F9" i="6"/>
  <c r="G9" i="6" s="1"/>
  <c r="B3" i="15" s="1"/>
  <c r="C10" i="6"/>
  <c r="D11" i="6"/>
  <c r="E4" i="3"/>
  <c r="C4" i="14" l="1"/>
  <c r="D22" i="14"/>
  <c r="F4" i="14"/>
  <c r="G22" i="14"/>
  <c r="F3" i="15"/>
  <c r="C3" i="15"/>
  <c r="C24" i="15"/>
  <c r="C27" i="15"/>
  <c r="C26" i="15"/>
  <c r="B6" i="4"/>
  <c r="C11" i="6"/>
  <c r="D12" i="6"/>
  <c r="C3" i="4"/>
  <c r="C6" i="4" s="1"/>
  <c r="B1" i="16"/>
  <c r="F10" i="6"/>
  <c r="G10" i="6" s="1"/>
  <c r="B3" i="16" s="1"/>
  <c r="B5" i="13"/>
  <c r="B5" i="14" l="1"/>
  <c r="F4" i="15"/>
  <c r="G22" i="15"/>
  <c r="F3" i="16"/>
  <c r="C3" i="16"/>
  <c r="C27" i="16"/>
  <c r="C26" i="16"/>
  <c r="C24" i="16"/>
  <c r="D3" i="4"/>
  <c r="B1" i="17"/>
  <c r="F11" i="6"/>
  <c r="G11" i="6" s="1"/>
  <c r="B3" i="17" s="1"/>
  <c r="C4" i="15"/>
  <c r="B5" i="15" s="1"/>
  <c r="D22" i="15"/>
  <c r="D13" i="6"/>
  <c r="C12" i="6"/>
  <c r="F3" i="17" l="1"/>
  <c r="C3" i="17"/>
  <c r="C24" i="17"/>
  <c r="C27" i="17"/>
  <c r="C26" i="17"/>
  <c r="D6" i="4"/>
  <c r="B4" i="4"/>
  <c r="C4" i="16"/>
  <c r="D22" i="16"/>
  <c r="F4" i="16"/>
  <c r="G22" i="16"/>
  <c r="B1" i="18"/>
  <c r="E3" i="4"/>
  <c r="F12" i="6"/>
  <c r="G12" i="6" s="1"/>
  <c r="B3" i="18" s="1"/>
  <c r="C13" i="6"/>
  <c r="D14" i="6"/>
  <c r="C14" i="6" s="1"/>
  <c r="B1" i="20" l="1"/>
  <c r="G3" i="4"/>
  <c r="G6" i="4" s="1"/>
  <c r="F14" i="6"/>
  <c r="C15" i="6"/>
  <c r="F3" i="18"/>
  <c r="C3" i="18"/>
  <c r="C24" i="18"/>
  <c r="C27" i="18"/>
  <c r="C26" i="18"/>
  <c r="C4" i="17"/>
  <c r="D22" i="17"/>
  <c r="B5" i="16"/>
  <c r="F3" i="4"/>
  <c r="F6" i="4" s="1"/>
  <c r="B1" i="19"/>
  <c r="F13" i="6"/>
  <c r="G13" i="6" s="1"/>
  <c r="B3" i="19" s="1"/>
  <c r="E6" i="4"/>
  <c r="F4" i="17"/>
  <c r="G22" i="17"/>
  <c r="B5" i="17" l="1"/>
  <c r="E4" i="4"/>
  <c r="F4" i="18"/>
  <c r="G22" i="18"/>
  <c r="C4" i="18"/>
  <c r="D22" i="18"/>
  <c r="E16" i="6"/>
  <c r="F15" i="6"/>
  <c r="G14" i="6"/>
  <c r="B3" i="20" s="1"/>
  <c r="F3" i="19"/>
  <c r="C3" i="19"/>
  <c r="C24" i="19"/>
  <c r="C27" i="19"/>
  <c r="C26" i="19"/>
  <c r="F3" i="20"/>
  <c r="C3" i="20"/>
  <c r="C26" i="20"/>
  <c r="C24" i="20"/>
  <c r="C27" i="20"/>
  <c r="B5" i="18" l="1"/>
  <c r="C4" i="19"/>
  <c r="D22" i="19"/>
  <c r="F4" i="19"/>
  <c r="G22" i="19"/>
  <c r="C4" i="20"/>
  <c r="D22" i="20"/>
  <c r="F4" i="20"/>
  <c r="G22" i="20"/>
  <c r="B5" i="20" l="1"/>
  <c r="B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Sales 1</author>
    <author>YEN .</author>
  </authors>
  <commentList>
    <comment ref="A4" authorId="0" shapeId="0" xr:uid="{952EFCDB-2A2D-492A-B5A2-49FEF10B548B}">
      <text>
        <r>
          <rPr>
            <sz val="10"/>
            <color indexed="8"/>
            <rFont val="Helvetica Neue"/>
          </rPr>
          <t>Sales 1:
4 sales amount choice (one sale product)
DB
- ProductPrice</t>
        </r>
      </text>
    </comment>
    <comment ref="E10" authorId="1" shapeId="0" xr:uid="{92ED6A1D-97C0-4A8E-ACF0-21D395CA92AB}">
      <text>
        <r>
          <rPr>
            <sz val="10"/>
            <color indexed="8"/>
            <rFont val="Helvetica Neue"/>
          </rPr>
          <t>YEN .:
Table: Budget
PersonalProducerComm</t>
        </r>
      </text>
    </comment>
    <comment ref="A11" authorId="1" shapeId="0" xr:uid="{8E65AE4C-4700-404B-9B9D-667D20ED41F2}">
      <text>
        <r>
          <rPr>
            <sz val="10"/>
            <color indexed="8"/>
            <rFont val="Helvetica Neue"/>
          </rPr>
          <t>YEN .:
Table: BudgetGroup
BudgetTitle</t>
        </r>
      </text>
    </comment>
    <comment ref="B11" authorId="1" shapeId="0" xr:uid="{34761F84-4968-4B5D-813F-673C89B0ED97}">
      <text>
        <r>
          <rPr>
            <sz val="10"/>
            <color indexed="8"/>
            <rFont val="Helvetica Neue"/>
          </rPr>
          <t>YEN .:
TargetCount</t>
        </r>
      </text>
    </comment>
    <comment ref="E11" authorId="1" shapeId="0" xr:uid="{866C21FA-3754-4D71-9599-1E5D83EB56AF}">
      <text>
        <r>
          <rPr>
            <sz val="10"/>
            <color indexed="8"/>
            <rFont val="Helvetica Neue"/>
          </rPr>
          <t>YEN .:
TargetComm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YEN .</author>
  </authors>
  <commentList>
    <comment ref="B3" authorId="0" shapeId="0" xr:uid="{B53F9D0B-A274-4293-BE94-8F2813654CF7}">
      <text>
        <r>
          <rPr>
            <sz val="10"/>
            <color indexed="8"/>
            <rFont val="Helvetica Neue"/>
          </rPr>
          <t>YEN .:
BudgetProportion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Sales 1</author>
  </authors>
  <commentList>
    <comment ref="C24" authorId="0" shapeId="0" xr:uid="{A19047F7-8D3C-4167-8A37-5D5B3CE6F0D1}">
      <text>
        <r>
          <rPr>
            <b/>
            <sz val="9"/>
            <color indexed="81"/>
            <rFont val="Tahoma"/>
            <family val="2"/>
          </rPr>
          <t>Sales 1:</t>
        </r>
        <r>
          <rPr>
            <sz val="9"/>
            <color indexed="81"/>
            <rFont val="Tahoma"/>
            <family val="2"/>
          </rPr>
          <t xml:space="preserve">
should be higher than monthly budget 120%</t>
        </r>
      </text>
    </comment>
  </commentList>
</comments>
</file>

<file path=xl/sharedStrings.xml><?xml version="1.0" encoding="utf-8"?>
<sst xmlns="http://schemas.openxmlformats.org/spreadsheetml/2006/main" count="321" uniqueCount="89">
  <si>
    <t>Number Of Cases For The Year</t>
  </si>
  <si>
    <t>Goal ACE</t>
  </si>
  <si>
    <t>Customer Segments</t>
  </si>
  <si>
    <t>High End</t>
  </si>
  <si>
    <t>Low End</t>
  </si>
  <si>
    <t>High End / Low End %</t>
  </si>
  <si>
    <t>ACE</t>
  </si>
  <si>
    <t>Average Premium</t>
  </si>
  <si>
    <t>Cases</t>
  </si>
  <si>
    <t>1st Quarter</t>
  </si>
  <si>
    <t>2nd Quarter</t>
  </si>
  <si>
    <t>Per Month</t>
  </si>
  <si>
    <t>Per Quarter</t>
  </si>
  <si>
    <t>Achieved</t>
  </si>
  <si>
    <t>&amp; Achieved</t>
  </si>
  <si>
    <t>3rd Quarter</t>
  </si>
  <si>
    <t>4th Quarter</t>
  </si>
  <si>
    <t>Sept</t>
  </si>
  <si>
    <t>Simulator</t>
  </si>
  <si>
    <t>1st Mth</t>
  </si>
  <si>
    <t>2nd Mth</t>
  </si>
  <si>
    <t>3rd Mth</t>
  </si>
  <si>
    <t>4th Mth</t>
  </si>
  <si>
    <t>5th Mth</t>
  </si>
  <si>
    <t>6 Mth</t>
  </si>
  <si>
    <t>Total Cases</t>
  </si>
  <si>
    <t>Personal Producer</t>
  </si>
  <si>
    <t>Commission</t>
  </si>
  <si>
    <t>Recruitment</t>
  </si>
  <si>
    <t>Direct Group</t>
  </si>
  <si>
    <t>G1</t>
  </si>
  <si>
    <t>G2</t>
  </si>
  <si>
    <t>G3</t>
  </si>
  <si>
    <t>G4</t>
  </si>
  <si>
    <t>70,000 Group sales</t>
  </si>
  <si>
    <t>4 new recruitts - 2 of new recruits 10k ACE</t>
  </si>
  <si>
    <t>Budget Proportion</t>
  </si>
  <si>
    <t>%</t>
  </si>
  <si>
    <t>Budget</t>
  </si>
  <si>
    <t xml:space="preserve">Actual </t>
  </si>
  <si>
    <t xml:space="preserve">Variance </t>
  </si>
  <si>
    <t>Accumulated Shortfall</t>
  </si>
  <si>
    <t>Total</t>
  </si>
  <si>
    <t>% Progress</t>
  </si>
  <si>
    <t>Potential Recruit</t>
  </si>
  <si>
    <t>Number Of Recruits</t>
  </si>
  <si>
    <t>Number Of Active Recruits</t>
  </si>
  <si>
    <t>No</t>
  </si>
  <si>
    <t>Name</t>
  </si>
  <si>
    <t>1st</t>
  </si>
  <si>
    <t>2nd</t>
  </si>
  <si>
    <t>3rd</t>
  </si>
  <si>
    <t>4th</t>
  </si>
  <si>
    <t>Hp Number</t>
  </si>
  <si>
    <t>Educational Background</t>
  </si>
  <si>
    <t>Age</t>
  </si>
  <si>
    <t>TBE Passed?</t>
  </si>
  <si>
    <t>Notes</t>
  </si>
  <si>
    <t>KIV Clients</t>
  </si>
  <si>
    <t>KIV</t>
  </si>
  <si>
    <t>5th</t>
  </si>
  <si>
    <t>6th</t>
  </si>
  <si>
    <t>7th</t>
  </si>
  <si>
    <t>1st Product Apptoach</t>
  </si>
  <si>
    <t>Job</t>
  </si>
  <si>
    <t>Fitri</t>
  </si>
  <si>
    <t>28</t>
  </si>
  <si>
    <t>01277215389</t>
  </si>
  <si>
    <t>CI</t>
  </si>
  <si>
    <t>Berniaga</t>
  </si>
  <si>
    <t>Dia masih tgh fikir</t>
  </si>
  <si>
    <t>MB</t>
  </si>
  <si>
    <t>Still considering</t>
  </si>
  <si>
    <t>Monthly Budget</t>
  </si>
  <si>
    <t>Others</t>
  </si>
  <si>
    <t>YTD Shortfall</t>
  </si>
  <si>
    <t>Who?</t>
  </si>
  <si>
    <t>Achieve</t>
  </si>
  <si>
    <t>Number Of Customers</t>
  </si>
  <si>
    <t>% Achieved</t>
  </si>
  <si>
    <t>Total Pledge</t>
  </si>
  <si>
    <t>Pledged VS Budget</t>
  </si>
  <si>
    <t>Total Mthly Achieved</t>
  </si>
  <si>
    <t>Monthly Shortfall VS Budget</t>
  </si>
  <si>
    <t>% Achieved From Actual Mthly Budget</t>
  </si>
  <si>
    <t>Mr A</t>
  </si>
  <si>
    <t>Mr B</t>
  </si>
  <si>
    <t>Li</t>
  </si>
  <si>
    <t>Azhar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</si>
</sst>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mmmm"/>
    <numFmt numFmtId="166" formatCode="#,##0.00%"/>
    <numFmt numFmtId="167" formatCode="[$RM-43E]#,##0.00"/>
    <numFmt numFmtId="168" formatCode="0.0#%"/>
    <numFmt numFmtId="169" formatCode="d/m"/>
  </numFmts>
  <fonts count="12">
    <font>
      <sz val="10"/>
      <color indexed="8"/>
      <name val="Helvetica Neue"/>
    </font>
    <font>
      <sz val="12"/>
      <color indexed="8"/>
      <name val="Helvetica Neue"/>
      <family val="2"/>
    </font>
    <font>
      <sz val="10"/>
      <color indexed="8"/>
      <name val="Avenir Next Regular"/>
    </font>
    <font>
      <b/>
      <sz val="10"/>
      <color indexed="14"/>
      <name val="Helvetica Neue"/>
      <family val="2"/>
    </font>
    <font>
      <b/>
      <sz val="10"/>
      <color indexed="8"/>
      <name val="Helvetica Neue"/>
      <family val="2"/>
    </font>
    <font>
      <b/>
      <sz val="12"/>
      <color indexed="14"/>
      <name val="Avenir Next Regular"/>
    </font>
    <font>
      <sz val="12"/>
      <color indexed="8"/>
      <name val="Avenir Next Regular"/>
    </font>
    <font>
      <b/>
      <sz val="10"/>
      <color indexed="14"/>
      <name val="Avenir Next Regular"/>
    </font>
    <font>
      <b/>
      <sz val="10"/>
      <color indexed="30"/>
      <name val="Avenir Next Regular"/>
    </font>
    <font>
      <sz val="10"/>
      <color indexed="8"/>
      <name val="Helvetica Neue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12"/>
      </left>
      <right style="dotted">
        <color indexed="13"/>
      </right>
      <top style="thin">
        <color indexed="12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thin">
        <color indexed="12"/>
      </top>
      <bottom style="dotted">
        <color indexed="13"/>
      </bottom>
      <diagonal/>
    </border>
    <border>
      <left style="dotted">
        <color indexed="13"/>
      </left>
      <right style="thin">
        <color indexed="12"/>
      </right>
      <top style="thin">
        <color indexed="12"/>
      </top>
      <bottom style="dotted">
        <color indexed="13"/>
      </bottom>
      <diagonal/>
    </border>
    <border>
      <left style="thin">
        <color indexed="12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 style="thin">
        <color indexed="12"/>
      </right>
      <top style="dotted">
        <color indexed="13"/>
      </top>
      <bottom style="dotted">
        <color indexed="13"/>
      </bottom>
      <diagonal/>
    </border>
    <border>
      <left style="thin">
        <color indexed="12"/>
      </left>
      <right style="dotted">
        <color indexed="13"/>
      </right>
      <top style="dotted">
        <color indexed="13"/>
      </top>
      <bottom style="thin">
        <color indexed="12"/>
      </bottom>
      <diagonal/>
    </border>
    <border>
      <left style="dotted">
        <color indexed="13"/>
      </left>
      <right style="dotted">
        <color indexed="13"/>
      </right>
      <top style="dotted">
        <color indexed="13"/>
      </top>
      <bottom style="thin">
        <color indexed="12"/>
      </bottom>
      <diagonal/>
    </border>
    <border>
      <left style="dotted">
        <color indexed="13"/>
      </left>
      <right style="thin">
        <color indexed="12"/>
      </right>
      <top style="dotted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dotted">
        <color indexed="13"/>
      </right>
      <top style="thin">
        <color indexed="13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thin">
        <color indexed="13"/>
      </top>
      <bottom style="dotted">
        <color indexed="13"/>
      </bottom>
      <diagonal/>
    </border>
    <border>
      <left style="dotted">
        <color indexed="13"/>
      </left>
      <right style="thin">
        <color indexed="12"/>
      </right>
      <top style="thin">
        <color indexed="13"/>
      </top>
      <bottom style="dotted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thin">
        <color indexed="13"/>
      </left>
      <right style="dotted">
        <color indexed="13"/>
      </right>
      <top style="dotted">
        <color indexed="13"/>
      </top>
      <bottom style="thin">
        <color indexed="12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2"/>
      </top>
      <bottom style="thin">
        <color indexed="21"/>
      </bottom>
      <diagonal/>
    </border>
    <border>
      <left style="thin">
        <color indexed="22"/>
      </left>
      <right style="thin">
        <color indexed="21"/>
      </right>
      <top style="thin">
        <color indexed="22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2"/>
      </top>
      <bottom style="thin">
        <color indexed="21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 style="thin">
        <color indexed="22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22"/>
      </bottom>
      <diagonal/>
    </border>
    <border>
      <left style="thin">
        <color indexed="12"/>
      </left>
      <right style="thin">
        <color indexed="22"/>
      </right>
      <top style="thin">
        <color indexed="22"/>
      </top>
      <bottom style="thin">
        <color indexed="12"/>
      </bottom>
      <diagonal/>
    </border>
    <border>
      <left style="thin">
        <color indexed="22"/>
      </left>
      <right style="thin">
        <color indexed="12"/>
      </right>
      <top style="thin">
        <color indexed="2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22"/>
      </top>
      <bottom style="thin">
        <color indexed="12"/>
      </bottom>
      <diagonal/>
    </border>
    <border>
      <left style="thin">
        <color indexed="12"/>
      </left>
      <right style="thin">
        <color indexed="22"/>
      </right>
      <top style="thin">
        <color indexed="12"/>
      </top>
      <bottom style="thin">
        <color indexed="12"/>
      </bottom>
      <diagonal/>
    </border>
    <border>
      <left style="thin">
        <color indexed="2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4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0" borderId="1" xfId="0" applyNumberFormat="1" applyFont="1" applyBorder="1" applyAlignment="1">
      <alignment vertical="center" wrapText="1"/>
    </xf>
    <xf numFmtId="49" fontId="2" fillId="3" borderId="4" xfId="0" applyNumberFormat="1" applyFont="1" applyFill="1" applyBorder="1" applyAlignment="1">
      <alignment vertical="center" wrapText="1"/>
    </xf>
    <xf numFmtId="49" fontId="2" fillId="0" borderId="4" xfId="0" applyNumberFormat="1" applyFont="1" applyBorder="1" applyAlignment="1">
      <alignment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4" fontId="2" fillId="5" borderId="5" xfId="0" applyNumberFormat="1" applyFont="1" applyFill="1" applyBorder="1" applyAlignment="1">
      <alignment horizontal="center" vertical="center" wrapText="1"/>
    </xf>
    <xf numFmtId="4" fontId="2" fillId="5" borderId="6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Border="1" applyAlignment="1">
      <alignment vertical="center" wrapText="1"/>
    </xf>
    <xf numFmtId="3" fontId="2" fillId="0" borderId="8" xfId="0" applyNumberFormat="1" applyFont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49" fontId="2" fillId="7" borderId="12" xfId="0" applyNumberFormat="1" applyFont="1" applyFill="1" applyBorder="1" applyAlignment="1">
      <alignment horizontal="center" vertical="center" wrapText="1"/>
    </xf>
    <xf numFmtId="4" fontId="2" fillId="0" borderId="13" xfId="0" applyNumberFormat="1" applyFont="1" applyBorder="1" applyAlignment="1">
      <alignment horizontal="center" vertical="center" wrapText="1"/>
    </xf>
    <xf numFmtId="4" fontId="2" fillId="0" borderId="14" xfId="0" applyNumberFormat="1" applyFont="1" applyBorder="1" applyAlignment="1">
      <alignment horizontal="center" vertical="center" wrapText="1"/>
    </xf>
    <xf numFmtId="4" fontId="2" fillId="0" borderId="15" xfId="0" applyNumberFormat="1" applyFont="1" applyBorder="1" applyAlignment="1">
      <alignment horizontal="center" vertical="center" wrapText="1"/>
    </xf>
    <xf numFmtId="49" fontId="2" fillId="7" borderId="16" xfId="0" applyNumberFormat="1" applyFont="1" applyFill="1" applyBorder="1" applyAlignment="1">
      <alignment horizontal="center" vertical="center" wrapText="1"/>
    </xf>
    <xf numFmtId="0" fontId="2" fillId="0" borderId="17" xfId="0" applyNumberFormat="1" applyFont="1" applyBorder="1" applyAlignment="1">
      <alignment horizontal="center" vertical="center" wrapText="1"/>
    </xf>
    <xf numFmtId="166" fontId="2" fillId="3" borderId="18" xfId="0" applyNumberFormat="1" applyFont="1" applyFill="1" applyBorder="1" applyAlignment="1">
      <alignment horizontal="center" vertical="center" wrapText="1"/>
    </xf>
    <xf numFmtId="166" fontId="2" fillId="3" borderId="8" xfId="0" applyNumberFormat="1" applyFont="1" applyFill="1" applyBorder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49" fontId="2" fillId="6" borderId="11" xfId="0" applyNumberFormat="1" applyFont="1" applyFill="1" applyBorder="1" applyAlignment="1">
      <alignment horizontal="center" vertical="center" wrapText="1"/>
    </xf>
    <xf numFmtId="0" fontId="4" fillId="8" borderId="19" xfId="0" applyFont="1" applyFill="1" applyBorder="1">
      <alignment vertical="top" wrapText="1"/>
    </xf>
    <xf numFmtId="49" fontId="4" fillId="8" borderId="19" xfId="0" applyNumberFormat="1" applyFont="1" applyFill="1" applyBorder="1">
      <alignment vertical="top" wrapText="1"/>
    </xf>
    <xf numFmtId="49" fontId="4" fillId="9" borderId="20" xfId="0" applyNumberFormat="1" applyFont="1" applyFill="1" applyBorder="1">
      <alignment vertical="top" wrapText="1"/>
    </xf>
    <xf numFmtId="0" fontId="0" fillId="10" borderId="21" xfId="0" applyNumberFormat="1" applyFill="1" applyBorder="1">
      <alignment vertical="top" wrapText="1"/>
    </xf>
    <xf numFmtId="0" fontId="0" fillId="10" borderId="22" xfId="0" applyNumberFormat="1" applyFill="1" applyBorder="1">
      <alignment vertical="top" wrapText="1"/>
    </xf>
    <xf numFmtId="0" fontId="0" fillId="0" borderId="22" xfId="0" applyNumberFormat="1" applyBorder="1">
      <alignment vertical="top" wrapText="1"/>
    </xf>
    <xf numFmtId="0" fontId="4" fillId="10" borderId="23" xfId="0" applyNumberFormat="1" applyFont="1" applyFill="1" applyBorder="1">
      <alignment vertical="top" wrapText="1"/>
    </xf>
    <xf numFmtId="0" fontId="0" fillId="2" borderId="24" xfId="0" applyNumberFormat="1" applyFill="1" applyBorder="1">
      <alignment vertical="top" wrapText="1"/>
    </xf>
    <xf numFmtId="0" fontId="0" fillId="0" borderId="25" xfId="0" applyNumberFormat="1" applyBorder="1">
      <alignment vertical="top" wrapText="1"/>
    </xf>
    <xf numFmtId="167" fontId="0" fillId="0" borderId="24" xfId="0" applyNumberFormat="1" applyBorder="1">
      <alignment vertical="top" wrapText="1"/>
    </xf>
    <xf numFmtId="167" fontId="0" fillId="0" borderId="25" xfId="0" applyNumberFormat="1" applyBorder="1">
      <alignment vertical="top" wrapText="1"/>
    </xf>
    <xf numFmtId="167" fontId="0" fillId="2" borderId="24" xfId="0" applyNumberFormat="1" applyFill="1" applyBorder="1">
      <alignment vertical="top" wrapText="1"/>
    </xf>
    <xf numFmtId="0" fontId="0" fillId="2" borderId="24" xfId="0" applyFill="1" applyBorder="1">
      <alignment vertical="top" wrapText="1"/>
    </xf>
    <xf numFmtId="49" fontId="4" fillId="9" borderId="23" xfId="0" applyNumberFormat="1" applyFont="1" applyFill="1" applyBorder="1">
      <alignment vertical="top" wrapText="1"/>
    </xf>
    <xf numFmtId="0" fontId="0" fillId="10" borderId="24" xfId="0" applyNumberFormat="1" applyFill="1" applyBorder="1">
      <alignment vertical="top" wrapText="1"/>
    </xf>
    <xf numFmtId="164" fontId="0" fillId="10" borderId="25" xfId="0" applyNumberFormat="1" applyFill="1" applyBorder="1">
      <alignment vertical="top" wrapText="1"/>
    </xf>
    <xf numFmtId="9" fontId="0" fillId="10" borderId="25" xfId="0" applyNumberFormat="1" applyFill="1" applyBorder="1">
      <alignment vertical="top" wrapText="1"/>
    </xf>
    <xf numFmtId="0" fontId="0" fillId="10" borderId="24" xfId="0" applyFill="1" applyBorder="1">
      <alignment vertical="top" wrapText="1"/>
    </xf>
    <xf numFmtId="0" fontId="0" fillId="0" borderId="24" xfId="0" applyBorder="1">
      <alignment vertical="top" wrapText="1"/>
    </xf>
    <xf numFmtId="4" fontId="5" fillId="6" borderId="11" xfId="0" applyNumberFormat="1" applyFont="1" applyFill="1" applyBorder="1" applyAlignment="1">
      <alignment horizontal="center" vertical="top" wrapText="1"/>
    </xf>
    <xf numFmtId="49" fontId="5" fillId="6" borderId="11" xfId="0" applyNumberFormat="1" applyFont="1" applyFill="1" applyBorder="1" applyAlignment="1">
      <alignment horizontal="center" vertical="top" wrapText="1"/>
    </xf>
    <xf numFmtId="165" fontId="5" fillId="7" borderId="12" xfId="0" applyNumberFormat="1" applyFont="1" applyFill="1" applyBorder="1" applyAlignment="1">
      <alignment horizontal="center" vertical="top" wrapText="1"/>
    </xf>
    <xf numFmtId="168" fontId="6" fillId="0" borderId="13" xfId="0" applyNumberFormat="1" applyFont="1" applyBorder="1">
      <alignment vertical="top" wrapText="1"/>
    </xf>
    <xf numFmtId="4" fontId="6" fillId="0" borderId="14" xfId="0" applyNumberFormat="1" applyFont="1" applyBorder="1">
      <alignment vertical="top" wrapText="1"/>
    </xf>
    <xf numFmtId="4" fontId="0" fillId="0" borderId="14" xfId="0" applyNumberFormat="1" applyBorder="1">
      <alignment vertical="top" wrapText="1"/>
    </xf>
    <xf numFmtId="4" fontId="6" fillId="0" borderId="15" xfId="0" applyNumberFormat="1" applyFont="1" applyBorder="1">
      <alignment vertical="top" wrapText="1"/>
    </xf>
    <xf numFmtId="165" fontId="5" fillId="7" borderId="16" xfId="0" applyNumberFormat="1" applyFont="1" applyFill="1" applyBorder="1" applyAlignment="1">
      <alignment horizontal="center" vertical="top" wrapText="1"/>
    </xf>
    <xf numFmtId="168" fontId="6" fillId="3" borderId="17" xfId="0" applyNumberFormat="1" applyFont="1" applyFill="1" applyBorder="1">
      <alignment vertical="top" wrapText="1"/>
    </xf>
    <xf numFmtId="4" fontId="6" fillId="3" borderId="5" xfId="0" applyNumberFormat="1" applyFont="1" applyFill="1" applyBorder="1">
      <alignment vertical="top" wrapText="1"/>
    </xf>
    <xf numFmtId="4" fontId="0" fillId="3" borderId="5" xfId="0" applyNumberFormat="1" applyFill="1" applyBorder="1">
      <alignment vertical="top" wrapText="1"/>
    </xf>
    <xf numFmtId="4" fontId="6" fillId="3" borderId="6" xfId="0" applyNumberFormat="1" applyFont="1" applyFill="1" applyBorder="1">
      <alignment vertical="top" wrapText="1"/>
    </xf>
    <xf numFmtId="168" fontId="6" fillId="0" borderId="17" xfId="0" applyNumberFormat="1" applyFont="1" applyBorder="1">
      <alignment vertical="top" wrapText="1"/>
    </xf>
    <xf numFmtId="4" fontId="6" fillId="0" borderId="5" xfId="0" applyNumberFormat="1" applyFont="1" applyBorder="1">
      <alignment vertical="top" wrapText="1"/>
    </xf>
    <xf numFmtId="4" fontId="0" fillId="0" borderId="5" xfId="0" applyNumberFormat="1" applyBorder="1">
      <alignment vertical="top" wrapText="1"/>
    </xf>
    <xf numFmtId="4" fontId="6" fillId="0" borderId="6" xfId="0" applyNumberFormat="1" applyFont="1" applyBorder="1">
      <alignment vertical="top" wrapText="1"/>
    </xf>
    <xf numFmtId="49" fontId="5" fillId="7" borderId="16" xfId="0" applyNumberFormat="1" applyFont="1" applyFill="1" applyBorder="1" applyAlignment="1">
      <alignment horizontal="center" vertical="top" wrapText="1"/>
    </xf>
    <xf numFmtId="9" fontId="6" fillId="0" borderId="17" xfId="0" applyNumberFormat="1" applyFont="1" applyBorder="1">
      <alignment vertical="top" wrapText="1"/>
    </xf>
    <xf numFmtId="9" fontId="6" fillId="3" borderId="18" xfId="0" applyNumberFormat="1" applyFont="1" applyFill="1" applyBorder="1">
      <alignment vertical="top" wrapText="1"/>
    </xf>
    <xf numFmtId="4" fontId="6" fillId="3" borderId="8" xfId="0" applyNumberFormat="1" applyFont="1" applyFill="1" applyBorder="1">
      <alignment vertical="top" wrapText="1"/>
    </xf>
    <xf numFmtId="4" fontId="0" fillId="3" borderId="8" xfId="0" applyNumberFormat="1" applyFill="1" applyBorder="1">
      <alignment vertical="top" wrapText="1"/>
    </xf>
    <xf numFmtId="166" fontId="6" fillId="3" borderId="8" xfId="0" applyNumberFormat="1" applyFont="1" applyFill="1" applyBorder="1">
      <alignment vertical="top" wrapText="1"/>
    </xf>
    <xf numFmtId="4" fontId="6" fillId="3" borderId="9" xfId="0" applyNumberFormat="1" applyFont="1" applyFill="1" applyBorder="1">
      <alignment vertical="top" wrapText="1"/>
    </xf>
    <xf numFmtId="49" fontId="8" fillId="2" borderId="27" xfId="0" applyNumberFormat="1" applyFont="1" applyFill="1" applyBorder="1" applyAlignment="1">
      <alignment horizontal="center" vertical="center" wrapText="1"/>
    </xf>
    <xf numFmtId="49" fontId="2" fillId="2" borderId="28" xfId="0" applyNumberFormat="1" applyFont="1" applyFill="1" applyBorder="1" applyAlignment="1">
      <alignment horizontal="left" vertical="center" wrapText="1"/>
    </xf>
    <xf numFmtId="49" fontId="2" fillId="2" borderId="29" xfId="0" applyNumberFormat="1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8" fillId="2" borderId="30" xfId="0" applyNumberFormat="1" applyFont="1" applyFill="1" applyBorder="1" applyAlignment="1">
      <alignment horizontal="center" vertical="top" wrapText="1"/>
    </xf>
    <xf numFmtId="0" fontId="2" fillId="12" borderId="31" xfId="0" applyFont="1" applyFill="1" applyBorder="1" applyAlignment="1">
      <alignment horizontal="left" vertical="center" wrapText="1"/>
    </xf>
    <xf numFmtId="0" fontId="2" fillId="12" borderId="10" xfId="0" applyFont="1" applyFill="1" applyBorder="1" applyAlignment="1">
      <alignment horizontal="center" vertical="center" wrapText="1"/>
    </xf>
    <xf numFmtId="49" fontId="2" fillId="12" borderId="10" xfId="0" applyNumberFormat="1" applyFont="1" applyFill="1" applyBorder="1" applyAlignment="1">
      <alignment horizontal="center" vertical="center" wrapText="1"/>
    </xf>
    <xf numFmtId="0" fontId="2" fillId="12" borderId="10" xfId="0" applyFont="1" applyFill="1" applyBorder="1" applyAlignment="1">
      <alignment horizontal="left" vertical="center" wrapText="1"/>
    </xf>
    <xf numFmtId="0" fontId="2" fillId="2" borderId="3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/>
    </xf>
    <xf numFmtId="49" fontId="2" fillId="12" borderId="31" xfId="0" applyNumberFormat="1" applyFont="1" applyFill="1" applyBorder="1" applyAlignment="1">
      <alignment horizontal="left" vertical="center" wrapText="1"/>
    </xf>
    <xf numFmtId="49" fontId="2" fillId="12" borderId="10" xfId="0" applyNumberFormat="1" applyFont="1" applyFill="1" applyBorder="1" applyAlignment="1">
      <alignment horizontal="left" vertical="center" wrapText="1"/>
    </xf>
    <xf numFmtId="49" fontId="2" fillId="2" borderId="31" xfId="0" applyNumberFormat="1" applyFont="1" applyFill="1" applyBorder="1" applyAlignment="1">
      <alignment horizontal="left" vertical="center" wrapText="1"/>
    </xf>
    <xf numFmtId="169" fontId="2" fillId="2" borderId="10" xfId="0" applyNumberFormat="1" applyFont="1" applyFill="1" applyBorder="1" applyAlignment="1">
      <alignment horizontal="center" vertical="center" wrapText="1"/>
    </xf>
    <xf numFmtId="0" fontId="2" fillId="2" borderId="10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left" vertical="center" wrapText="1"/>
    </xf>
    <xf numFmtId="49" fontId="2" fillId="7" borderId="32" xfId="0" applyNumberFormat="1" applyFont="1" applyFill="1" applyBorder="1" applyAlignment="1">
      <alignment horizontal="center" vertical="top" wrapText="1"/>
    </xf>
    <xf numFmtId="0" fontId="2" fillId="7" borderId="12" xfId="0" applyNumberFormat="1" applyFont="1" applyFill="1" applyBorder="1" applyAlignment="1">
      <alignment horizontal="center" vertical="top" wrapText="1"/>
    </xf>
    <xf numFmtId="0" fontId="2" fillId="7" borderId="10" xfId="0" applyFont="1" applyFill="1" applyBorder="1" applyAlignment="1">
      <alignment horizontal="center" vertical="top" wrapText="1"/>
    </xf>
    <xf numFmtId="49" fontId="2" fillId="7" borderId="16" xfId="0" applyNumberFormat="1" applyFont="1" applyFill="1" applyBorder="1" applyAlignment="1">
      <alignment horizontal="center" vertical="top" wrapText="1"/>
    </xf>
    <xf numFmtId="0" fontId="2" fillId="7" borderId="16" xfId="0" applyNumberFormat="1" applyFont="1" applyFill="1" applyBorder="1" applyAlignment="1">
      <alignment horizontal="center" vertical="top" wrapText="1"/>
    </xf>
    <xf numFmtId="49" fontId="2" fillId="0" borderId="17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top" wrapText="1"/>
    </xf>
    <xf numFmtId="49" fontId="2" fillId="0" borderId="5" xfId="0" applyNumberFormat="1" applyFont="1" applyBorder="1">
      <alignment vertical="top" wrapText="1"/>
    </xf>
    <xf numFmtId="49" fontId="2" fillId="0" borderId="6" xfId="0" applyNumberFormat="1" applyFont="1" applyBorder="1">
      <alignment vertical="top" wrapText="1"/>
    </xf>
    <xf numFmtId="0" fontId="2" fillId="4" borderId="17" xfId="0" applyFont="1" applyFill="1" applyBorder="1">
      <alignment vertical="top" wrapText="1"/>
    </xf>
    <xf numFmtId="4" fontId="2" fillId="4" borderId="5" xfId="0" applyNumberFormat="1" applyFont="1" applyFill="1" applyBorder="1">
      <alignment vertical="top" wrapText="1"/>
    </xf>
    <xf numFmtId="0" fontId="2" fillId="4" borderId="5" xfId="0" applyFont="1" applyFill="1" applyBorder="1">
      <alignment vertical="top" wrapText="1"/>
    </xf>
    <xf numFmtId="4" fontId="2" fillId="4" borderId="6" xfId="0" applyNumberFormat="1" applyFont="1" applyFill="1" applyBorder="1">
      <alignment vertical="top" wrapText="1"/>
    </xf>
    <xf numFmtId="4" fontId="2" fillId="4" borderId="17" xfId="0" applyNumberFormat="1" applyFont="1" applyFill="1" applyBorder="1">
      <alignment vertical="top" wrapText="1"/>
    </xf>
    <xf numFmtId="0" fontId="2" fillId="7" borderId="10" xfId="0" applyFont="1" applyFill="1" applyBorder="1">
      <alignment vertical="top" wrapText="1"/>
    </xf>
    <xf numFmtId="49" fontId="2" fillId="7" borderId="16" xfId="0" applyNumberFormat="1" applyFont="1" applyFill="1" applyBorder="1">
      <alignment vertical="top" wrapText="1"/>
    </xf>
    <xf numFmtId="4" fontId="2" fillId="0" borderId="17" xfId="0" applyNumberFormat="1" applyFont="1" applyBorder="1">
      <alignment vertical="top" wrapText="1"/>
    </xf>
    <xf numFmtId="4" fontId="2" fillId="0" borderId="5" xfId="0" applyNumberFormat="1" applyFont="1" applyBorder="1">
      <alignment vertical="top" wrapText="1"/>
    </xf>
    <xf numFmtId="4" fontId="2" fillId="0" borderId="6" xfId="0" applyNumberFormat="1" applyFont="1" applyBorder="1">
      <alignment vertical="top" wrapText="1"/>
    </xf>
    <xf numFmtId="4" fontId="2" fillId="3" borderId="17" xfId="0" applyNumberFormat="1" applyFont="1" applyFill="1" applyBorder="1">
      <alignment vertical="top" wrapText="1"/>
    </xf>
    <xf numFmtId="4" fontId="2" fillId="3" borderId="5" xfId="0" applyNumberFormat="1" applyFont="1" applyFill="1" applyBorder="1">
      <alignment vertical="top" wrapText="1"/>
    </xf>
    <xf numFmtId="49" fontId="2" fillId="4" borderId="17" xfId="0" applyNumberFormat="1" applyFont="1" applyFill="1" applyBorder="1">
      <alignment vertical="top" wrapText="1"/>
    </xf>
    <xf numFmtId="49" fontId="2" fillId="4" borderId="5" xfId="0" applyNumberFormat="1" applyFont="1" applyFill="1" applyBorder="1">
      <alignment vertical="top" wrapText="1"/>
    </xf>
    <xf numFmtId="1" fontId="0" fillId="14" borderId="25" xfId="0" applyNumberFormat="1" applyFill="1" applyBorder="1">
      <alignment vertical="top" wrapText="1"/>
    </xf>
    <xf numFmtId="0" fontId="9" fillId="0" borderId="0" xfId="0" applyNumberFormat="1" applyFont="1">
      <alignment vertical="top" wrapText="1"/>
    </xf>
    <xf numFmtId="0" fontId="0" fillId="0" borderId="24" xfId="0" applyNumberFormat="1" applyFill="1" applyBorder="1">
      <alignment vertical="top" wrapText="1"/>
    </xf>
    <xf numFmtId="49" fontId="4" fillId="9" borderId="23" xfId="0" applyNumberFormat="1" applyFont="1" applyFill="1" applyBorder="1" applyAlignment="1">
      <alignment vertical="center" wrapText="1"/>
    </xf>
    <xf numFmtId="0" fontId="4" fillId="9" borderId="23" xfId="0" applyFont="1" applyFill="1" applyBorder="1">
      <alignment vertical="top" wrapText="1"/>
    </xf>
    <xf numFmtId="167" fontId="0" fillId="0" borderId="25" xfId="0" applyNumberFormat="1" applyBorder="1" applyAlignment="1">
      <alignment vertical="center" wrapText="1"/>
    </xf>
    <xf numFmtId="0" fontId="0" fillId="0" borderId="25" xfId="0" applyBorder="1">
      <alignment vertical="top" wrapText="1"/>
    </xf>
    <xf numFmtId="0" fontId="7" fillId="11" borderId="10" xfId="0" applyFont="1" applyFill="1" applyBorder="1" applyAlignment="1">
      <alignment horizontal="left" vertical="center" wrapText="1"/>
    </xf>
    <xf numFmtId="0" fontId="7" fillId="11" borderId="26" xfId="0" applyFont="1" applyFill="1" applyBorder="1" applyAlignment="1">
      <alignment horizontal="left" vertical="center" wrapText="1"/>
    </xf>
    <xf numFmtId="0" fontId="3" fillId="6" borderId="11" xfId="0" applyFont="1" applyFill="1" applyBorder="1">
      <alignment vertical="top" wrapText="1"/>
    </xf>
    <xf numFmtId="4" fontId="2" fillId="3" borderId="5" xfId="0" applyNumberFormat="1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4" fontId="2" fillId="3" borderId="17" xfId="0" applyNumberFormat="1" applyFont="1" applyFill="1" applyBorder="1" applyAlignment="1">
      <alignment horizontal="center" vertical="center" wrapText="1"/>
    </xf>
    <xf numFmtId="49" fontId="2" fillId="6" borderId="1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4" fillId="9" borderId="23" xfId="0" applyNumberFormat="1" applyFont="1" applyFill="1" applyBorder="1" applyAlignment="1">
      <alignment vertical="center" wrapText="1"/>
    </xf>
    <xf numFmtId="167" fontId="0" fillId="0" borderId="25" xfId="0" applyNumberFormat="1" applyBorder="1" applyAlignment="1">
      <alignment vertical="center" wrapText="1"/>
    </xf>
    <xf numFmtId="0" fontId="9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7" fillId="11" borderId="10" xfId="0" applyFont="1" applyFill="1" applyBorder="1" applyAlignment="1">
      <alignment horizontal="left" vertical="center" wrapText="1"/>
    </xf>
    <xf numFmtId="0" fontId="7" fillId="11" borderId="26" xfId="0" applyFont="1" applyFill="1" applyBorder="1" applyAlignment="1">
      <alignment horizontal="left" vertical="center" wrapText="1"/>
    </xf>
    <xf numFmtId="4" fontId="2" fillId="0" borderId="14" xfId="0" applyNumberFormat="1" applyFont="1" applyBorder="1" applyAlignment="1">
      <alignment horizontal="center" vertical="top" wrapText="1"/>
    </xf>
    <xf numFmtId="4" fontId="2" fillId="3" borderId="17" xfId="0" applyNumberFormat="1" applyFont="1" applyFill="1" applyBorder="1" applyAlignment="1">
      <alignment horizontal="center" vertical="top" wrapText="1"/>
    </xf>
    <xf numFmtId="4" fontId="2" fillId="3" borderId="5" xfId="0" applyNumberFormat="1" applyFont="1" applyFill="1" applyBorder="1" applyAlignment="1">
      <alignment horizontal="center" vertical="top" wrapText="1"/>
    </xf>
    <xf numFmtId="49" fontId="2" fillId="7" borderId="10" xfId="0" applyNumberFormat="1" applyFont="1" applyFill="1" applyBorder="1" applyAlignment="1">
      <alignment horizontal="center" vertical="center" wrapText="1"/>
    </xf>
    <xf numFmtId="166" fontId="2" fillId="0" borderId="18" xfId="0" applyNumberFormat="1" applyFont="1" applyBorder="1" applyAlignment="1">
      <alignment horizontal="center" vertical="center" wrapText="1"/>
    </xf>
    <xf numFmtId="166" fontId="2" fillId="13" borderId="17" xfId="0" applyNumberFormat="1" applyFont="1" applyFill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center" vertical="center" wrapText="1"/>
    </xf>
    <xf numFmtId="4" fontId="2" fillId="6" borderId="10" xfId="0" applyNumberFormat="1" applyFont="1" applyFill="1" applyBorder="1" applyAlignment="1">
      <alignment horizontal="center" vertical="center" wrapText="1"/>
    </xf>
    <xf numFmtId="166" fontId="2" fillId="3" borderId="5" xfId="0" applyNumberFormat="1" applyFont="1" applyFill="1" applyBorder="1" applyAlignment="1">
      <alignment horizontal="center" vertical="top" wrapText="1"/>
    </xf>
    <xf numFmtId="49" fontId="2" fillId="6" borderId="10" xfId="0" applyNumberFormat="1" applyFont="1" applyFill="1" applyBorder="1" applyAlignment="1">
      <alignment horizontal="center" vertical="top" wrapText="1"/>
    </xf>
    <xf numFmtId="164" fontId="2" fillId="4" borderId="11" xfId="0" applyNumberFormat="1" applyFont="1" applyFill="1" applyBorder="1" applyAlignment="1">
      <alignment horizontal="center" vertical="top" wrapText="1"/>
    </xf>
    <xf numFmtId="4" fontId="2" fillId="0" borderId="13" xfId="0" applyNumberFormat="1" applyFont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3" fillId="6" borderId="10" xfId="0" applyFont="1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4" fillId="9" borderId="23" xfId="0" applyFont="1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49" fontId="7" fillId="11" borderId="10" xfId="0" applyNumberFormat="1" applyFont="1" applyFill="1" applyBorder="1" applyAlignment="1">
      <alignment vertical="top" wrapText="1"/>
    </xf>
    <xf numFmtId="0" fontId="3" fillId="11" borderId="10" xfId="0" applyFont="1" applyFill="1" applyBorder="1" applyAlignment="1">
      <alignment vertical="top" wrapText="1"/>
    </xf>
    <xf numFmtId="49" fontId="7" fillId="11" borderId="26" xfId="0" applyNumberFormat="1" applyFont="1" applyFill="1" applyBorder="1" applyAlignment="1">
      <alignment vertical="top" wrapText="1"/>
    </xf>
    <xf numFmtId="0" fontId="3" fillId="11" borderId="26" xfId="0" applyFont="1" applyFill="1" applyBorder="1" applyAlignment="1">
      <alignment vertical="top" wrapText="1"/>
    </xf>
    <xf numFmtId="0" fontId="7" fillId="11" borderId="10" xfId="0" applyFont="1" applyFill="1" applyBorder="1" applyAlignment="1">
      <alignment vertical="top" wrapText="1"/>
    </xf>
    <xf numFmtId="0" fontId="3" fillId="6" borderId="11" xfId="0" applyFont="1" applyFill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3" fillId="7" borderId="10" xfId="0" applyFont="1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FBFBF"/>
      <rgbColor rgb="FF7F7F7F"/>
      <rgbColor rgb="FFFEFEFE"/>
      <rgbColor rgb="FFE8E8E8"/>
      <rgbColor rgb="FFFEFB66"/>
      <rgbColor rgb="FFFEFA8B"/>
      <rgbColor rgb="FFF8BA00"/>
      <rgbColor rgb="FF959FAB"/>
      <rgbColor rgb="FFBDC0BF"/>
      <rgbColor rgb="FFA5A5A5"/>
      <rgbColor rgb="FF3F3F3F"/>
      <rgbColor rgb="FFDBDBDB"/>
      <rgbColor rgb="FFFFF994"/>
      <rgbColor rgb="FFB8B8B8"/>
      <rgbColor rgb="FFD6B242"/>
      <rgbColor rgb="FFAF7319"/>
      <rgbColor rgb="FF6E4910"/>
      <rgbColor rgb="FF834090"/>
      <rgbColor rgb="FF004C7F"/>
      <rgbColor rgb="FFECECEC"/>
      <rgbColor rgb="FFFE634D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161500000000001"/>
          <c:y val="0.12368"/>
          <c:w val="0.86338499999999996"/>
          <c:h val="0.8103369999999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'Propotion - Budget Proportion'!$C$2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D6B243">
                <a:alpha val="7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'Propotion - Budget Proportion'!$A$3:$A$14</c:f>
              <c:numCache>
                <c:formatCode>mmmm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'Propotion - Budget Proportion'!$C$3:$C$14</c:f>
              <c:numCache>
                <c:formatCode>#,##0.00</c:formatCode>
                <c:ptCount val="12"/>
                <c:pt idx="0">
                  <c:v>5922.7199999999993</c:v>
                </c:pt>
                <c:pt idx="1">
                  <c:v>9758.880000000001</c:v>
                </c:pt>
                <c:pt idx="2">
                  <c:v>11508.480000000001</c:v>
                </c:pt>
                <c:pt idx="3">
                  <c:v>10808.64</c:v>
                </c:pt>
                <c:pt idx="4">
                  <c:v>7853.76</c:v>
                </c:pt>
                <c:pt idx="5">
                  <c:v>12234.24</c:v>
                </c:pt>
                <c:pt idx="6">
                  <c:v>6933.5999999999995</c:v>
                </c:pt>
                <c:pt idx="7">
                  <c:v>11599.199999999999</c:v>
                </c:pt>
                <c:pt idx="8">
                  <c:v>9940.32</c:v>
                </c:pt>
                <c:pt idx="9">
                  <c:v>12752.64</c:v>
                </c:pt>
                <c:pt idx="10">
                  <c:v>14398.560000000001</c:v>
                </c:pt>
                <c:pt idx="11">
                  <c:v>15888.960000000001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8-A341-99F8-E06BC84488A8}"/>
            </c:ext>
          </c:extLst>
        </c:ser>
        <c:ser>
          <c:idx val="1"/>
          <c:order val="1"/>
          <c:tx>
            <c:strRef>
              <c:f>'Propotion - Budget Proportion'!$D$2</c:f>
              <c:strCache>
                <c:ptCount val="1"/>
              </c:strCache>
            </c:strRef>
          </c:tx>
          <c:spPr>
            <a:solidFill>
              <a:srgbClr val="AF7319">
                <a:alpha val="7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'Propotion - Budget Proportion'!$A$3:$A$14</c:f>
              <c:numCache>
                <c:formatCode>mmmm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'Propotion - Budget Proportion'!$D$3:$D$14</c:f>
              <c:numCache>
                <c:formatCode>#,##0.00</c:formatCode>
                <c:ptCount val="12"/>
                <c:pt idx="0">
                  <c:v>129600</c:v>
                </c:pt>
                <c:pt idx="1">
                  <c:v>129600</c:v>
                </c:pt>
                <c:pt idx="2">
                  <c:v>129600</c:v>
                </c:pt>
                <c:pt idx="3">
                  <c:v>129600</c:v>
                </c:pt>
                <c:pt idx="4">
                  <c:v>129600</c:v>
                </c:pt>
                <c:pt idx="5">
                  <c:v>129600</c:v>
                </c:pt>
                <c:pt idx="6">
                  <c:v>129600</c:v>
                </c:pt>
                <c:pt idx="7">
                  <c:v>129600</c:v>
                </c:pt>
                <c:pt idx="8">
                  <c:v>129600</c:v>
                </c:pt>
                <c:pt idx="9">
                  <c:v>129600</c:v>
                </c:pt>
                <c:pt idx="10">
                  <c:v>129600</c:v>
                </c:pt>
                <c:pt idx="11">
                  <c:v>129600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8-A341-99F8-E06BC84488A8}"/>
            </c:ext>
          </c:extLst>
        </c:ser>
        <c:ser>
          <c:idx val="2"/>
          <c:order val="2"/>
          <c:tx>
            <c:strRef>
              <c:f>'Propotion - Budget Proportion'!$E$2</c:f>
              <c:strCache>
                <c:ptCount val="1"/>
                <c:pt idx="0">
                  <c:v>Actual </c:v>
                </c:pt>
              </c:strCache>
            </c:strRef>
          </c:tx>
          <c:spPr>
            <a:solidFill>
              <a:srgbClr val="6F4910">
                <a:alpha val="8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'Propotion - Budget Proportion'!$A$3:$A$14</c:f>
              <c:numCache>
                <c:formatCode>mmmm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'Propotion - Budget Proportion'!$E$3:$E$14</c:f>
              <c:numCache>
                <c:formatCode>#,##0.00</c:formatCode>
                <c:ptCount val="12"/>
                <c:pt idx="0">
                  <c:v>5850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5400</c:v>
                </c:pt>
                <c:pt idx="6">
                  <c:v>4900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8-A341-99F8-E06BC8448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4734552"/>
        <c:axId val="2094734553"/>
      </c:barChart>
      <c:dateAx>
        <c:axId val="2094734552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Offset val="100"/>
        <c:baseTimeUnit val="months"/>
      </c:date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4000"/>
        <c:minorUnit val="2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7.9157099999999994E-2"/>
          <c:y val="0"/>
          <c:w val="0.91242800000000002"/>
          <c:h val="6.40667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5038299999999999"/>
          <c:y val="0.12368"/>
          <c:w val="0.84461699999999995"/>
          <c:h val="0.8103369999999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'Propotion - Budget Proportion'!$G$2</c:f>
              <c:strCache>
                <c:ptCount val="1"/>
                <c:pt idx="0">
                  <c:v>Accumulated Shortfall</c:v>
                </c:pt>
              </c:strCache>
            </c:strRef>
          </c:tx>
          <c:spPr>
            <a:solidFill>
              <a:schemeClr val="accent6">
                <a:satOff val="-15798"/>
                <a:lumOff val="-175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'Propotion - Budget Proportion'!$A$3:$A$14</c:f>
              <c:numCache>
                <c:formatCode>mmmm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'Propotion - Budget Proportion'!$G$3:$G$14</c:f>
              <c:numCache>
                <c:formatCode>#,##0.00</c:formatCode>
                <c:ptCount val="12"/>
                <c:pt idx="0">
                  <c:v>-72.719999999999345</c:v>
                </c:pt>
                <c:pt idx="1">
                  <c:v>-9831.6</c:v>
                </c:pt>
                <c:pt idx="2">
                  <c:v>-21340.080000000002</c:v>
                </c:pt>
                <c:pt idx="3">
                  <c:v>-32148.720000000001</c:v>
                </c:pt>
                <c:pt idx="4">
                  <c:v>-40002.480000000003</c:v>
                </c:pt>
                <c:pt idx="5">
                  <c:v>-46836.72</c:v>
                </c:pt>
                <c:pt idx="6">
                  <c:v>-48870.32</c:v>
                </c:pt>
                <c:pt idx="7">
                  <c:v>-60469.52</c:v>
                </c:pt>
                <c:pt idx="8">
                  <c:v>-70409.84</c:v>
                </c:pt>
                <c:pt idx="9">
                  <c:v>-83162.48</c:v>
                </c:pt>
                <c:pt idx="10">
                  <c:v>-97561.04</c:v>
                </c:pt>
                <c:pt idx="11">
                  <c:v>-113450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C-BF4D-A14D-99AEFD88137A}"/>
            </c:ext>
          </c:extLst>
        </c:ser>
        <c:ser>
          <c:idx val="1"/>
          <c:order val="1"/>
          <c:tx>
            <c:strRef>
              <c:f>'Propotion - Budget Proportion'!$E$2</c:f>
              <c:strCache>
                <c:ptCount val="1"/>
                <c:pt idx="0">
                  <c:v>Actual </c:v>
                </c:pt>
              </c:strCache>
            </c:strRef>
          </c:tx>
          <c:spPr>
            <a:solidFill>
              <a:srgbClr val="83419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'Propotion - Budget Proportion'!$A$3:$A$14</c:f>
              <c:numCache>
                <c:formatCode>mmmm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'Propotion - Budget Proportion'!$E$3:$E$14</c:f>
              <c:numCache>
                <c:formatCode>#,##0.00</c:formatCode>
                <c:ptCount val="12"/>
                <c:pt idx="0">
                  <c:v>5850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5400</c:v>
                </c:pt>
                <c:pt idx="6">
                  <c:v>4900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C-BF4D-A14D-99AEFD88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4734552"/>
        <c:axId val="2094734553"/>
      </c:barChart>
      <c:dateAx>
        <c:axId val="2094734552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Offset val="100"/>
        <c:baseTimeUnit val="months"/>
      </c:date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37500"/>
        <c:minorUnit val="18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3093199999999999"/>
          <c:y val="0"/>
          <c:w val="0.82332799999999995"/>
          <c:h val="6.40667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386831</xdr:colOff>
      <xdr:row>0</xdr:row>
      <xdr:rowOff>270967</xdr:rowOff>
    </xdr:from>
    <xdr:to>
      <xdr:col>11</xdr:col>
      <xdr:colOff>841491</xdr:colOff>
      <xdr:row>12</xdr:row>
      <xdr:rowOff>105867</xdr:rowOff>
    </xdr:to>
    <xdr:graphicFrame macro="">
      <xdr:nvGraphicFramePr>
        <xdr:cNvPr id="2" name="2D Column 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266816</xdr:colOff>
      <xdr:row>13</xdr:row>
      <xdr:rowOff>308952</xdr:rowOff>
    </xdr:from>
    <xdr:to>
      <xdr:col>11</xdr:col>
      <xdr:colOff>841491</xdr:colOff>
      <xdr:row>28</xdr:row>
      <xdr:rowOff>154647</xdr:rowOff>
    </xdr:to>
    <xdr:graphicFrame macro="">
      <xdr:nvGraphicFramePr>
        <xdr:cNvPr id="3" name="2D Column 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7"/>
  <sheetViews>
    <sheetView showGridLines="0" workbookViewId="0">
      <selection activeCell="B8" sqref="B8"/>
    </sheetView>
  </sheetViews>
  <sheetFormatPr defaultColWidth="16.28515625" defaultRowHeight="20.100000000000001" customHeight="1"/>
  <cols>
    <col min="1" max="3" width="28" style="1" customWidth="1"/>
    <col min="4" max="4" width="16.28515625" style="1" customWidth="1"/>
    <col min="5" max="16384" width="16.28515625" style="1"/>
  </cols>
  <sheetData>
    <row r="1" spans="1:3" ht="23.25" customHeight="1">
      <c r="A1" s="2" t="s">
        <v>0</v>
      </c>
      <c r="B1" s="123">
        <f>B7+C7</f>
        <v>39.744</v>
      </c>
      <c r="C1" s="145"/>
    </row>
    <row r="2" spans="1:3" ht="23.45" customHeight="1">
      <c r="A2" s="3" t="s">
        <v>1</v>
      </c>
      <c r="B2" s="122">
        <f>'Income Model - Simulator'!H7</f>
        <v>129600</v>
      </c>
      <c r="C2" s="146"/>
    </row>
    <row r="3" spans="1:3" ht="23.45" customHeight="1">
      <c r="A3" s="4" t="s">
        <v>2</v>
      </c>
      <c r="B3" s="5" t="s">
        <v>3</v>
      </c>
      <c r="C3" s="6" t="s">
        <v>4</v>
      </c>
    </row>
    <row r="4" spans="1:3" ht="23.45" customHeight="1">
      <c r="A4" s="3" t="s">
        <v>5</v>
      </c>
      <c r="B4" s="7">
        <v>0.7</v>
      </c>
      <c r="C4" s="8">
        <v>0.3</v>
      </c>
    </row>
    <row r="5" spans="1:3" ht="23.45" customHeight="1">
      <c r="A5" s="4" t="s">
        <v>6</v>
      </c>
      <c r="B5" s="9">
        <f>B4*B2</f>
        <v>90720</v>
      </c>
      <c r="C5" s="10">
        <f>C4*B2</f>
        <v>38880</v>
      </c>
    </row>
    <row r="6" spans="1:3" ht="23.45" customHeight="1">
      <c r="A6" s="3" t="s">
        <v>7</v>
      </c>
      <c r="B6" s="11">
        <v>5000</v>
      </c>
      <c r="C6" s="12">
        <v>1800</v>
      </c>
    </row>
    <row r="7" spans="1:3" ht="23.25" customHeight="1">
      <c r="A7" s="13" t="s">
        <v>8</v>
      </c>
      <c r="B7" s="14">
        <f>B5/B6</f>
        <v>18.143999999999998</v>
      </c>
      <c r="C7" s="15">
        <f>C5/C6</f>
        <v>21.6</v>
      </c>
    </row>
  </sheetData>
  <mergeCells count="2">
    <mergeCell ref="B2:C2"/>
    <mergeCell ref="B1:C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27"/>
  <sheetViews>
    <sheetView showGridLines="0" workbookViewId="0">
      <pane xSplit="2" ySplit="2" topLeftCell="C3" activePane="bottomRight" state="frozen"/>
      <selection pane="bottomRight" activeCell="C3" sqref="C3"/>
      <selection pane="bottomLeft"/>
      <selection pane="topRight"/>
    </sheetView>
  </sheetViews>
  <sheetFormatPr defaultColWidth="16.28515625" defaultRowHeight="20.100000000000001" customHeight="1"/>
  <cols>
    <col min="1" max="1" width="18" style="1" customWidth="1"/>
    <col min="2" max="2" width="35.140625" style="1" customWidth="1"/>
    <col min="3" max="3" width="19" style="1" customWidth="1"/>
    <col min="4" max="4" width="9.85546875" style="1" customWidth="1"/>
    <col min="5" max="5" width="8.85546875" style="1" customWidth="1"/>
    <col min="6" max="6" width="22.7109375" style="1" customWidth="1"/>
    <col min="7" max="8" width="9" style="1" customWidth="1"/>
    <col min="9" max="9" width="16.28515625" style="1" customWidth="1"/>
    <col min="10" max="16384" width="16.28515625" style="1"/>
  </cols>
  <sheetData>
    <row r="1" spans="1:8" ht="22.35" customHeight="1">
      <c r="A1" s="125" t="s">
        <v>73</v>
      </c>
      <c r="B1" s="140">
        <f>'Propotion - Budget Proportion'!C5</f>
        <v>11508.480000000001</v>
      </c>
      <c r="C1" s="142" t="s">
        <v>3</v>
      </c>
      <c r="D1" s="147"/>
      <c r="E1" s="147"/>
      <c r="F1" s="142" t="s">
        <v>74</v>
      </c>
      <c r="G1" s="147"/>
      <c r="H1" s="147"/>
    </row>
    <row r="2" spans="1:8" ht="22.35" customHeight="1">
      <c r="A2" s="156"/>
      <c r="B2" s="156"/>
      <c r="C2" s="143">
        <v>0.7</v>
      </c>
      <c r="D2" s="156"/>
      <c r="E2" s="156"/>
      <c r="F2" s="143">
        <v>0.3</v>
      </c>
      <c r="G2" s="156"/>
      <c r="H2" s="156"/>
    </row>
    <row r="3" spans="1:8" ht="22.5" customHeight="1">
      <c r="A3" s="89" t="s">
        <v>75</v>
      </c>
      <c r="B3" s="90">
        <f>'Propotion - Budget Proportion'!G5</f>
        <v>-21340.080000000002</v>
      </c>
      <c r="C3" s="144">
        <f>B$1*C$2</f>
        <v>8055.9360000000006</v>
      </c>
      <c r="D3" s="157"/>
      <c r="E3" s="157"/>
      <c r="F3" s="133">
        <f>F$2*B$1</f>
        <v>3452.5440000000003</v>
      </c>
      <c r="G3" s="157"/>
      <c r="H3" s="158"/>
    </row>
    <row r="4" spans="1:8" ht="22.5" customHeight="1">
      <c r="A4" s="91"/>
      <c r="B4" s="92" t="s">
        <v>8</v>
      </c>
      <c r="C4" s="134">
        <f>C3/B1</f>
        <v>0.7</v>
      </c>
      <c r="D4" s="148"/>
      <c r="E4" s="148"/>
      <c r="F4" s="135">
        <f>F3/B1</f>
        <v>0.3</v>
      </c>
      <c r="G4" s="148"/>
      <c r="H4" s="146"/>
    </row>
    <row r="5" spans="1:8" ht="22.5" customHeight="1">
      <c r="A5" s="91"/>
      <c r="B5" s="93">
        <f>C4+F4</f>
        <v>1</v>
      </c>
      <c r="C5" s="94" t="s">
        <v>76</v>
      </c>
      <c r="D5" s="95" t="s">
        <v>38</v>
      </c>
      <c r="E5" s="96" t="s">
        <v>77</v>
      </c>
      <c r="F5" s="95" t="s">
        <v>76</v>
      </c>
      <c r="G5" s="95" t="s">
        <v>38</v>
      </c>
      <c r="H5" s="97" t="s">
        <v>77</v>
      </c>
    </row>
    <row r="6" spans="1:8" ht="22.5" customHeight="1">
      <c r="A6" s="136" t="s">
        <v>78</v>
      </c>
      <c r="B6" s="93">
        <v>1</v>
      </c>
      <c r="C6" s="98"/>
      <c r="D6" s="99"/>
      <c r="E6" s="99"/>
      <c r="F6" s="100"/>
      <c r="G6" s="99"/>
      <c r="H6" s="101"/>
    </row>
    <row r="7" spans="1:8" ht="22.5" customHeight="1">
      <c r="A7" s="159"/>
      <c r="B7" s="93">
        <v>2</v>
      </c>
      <c r="C7" s="98"/>
      <c r="D7" s="99"/>
      <c r="E7" s="99"/>
      <c r="F7" s="99"/>
      <c r="G7" s="99"/>
      <c r="H7" s="101"/>
    </row>
    <row r="8" spans="1:8" ht="22.5" customHeight="1">
      <c r="A8" s="159"/>
      <c r="B8" s="93">
        <v>3</v>
      </c>
      <c r="C8" s="98"/>
      <c r="D8" s="99"/>
      <c r="E8" s="99"/>
      <c r="F8" s="99"/>
      <c r="G8" s="99"/>
      <c r="H8" s="101"/>
    </row>
    <row r="9" spans="1:8" ht="22.5" customHeight="1">
      <c r="A9" s="159"/>
      <c r="B9" s="93">
        <v>4</v>
      </c>
      <c r="C9" s="98"/>
      <c r="D9" s="99"/>
      <c r="E9" s="99"/>
      <c r="F9" s="99"/>
      <c r="G9" s="99"/>
      <c r="H9" s="101"/>
    </row>
    <row r="10" spans="1:8" ht="22.5" customHeight="1">
      <c r="A10" s="159"/>
      <c r="B10" s="93">
        <v>5</v>
      </c>
      <c r="C10" s="102"/>
      <c r="D10" s="99"/>
      <c r="E10" s="99"/>
      <c r="F10" s="99"/>
      <c r="G10" s="99"/>
      <c r="H10" s="101"/>
    </row>
    <row r="11" spans="1:8" ht="22.5" customHeight="1">
      <c r="A11" s="159"/>
      <c r="B11" s="93">
        <v>6</v>
      </c>
      <c r="C11" s="102"/>
      <c r="D11" s="99"/>
      <c r="E11" s="99"/>
      <c r="F11" s="99"/>
      <c r="G11" s="99"/>
      <c r="H11" s="101"/>
    </row>
    <row r="12" spans="1:8" ht="22.5" customHeight="1">
      <c r="A12" s="159"/>
      <c r="B12" s="93">
        <v>7</v>
      </c>
      <c r="C12" s="102"/>
      <c r="D12" s="99"/>
      <c r="E12" s="99"/>
      <c r="F12" s="99"/>
      <c r="G12" s="99"/>
      <c r="H12" s="101"/>
    </row>
    <row r="13" spans="1:8" ht="22.5" customHeight="1">
      <c r="A13" s="159"/>
      <c r="B13" s="93">
        <v>8</v>
      </c>
      <c r="C13" s="102"/>
      <c r="D13" s="99"/>
      <c r="E13" s="99"/>
      <c r="F13" s="99"/>
      <c r="G13" s="99"/>
      <c r="H13" s="101"/>
    </row>
    <row r="14" spans="1:8" ht="22.5" customHeight="1">
      <c r="A14" s="159"/>
      <c r="B14" s="93">
        <v>9</v>
      </c>
      <c r="C14" s="102"/>
      <c r="D14" s="99"/>
      <c r="E14" s="99"/>
      <c r="F14" s="99"/>
      <c r="G14" s="99"/>
      <c r="H14" s="101"/>
    </row>
    <row r="15" spans="1:8" ht="22.5" customHeight="1">
      <c r="A15" s="159"/>
      <c r="B15" s="93">
        <v>10</v>
      </c>
      <c r="C15" s="102"/>
      <c r="D15" s="99"/>
      <c r="E15" s="99"/>
      <c r="F15" s="99"/>
      <c r="G15" s="99"/>
      <c r="H15" s="101"/>
    </row>
    <row r="16" spans="1:8" ht="22.5" customHeight="1">
      <c r="A16" s="159"/>
      <c r="B16" s="93">
        <v>11</v>
      </c>
      <c r="C16" s="102"/>
      <c r="D16" s="99"/>
      <c r="E16" s="99"/>
      <c r="F16" s="99"/>
      <c r="G16" s="99"/>
      <c r="H16" s="101"/>
    </row>
    <row r="17" spans="1:8" ht="22.5" customHeight="1">
      <c r="A17" s="159"/>
      <c r="B17" s="93">
        <v>12</v>
      </c>
      <c r="C17" s="102"/>
      <c r="D17" s="99"/>
      <c r="E17" s="99"/>
      <c r="F17" s="99"/>
      <c r="G17" s="99"/>
      <c r="H17" s="101"/>
    </row>
    <row r="18" spans="1:8" ht="22.5" customHeight="1">
      <c r="A18" s="159"/>
      <c r="B18" s="93">
        <v>13</v>
      </c>
      <c r="C18" s="102"/>
      <c r="D18" s="99"/>
      <c r="E18" s="99"/>
      <c r="F18" s="99"/>
      <c r="G18" s="99"/>
      <c r="H18" s="101"/>
    </row>
    <row r="19" spans="1:8" ht="22.5" customHeight="1">
      <c r="A19" s="159"/>
      <c r="B19" s="93">
        <v>14</v>
      </c>
      <c r="C19" s="102"/>
      <c r="D19" s="99"/>
      <c r="E19" s="99"/>
      <c r="F19" s="99"/>
      <c r="G19" s="99"/>
      <c r="H19" s="101"/>
    </row>
    <row r="20" spans="1:8" ht="22.5" customHeight="1">
      <c r="A20" s="159"/>
      <c r="B20" s="93">
        <v>15</v>
      </c>
      <c r="C20" s="102"/>
      <c r="D20" s="99"/>
      <c r="E20" s="99"/>
      <c r="F20" s="99"/>
      <c r="G20" s="99"/>
      <c r="H20" s="101"/>
    </row>
    <row r="21" spans="1:8" ht="22.5" customHeight="1">
      <c r="A21" s="103"/>
      <c r="B21" s="104" t="s">
        <v>42</v>
      </c>
      <c r="C21" s="105"/>
      <c r="D21" s="106">
        <f>SUM(D6:D20)</f>
        <v>0</v>
      </c>
      <c r="E21" s="106">
        <f>SUM(E6:E20)</f>
        <v>0</v>
      </c>
      <c r="F21" s="106"/>
      <c r="G21" s="106">
        <f>SUM(G6:G20)</f>
        <v>0</v>
      </c>
      <c r="H21" s="107">
        <f>SUM(H6:H20)</f>
        <v>0</v>
      </c>
    </row>
    <row r="22" spans="1:8" ht="22.5" customHeight="1">
      <c r="A22" s="103"/>
      <c r="B22" s="104" t="s">
        <v>79</v>
      </c>
      <c r="C22" s="108"/>
      <c r="D22" s="141">
        <f>E21/C3</f>
        <v>0</v>
      </c>
      <c r="E22" s="148"/>
      <c r="F22" s="109"/>
      <c r="G22" s="141">
        <f>H21/F3</f>
        <v>0</v>
      </c>
      <c r="H22" s="146"/>
    </row>
    <row r="23" spans="1:8" ht="22.5" customHeight="1">
      <c r="A23" s="103"/>
      <c r="B23" s="104" t="s">
        <v>80</v>
      </c>
      <c r="C23" s="139">
        <f>D21+G21</f>
        <v>0</v>
      </c>
      <c r="D23" s="160"/>
      <c r="E23" s="160"/>
      <c r="F23" s="160"/>
      <c r="G23" s="160"/>
      <c r="H23" s="161"/>
    </row>
    <row r="24" spans="1:8" ht="22.5" customHeight="1">
      <c r="A24" s="103"/>
      <c r="B24" s="104" t="s">
        <v>81</v>
      </c>
      <c r="C24" s="138">
        <f>C23/B$1</f>
        <v>0</v>
      </c>
      <c r="D24" s="148"/>
      <c r="E24" s="148"/>
      <c r="F24" s="148"/>
      <c r="G24" s="148"/>
      <c r="H24" s="146"/>
    </row>
    <row r="25" spans="1:8" ht="22.5" customHeight="1">
      <c r="A25" s="103"/>
      <c r="B25" s="104" t="s">
        <v>82</v>
      </c>
      <c r="C25" s="139">
        <f>E21+H21</f>
        <v>0</v>
      </c>
      <c r="D25" s="160"/>
      <c r="E25" s="160"/>
      <c r="F25" s="160"/>
      <c r="G25" s="160"/>
      <c r="H25" s="161"/>
    </row>
    <row r="26" spans="1:8" ht="22.5" customHeight="1">
      <c r="A26" s="103"/>
      <c r="B26" s="104" t="s">
        <v>83</v>
      </c>
      <c r="C26" s="124">
        <f>C25-B$1</f>
        <v>-11508.480000000001</v>
      </c>
      <c r="D26" s="148"/>
      <c r="E26" s="148"/>
      <c r="F26" s="148"/>
      <c r="G26" s="148"/>
      <c r="H26" s="146"/>
    </row>
    <row r="27" spans="1:8" ht="22.35" customHeight="1">
      <c r="A27" s="103"/>
      <c r="B27" s="104" t="s">
        <v>84</v>
      </c>
      <c r="C27" s="137">
        <f>C25/B$1</f>
        <v>0</v>
      </c>
      <c r="D27" s="162"/>
      <c r="E27" s="162"/>
      <c r="F27" s="162"/>
      <c r="G27" s="162"/>
      <c r="H27" s="163"/>
    </row>
  </sheetData>
  <mergeCells count="18">
    <mergeCell ref="C27:H27"/>
    <mergeCell ref="C24:H24"/>
    <mergeCell ref="C23:H23"/>
    <mergeCell ref="B1:B2"/>
    <mergeCell ref="C26:H26"/>
    <mergeCell ref="D22:E22"/>
    <mergeCell ref="G22:H22"/>
    <mergeCell ref="C1:E1"/>
    <mergeCell ref="F1:H1"/>
    <mergeCell ref="C25:H25"/>
    <mergeCell ref="C2:E2"/>
    <mergeCell ref="C3:E3"/>
    <mergeCell ref="F2:H2"/>
    <mergeCell ref="F3:H3"/>
    <mergeCell ref="C4:E4"/>
    <mergeCell ref="F4:H4"/>
    <mergeCell ref="A1:A2"/>
    <mergeCell ref="A6:A20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H27"/>
  <sheetViews>
    <sheetView showGridLines="0" workbookViewId="0">
      <pane xSplit="2" ySplit="2" topLeftCell="C3" activePane="bottomRight" state="frozen"/>
      <selection pane="bottomRight" activeCell="C3" sqref="C3"/>
      <selection pane="bottomLeft"/>
      <selection pane="topRight"/>
    </sheetView>
  </sheetViews>
  <sheetFormatPr defaultColWidth="16.28515625" defaultRowHeight="20.100000000000001" customHeight="1"/>
  <cols>
    <col min="1" max="1" width="18.42578125" style="1" customWidth="1"/>
    <col min="2" max="2" width="33.7109375" style="1" customWidth="1"/>
    <col min="3" max="3" width="19" style="1" customWidth="1"/>
    <col min="4" max="4" width="9.85546875" style="1" customWidth="1"/>
    <col min="5" max="5" width="8.85546875" style="1" customWidth="1"/>
    <col min="6" max="6" width="22.7109375" style="1" customWidth="1"/>
    <col min="7" max="8" width="9" style="1" customWidth="1"/>
    <col min="9" max="9" width="16.28515625" style="1" customWidth="1"/>
    <col min="10" max="16384" width="16.28515625" style="1"/>
  </cols>
  <sheetData>
    <row r="1" spans="1:8" ht="22.35" customHeight="1">
      <c r="A1" s="125" t="s">
        <v>73</v>
      </c>
      <c r="B1" s="140">
        <f>'Propotion - Budget Proportion'!C6</f>
        <v>10808.64</v>
      </c>
      <c r="C1" s="142" t="s">
        <v>3</v>
      </c>
      <c r="D1" s="147"/>
      <c r="E1" s="147"/>
      <c r="F1" s="142" t="s">
        <v>74</v>
      </c>
      <c r="G1" s="147"/>
      <c r="H1" s="147"/>
    </row>
    <row r="2" spans="1:8" ht="22.35" customHeight="1">
      <c r="A2" s="156"/>
      <c r="B2" s="156"/>
      <c r="C2" s="143">
        <v>0.7</v>
      </c>
      <c r="D2" s="156"/>
      <c r="E2" s="156"/>
      <c r="F2" s="143">
        <v>0.3</v>
      </c>
      <c r="G2" s="156"/>
      <c r="H2" s="156"/>
    </row>
    <row r="3" spans="1:8" ht="22.5" customHeight="1">
      <c r="A3" s="89" t="s">
        <v>75</v>
      </c>
      <c r="B3" s="90">
        <f>'Propotion - Budget Proportion'!G6</f>
        <v>-32148.720000000001</v>
      </c>
      <c r="C3" s="144">
        <f>B$1*C$2</f>
        <v>7566.0479999999989</v>
      </c>
      <c r="D3" s="157"/>
      <c r="E3" s="157"/>
      <c r="F3" s="133">
        <f>F$2*B$1</f>
        <v>3242.5919999999996</v>
      </c>
      <c r="G3" s="157"/>
      <c r="H3" s="158"/>
    </row>
    <row r="4" spans="1:8" ht="22.5" customHeight="1">
      <c r="A4" s="91"/>
      <c r="B4" s="92" t="s">
        <v>8</v>
      </c>
      <c r="C4" s="134">
        <f>C3/B1</f>
        <v>0.7</v>
      </c>
      <c r="D4" s="148"/>
      <c r="E4" s="148"/>
      <c r="F4" s="135">
        <f>F3/B1</f>
        <v>0.3</v>
      </c>
      <c r="G4" s="148"/>
      <c r="H4" s="146"/>
    </row>
    <row r="5" spans="1:8" ht="22.5" customHeight="1">
      <c r="A5" s="91"/>
      <c r="B5" s="93">
        <f>C4+F4</f>
        <v>1</v>
      </c>
      <c r="C5" s="94" t="s">
        <v>76</v>
      </c>
      <c r="D5" s="95" t="s">
        <v>38</v>
      </c>
      <c r="E5" s="96" t="s">
        <v>77</v>
      </c>
      <c r="F5" s="95" t="s">
        <v>76</v>
      </c>
      <c r="G5" s="95" t="s">
        <v>38</v>
      </c>
      <c r="H5" s="97" t="s">
        <v>77</v>
      </c>
    </row>
    <row r="6" spans="1:8" ht="22.5" customHeight="1">
      <c r="A6" s="136" t="s">
        <v>78</v>
      </c>
      <c r="B6" s="93">
        <v>1</v>
      </c>
      <c r="C6" s="98"/>
      <c r="D6" s="99"/>
      <c r="E6" s="99"/>
      <c r="F6" s="99"/>
      <c r="G6" s="99"/>
      <c r="H6" s="101"/>
    </row>
    <row r="7" spans="1:8" ht="22.5" customHeight="1">
      <c r="A7" s="159"/>
      <c r="B7" s="93">
        <v>2</v>
      </c>
      <c r="C7" s="98"/>
      <c r="D7" s="99"/>
      <c r="E7" s="99"/>
      <c r="F7" s="99"/>
      <c r="G7" s="99"/>
      <c r="H7" s="101"/>
    </row>
    <row r="8" spans="1:8" ht="22.5" customHeight="1">
      <c r="A8" s="159"/>
      <c r="B8" s="93">
        <v>3</v>
      </c>
      <c r="C8" s="98"/>
      <c r="D8" s="99"/>
      <c r="E8" s="99"/>
      <c r="F8" s="99"/>
      <c r="G8" s="99"/>
      <c r="H8" s="101"/>
    </row>
    <row r="9" spans="1:8" ht="22.5" customHeight="1">
      <c r="A9" s="159"/>
      <c r="B9" s="93">
        <v>4</v>
      </c>
      <c r="C9" s="98"/>
      <c r="D9" s="99"/>
      <c r="E9" s="99"/>
      <c r="F9" s="99"/>
      <c r="G9" s="99"/>
      <c r="H9" s="101"/>
    </row>
    <row r="10" spans="1:8" ht="22.5" customHeight="1">
      <c r="A10" s="159"/>
      <c r="B10" s="93">
        <v>5</v>
      </c>
      <c r="C10" s="102"/>
      <c r="D10" s="99"/>
      <c r="E10" s="99"/>
      <c r="F10" s="99"/>
      <c r="G10" s="99"/>
      <c r="H10" s="101"/>
    </row>
    <row r="11" spans="1:8" ht="22.5" customHeight="1">
      <c r="A11" s="159"/>
      <c r="B11" s="93">
        <v>6</v>
      </c>
      <c r="C11" s="102"/>
      <c r="D11" s="99"/>
      <c r="E11" s="99"/>
      <c r="F11" s="99"/>
      <c r="G11" s="99"/>
      <c r="H11" s="101"/>
    </row>
    <row r="12" spans="1:8" ht="22.5" customHeight="1">
      <c r="A12" s="159"/>
      <c r="B12" s="93">
        <v>7</v>
      </c>
      <c r="C12" s="102"/>
      <c r="D12" s="99"/>
      <c r="E12" s="99"/>
      <c r="F12" s="99"/>
      <c r="G12" s="99"/>
      <c r="H12" s="101"/>
    </row>
    <row r="13" spans="1:8" ht="22.5" customHeight="1">
      <c r="A13" s="159"/>
      <c r="B13" s="93">
        <v>8</v>
      </c>
      <c r="C13" s="102"/>
      <c r="D13" s="99"/>
      <c r="E13" s="99"/>
      <c r="F13" s="99"/>
      <c r="G13" s="99"/>
      <c r="H13" s="101"/>
    </row>
    <row r="14" spans="1:8" ht="22.5" customHeight="1">
      <c r="A14" s="159"/>
      <c r="B14" s="93">
        <v>9</v>
      </c>
      <c r="C14" s="102"/>
      <c r="D14" s="99"/>
      <c r="E14" s="99"/>
      <c r="F14" s="99"/>
      <c r="G14" s="99"/>
      <c r="H14" s="101"/>
    </row>
    <row r="15" spans="1:8" ht="22.5" customHeight="1">
      <c r="A15" s="159"/>
      <c r="B15" s="93">
        <v>10</v>
      </c>
      <c r="C15" s="102"/>
      <c r="D15" s="99"/>
      <c r="E15" s="99"/>
      <c r="F15" s="99"/>
      <c r="G15" s="99"/>
      <c r="H15" s="101"/>
    </row>
    <row r="16" spans="1:8" ht="22.5" customHeight="1">
      <c r="A16" s="159"/>
      <c r="B16" s="93">
        <v>11</v>
      </c>
      <c r="C16" s="102"/>
      <c r="D16" s="99"/>
      <c r="E16" s="99"/>
      <c r="F16" s="99"/>
      <c r="G16" s="99"/>
      <c r="H16" s="101"/>
    </row>
    <row r="17" spans="1:8" ht="22.5" customHeight="1">
      <c r="A17" s="159"/>
      <c r="B17" s="93">
        <v>12</v>
      </c>
      <c r="C17" s="102"/>
      <c r="D17" s="99"/>
      <c r="E17" s="99"/>
      <c r="F17" s="99"/>
      <c r="G17" s="99"/>
      <c r="H17" s="101"/>
    </row>
    <row r="18" spans="1:8" ht="22.5" customHeight="1">
      <c r="A18" s="159"/>
      <c r="B18" s="93">
        <v>13</v>
      </c>
      <c r="C18" s="102"/>
      <c r="D18" s="99"/>
      <c r="E18" s="99"/>
      <c r="F18" s="99"/>
      <c r="G18" s="99"/>
      <c r="H18" s="101"/>
    </row>
    <row r="19" spans="1:8" ht="22.5" customHeight="1">
      <c r="A19" s="159"/>
      <c r="B19" s="93">
        <v>14</v>
      </c>
      <c r="C19" s="102"/>
      <c r="D19" s="99"/>
      <c r="E19" s="99"/>
      <c r="F19" s="99"/>
      <c r="G19" s="99"/>
      <c r="H19" s="101"/>
    </row>
    <row r="20" spans="1:8" ht="22.5" customHeight="1">
      <c r="A20" s="159"/>
      <c r="B20" s="93">
        <v>15</v>
      </c>
      <c r="C20" s="102"/>
      <c r="D20" s="99"/>
      <c r="E20" s="99"/>
      <c r="F20" s="99"/>
      <c r="G20" s="99"/>
      <c r="H20" s="101"/>
    </row>
    <row r="21" spans="1:8" ht="22.5" customHeight="1">
      <c r="A21" s="103"/>
      <c r="B21" s="104" t="s">
        <v>42</v>
      </c>
      <c r="C21" s="105"/>
      <c r="D21" s="106">
        <f>SUM(D6:D20)</f>
        <v>0</v>
      </c>
      <c r="E21" s="106">
        <f>SUM(E6:E20)</f>
        <v>0</v>
      </c>
      <c r="F21" s="106"/>
      <c r="G21" s="106">
        <f>SUM(G6:G20)</f>
        <v>0</v>
      </c>
      <c r="H21" s="107">
        <f>SUM(H6:H20)</f>
        <v>0</v>
      </c>
    </row>
    <row r="22" spans="1:8" ht="22.5" customHeight="1">
      <c r="A22" s="103"/>
      <c r="B22" s="104" t="s">
        <v>79</v>
      </c>
      <c r="C22" s="108"/>
      <c r="D22" s="141">
        <f>E21/C3</f>
        <v>0</v>
      </c>
      <c r="E22" s="148"/>
      <c r="F22" s="109"/>
      <c r="G22" s="141">
        <f>H21/F3</f>
        <v>0</v>
      </c>
      <c r="H22" s="146"/>
    </row>
    <row r="23" spans="1:8" ht="22.5" customHeight="1">
      <c r="A23" s="103"/>
      <c r="B23" s="104" t="s">
        <v>80</v>
      </c>
      <c r="C23" s="139">
        <f>D21+G21</f>
        <v>0</v>
      </c>
      <c r="D23" s="160"/>
      <c r="E23" s="160"/>
      <c r="F23" s="160"/>
      <c r="G23" s="160"/>
      <c r="H23" s="161"/>
    </row>
    <row r="24" spans="1:8" ht="22.5" customHeight="1">
      <c r="A24" s="103"/>
      <c r="B24" s="104" t="s">
        <v>81</v>
      </c>
      <c r="C24" s="138">
        <f>C23/B$1</f>
        <v>0</v>
      </c>
      <c r="D24" s="148"/>
      <c r="E24" s="148"/>
      <c r="F24" s="148"/>
      <c r="G24" s="148"/>
      <c r="H24" s="146"/>
    </row>
    <row r="25" spans="1:8" ht="22.5" customHeight="1">
      <c r="A25" s="103"/>
      <c r="B25" s="104" t="s">
        <v>82</v>
      </c>
      <c r="C25" s="139">
        <f>E21+H21</f>
        <v>0</v>
      </c>
      <c r="D25" s="160"/>
      <c r="E25" s="160"/>
      <c r="F25" s="160"/>
      <c r="G25" s="160"/>
      <c r="H25" s="161"/>
    </row>
    <row r="26" spans="1:8" ht="22.5" customHeight="1">
      <c r="A26" s="103"/>
      <c r="B26" s="104" t="s">
        <v>83</v>
      </c>
      <c r="C26" s="124">
        <f>C25-B$1</f>
        <v>-10808.64</v>
      </c>
      <c r="D26" s="148"/>
      <c r="E26" s="148"/>
      <c r="F26" s="148"/>
      <c r="G26" s="148"/>
      <c r="H26" s="146"/>
    </row>
    <row r="27" spans="1:8" ht="22.35" customHeight="1">
      <c r="A27" s="103"/>
      <c r="B27" s="104" t="s">
        <v>84</v>
      </c>
      <c r="C27" s="137">
        <f>C25/B$1</f>
        <v>0</v>
      </c>
      <c r="D27" s="162"/>
      <c r="E27" s="162"/>
      <c r="F27" s="162"/>
      <c r="G27" s="162"/>
      <c r="H27" s="163"/>
    </row>
  </sheetData>
  <mergeCells count="18">
    <mergeCell ref="C27:H27"/>
    <mergeCell ref="C24:H24"/>
    <mergeCell ref="C23:H23"/>
    <mergeCell ref="B1:B2"/>
    <mergeCell ref="C26:H26"/>
    <mergeCell ref="D22:E22"/>
    <mergeCell ref="G22:H22"/>
    <mergeCell ref="C1:E1"/>
    <mergeCell ref="F1:H1"/>
    <mergeCell ref="C25:H25"/>
    <mergeCell ref="C2:E2"/>
    <mergeCell ref="C3:E3"/>
    <mergeCell ref="F2:H2"/>
    <mergeCell ref="F3:H3"/>
    <mergeCell ref="C4:E4"/>
    <mergeCell ref="F4:H4"/>
    <mergeCell ref="A1:A2"/>
    <mergeCell ref="A6:A20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27"/>
  <sheetViews>
    <sheetView showGridLines="0" workbookViewId="0">
      <pane xSplit="2" ySplit="2" topLeftCell="C3" activePane="bottomRight" state="frozen"/>
      <selection pane="bottomRight" activeCell="C3" sqref="C3"/>
      <selection pane="bottomLeft"/>
      <selection pane="topRight"/>
    </sheetView>
  </sheetViews>
  <sheetFormatPr defaultColWidth="16.28515625" defaultRowHeight="20.100000000000001" customHeight="1"/>
  <cols>
    <col min="1" max="1" width="15.7109375" style="1" customWidth="1"/>
    <col min="2" max="2" width="36.140625" style="1" customWidth="1"/>
    <col min="3" max="3" width="19" style="1" customWidth="1"/>
    <col min="4" max="4" width="9.85546875" style="1" customWidth="1"/>
    <col min="5" max="5" width="8.85546875" style="1" customWidth="1"/>
    <col min="6" max="6" width="22.7109375" style="1" customWidth="1"/>
    <col min="7" max="8" width="9" style="1" customWidth="1"/>
    <col min="9" max="9" width="16.28515625" style="1" customWidth="1"/>
    <col min="10" max="16384" width="16.28515625" style="1"/>
  </cols>
  <sheetData>
    <row r="1" spans="1:8" ht="22.35" customHeight="1">
      <c r="A1" s="125" t="s">
        <v>73</v>
      </c>
      <c r="B1" s="140">
        <f>'Propotion - Budget Proportion'!C7</f>
        <v>7853.76</v>
      </c>
      <c r="C1" s="142" t="s">
        <v>3</v>
      </c>
      <c r="D1" s="147"/>
      <c r="E1" s="147"/>
      <c r="F1" s="142" t="s">
        <v>74</v>
      </c>
      <c r="G1" s="147"/>
      <c r="H1" s="147"/>
    </row>
    <row r="2" spans="1:8" ht="22.35" customHeight="1">
      <c r="A2" s="156"/>
      <c r="B2" s="156"/>
      <c r="C2" s="143">
        <v>0.7</v>
      </c>
      <c r="D2" s="156"/>
      <c r="E2" s="156"/>
      <c r="F2" s="143">
        <v>0.3</v>
      </c>
      <c r="G2" s="156"/>
      <c r="H2" s="156"/>
    </row>
    <row r="3" spans="1:8" ht="22.5" customHeight="1">
      <c r="A3" s="89" t="s">
        <v>75</v>
      </c>
      <c r="B3" s="90">
        <f>'Propotion - Budget Proportion'!G7</f>
        <v>-40002.480000000003</v>
      </c>
      <c r="C3" s="144">
        <f>B$1*C$2</f>
        <v>5497.6319999999996</v>
      </c>
      <c r="D3" s="157"/>
      <c r="E3" s="157"/>
      <c r="F3" s="133">
        <f>F$2*B$1</f>
        <v>2356.1280000000002</v>
      </c>
      <c r="G3" s="157"/>
      <c r="H3" s="158"/>
    </row>
    <row r="4" spans="1:8" ht="22.5" customHeight="1">
      <c r="A4" s="91"/>
      <c r="B4" s="92" t="s">
        <v>8</v>
      </c>
      <c r="C4" s="134">
        <f>C3/B1</f>
        <v>0.7</v>
      </c>
      <c r="D4" s="148"/>
      <c r="E4" s="148"/>
      <c r="F4" s="135">
        <f>F3/B1</f>
        <v>0.3</v>
      </c>
      <c r="G4" s="148"/>
      <c r="H4" s="146"/>
    </row>
    <row r="5" spans="1:8" ht="22.5" customHeight="1">
      <c r="A5" s="91"/>
      <c r="B5" s="93">
        <f>C4+F4</f>
        <v>1</v>
      </c>
      <c r="C5" s="94" t="s">
        <v>76</v>
      </c>
      <c r="D5" s="95" t="s">
        <v>38</v>
      </c>
      <c r="E5" s="96" t="s">
        <v>77</v>
      </c>
      <c r="F5" s="95" t="s">
        <v>76</v>
      </c>
      <c r="G5" s="95" t="s">
        <v>38</v>
      </c>
      <c r="H5" s="97" t="s">
        <v>77</v>
      </c>
    </row>
    <row r="6" spans="1:8" ht="22.5" customHeight="1">
      <c r="A6" s="136" t="s">
        <v>78</v>
      </c>
      <c r="B6" s="93">
        <v>1</v>
      </c>
      <c r="C6" s="98"/>
      <c r="D6" s="99"/>
      <c r="E6" s="99"/>
      <c r="F6" s="99"/>
      <c r="G6" s="99"/>
      <c r="H6" s="101"/>
    </row>
    <row r="7" spans="1:8" ht="22.5" customHeight="1">
      <c r="A7" s="159"/>
      <c r="B7" s="93">
        <v>2</v>
      </c>
      <c r="C7" s="98"/>
      <c r="D7" s="99"/>
      <c r="E7" s="99"/>
      <c r="F7" s="99"/>
      <c r="G7" s="99"/>
      <c r="H7" s="101"/>
    </row>
    <row r="8" spans="1:8" ht="22.5" customHeight="1">
      <c r="A8" s="159"/>
      <c r="B8" s="93">
        <v>3</v>
      </c>
      <c r="C8" s="98"/>
      <c r="D8" s="99"/>
      <c r="E8" s="99"/>
      <c r="F8" s="99"/>
      <c r="G8" s="99"/>
      <c r="H8" s="101"/>
    </row>
    <row r="9" spans="1:8" ht="22.5" customHeight="1">
      <c r="A9" s="159"/>
      <c r="B9" s="93">
        <v>4</v>
      </c>
      <c r="C9" s="98"/>
      <c r="D9" s="99"/>
      <c r="E9" s="99"/>
      <c r="F9" s="99"/>
      <c r="G9" s="99"/>
      <c r="H9" s="101"/>
    </row>
    <row r="10" spans="1:8" ht="22.5" customHeight="1">
      <c r="A10" s="159"/>
      <c r="B10" s="93">
        <v>5</v>
      </c>
      <c r="C10" s="102"/>
      <c r="D10" s="99"/>
      <c r="E10" s="99"/>
      <c r="F10" s="99"/>
      <c r="G10" s="99"/>
      <c r="H10" s="101"/>
    </row>
    <row r="11" spans="1:8" ht="22.5" customHeight="1">
      <c r="A11" s="159"/>
      <c r="B11" s="93">
        <v>6</v>
      </c>
      <c r="C11" s="102"/>
      <c r="D11" s="99"/>
      <c r="E11" s="99"/>
      <c r="F11" s="99"/>
      <c r="G11" s="99"/>
      <c r="H11" s="101"/>
    </row>
    <row r="12" spans="1:8" ht="22.5" customHeight="1">
      <c r="A12" s="159"/>
      <c r="B12" s="93">
        <v>7</v>
      </c>
      <c r="C12" s="102"/>
      <c r="D12" s="99"/>
      <c r="E12" s="99"/>
      <c r="F12" s="99"/>
      <c r="G12" s="99"/>
      <c r="H12" s="101"/>
    </row>
    <row r="13" spans="1:8" ht="22.5" customHeight="1">
      <c r="A13" s="159"/>
      <c r="B13" s="93">
        <v>8</v>
      </c>
      <c r="C13" s="102"/>
      <c r="D13" s="99"/>
      <c r="E13" s="99"/>
      <c r="F13" s="99"/>
      <c r="G13" s="99"/>
      <c r="H13" s="101"/>
    </row>
    <row r="14" spans="1:8" ht="22.5" customHeight="1">
      <c r="A14" s="159"/>
      <c r="B14" s="93">
        <v>9</v>
      </c>
      <c r="C14" s="102"/>
      <c r="D14" s="99"/>
      <c r="E14" s="99"/>
      <c r="F14" s="99"/>
      <c r="G14" s="99"/>
      <c r="H14" s="101"/>
    </row>
    <row r="15" spans="1:8" ht="22.5" customHeight="1">
      <c r="A15" s="159"/>
      <c r="B15" s="93">
        <v>10</v>
      </c>
      <c r="C15" s="102"/>
      <c r="D15" s="99"/>
      <c r="E15" s="99"/>
      <c r="F15" s="99"/>
      <c r="G15" s="99"/>
      <c r="H15" s="101"/>
    </row>
    <row r="16" spans="1:8" ht="22.5" customHeight="1">
      <c r="A16" s="159"/>
      <c r="B16" s="93">
        <v>11</v>
      </c>
      <c r="C16" s="102"/>
      <c r="D16" s="99"/>
      <c r="E16" s="99"/>
      <c r="F16" s="99"/>
      <c r="G16" s="99"/>
      <c r="H16" s="101"/>
    </row>
    <row r="17" spans="1:8" ht="22.5" customHeight="1">
      <c r="A17" s="159"/>
      <c r="B17" s="93">
        <v>12</v>
      </c>
      <c r="C17" s="102"/>
      <c r="D17" s="99"/>
      <c r="E17" s="99"/>
      <c r="F17" s="99"/>
      <c r="G17" s="99"/>
      <c r="H17" s="101"/>
    </row>
    <row r="18" spans="1:8" ht="22.5" customHeight="1">
      <c r="A18" s="159"/>
      <c r="B18" s="93">
        <v>13</v>
      </c>
      <c r="C18" s="102"/>
      <c r="D18" s="99"/>
      <c r="E18" s="99"/>
      <c r="F18" s="99"/>
      <c r="G18" s="99"/>
      <c r="H18" s="101"/>
    </row>
    <row r="19" spans="1:8" ht="22.5" customHeight="1">
      <c r="A19" s="159"/>
      <c r="B19" s="93">
        <v>14</v>
      </c>
      <c r="C19" s="102"/>
      <c r="D19" s="99"/>
      <c r="E19" s="99"/>
      <c r="F19" s="99"/>
      <c r="G19" s="99"/>
      <c r="H19" s="101"/>
    </row>
    <row r="20" spans="1:8" ht="22.5" customHeight="1">
      <c r="A20" s="159"/>
      <c r="B20" s="93">
        <v>15</v>
      </c>
      <c r="C20" s="102"/>
      <c r="D20" s="99"/>
      <c r="E20" s="99"/>
      <c r="F20" s="99"/>
      <c r="G20" s="99"/>
      <c r="H20" s="101"/>
    </row>
    <row r="21" spans="1:8" ht="22.5" customHeight="1">
      <c r="A21" s="103"/>
      <c r="B21" s="104" t="s">
        <v>42</v>
      </c>
      <c r="C21" s="105"/>
      <c r="D21" s="106">
        <f>SUM(D6:D20)</f>
        <v>0</v>
      </c>
      <c r="E21" s="106">
        <f>SUM(E6:E20)</f>
        <v>0</v>
      </c>
      <c r="F21" s="106"/>
      <c r="G21" s="106">
        <f>SUM(G6:G20)</f>
        <v>0</v>
      </c>
      <c r="H21" s="107">
        <f>SUM(H6:H20)</f>
        <v>0</v>
      </c>
    </row>
    <row r="22" spans="1:8" ht="22.5" customHeight="1">
      <c r="A22" s="103"/>
      <c r="B22" s="104" t="s">
        <v>79</v>
      </c>
      <c r="C22" s="108"/>
      <c r="D22" s="141">
        <f>E21/C3</f>
        <v>0</v>
      </c>
      <c r="E22" s="148"/>
      <c r="F22" s="109"/>
      <c r="G22" s="141">
        <f>H21/F3</f>
        <v>0</v>
      </c>
      <c r="H22" s="146"/>
    </row>
    <row r="23" spans="1:8" ht="22.5" customHeight="1">
      <c r="A23" s="103"/>
      <c r="B23" s="104" t="s">
        <v>80</v>
      </c>
      <c r="C23" s="139">
        <f>D21+G21</f>
        <v>0</v>
      </c>
      <c r="D23" s="160"/>
      <c r="E23" s="160"/>
      <c r="F23" s="160"/>
      <c r="G23" s="160"/>
      <c r="H23" s="161"/>
    </row>
    <row r="24" spans="1:8" ht="22.5" customHeight="1">
      <c r="A24" s="103"/>
      <c r="B24" s="104" t="s">
        <v>81</v>
      </c>
      <c r="C24" s="138">
        <f>C23/B$1</f>
        <v>0</v>
      </c>
      <c r="D24" s="148"/>
      <c r="E24" s="148"/>
      <c r="F24" s="148"/>
      <c r="G24" s="148"/>
      <c r="H24" s="146"/>
    </row>
    <row r="25" spans="1:8" ht="22.5" customHeight="1">
      <c r="A25" s="103"/>
      <c r="B25" s="104" t="s">
        <v>82</v>
      </c>
      <c r="C25" s="139">
        <f>E21+H21</f>
        <v>0</v>
      </c>
      <c r="D25" s="160"/>
      <c r="E25" s="160"/>
      <c r="F25" s="160"/>
      <c r="G25" s="160"/>
      <c r="H25" s="161"/>
    </row>
    <row r="26" spans="1:8" ht="22.5" customHeight="1">
      <c r="A26" s="103"/>
      <c r="B26" s="104" t="s">
        <v>83</v>
      </c>
      <c r="C26" s="124">
        <f>C25-B$1</f>
        <v>-7853.76</v>
      </c>
      <c r="D26" s="148"/>
      <c r="E26" s="148"/>
      <c r="F26" s="148"/>
      <c r="G26" s="148"/>
      <c r="H26" s="146"/>
    </row>
    <row r="27" spans="1:8" ht="22.35" customHeight="1">
      <c r="A27" s="103"/>
      <c r="B27" s="104" t="s">
        <v>84</v>
      </c>
      <c r="C27" s="137">
        <f>C25/B$1</f>
        <v>0</v>
      </c>
      <c r="D27" s="162"/>
      <c r="E27" s="162"/>
      <c r="F27" s="162"/>
      <c r="G27" s="162"/>
      <c r="H27" s="163"/>
    </row>
  </sheetData>
  <mergeCells count="18">
    <mergeCell ref="C27:H27"/>
    <mergeCell ref="C24:H24"/>
    <mergeCell ref="C23:H23"/>
    <mergeCell ref="B1:B2"/>
    <mergeCell ref="C26:H26"/>
    <mergeCell ref="D22:E22"/>
    <mergeCell ref="G22:H22"/>
    <mergeCell ref="C1:E1"/>
    <mergeCell ref="F1:H1"/>
    <mergeCell ref="C25:H25"/>
    <mergeCell ref="C2:E2"/>
    <mergeCell ref="C3:E3"/>
    <mergeCell ref="F2:H2"/>
    <mergeCell ref="F3:H3"/>
    <mergeCell ref="C4:E4"/>
    <mergeCell ref="F4:H4"/>
    <mergeCell ref="A1:A2"/>
    <mergeCell ref="A6:A20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H27"/>
  <sheetViews>
    <sheetView showGridLines="0" workbookViewId="0">
      <pane xSplit="2" ySplit="2" topLeftCell="C3" activePane="bottomRight" state="frozen"/>
      <selection pane="bottomRight" activeCell="C3" sqref="C3"/>
      <selection pane="bottomLeft"/>
      <selection pane="topRight"/>
    </sheetView>
  </sheetViews>
  <sheetFormatPr defaultColWidth="16.28515625" defaultRowHeight="20.100000000000001" customHeight="1"/>
  <cols>
    <col min="1" max="1" width="18" style="1" customWidth="1"/>
    <col min="2" max="2" width="34.140625" style="1" customWidth="1"/>
    <col min="3" max="3" width="19" style="1" customWidth="1"/>
    <col min="4" max="4" width="9.85546875" style="1" customWidth="1"/>
    <col min="5" max="5" width="8.85546875" style="1" customWidth="1"/>
    <col min="6" max="6" width="22.7109375" style="1" customWidth="1"/>
    <col min="7" max="8" width="9" style="1" customWidth="1"/>
    <col min="9" max="9" width="16.28515625" style="1" customWidth="1"/>
    <col min="10" max="16384" width="16.28515625" style="1"/>
  </cols>
  <sheetData>
    <row r="1" spans="1:8" ht="22.35" customHeight="1">
      <c r="A1" s="125" t="s">
        <v>73</v>
      </c>
      <c r="B1" s="140">
        <f>'Propotion - Budget Proportion'!C8</f>
        <v>12234.24</v>
      </c>
      <c r="C1" s="142" t="s">
        <v>3</v>
      </c>
      <c r="D1" s="147"/>
      <c r="E1" s="147"/>
      <c r="F1" s="142" t="s">
        <v>74</v>
      </c>
      <c r="G1" s="147"/>
      <c r="H1" s="147"/>
    </row>
    <row r="2" spans="1:8" ht="22.35" customHeight="1">
      <c r="A2" s="156"/>
      <c r="B2" s="156"/>
      <c r="C2" s="143">
        <v>0.8</v>
      </c>
      <c r="D2" s="156"/>
      <c r="E2" s="156"/>
      <c r="F2" s="143">
        <v>0.2</v>
      </c>
      <c r="G2" s="156"/>
      <c r="H2" s="156"/>
    </row>
    <row r="3" spans="1:8" ht="22.5" customHeight="1">
      <c r="A3" s="89" t="s">
        <v>75</v>
      </c>
      <c r="B3" s="90">
        <f>'Propotion - Budget Proportion'!G8</f>
        <v>-46836.72</v>
      </c>
      <c r="C3" s="144">
        <f>B$1*C$2</f>
        <v>9787.3919999999998</v>
      </c>
      <c r="D3" s="157"/>
      <c r="E3" s="157"/>
      <c r="F3" s="133">
        <f>F$2*B$1</f>
        <v>2446.848</v>
      </c>
      <c r="G3" s="157"/>
      <c r="H3" s="158"/>
    </row>
    <row r="4" spans="1:8" ht="22.5" customHeight="1">
      <c r="A4" s="91"/>
      <c r="B4" s="92" t="s">
        <v>8</v>
      </c>
      <c r="C4" s="134">
        <f>C3/B1</f>
        <v>0.8</v>
      </c>
      <c r="D4" s="148"/>
      <c r="E4" s="148"/>
      <c r="F4" s="135">
        <f>F3/B1</f>
        <v>0.2</v>
      </c>
      <c r="G4" s="148"/>
      <c r="H4" s="146"/>
    </row>
    <row r="5" spans="1:8" ht="22.5" customHeight="1">
      <c r="A5" s="91"/>
      <c r="B5" s="93">
        <f>C4+F4</f>
        <v>1</v>
      </c>
      <c r="C5" s="94" t="s">
        <v>76</v>
      </c>
      <c r="D5" s="95" t="s">
        <v>38</v>
      </c>
      <c r="E5" s="96" t="s">
        <v>77</v>
      </c>
      <c r="F5" s="95" t="s">
        <v>76</v>
      </c>
      <c r="G5" s="95" t="s">
        <v>38</v>
      </c>
      <c r="H5" s="97" t="s">
        <v>77</v>
      </c>
    </row>
    <row r="6" spans="1:8" ht="22.5" customHeight="1">
      <c r="A6" s="136" t="s">
        <v>78</v>
      </c>
      <c r="B6" s="93">
        <v>1</v>
      </c>
      <c r="C6" s="110" t="s">
        <v>85</v>
      </c>
      <c r="D6" s="99">
        <v>5000</v>
      </c>
      <c r="E6" s="99">
        <v>3000</v>
      </c>
      <c r="F6" s="111" t="s">
        <v>86</v>
      </c>
      <c r="G6" s="99">
        <v>5000</v>
      </c>
      <c r="H6" s="101">
        <v>2400</v>
      </c>
    </row>
    <row r="7" spans="1:8" ht="22.5" customHeight="1">
      <c r="A7" s="159"/>
      <c r="B7" s="93">
        <v>2</v>
      </c>
      <c r="C7" s="98"/>
      <c r="D7" s="99">
        <v>6000</v>
      </c>
      <c r="E7" s="99"/>
      <c r="F7" s="99"/>
      <c r="G7" s="99"/>
      <c r="H7" s="101"/>
    </row>
    <row r="8" spans="1:8" ht="22.5" customHeight="1">
      <c r="A8" s="159"/>
      <c r="B8" s="93">
        <v>3</v>
      </c>
      <c r="C8" s="98"/>
      <c r="D8" s="99"/>
      <c r="E8" s="99"/>
      <c r="F8" s="99"/>
      <c r="G8" s="99"/>
      <c r="H8" s="101"/>
    </row>
    <row r="9" spans="1:8" ht="22.5" customHeight="1">
      <c r="A9" s="159"/>
      <c r="B9" s="93">
        <v>4</v>
      </c>
      <c r="C9" s="98"/>
      <c r="D9" s="99"/>
      <c r="E9" s="99"/>
      <c r="F9" s="99"/>
      <c r="G9" s="99"/>
      <c r="H9" s="101"/>
    </row>
    <row r="10" spans="1:8" ht="22.5" customHeight="1">
      <c r="A10" s="159"/>
      <c r="B10" s="93">
        <v>5</v>
      </c>
      <c r="C10" s="102"/>
      <c r="D10" s="99"/>
      <c r="E10" s="99"/>
      <c r="F10" s="99"/>
      <c r="G10" s="99"/>
      <c r="H10" s="101"/>
    </row>
    <row r="11" spans="1:8" ht="22.5" customHeight="1">
      <c r="A11" s="159"/>
      <c r="B11" s="93">
        <v>6</v>
      </c>
      <c r="C11" s="102"/>
      <c r="D11" s="99"/>
      <c r="E11" s="99"/>
      <c r="F11" s="99"/>
      <c r="G11" s="99"/>
      <c r="H11" s="101"/>
    </row>
    <row r="12" spans="1:8" ht="22.5" customHeight="1">
      <c r="A12" s="159"/>
      <c r="B12" s="93">
        <v>7</v>
      </c>
      <c r="C12" s="102"/>
      <c r="D12" s="99"/>
      <c r="E12" s="99"/>
      <c r="F12" s="99"/>
      <c r="G12" s="99"/>
      <c r="H12" s="101"/>
    </row>
    <row r="13" spans="1:8" ht="22.5" customHeight="1">
      <c r="A13" s="159"/>
      <c r="B13" s="93">
        <v>8</v>
      </c>
      <c r="C13" s="102"/>
      <c r="D13" s="99"/>
      <c r="E13" s="99"/>
      <c r="F13" s="99"/>
      <c r="G13" s="99"/>
      <c r="H13" s="101"/>
    </row>
    <row r="14" spans="1:8" ht="22.5" customHeight="1">
      <c r="A14" s="159"/>
      <c r="B14" s="93">
        <v>9</v>
      </c>
      <c r="C14" s="102"/>
      <c r="D14" s="99"/>
      <c r="E14" s="99"/>
      <c r="F14" s="99"/>
      <c r="G14" s="99"/>
      <c r="H14" s="101"/>
    </row>
    <row r="15" spans="1:8" ht="22.5" customHeight="1">
      <c r="A15" s="159"/>
      <c r="B15" s="93">
        <v>10</v>
      </c>
      <c r="C15" s="102"/>
      <c r="D15" s="99"/>
      <c r="E15" s="99"/>
      <c r="F15" s="99"/>
      <c r="G15" s="99"/>
      <c r="H15" s="101"/>
    </row>
    <row r="16" spans="1:8" ht="22.5" customHeight="1">
      <c r="A16" s="159"/>
      <c r="B16" s="93">
        <v>11</v>
      </c>
      <c r="C16" s="102"/>
      <c r="D16" s="99"/>
      <c r="E16" s="99"/>
      <c r="F16" s="99"/>
      <c r="G16" s="99"/>
      <c r="H16" s="101"/>
    </row>
    <row r="17" spans="1:8" ht="22.5" customHeight="1">
      <c r="A17" s="159"/>
      <c r="B17" s="93">
        <v>12</v>
      </c>
      <c r="C17" s="102"/>
      <c r="D17" s="99"/>
      <c r="E17" s="99"/>
      <c r="F17" s="99"/>
      <c r="G17" s="99"/>
      <c r="H17" s="101"/>
    </row>
    <row r="18" spans="1:8" ht="22.5" customHeight="1">
      <c r="A18" s="159"/>
      <c r="B18" s="93">
        <v>13</v>
      </c>
      <c r="C18" s="102"/>
      <c r="D18" s="99"/>
      <c r="E18" s="99"/>
      <c r="F18" s="99"/>
      <c r="G18" s="99"/>
      <c r="H18" s="101"/>
    </row>
    <row r="19" spans="1:8" ht="22.5" customHeight="1">
      <c r="A19" s="159"/>
      <c r="B19" s="93">
        <v>14</v>
      </c>
      <c r="C19" s="102"/>
      <c r="D19" s="99"/>
      <c r="E19" s="99"/>
      <c r="F19" s="99"/>
      <c r="G19" s="99"/>
      <c r="H19" s="101"/>
    </row>
    <row r="20" spans="1:8" ht="22.5" customHeight="1">
      <c r="A20" s="159"/>
      <c r="B20" s="93">
        <v>15</v>
      </c>
      <c r="C20" s="98"/>
      <c r="D20" s="99"/>
      <c r="E20" s="99"/>
      <c r="F20" s="99"/>
      <c r="G20" s="99"/>
      <c r="H20" s="101"/>
    </row>
    <row r="21" spans="1:8" ht="22.5" customHeight="1">
      <c r="A21" s="103"/>
      <c r="B21" s="104" t="s">
        <v>42</v>
      </c>
      <c r="C21" s="105"/>
      <c r="D21" s="106">
        <f>SUM(D6:D20)</f>
        <v>11000</v>
      </c>
      <c r="E21" s="106">
        <f>SUM(E6:E20)</f>
        <v>3000</v>
      </c>
      <c r="F21" s="106"/>
      <c r="G21" s="106">
        <f>SUM(G6:G20)</f>
        <v>5000</v>
      </c>
      <c r="H21" s="107">
        <f>SUM(H6:H20)</f>
        <v>2400</v>
      </c>
    </row>
    <row r="22" spans="1:8" ht="22.5" customHeight="1">
      <c r="A22" s="103"/>
      <c r="B22" s="104" t="s">
        <v>79</v>
      </c>
      <c r="C22" s="108"/>
      <c r="D22" s="141">
        <f>E21/C3</f>
        <v>0.30651679221594474</v>
      </c>
      <c r="E22" s="148"/>
      <c r="F22" s="109"/>
      <c r="G22" s="141">
        <f>H21/F3</f>
        <v>0.98085373509102325</v>
      </c>
      <c r="H22" s="146"/>
    </row>
    <row r="23" spans="1:8" ht="22.5" customHeight="1">
      <c r="A23" s="103"/>
      <c r="B23" s="104" t="s">
        <v>80</v>
      </c>
      <c r="C23" s="139">
        <f>D21+G21</f>
        <v>16000</v>
      </c>
      <c r="D23" s="160"/>
      <c r="E23" s="160"/>
      <c r="F23" s="160"/>
      <c r="G23" s="160"/>
      <c r="H23" s="161"/>
    </row>
    <row r="24" spans="1:8" ht="22.5" customHeight="1">
      <c r="A24" s="103"/>
      <c r="B24" s="104" t="s">
        <v>81</v>
      </c>
      <c r="C24" s="138">
        <f>C23/B$1</f>
        <v>1.3078049801213643</v>
      </c>
      <c r="D24" s="148"/>
      <c r="E24" s="148"/>
      <c r="F24" s="148"/>
      <c r="G24" s="148"/>
      <c r="H24" s="146"/>
    </row>
    <row r="25" spans="1:8" ht="22.5" customHeight="1">
      <c r="A25" s="103"/>
      <c r="B25" s="104" t="s">
        <v>82</v>
      </c>
      <c r="C25" s="139">
        <f>E21+H21</f>
        <v>5400</v>
      </c>
      <c r="D25" s="160"/>
      <c r="E25" s="160"/>
      <c r="F25" s="160"/>
      <c r="G25" s="160"/>
      <c r="H25" s="161"/>
    </row>
    <row r="26" spans="1:8" ht="22.5" customHeight="1">
      <c r="A26" s="103"/>
      <c r="B26" s="104" t="s">
        <v>83</v>
      </c>
      <c r="C26" s="124">
        <f>C25-B$1</f>
        <v>-6834.24</v>
      </c>
      <c r="D26" s="148"/>
      <c r="E26" s="148"/>
      <c r="F26" s="148"/>
      <c r="G26" s="148"/>
      <c r="H26" s="146"/>
    </row>
    <row r="27" spans="1:8" ht="22.35" customHeight="1">
      <c r="A27" s="103"/>
      <c r="B27" s="104" t="s">
        <v>84</v>
      </c>
      <c r="C27" s="137">
        <f>C25/B$1</f>
        <v>0.44138418079096048</v>
      </c>
      <c r="D27" s="162"/>
      <c r="E27" s="162"/>
      <c r="F27" s="162"/>
      <c r="G27" s="162"/>
      <c r="H27" s="163"/>
    </row>
  </sheetData>
  <mergeCells count="18">
    <mergeCell ref="C27:H27"/>
    <mergeCell ref="C24:H24"/>
    <mergeCell ref="C23:H23"/>
    <mergeCell ref="B1:B2"/>
    <mergeCell ref="C26:H26"/>
    <mergeCell ref="D22:E22"/>
    <mergeCell ref="G22:H22"/>
    <mergeCell ref="C1:E1"/>
    <mergeCell ref="F1:H1"/>
    <mergeCell ref="C25:H25"/>
    <mergeCell ref="C2:E2"/>
    <mergeCell ref="C3:E3"/>
    <mergeCell ref="F2:H2"/>
    <mergeCell ref="F3:H3"/>
    <mergeCell ref="C4:E4"/>
    <mergeCell ref="F4:H4"/>
    <mergeCell ref="A1:A2"/>
    <mergeCell ref="A6:A20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27"/>
  <sheetViews>
    <sheetView showGridLines="0" workbookViewId="0">
      <pane xSplit="2" ySplit="2" topLeftCell="C3" activePane="bottomRight" state="frozen"/>
      <selection pane="bottomRight" activeCell="C3" sqref="C3"/>
      <selection pane="bottomLeft"/>
      <selection pane="topRight"/>
    </sheetView>
  </sheetViews>
  <sheetFormatPr defaultColWidth="16.28515625" defaultRowHeight="20.100000000000001" customHeight="1"/>
  <cols>
    <col min="1" max="1" width="17.28515625" style="1" customWidth="1"/>
    <col min="2" max="2" width="33.85546875" style="1" customWidth="1"/>
    <col min="3" max="3" width="19" style="1" customWidth="1"/>
    <col min="4" max="4" width="9.85546875" style="1" customWidth="1"/>
    <col min="5" max="5" width="8.85546875" style="1" customWidth="1"/>
    <col min="6" max="6" width="22.7109375" style="1" customWidth="1"/>
    <col min="7" max="8" width="9" style="1" customWidth="1"/>
    <col min="9" max="9" width="16.28515625" style="1" customWidth="1"/>
    <col min="10" max="16384" width="16.28515625" style="1"/>
  </cols>
  <sheetData>
    <row r="1" spans="1:8" ht="22.35" customHeight="1">
      <c r="A1" s="125" t="s">
        <v>73</v>
      </c>
      <c r="B1" s="140">
        <f>'Propotion - Budget Proportion'!C9</f>
        <v>6933.5999999999995</v>
      </c>
      <c r="C1" s="142" t="s">
        <v>3</v>
      </c>
      <c r="D1" s="147"/>
      <c r="E1" s="147"/>
      <c r="F1" s="142" t="s">
        <v>74</v>
      </c>
      <c r="G1" s="147"/>
      <c r="H1" s="147"/>
    </row>
    <row r="2" spans="1:8" ht="22.35" customHeight="1">
      <c r="A2" s="156"/>
      <c r="B2" s="156"/>
      <c r="C2" s="143">
        <v>0.7</v>
      </c>
      <c r="D2" s="156"/>
      <c r="E2" s="156"/>
      <c r="F2" s="143">
        <v>0.3</v>
      </c>
      <c r="G2" s="156"/>
      <c r="H2" s="156"/>
    </row>
    <row r="3" spans="1:8" ht="22.5" customHeight="1">
      <c r="A3" s="89" t="s">
        <v>75</v>
      </c>
      <c r="B3" s="90">
        <f>'Propotion - Budget Proportion'!G9</f>
        <v>-48870.32</v>
      </c>
      <c r="C3" s="144">
        <f>B$1*C$2</f>
        <v>4853.5199999999995</v>
      </c>
      <c r="D3" s="157"/>
      <c r="E3" s="157"/>
      <c r="F3" s="133">
        <f>F$2*B$1</f>
        <v>2080.08</v>
      </c>
      <c r="G3" s="157"/>
      <c r="H3" s="158"/>
    </row>
    <row r="4" spans="1:8" ht="22.5" customHeight="1">
      <c r="A4" s="91"/>
      <c r="B4" s="92" t="s">
        <v>8</v>
      </c>
      <c r="C4" s="134">
        <f>C3/B1</f>
        <v>0.7</v>
      </c>
      <c r="D4" s="148"/>
      <c r="E4" s="148"/>
      <c r="F4" s="135">
        <f>F3/B1</f>
        <v>0.3</v>
      </c>
      <c r="G4" s="148"/>
      <c r="H4" s="146"/>
    </row>
    <row r="5" spans="1:8" ht="22.5" customHeight="1">
      <c r="A5" s="91"/>
      <c r="B5" s="93">
        <f>C4+F4</f>
        <v>1</v>
      </c>
      <c r="C5" s="94" t="s">
        <v>76</v>
      </c>
      <c r="D5" s="95" t="s">
        <v>38</v>
      </c>
      <c r="E5" s="96" t="s">
        <v>77</v>
      </c>
      <c r="F5" s="95" t="s">
        <v>76</v>
      </c>
      <c r="G5" s="95" t="s">
        <v>38</v>
      </c>
      <c r="H5" s="97" t="s">
        <v>77</v>
      </c>
    </row>
    <row r="6" spans="1:8" ht="22.5" customHeight="1">
      <c r="A6" s="136" t="s">
        <v>78</v>
      </c>
      <c r="B6" s="93">
        <v>1</v>
      </c>
      <c r="C6" s="110" t="s">
        <v>87</v>
      </c>
      <c r="D6" s="99">
        <v>5000</v>
      </c>
      <c r="E6" s="99">
        <v>4000</v>
      </c>
      <c r="F6" s="100"/>
      <c r="G6" s="99">
        <v>2400</v>
      </c>
      <c r="H6" s="101">
        <v>0</v>
      </c>
    </row>
    <row r="7" spans="1:8" ht="22.5" customHeight="1">
      <c r="A7" s="159"/>
      <c r="B7" s="93">
        <v>2</v>
      </c>
      <c r="C7" s="110" t="s">
        <v>86</v>
      </c>
      <c r="D7" s="99">
        <v>4000</v>
      </c>
      <c r="E7" s="99"/>
      <c r="F7" s="111" t="s">
        <v>88</v>
      </c>
      <c r="G7" s="99">
        <v>1800</v>
      </c>
      <c r="H7" s="101">
        <v>900</v>
      </c>
    </row>
    <row r="8" spans="1:8" ht="22.5" customHeight="1">
      <c r="A8" s="159"/>
      <c r="B8" s="93">
        <v>3</v>
      </c>
      <c r="C8" s="98"/>
      <c r="D8" s="99"/>
      <c r="E8" s="99"/>
      <c r="F8" s="99"/>
      <c r="G8" s="99"/>
      <c r="H8" s="101"/>
    </row>
    <row r="9" spans="1:8" ht="22.5" customHeight="1">
      <c r="A9" s="159"/>
      <c r="B9" s="93">
        <v>4</v>
      </c>
      <c r="C9" s="98"/>
      <c r="D9" s="99"/>
      <c r="E9" s="99"/>
      <c r="F9" s="99"/>
      <c r="G9" s="99"/>
      <c r="H9" s="101"/>
    </row>
    <row r="10" spans="1:8" ht="22.5" customHeight="1">
      <c r="A10" s="159"/>
      <c r="B10" s="93">
        <v>5</v>
      </c>
      <c r="C10" s="102"/>
      <c r="D10" s="99"/>
      <c r="E10" s="99"/>
      <c r="F10" s="99"/>
      <c r="G10" s="99"/>
      <c r="H10" s="101"/>
    </row>
    <row r="11" spans="1:8" ht="22.5" customHeight="1">
      <c r="A11" s="159"/>
      <c r="B11" s="93">
        <v>6</v>
      </c>
      <c r="C11" s="102"/>
      <c r="D11" s="99"/>
      <c r="E11" s="99"/>
      <c r="F11" s="99"/>
      <c r="G11" s="99"/>
      <c r="H11" s="101"/>
    </row>
    <row r="12" spans="1:8" ht="22.5" customHeight="1">
      <c r="A12" s="159"/>
      <c r="B12" s="93">
        <v>7</v>
      </c>
      <c r="C12" s="102"/>
      <c r="D12" s="99"/>
      <c r="E12" s="99"/>
      <c r="F12" s="99"/>
      <c r="G12" s="99"/>
      <c r="H12" s="101"/>
    </row>
    <row r="13" spans="1:8" ht="22.5" customHeight="1">
      <c r="A13" s="159"/>
      <c r="B13" s="93">
        <v>8</v>
      </c>
      <c r="C13" s="102"/>
      <c r="D13" s="99"/>
      <c r="E13" s="99"/>
      <c r="F13" s="99"/>
      <c r="G13" s="99"/>
      <c r="H13" s="101"/>
    </row>
    <row r="14" spans="1:8" ht="22.5" customHeight="1">
      <c r="A14" s="159"/>
      <c r="B14" s="93">
        <v>9</v>
      </c>
      <c r="C14" s="102"/>
      <c r="D14" s="99"/>
      <c r="E14" s="99"/>
      <c r="F14" s="99"/>
      <c r="G14" s="99"/>
      <c r="H14" s="101"/>
    </row>
    <row r="15" spans="1:8" ht="22.5" customHeight="1">
      <c r="A15" s="159"/>
      <c r="B15" s="93">
        <v>10</v>
      </c>
      <c r="C15" s="102"/>
      <c r="D15" s="99"/>
      <c r="E15" s="99"/>
      <c r="F15" s="99"/>
      <c r="G15" s="99"/>
      <c r="H15" s="101"/>
    </row>
    <row r="16" spans="1:8" ht="22.5" customHeight="1">
      <c r="A16" s="159"/>
      <c r="B16" s="93">
        <v>11</v>
      </c>
      <c r="C16" s="102"/>
      <c r="D16" s="99"/>
      <c r="E16" s="99"/>
      <c r="F16" s="99"/>
      <c r="G16" s="99"/>
      <c r="H16" s="101"/>
    </row>
    <row r="17" spans="1:8" ht="22.5" customHeight="1">
      <c r="A17" s="159"/>
      <c r="B17" s="93">
        <v>12</v>
      </c>
      <c r="C17" s="102"/>
      <c r="D17" s="99"/>
      <c r="E17" s="99"/>
      <c r="F17" s="99"/>
      <c r="G17" s="99"/>
      <c r="H17" s="101"/>
    </row>
    <row r="18" spans="1:8" ht="22.5" customHeight="1">
      <c r="A18" s="159"/>
      <c r="B18" s="93">
        <v>13</v>
      </c>
      <c r="C18" s="102"/>
      <c r="D18" s="99"/>
      <c r="E18" s="99"/>
      <c r="F18" s="99"/>
      <c r="G18" s="99"/>
      <c r="H18" s="101"/>
    </row>
    <row r="19" spans="1:8" ht="22.5" customHeight="1">
      <c r="A19" s="159"/>
      <c r="B19" s="93">
        <v>14</v>
      </c>
      <c r="C19" s="102"/>
      <c r="D19" s="99"/>
      <c r="E19" s="99"/>
      <c r="F19" s="99"/>
      <c r="G19" s="99"/>
      <c r="H19" s="101"/>
    </row>
    <row r="20" spans="1:8" ht="22.5" customHeight="1">
      <c r="A20" s="159"/>
      <c r="B20" s="93">
        <v>15</v>
      </c>
      <c r="C20" s="102"/>
      <c r="D20" s="99"/>
      <c r="E20" s="99"/>
      <c r="F20" s="99"/>
      <c r="G20" s="99"/>
      <c r="H20" s="101"/>
    </row>
    <row r="21" spans="1:8" ht="22.5" customHeight="1">
      <c r="A21" s="103"/>
      <c r="B21" s="104" t="s">
        <v>42</v>
      </c>
      <c r="C21" s="105"/>
      <c r="D21" s="106">
        <f>SUM(D6:D20)</f>
        <v>9000</v>
      </c>
      <c r="E21" s="106">
        <f>SUM(E6:E20)</f>
        <v>4000</v>
      </c>
      <c r="F21" s="106"/>
      <c r="G21" s="106">
        <f>SUM(G6:G20)</f>
        <v>4200</v>
      </c>
      <c r="H21" s="107">
        <f>SUM(H6:H20)</f>
        <v>900</v>
      </c>
    </row>
    <row r="22" spans="1:8" ht="22.5" customHeight="1">
      <c r="A22" s="103"/>
      <c r="B22" s="104" t="s">
        <v>79</v>
      </c>
      <c r="C22" s="108"/>
      <c r="D22" s="141">
        <f>E21/C3</f>
        <v>0.82414412632481171</v>
      </c>
      <c r="E22" s="148"/>
      <c r="F22" s="109"/>
      <c r="G22" s="141">
        <f>H21/F3</f>
        <v>0.43267566632052618</v>
      </c>
      <c r="H22" s="146"/>
    </row>
    <row r="23" spans="1:8" ht="22.5" customHeight="1">
      <c r="A23" s="103"/>
      <c r="B23" s="104" t="s">
        <v>80</v>
      </c>
      <c r="C23" s="139">
        <f>D21+G21</f>
        <v>13200</v>
      </c>
      <c r="D23" s="160"/>
      <c r="E23" s="160"/>
      <c r="F23" s="160"/>
      <c r="G23" s="160"/>
      <c r="H23" s="161"/>
    </row>
    <row r="24" spans="1:8" ht="22.5" customHeight="1">
      <c r="A24" s="103"/>
      <c r="B24" s="104" t="s">
        <v>81</v>
      </c>
      <c r="C24" s="138">
        <f>C23/B$1</f>
        <v>1.9037729318103151</v>
      </c>
      <c r="D24" s="148"/>
      <c r="E24" s="148"/>
      <c r="F24" s="148"/>
      <c r="G24" s="148"/>
      <c r="H24" s="146"/>
    </row>
    <row r="25" spans="1:8" ht="22.5" customHeight="1">
      <c r="A25" s="103"/>
      <c r="B25" s="104" t="s">
        <v>82</v>
      </c>
      <c r="C25" s="139">
        <f>E21+H21</f>
        <v>4900</v>
      </c>
      <c r="D25" s="160"/>
      <c r="E25" s="160"/>
      <c r="F25" s="160"/>
      <c r="G25" s="160"/>
      <c r="H25" s="161"/>
    </row>
    <row r="26" spans="1:8" ht="22.5" customHeight="1">
      <c r="A26" s="103"/>
      <c r="B26" s="104" t="s">
        <v>83</v>
      </c>
      <c r="C26" s="124">
        <f>C25-B$1</f>
        <v>-2033.5999999999995</v>
      </c>
      <c r="D26" s="148"/>
      <c r="E26" s="148"/>
      <c r="F26" s="148"/>
      <c r="G26" s="148"/>
      <c r="H26" s="146"/>
    </row>
    <row r="27" spans="1:8" ht="22.35" customHeight="1">
      <c r="A27" s="103"/>
      <c r="B27" s="104" t="s">
        <v>84</v>
      </c>
      <c r="C27" s="137">
        <f>C25/B$1</f>
        <v>0.70670358832352609</v>
      </c>
      <c r="D27" s="162"/>
      <c r="E27" s="162"/>
      <c r="F27" s="162"/>
      <c r="G27" s="162"/>
      <c r="H27" s="163"/>
    </row>
  </sheetData>
  <mergeCells count="18">
    <mergeCell ref="C27:H27"/>
    <mergeCell ref="C24:H24"/>
    <mergeCell ref="C23:H23"/>
    <mergeCell ref="B1:B2"/>
    <mergeCell ref="C26:H26"/>
    <mergeCell ref="D22:E22"/>
    <mergeCell ref="G22:H22"/>
    <mergeCell ref="C1:E1"/>
    <mergeCell ref="F1:H1"/>
    <mergeCell ref="C25:H25"/>
    <mergeCell ref="C2:E2"/>
    <mergeCell ref="C3:E3"/>
    <mergeCell ref="F2:H2"/>
    <mergeCell ref="F3:H3"/>
    <mergeCell ref="C4:E4"/>
    <mergeCell ref="F4:H4"/>
    <mergeCell ref="A1:A2"/>
    <mergeCell ref="A6:A20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27"/>
  <sheetViews>
    <sheetView showGridLines="0" workbookViewId="0">
      <pane xSplit="2" ySplit="2" topLeftCell="C3" activePane="bottomRight" state="frozen"/>
      <selection pane="bottomRight" activeCell="C3" sqref="C3"/>
      <selection pane="bottomLeft"/>
      <selection pane="topRight"/>
    </sheetView>
  </sheetViews>
  <sheetFormatPr defaultColWidth="16.28515625" defaultRowHeight="20.100000000000001" customHeight="1"/>
  <cols>
    <col min="1" max="1" width="16.42578125" style="1" customWidth="1"/>
    <col min="2" max="2" width="36" style="1" customWidth="1"/>
    <col min="3" max="3" width="19" style="1" customWidth="1"/>
    <col min="4" max="4" width="9.85546875" style="1" customWidth="1"/>
    <col min="5" max="5" width="8.85546875" style="1" customWidth="1"/>
    <col min="6" max="6" width="22.7109375" style="1" customWidth="1"/>
    <col min="7" max="8" width="9" style="1" customWidth="1"/>
    <col min="9" max="9" width="16.28515625" style="1" customWidth="1"/>
    <col min="10" max="16384" width="16.28515625" style="1"/>
  </cols>
  <sheetData>
    <row r="1" spans="1:8" ht="22.35" customHeight="1">
      <c r="A1" s="125" t="s">
        <v>73</v>
      </c>
      <c r="B1" s="140">
        <f>'Propotion - Budget Proportion'!C10</f>
        <v>11599.199999999999</v>
      </c>
      <c r="C1" s="142" t="s">
        <v>3</v>
      </c>
      <c r="D1" s="147"/>
      <c r="E1" s="147"/>
      <c r="F1" s="142" t="s">
        <v>74</v>
      </c>
      <c r="G1" s="147"/>
      <c r="H1" s="147"/>
    </row>
    <row r="2" spans="1:8" ht="22.35" customHeight="1">
      <c r="A2" s="156"/>
      <c r="B2" s="156"/>
      <c r="C2" s="143">
        <v>0.7</v>
      </c>
      <c r="D2" s="156"/>
      <c r="E2" s="156"/>
      <c r="F2" s="143">
        <v>0.3</v>
      </c>
      <c r="G2" s="156"/>
      <c r="H2" s="156"/>
    </row>
    <row r="3" spans="1:8" ht="22.5" customHeight="1">
      <c r="A3" s="89" t="s">
        <v>75</v>
      </c>
      <c r="B3" s="90">
        <f>'Propotion - Budget Proportion'!G10</f>
        <v>-60469.52</v>
      </c>
      <c r="C3" s="144">
        <f>B$1*C$2</f>
        <v>8119.4399999999987</v>
      </c>
      <c r="D3" s="157"/>
      <c r="E3" s="157"/>
      <c r="F3" s="133">
        <f>F$2*B$1</f>
        <v>3479.7599999999998</v>
      </c>
      <c r="G3" s="157"/>
      <c r="H3" s="158"/>
    </row>
    <row r="4" spans="1:8" ht="22.5" customHeight="1">
      <c r="A4" s="91"/>
      <c r="B4" s="92" t="s">
        <v>8</v>
      </c>
      <c r="C4" s="134">
        <f>C3/B1</f>
        <v>0.7</v>
      </c>
      <c r="D4" s="148"/>
      <c r="E4" s="148"/>
      <c r="F4" s="135">
        <f>F3/B1</f>
        <v>0.3</v>
      </c>
      <c r="G4" s="148"/>
      <c r="H4" s="146"/>
    </row>
    <row r="5" spans="1:8" ht="22.5" customHeight="1">
      <c r="A5" s="91"/>
      <c r="B5" s="93">
        <f>C4+F4</f>
        <v>1</v>
      </c>
      <c r="C5" s="94" t="s">
        <v>76</v>
      </c>
      <c r="D5" s="95" t="s">
        <v>38</v>
      </c>
      <c r="E5" s="96" t="s">
        <v>77</v>
      </c>
      <c r="F5" s="95" t="s">
        <v>76</v>
      </c>
      <c r="G5" s="95" t="s">
        <v>38</v>
      </c>
      <c r="H5" s="97" t="s">
        <v>77</v>
      </c>
    </row>
    <row r="6" spans="1:8" ht="22.5" customHeight="1">
      <c r="A6" s="136" t="s">
        <v>78</v>
      </c>
      <c r="B6" s="93">
        <v>1</v>
      </c>
      <c r="C6" s="98"/>
      <c r="D6" s="99"/>
      <c r="E6" s="99"/>
      <c r="F6" s="99"/>
      <c r="G6" s="99"/>
      <c r="H6" s="101"/>
    </row>
    <row r="7" spans="1:8" ht="22.5" customHeight="1">
      <c r="A7" s="159"/>
      <c r="B7" s="93">
        <v>2</v>
      </c>
      <c r="C7" s="98"/>
      <c r="D7" s="99"/>
      <c r="E7" s="99"/>
      <c r="F7" s="99"/>
      <c r="G7" s="99"/>
      <c r="H7" s="101"/>
    </row>
    <row r="8" spans="1:8" ht="22.5" customHeight="1">
      <c r="A8" s="159"/>
      <c r="B8" s="93">
        <v>3</v>
      </c>
      <c r="C8" s="98"/>
      <c r="D8" s="99"/>
      <c r="E8" s="99"/>
      <c r="F8" s="99"/>
      <c r="G8" s="99"/>
      <c r="H8" s="101"/>
    </row>
    <row r="9" spans="1:8" ht="22.5" customHeight="1">
      <c r="A9" s="159"/>
      <c r="B9" s="93">
        <v>4</v>
      </c>
      <c r="C9" s="98"/>
      <c r="D9" s="99"/>
      <c r="E9" s="99"/>
      <c r="F9" s="99"/>
      <c r="G9" s="99"/>
      <c r="H9" s="101"/>
    </row>
    <row r="10" spans="1:8" ht="22.5" customHeight="1">
      <c r="A10" s="159"/>
      <c r="B10" s="93">
        <v>5</v>
      </c>
      <c r="C10" s="102"/>
      <c r="D10" s="99"/>
      <c r="E10" s="99"/>
      <c r="F10" s="99"/>
      <c r="G10" s="99"/>
      <c r="H10" s="101"/>
    </row>
    <row r="11" spans="1:8" ht="22.5" customHeight="1">
      <c r="A11" s="159"/>
      <c r="B11" s="93">
        <v>6</v>
      </c>
      <c r="C11" s="102"/>
      <c r="D11" s="99"/>
      <c r="E11" s="99"/>
      <c r="F11" s="99"/>
      <c r="G11" s="99"/>
      <c r="H11" s="101"/>
    </row>
    <row r="12" spans="1:8" ht="22.5" customHeight="1">
      <c r="A12" s="159"/>
      <c r="B12" s="93">
        <v>7</v>
      </c>
      <c r="C12" s="102"/>
      <c r="D12" s="99"/>
      <c r="E12" s="99"/>
      <c r="F12" s="99"/>
      <c r="G12" s="99"/>
      <c r="H12" s="101"/>
    </row>
    <row r="13" spans="1:8" ht="22.5" customHeight="1">
      <c r="A13" s="159"/>
      <c r="B13" s="93">
        <v>8</v>
      </c>
      <c r="C13" s="102"/>
      <c r="D13" s="99"/>
      <c r="E13" s="99"/>
      <c r="F13" s="99"/>
      <c r="G13" s="99"/>
      <c r="H13" s="101"/>
    </row>
    <row r="14" spans="1:8" ht="22.5" customHeight="1">
      <c r="A14" s="159"/>
      <c r="B14" s="93">
        <v>9</v>
      </c>
      <c r="C14" s="102"/>
      <c r="D14" s="99"/>
      <c r="E14" s="99"/>
      <c r="F14" s="99"/>
      <c r="G14" s="99"/>
      <c r="H14" s="101"/>
    </row>
    <row r="15" spans="1:8" ht="22.5" customHeight="1">
      <c r="A15" s="159"/>
      <c r="B15" s="93">
        <v>10</v>
      </c>
      <c r="C15" s="102"/>
      <c r="D15" s="99"/>
      <c r="E15" s="99"/>
      <c r="F15" s="99"/>
      <c r="G15" s="99"/>
      <c r="H15" s="101"/>
    </row>
    <row r="16" spans="1:8" ht="22.5" customHeight="1">
      <c r="A16" s="159"/>
      <c r="B16" s="93">
        <v>11</v>
      </c>
      <c r="C16" s="102"/>
      <c r="D16" s="99"/>
      <c r="E16" s="99"/>
      <c r="F16" s="99"/>
      <c r="G16" s="99"/>
      <c r="H16" s="101"/>
    </row>
    <row r="17" spans="1:8" ht="22.5" customHeight="1">
      <c r="A17" s="159"/>
      <c r="B17" s="93">
        <v>12</v>
      </c>
      <c r="C17" s="102"/>
      <c r="D17" s="99"/>
      <c r="E17" s="99"/>
      <c r="F17" s="99"/>
      <c r="G17" s="99"/>
      <c r="H17" s="101"/>
    </row>
    <row r="18" spans="1:8" ht="22.5" customHeight="1">
      <c r="A18" s="159"/>
      <c r="B18" s="93">
        <v>13</v>
      </c>
      <c r="C18" s="102"/>
      <c r="D18" s="99"/>
      <c r="E18" s="99"/>
      <c r="F18" s="99"/>
      <c r="G18" s="99"/>
      <c r="H18" s="101"/>
    </row>
    <row r="19" spans="1:8" ht="22.5" customHeight="1">
      <c r="A19" s="159"/>
      <c r="B19" s="93">
        <v>14</v>
      </c>
      <c r="C19" s="102"/>
      <c r="D19" s="99"/>
      <c r="E19" s="99"/>
      <c r="F19" s="99"/>
      <c r="G19" s="99"/>
      <c r="H19" s="101"/>
    </row>
    <row r="20" spans="1:8" ht="22.5" customHeight="1">
      <c r="A20" s="159"/>
      <c r="B20" s="93">
        <v>15</v>
      </c>
      <c r="C20" s="102"/>
      <c r="D20" s="99"/>
      <c r="E20" s="99"/>
      <c r="F20" s="99"/>
      <c r="G20" s="99"/>
      <c r="H20" s="101"/>
    </row>
    <row r="21" spans="1:8" ht="22.5" customHeight="1">
      <c r="A21" s="103"/>
      <c r="B21" s="104" t="s">
        <v>42</v>
      </c>
      <c r="C21" s="105"/>
      <c r="D21" s="106">
        <f>SUM(D6:D20)</f>
        <v>0</v>
      </c>
      <c r="E21" s="106">
        <f>SUM(E6:E20)</f>
        <v>0</v>
      </c>
      <c r="F21" s="106"/>
      <c r="G21" s="106">
        <f>SUM(G6:G20)</f>
        <v>0</v>
      </c>
      <c r="H21" s="107">
        <f>SUM(H6:H20)</f>
        <v>0</v>
      </c>
    </row>
    <row r="22" spans="1:8" ht="22.5" customHeight="1">
      <c r="A22" s="103"/>
      <c r="B22" s="104" t="s">
        <v>79</v>
      </c>
      <c r="C22" s="108"/>
      <c r="D22" s="141">
        <f>E21/C3</f>
        <v>0</v>
      </c>
      <c r="E22" s="148"/>
      <c r="F22" s="109"/>
      <c r="G22" s="141">
        <f>H21/F3</f>
        <v>0</v>
      </c>
      <c r="H22" s="146"/>
    </row>
    <row r="23" spans="1:8" ht="22.5" customHeight="1">
      <c r="A23" s="103"/>
      <c r="B23" s="104" t="s">
        <v>80</v>
      </c>
      <c r="C23" s="139">
        <f>D21+G21</f>
        <v>0</v>
      </c>
      <c r="D23" s="160"/>
      <c r="E23" s="160"/>
      <c r="F23" s="160"/>
      <c r="G23" s="160"/>
      <c r="H23" s="161"/>
    </row>
    <row r="24" spans="1:8" ht="22.5" customHeight="1">
      <c r="A24" s="103"/>
      <c r="B24" s="104" t="s">
        <v>81</v>
      </c>
      <c r="C24" s="138">
        <f>C23/B$1</f>
        <v>0</v>
      </c>
      <c r="D24" s="148"/>
      <c r="E24" s="148"/>
      <c r="F24" s="148"/>
      <c r="G24" s="148"/>
      <c r="H24" s="146"/>
    </row>
    <row r="25" spans="1:8" ht="22.5" customHeight="1">
      <c r="A25" s="103"/>
      <c r="B25" s="104" t="s">
        <v>82</v>
      </c>
      <c r="C25" s="139">
        <f>E21+H21</f>
        <v>0</v>
      </c>
      <c r="D25" s="160"/>
      <c r="E25" s="160"/>
      <c r="F25" s="160"/>
      <c r="G25" s="160"/>
      <c r="H25" s="161"/>
    </row>
    <row r="26" spans="1:8" ht="22.5" customHeight="1">
      <c r="A26" s="103"/>
      <c r="B26" s="104" t="s">
        <v>83</v>
      </c>
      <c r="C26" s="124">
        <f>C25-B$1</f>
        <v>-11599.199999999999</v>
      </c>
      <c r="D26" s="148"/>
      <c r="E26" s="148"/>
      <c r="F26" s="148"/>
      <c r="G26" s="148"/>
      <c r="H26" s="146"/>
    </row>
    <row r="27" spans="1:8" ht="22.35" customHeight="1">
      <c r="A27" s="103"/>
      <c r="B27" s="104" t="s">
        <v>84</v>
      </c>
      <c r="C27" s="137">
        <f>C25/B$1</f>
        <v>0</v>
      </c>
      <c r="D27" s="162"/>
      <c r="E27" s="162"/>
      <c r="F27" s="162"/>
      <c r="G27" s="162"/>
      <c r="H27" s="163"/>
    </row>
  </sheetData>
  <mergeCells count="18">
    <mergeCell ref="C27:H27"/>
    <mergeCell ref="C24:H24"/>
    <mergeCell ref="C23:H23"/>
    <mergeCell ref="B1:B2"/>
    <mergeCell ref="C26:H26"/>
    <mergeCell ref="D22:E22"/>
    <mergeCell ref="G22:H22"/>
    <mergeCell ref="C1:E1"/>
    <mergeCell ref="F1:H1"/>
    <mergeCell ref="C25:H25"/>
    <mergeCell ref="C2:E2"/>
    <mergeCell ref="C3:E3"/>
    <mergeCell ref="F2:H2"/>
    <mergeCell ref="F3:H3"/>
    <mergeCell ref="C4:E4"/>
    <mergeCell ref="F4:H4"/>
    <mergeCell ref="A1:A2"/>
    <mergeCell ref="A6:A20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H27"/>
  <sheetViews>
    <sheetView showGridLines="0" workbookViewId="0">
      <pane xSplit="2" ySplit="2" topLeftCell="C3" activePane="bottomRight" state="frozen"/>
      <selection pane="bottomRight" activeCell="C3" sqref="C3"/>
      <selection pane="bottomLeft"/>
      <selection pane="topRight"/>
    </sheetView>
  </sheetViews>
  <sheetFormatPr defaultColWidth="16.28515625" defaultRowHeight="20.100000000000001" customHeight="1"/>
  <cols>
    <col min="1" max="1" width="16.85546875" style="1" customWidth="1"/>
    <col min="2" max="2" width="35.42578125" style="1" customWidth="1"/>
    <col min="3" max="3" width="19" style="1" customWidth="1"/>
    <col min="4" max="4" width="9.85546875" style="1" customWidth="1"/>
    <col min="5" max="5" width="8.85546875" style="1" customWidth="1"/>
    <col min="6" max="6" width="22.7109375" style="1" customWidth="1"/>
    <col min="7" max="8" width="9" style="1" customWidth="1"/>
    <col min="9" max="9" width="16.28515625" style="1" customWidth="1"/>
    <col min="10" max="16384" width="16.28515625" style="1"/>
  </cols>
  <sheetData>
    <row r="1" spans="1:8" ht="22.35" customHeight="1">
      <c r="A1" s="125" t="s">
        <v>73</v>
      </c>
      <c r="B1" s="140">
        <f>'Propotion - Budget Proportion'!C11</f>
        <v>9940.32</v>
      </c>
      <c r="C1" s="142" t="s">
        <v>3</v>
      </c>
      <c r="D1" s="147"/>
      <c r="E1" s="147"/>
      <c r="F1" s="142" t="s">
        <v>74</v>
      </c>
      <c r="G1" s="147"/>
      <c r="H1" s="147"/>
    </row>
    <row r="2" spans="1:8" ht="22.35" customHeight="1">
      <c r="A2" s="156"/>
      <c r="B2" s="156"/>
      <c r="C2" s="143">
        <v>0.7</v>
      </c>
      <c r="D2" s="156"/>
      <c r="E2" s="156"/>
      <c r="F2" s="143">
        <v>0.3</v>
      </c>
      <c r="G2" s="156"/>
      <c r="H2" s="156"/>
    </row>
    <row r="3" spans="1:8" ht="22.5" customHeight="1">
      <c r="A3" s="89" t="s">
        <v>75</v>
      </c>
      <c r="B3" s="90">
        <f>'Propotion - Budget Proportion'!G11</f>
        <v>-70409.84</v>
      </c>
      <c r="C3" s="144">
        <f>B$1*C$2</f>
        <v>6958.2239999999993</v>
      </c>
      <c r="D3" s="157"/>
      <c r="E3" s="157"/>
      <c r="F3" s="133">
        <f>F$2*B$1</f>
        <v>2982.096</v>
      </c>
      <c r="G3" s="157"/>
      <c r="H3" s="158"/>
    </row>
    <row r="4" spans="1:8" ht="22.5" customHeight="1">
      <c r="A4" s="91"/>
      <c r="B4" s="92" t="s">
        <v>8</v>
      </c>
      <c r="C4" s="134">
        <f>C3/B1</f>
        <v>0.7</v>
      </c>
      <c r="D4" s="148"/>
      <c r="E4" s="148"/>
      <c r="F4" s="135">
        <f>F3/B1</f>
        <v>0.3</v>
      </c>
      <c r="G4" s="148"/>
      <c r="H4" s="146"/>
    </row>
    <row r="5" spans="1:8" ht="22.5" customHeight="1">
      <c r="A5" s="91"/>
      <c r="B5" s="93">
        <f>C4+F4</f>
        <v>1</v>
      </c>
      <c r="C5" s="94" t="s">
        <v>76</v>
      </c>
      <c r="D5" s="95" t="s">
        <v>38</v>
      </c>
      <c r="E5" s="96" t="s">
        <v>77</v>
      </c>
      <c r="F5" s="95" t="s">
        <v>76</v>
      </c>
      <c r="G5" s="95" t="s">
        <v>38</v>
      </c>
      <c r="H5" s="97" t="s">
        <v>77</v>
      </c>
    </row>
    <row r="6" spans="1:8" ht="22.5" customHeight="1">
      <c r="A6" s="136" t="s">
        <v>78</v>
      </c>
      <c r="B6" s="93">
        <v>1</v>
      </c>
      <c r="C6" s="98"/>
      <c r="D6" s="99"/>
      <c r="E6" s="99"/>
      <c r="F6" s="99"/>
      <c r="G6" s="99"/>
      <c r="H6" s="101"/>
    </row>
    <row r="7" spans="1:8" ht="22.5" customHeight="1">
      <c r="A7" s="159"/>
      <c r="B7" s="93">
        <v>2</v>
      </c>
      <c r="C7" s="98"/>
      <c r="D7" s="99"/>
      <c r="E7" s="99"/>
      <c r="F7" s="99"/>
      <c r="G7" s="99"/>
      <c r="H7" s="101"/>
    </row>
    <row r="8" spans="1:8" ht="22.5" customHeight="1">
      <c r="A8" s="159"/>
      <c r="B8" s="93">
        <v>3</v>
      </c>
      <c r="C8" s="98"/>
      <c r="D8" s="99"/>
      <c r="E8" s="99"/>
      <c r="F8" s="99"/>
      <c r="G8" s="99"/>
      <c r="H8" s="101"/>
    </row>
    <row r="9" spans="1:8" ht="22.5" customHeight="1">
      <c r="A9" s="159"/>
      <c r="B9" s="93">
        <v>4</v>
      </c>
      <c r="C9" s="98"/>
      <c r="D9" s="99"/>
      <c r="E9" s="99"/>
      <c r="F9" s="99"/>
      <c r="G9" s="99"/>
      <c r="H9" s="101"/>
    </row>
    <row r="10" spans="1:8" ht="22.5" customHeight="1">
      <c r="A10" s="159"/>
      <c r="B10" s="93">
        <v>5</v>
      </c>
      <c r="C10" s="102"/>
      <c r="D10" s="99"/>
      <c r="E10" s="99"/>
      <c r="F10" s="99"/>
      <c r="G10" s="99"/>
      <c r="H10" s="101"/>
    </row>
    <row r="11" spans="1:8" ht="22.5" customHeight="1">
      <c r="A11" s="159"/>
      <c r="B11" s="93">
        <v>6</v>
      </c>
      <c r="C11" s="102"/>
      <c r="D11" s="99"/>
      <c r="E11" s="99"/>
      <c r="F11" s="99"/>
      <c r="G11" s="99"/>
      <c r="H11" s="101"/>
    </row>
    <row r="12" spans="1:8" ht="22.5" customHeight="1">
      <c r="A12" s="159"/>
      <c r="B12" s="93">
        <v>7</v>
      </c>
      <c r="C12" s="102"/>
      <c r="D12" s="99"/>
      <c r="E12" s="99"/>
      <c r="F12" s="99"/>
      <c r="G12" s="99"/>
      <c r="H12" s="101"/>
    </row>
    <row r="13" spans="1:8" ht="22.5" customHeight="1">
      <c r="A13" s="159"/>
      <c r="B13" s="93">
        <v>8</v>
      </c>
      <c r="C13" s="102"/>
      <c r="D13" s="99"/>
      <c r="E13" s="99"/>
      <c r="F13" s="99"/>
      <c r="G13" s="99"/>
      <c r="H13" s="101"/>
    </row>
    <row r="14" spans="1:8" ht="22.5" customHeight="1">
      <c r="A14" s="159"/>
      <c r="B14" s="93">
        <v>9</v>
      </c>
      <c r="C14" s="102"/>
      <c r="D14" s="99"/>
      <c r="E14" s="99"/>
      <c r="F14" s="99"/>
      <c r="G14" s="99"/>
      <c r="H14" s="101"/>
    </row>
    <row r="15" spans="1:8" ht="22.5" customHeight="1">
      <c r="A15" s="159"/>
      <c r="B15" s="93">
        <v>10</v>
      </c>
      <c r="C15" s="102"/>
      <c r="D15" s="99"/>
      <c r="E15" s="99"/>
      <c r="F15" s="99"/>
      <c r="G15" s="99"/>
      <c r="H15" s="101"/>
    </row>
    <row r="16" spans="1:8" ht="22.5" customHeight="1">
      <c r="A16" s="159"/>
      <c r="B16" s="93">
        <v>11</v>
      </c>
      <c r="C16" s="102"/>
      <c r="D16" s="99"/>
      <c r="E16" s="99"/>
      <c r="F16" s="99"/>
      <c r="G16" s="99"/>
      <c r="H16" s="101"/>
    </row>
    <row r="17" spans="1:8" ht="22.5" customHeight="1">
      <c r="A17" s="159"/>
      <c r="B17" s="93">
        <v>12</v>
      </c>
      <c r="C17" s="102"/>
      <c r="D17" s="99"/>
      <c r="E17" s="99"/>
      <c r="F17" s="99"/>
      <c r="G17" s="99"/>
      <c r="H17" s="101"/>
    </row>
    <row r="18" spans="1:8" ht="22.5" customHeight="1">
      <c r="A18" s="159"/>
      <c r="B18" s="93">
        <v>13</v>
      </c>
      <c r="C18" s="102"/>
      <c r="D18" s="99"/>
      <c r="E18" s="99"/>
      <c r="F18" s="99"/>
      <c r="G18" s="99"/>
      <c r="H18" s="101"/>
    </row>
    <row r="19" spans="1:8" ht="22.5" customHeight="1">
      <c r="A19" s="159"/>
      <c r="B19" s="93">
        <v>14</v>
      </c>
      <c r="C19" s="102"/>
      <c r="D19" s="99"/>
      <c r="E19" s="99"/>
      <c r="F19" s="99"/>
      <c r="G19" s="99"/>
      <c r="H19" s="101"/>
    </row>
    <row r="20" spans="1:8" ht="22.5" customHeight="1">
      <c r="A20" s="159"/>
      <c r="B20" s="93">
        <v>15</v>
      </c>
      <c r="C20" s="102"/>
      <c r="D20" s="99"/>
      <c r="E20" s="99"/>
      <c r="F20" s="99"/>
      <c r="G20" s="99"/>
      <c r="H20" s="101"/>
    </row>
    <row r="21" spans="1:8" ht="22.5" customHeight="1">
      <c r="A21" s="103"/>
      <c r="B21" s="104" t="s">
        <v>42</v>
      </c>
      <c r="C21" s="105"/>
      <c r="D21" s="106">
        <f>SUM(D6:D20)</f>
        <v>0</v>
      </c>
      <c r="E21" s="106">
        <f>SUM(E6:E20)</f>
        <v>0</v>
      </c>
      <c r="F21" s="106"/>
      <c r="G21" s="106">
        <f>SUM(G6:G20)</f>
        <v>0</v>
      </c>
      <c r="H21" s="107">
        <f>SUM(H6:H20)</f>
        <v>0</v>
      </c>
    </row>
    <row r="22" spans="1:8" ht="22.5" customHeight="1">
      <c r="A22" s="103"/>
      <c r="B22" s="104" t="s">
        <v>79</v>
      </c>
      <c r="C22" s="108"/>
      <c r="D22" s="141">
        <f>E21/C3</f>
        <v>0</v>
      </c>
      <c r="E22" s="148"/>
      <c r="F22" s="109"/>
      <c r="G22" s="141">
        <f>H21/F3</f>
        <v>0</v>
      </c>
      <c r="H22" s="146"/>
    </row>
    <row r="23" spans="1:8" ht="22.5" customHeight="1">
      <c r="A23" s="103"/>
      <c r="B23" s="104" t="s">
        <v>80</v>
      </c>
      <c r="C23" s="139">
        <f>D21+G21</f>
        <v>0</v>
      </c>
      <c r="D23" s="160"/>
      <c r="E23" s="160"/>
      <c r="F23" s="160"/>
      <c r="G23" s="160"/>
      <c r="H23" s="161"/>
    </row>
    <row r="24" spans="1:8" ht="22.5" customHeight="1">
      <c r="A24" s="103"/>
      <c r="B24" s="104" t="s">
        <v>81</v>
      </c>
      <c r="C24" s="138">
        <f>C23/B$1</f>
        <v>0</v>
      </c>
      <c r="D24" s="148"/>
      <c r="E24" s="148"/>
      <c r="F24" s="148"/>
      <c r="G24" s="148"/>
      <c r="H24" s="146"/>
    </row>
    <row r="25" spans="1:8" ht="22.5" customHeight="1">
      <c r="A25" s="103"/>
      <c r="B25" s="104" t="s">
        <v>82</v>
      </c>
      <c r="C25" s="139">
        <f>E21+H21</f>
        <v>0</v>
      </c>
      <c r="D25" s="160"/>
      <c r="E25" s="160"/>
      <c r="F25" s="160"/>
      <c r="G25" s="160"/>
      <c r="H25" s="161"/>
    </row>
    <row r="26" spans="1:8" ht="22.5" customHeight="1">
      <c r="A26" s="103"/>
      <c r="B26" s="104" t="s">
        <v>83</v>
      </c>
      <c r="C26" s="124">
        <f>C25-B$1</f>
        <v>-9940.32</v>
      </c>
      <c r="D26" s="148"/>
      <c r="E26" s="148"/>
      <c r="F26" s="148"/>
      <c r="G26" s="148"/>
      <c r="H26" s="146"/>
    </row>
    <row r="27" spans="1:8" ht="22.35" customHeight="1">
      <c r="A27" s="103"/>
      <c r="B27" s="104" t="s">
        <v>84</v>
      </c>
      <c r="C27" s="137">
        <f>C25/B$1</f>
        <v>0</v>
      </c>
      <c r="D27" s="162"/>
      <c r="E27" s="162"/>
      <c r="F27" s="162"/>
      <c r="G27" s="162"/>
      <c r="H27" s="163"/>
    </row>
  </sheetData>
  <mergeCells count="18">
    <mergeCell ref="C27:H27"/>
    <mergeCell ref="C24:H24"/>
    <mergeCell ref="C23:H23"/>
    <mergeCell ref="B1:B2"/>
    <mergeCell ref="C26:H26"/>
    <mergeCell ref="D22:E22"/>
    <mergeCell ref="G22:H22"/>
    <mergeCell ref="C1:E1"/>
    <mergeCell ref="F1:H1"/>
    <mergeCell ref="C25:H25"/>
    <mergeCell ref="C2:E2"/>
    <mergeCell ref="C3:E3"/>
    <mergeCell ref="F2:H2"/>
    <mergeCell ref="F3:H3"/>
    <mergeCell ref="C4:E4"/>
    <mergeCell ref="F4:H4"/>
    <mergeCell ref="A1:A2"/>
    <mergeCell ref="A6:A20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H27"/>
  <sheetViews>
    <sheetView showGridLines="0" workbookViewId="0">
      <pane xSplit="2" ySplit="2" topLeftCell="C3" activePane="bottomRight" state="frozen"/>
      <selection pane="bottomRight" activeCell="C3" sqref="C3"/>
      <selection pane="bottomLeft"/>
      <selection pane="topRight"/>
    </sheetView>
  </sheetViews>
  <sheetFormatPr defaultColWidth="16.28515625" defaultRowHeight="20.100000000000001" customHeight="1"/>
  <cols>
    <col min="1" max="1" width="15.85546875" style="1" customWidth="1"/>
    <col min="2" max="2" width="36" style="1" customWidth="1"/>
    <col min="3" max="3" width="19" style="1" customWidth="1"/>
    <col min="4" max="4" width="9.85546875" style="1" customWidth="1"/>
    <col min="5" max="5" width="8.85546875" style="1" customWidth="1"/>
    <col min="6" max="6" width="22.7109375" style="1" customWidth="1"/>
    <col min="7" max="8" width="9" style="1" customWidth="1"/>
    <col min="9" max="9" width="16.28515625" style="1" customWidth="1"/>
    <col min="10" max="16384" width="16.28515625" style="1"/>
  </cols>
  <sheetData>
    <row r="1" spans="1:8" ht="22.35" customHeight="1">
      <c r="A1" s="125" t="s">
        <v>73</v>
      </c>
      <c r="B1" s="140">
        <f>'Propotion - Budget Proportion'!C12</f>
        <v>12752.64</v>
      </c>
      <c r="C1" s="142" t="s">
        <v>3</v>
      </c>
      <c r="D1" s="147"/>
      <c r="E1" s="147"/>
      <c r="F1" s="142" t="s">
        <v>74</v>
      </c>
      <c r="G1" s="147"/>
      <c r="H1" s="147"/>
    </row>
    <row r="2" spans="1:8" ht="22.35" customHeight="1">
      <c r="A2" s="156"/>
      <c r="B2" s="156"/>
      <c r="C2" s="143">
        <v>0.7</v>
      </c>
      <c r="D2" s="156"/>
      <c r="E2" s="156"/>
      <c r="F2" s="143">
        <v>0.3</v>
      </c>
      <c r="G2" s="156"/>
      <c r="H2" s="156"/>
    </row>
    <row r="3" spans="1:8" ht="22.5" customHeight="1">
      <c r="A3" s="89" t="s">
        <v>75</v>
      </c>
      <c r="B3" s="90">
        <f>'Propotion - Budget Proportion'!G12</f>
        <v>-83162.48</v>
      </c>
      <c r="C3" s="144">
        <f>B$1*C$2</f>
        <v>8926.8479999999981</v>
      </c>
      <c r="D3" s="157"/>
      <c r="E3" s="157"/>
      <c r="F3" s="133">
        <f>F$2*B$1</f>
        <v>3825.7919999999995</v>
      </c>
      <c r="G3" s="157"/>
      <c r="H3" s="158"/>
    </row>
    <row r="4" spans="1:8" ht="22.5" customHeight="1">
      <c r="A4" s="91"/>
      <c r="B4" s="92" t="s">
        <v>8</v>
      </c>
      <c r="C4" s="134">
        <f>C3/B1</f>
        <v>0.69999999999999984</v>
      </c>
      <c r="D4" s="148"/>
      <c r="E4" s="148"/>
      <c r="F4" s="135">
        <f>F3/B1</f>
        <v>0.3</v>
      </c>
      <c r="G4" s="148"/>
      <c r="H4" s="146"/>
    </row>
    <row r="5" spans="1:8" ht="22.5" customHeight="1">
      <c r="A5" s="91"/>
      <c r="B5" s="93">
        <f>C4+F4</f>
        <v>0.99999999999999978</v>
      </c>
      <c r="C5" s="94" t="s">
        <v>76</v>
      </c>
      <c r="D5" s="95" t="s">
        <v>38</v>
      </c>
      <c r="E5" s="96" t="s">
        <v>77</v>
      </c>
      <c r="F5" s="95" t="s">
        <v>76</v>
      </c>
      <c r="G5" s="95" t="s">
        <v>38</v>
      </c>
      <c r="H5" s="97" t="s">
        <v>77</v>
      </c>
    </row>
    <row r="6" spans="1:8" ht="22.5" customHeight="1">
      <c r="A6" s="136" t="s">
        <v>78</v>
      </c>
      <c r="B6" s="93">
        <v>1</v>
      </c>
      <c r="C6" s="98"/>
      <c r="D6" s="99"/>
      <c r="E6" s="99"/>
      <c r="F6" s="99"/>
      <c r="G6" s="99"/>
      <c r="H6" s="101"/>
    </row>
    <row r="7" spans="1:8" ht="22.5" customHeight="1">
      <c r="A7" s="159"/>
      <c r="B7" s="93">
        <v>2</v>
      </c>
      <c r="C7" s="98"/>
      <c r="D7" s="99"/>
      <c r="E7" s="99"/>
      <c r="F7" s="99"/>
      <c r="G7" s="99"/>
      <c r="H7" s="101"/>
    </row>
    <row r="8" spans="1:8" ht="22.5" customHeight="1">
      <c r="A8" s="159"/>
      <c r="B8" s="93">
        <v>3</v>
      </c>
      <c r="C8" s="98"/>
      <c r="D8" s="99"/>
      <c r="E8" s="99"/>
      <c r="F8" s="99"/>
      <c r="G8" s="99"/>
      <c r="H8" s="101"/>
    </row>
    <row r="9" spans="1:8" ht="22.5" customHeight="1">
      <c r="A9" s="159"/>
      <c r="B9" s="93">
        <v>4</v>
      </c>
      <c r="C9" s="98"/>
      <c r="D9" s="99"/>
      <c r="E9" s="99"/>
      <c r="F9" s="99"/>
      <c r="G9" s="99"/>
      <c r="H9" s="101"/>
    </row>
    <row r="10" spans="1:8" ht="22.5" customHeight="1">
      <c r="A10" s="159"/>
      <c r="B10" s="93">
        <v>5</v>
      </c>
      <c r="C10" s="102"/>
      <c r="D10" s="99"/>
      <c r="E10" s="99"/>
      <c r="F10" s="99"/>
      <c r="G10" s="99"/>
      <c r="H10" s="101"/>
    </row>
    <row r="11" spans="1:8" ht="22.5" customHeight="1">
      <c r="A11" s="159"/>
      <c r="B11" s="93">
        <v>6</v>
      </c>
      <c r="C11" s="102"/>
      <c r="D11" s="99"/>
      <c r="E11" s="99"/>
      <c r="F11" s="99"/>
      <c r="G11" s="99"/>
      <c r="H11" s="101"/>
    </row>
    <row r="12" spans="1:8" ht="22.5" customHeight="1">
      <c r="A12" s="159"/>
      <c r="B12" s="93">
        <v>7</v>
      </c>
      <c r="C12" s="102"/>
      <c r="D12" s="99"/>
      <c r="E12" s="99"/>
      <c r="F12" s="99"/>
      <c r="G12" s="99"/>
      <c r="H12" s="101"/>
    </row>
    <row r="13" spans="1:8" ht="22.5" customHeight="1">
      <c r="A13" s="159"/>
      <c r="B13" s="93">
        <v>8</v>
      </c>
      <c r="C13" s="102"/>
      <c r="D13" s="99"/>
      <c r="E13" s="99"/>
      <c r="F13" s="99"/>
      <c r="G13" s="99"/>
      <c r="H13" s="101"/>
    </row>
    <row r="14" spans="1:8" ht="22.5" customHeight="1">
      <c r="A14" s="159"/>
      <c r="B14" s="93">
        <v>9</v>
      </c>
      <c r="C14" s="102"/>
      <c r="D14" s="99"/>
      <c r="E14" s="99"/>
      <c r="F14" s="99"/>
      <c r="G14" s="99"/>
      <c r="H14" s="101"/>
    </row>
    <row r="15" spans="1:8" ht="22.5" customHeight="1">
      <c r="A15" s="159"/>
      <c r="B15" s="93">
        <v>10</v>
      </c>
      <c r="C15" s="102"/>
      <c r="D15" s="99"/>
      <c r="E15" s="99"/>
      <c r="F15" s="99"/>
      <c r="G15" s="99"/>
      <c r="H15" s="101"/>
    </row>
    <row r="16" spans="1:8" ht="22.5" customHeight="1">
      <c r="A16" s="159"/>
      <c r="B16" s="93">
        <v>11</v>
      </c>
      <c r="C16" s="102"/>
      <c r="D16" s="99"/>
      <c r="E16" s="99"/>
      <c r="F16" s="99"/>
      <c r="G16" s="99"/>
      <c r="H16" s="101"/>
    </row>
    <row r="17" spans="1:8" ht="22.5" customHeight="1">
      <c r="A17" s="159"/>
      <c r="B17" s="93">
        <v>12</v>
      </c>
      <c r="C17" s="102"/>
      <c r="D17" s="99"/>
      <c r="E17" s="99"/>
      <c r="F17" s="99"/>
      <c r="G17" s="99"/>
      <c r="H17" s="101"/>
    </row>
    <row r="18" spans="1:8" ht="22.5" customHeight="1">
      <c r="A18" s="159"/>
      <c r="B18" s="93">
        <v>13</v>
      </c>
      <c r="C18" s="102"/>
      <c r="D18" s="99"/>
      <c r="E18" s="99"/>
      <c r="F18" s="99"/>
      <c r="G18" s="99"/>
      <c r="H18" s="101"/>
    </row>
    <row r="19" spans="1:8" ht="22.5" customHeight="1">
      <c r="A19" s="159"/>
      <c r="B19" s="93">
        <v>14</v>
      </c>
      <c r="C19" s="102"/>
      <c r="D19" s="99"/>
      <c r="E19" s="99"/>
      <c r="F19" s="99"/>
      <c r="G19" s="99"/>
      <c r="H19" s="101"/>
    </row>
    <row r="20" spans="1:8" ht="22.5" customHeight="1">
      <c r="A20" s="159"/>
      <c r="B20" s="93">
        <v>15</v>
      </c>
      <c r="C20" s="102"/>
      <c r="D20" s="99"/>
      <c r="E20" s="99"/>
      <c r="F20" s="99"/>
      <c r="G20" s="99"/>
      <c r="H20" s="101"/>
    </row>
    <row r="21" spans="1:8" ht="22.5" customHeight="1">
      <c r="A21" s="103"/>
      <c r="B21" s="104" t="s">
        <v>42</v>
      </c>
      <c r="C21" s="105"/>
      <c r="D21" s="106">
        <f>SUM(D6:D20)</f>
        <v>0</v>
      </c>
      <c r="E21" s="106">
        <f>SUM(E6:E20)</f>
        <v>0</v>
      </c>
      <c r="F21" s="106"/>
      <c r="G21" s="106">
        <f>SUM(G6:G20)</f>
        <v>0</v>
      </c>
      <c r="H21" s="107">
        <f>SUM(H6:H20)</f>
        <v>0</v>
      </c>
    </row>
    <row r="22" spans="1:8" ht="22.5" customHeight="1">
      <c r="A22" s="103"/>
      <c r="B22" s="104" t="s">
        <v>79</v>
      </c>
      <c r="C22" s="108"/>
      <c r="D22" s="141">
        <f>E21/C3</f>
        <v>0</v>
      </c>
      <c r="E22" s="148"/>
      <c r="F22" s="109"/>
      <c r="G22" s="141">
        <f>H21/F3</f>
        <v>0</v>
      </c>
      <c r="H22" s="146"/>
    </row>
    <row r="23" spans="1:8" ht="22.5" customHeight="1">
      <c r="A23" s="103"/>
      <c r="B23" s="104" t="s">
        <v>80</v>
      </c>
      <c r="C23" s="139">
        <f>D21+G21</f>
        <v>0</v>
      </c>
      <c r="D23" s="160"/>
      <c r="E23" s="160"/>
      <c r="F23" s="160"/>
      <c r="G23" s="160"/>
      <c r="H23" s="161"/>
    </row>
    <row r="24" spans="1:8" ht="22.5" customHeight="1">
      <c r="A24" s="103"/>
      <c r="B24" s="104" t="s">
        <v>81</v>
      </c>
      <c r="C24" s="138">
        <f>C23/B$1</f>
        <v>0</v>
      </c>
      <c r="D24" s="148"/>
      <c r="E24" s="148"/>
      <c r="F24" s="148"/>
      <c r="G24" s="148"/>
      <c r="H24" s="146"/>
    </row>
    <row r="25" spans="1:8" ht="22.5" customHeight="1">
      <c r="A25" s="103"/>
      <c r="B25" s="104" t="s">
        <v>82</v>
      </c>
      <c r="C25" s="139">
        <f>E21+H21</f>
        <v>0</v>
      </c>
      <c r="D25" s="160"/>
      <c r="E25" s="160"/>
      <c r="F25" s="160"/>
      <c r="G25" s="160"/>
      <c r="H25" s="161"/>
    </row>
    <row r="26" spans="1:8" ht="22.5" customHeight="1">
      <c r="A26" s="103"/>
      <c r="B26" s="104" t="s">
        <v>83</v>
      </c>
      <c r="C26" s="124">
        <f>C25-B$1</f>
        <v>-12752.64</v>
      </c>
      <c r="D26" s="148"/>
      <c r="E26" s="148"/>
      <c r="F26" s="148"/>
      <c r="G26" s="148"/>
      <c r="H26" s="146"/>
    </row>
    <row r="27" spans="1:8" ht="22.35" customHeight="1">
      <c r="A27" s="103"/>
      <c r="B27" s="104" t="s">
        <v>84</v>
      </c>
      <c r="C27" s="137">
        <f>C25/B$1</f>
        <v>0</v>
      </c>
      <c r="D27" s="162"/>
      <c r="E27" s="162"/>
      <c r="F27" s="162"/>
      <c r="G27" s="162"/>
      <c r="H27" s="163"/>
    </row>
  </sheetData>
  <mergeCells count="18">
    <mergeCell ref="C27:H27"/>
    <mergeCell ref="C24:H24"/>
    <mergeCell ref="C23:H23"/>
    <mergeCell ref="B1:B2"/>
    <mergeCell ref="C26:H26"/>
    <mergeCell ref="D22:E22"/>
    <mergeCell ref="G22:H22"/>
    <mergeCell ref="C1:E1"/>
    <mergeCell ref="F1:H1"/>
    <mergeCell ref="C25:H25"/>
    <mergeCell ref="C2:E2"/>
    <mergeCell ref="C3:E3"/>
    <mergeCell ref="F2:H2"/>
    <mergeCell ref="F3:H3"/>
    <mergeCell ref="C4:E4"/>
    <mergeCell ref="F4:H4"/>
    <mergeCell ref="A1:A2"/>
    <mergeCell ref="A6:A20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7"/>
  <sheetViews>
    <sheetView showGridLines="0" workbookViewId="0">
      <pane xSplit="2" ySplit="2" topLeftCell="C3" activePane="bottomRight" state="frozen"/>
      <selection pane="bottomRight" activeCell="C3" sqref="C3"/>
      <selection pane="bottomLeft"/>
      <selection pane="topRight"/>
    </sheetView>
  </sheetViews>
  <sheetFormatPr defaultColWidth="16.28515625" defaultRowHeight="20.100000000000001" customHeight="1"/>
  <cols>
    <col min="1" max="1" width="18" style="1" customWidth="1"/>
    <col min="2" max="2" width="36.42578125" style="1" customWidth="1"/>
    <col min="3" max="3" width="19" style="1" customWidth="1"/>
    <col min="4" max="4" width="9.85546875" style="1" customWidth="1"/>
    <col min="5" max="5" width="8.85546875" style="1" customWidth="1"/>
    <col min="6" max="6" width="22.7109375" style="1" customWidth="1"/>
    <col min="7" max="8" width="9" style="1" customWidth="1"/>
    <col min="9" max="9" width="16.28515625" style="1" customWidth="1"/>
    <col min="10" max="16384" width="16.28515625" style="1"/>
  </cols>
  <sheetData>
    <row r="1" spans="1:8" ht="22.35" customHeight="1">
      <c r="A1" s="125" t="s">
        <v>73</v>
      </c>
      <c r="B1" s="140">
        <f>'Propotion - Budget Proportion'!C13</f>
        <v>14398.560000000001</v>
      </c>
      <c r="C1" s="142" t="s">
        <v>3</v>
      </c>
      <c r="D1" s="147"/>
      <c r="E1" s="147"/>
      <c r="F1" s="142" t="s">
        <v>74</v>
      </c>
      <c r="G1" s="147"/>
      <c r="H1" s="147"/>
    </row>
    <row r="2" spans="1:8" ht="22.35" customHeight="1">
      <c r="A2" s="156"/>
      <c r="B2" s="156"/>
      <c r="C2" s="143">
        <v>0.7</v>
      </c>
      <c r="D2" s="156"/>
      <c r="E2" s="156"/>
      <c r="F2" s="143">
        <v>0.3</v>
      </c>
      <c r="G2" s="156"/>
      <c r="H2" s="156"/>
    </row>
    <row r="3" spans="1:8" ht="22.5" customHeight="1">
      <c r="A3" s="89" t="s">
        <v>75</v>
      </c>
      <c r="B3" s="90">
        <f>'Propotion - Budget Proportion'!G13</f>
        <v>-97561.04</v>
      </c>
      <c r="C3" s="144">
        <f>B$1*C$2</f>
        <v>10078.992</v>
      </c>
      <c r="D3" s="157"/>
      <c r="E3" s="157"/>
      <c r="F3" s="133">
        <f>F$2*B$1</f>
        <v>4319.5680000000002</v>
      </c>
      <c r="G3" s="157"/>
      <c r="H3" s="158"/>
    </row>
    <row r="4" spans="1:8" ht="22.5" customHeight="1">
      <c r="A4" s="91"/>
      <c r="B4" s="92" t="s">
        <v>8</v>
      </c>
      <c r="C4" s="134">
        <f>C3/B1</f>
        <v>0.7</v>
      </c>
      <c r="D4" s="148"/>
      <c r="E4" s="148"/>
      <c r="F4" s="135">
        <f>F3/B1</f>
        <v>0.3</v>
      </c>
      <c r="G4" s="148"/>
      <c r="H4" s="146"/>
    </row>
    <row r="5" spans="1:8" ht="22.5" customHeight="1">
      <c r="A5" s="91"/>
      <c r="B5" s="93">
        <f>C4+F4</f>
        <v>1</v>
      </c>
      <c r="C5" s="94" t="s">
        <v>76</v>
      </c>
      <c r="D5" s="95" t="s">
        <v>38</v>
      </c>
      <c r="E5" s="96" t="s">
        <v>77</v>
      </c>
      <c r="F5" s="95" t="s">
        <v>76</v>
      </c>
      <c r="G5" s="95" t="s">
        <v>38</v>
      </c>
      <c r="H5" s="97" t="s">
        <v>77</v>
      </c>
    </row>
    <row r="6" spans="1:8" ht="22.5" customHeight="1">
      <c r="A6" s="136" t="s">
        <v>78</v>
      </c>
      <c r="B6" s="93">
        <v>1</v>
      </c>
      <c r="C6" s="98"/>
      <c r="D6" s="99"/>
      <c r="E6" s="99"/>
      <c r="F6" s="99"/>
      <c r="G6" s="99"/>
      <c r="H6" s="101"/>
    </row>
    <row r="7" spans="1:8" ht="22.5" customHeight="1">
      <c r="A7" s="159"/>
      <c r="B7" s="93">
        <v>2</v>
      </c>
      <c r="C7" s="98"/>
      <c r="D7" s="99"/>
      <c r="E7" s="99"/>
      <c r="F7" s="99"/>
      <c r="G7" s="99"/>
      <c r="H7" s="101"/>
    </row>
    <row r="8" spans="1:8" ht="22.5" customHeight="1">
      <c r="A8" s="159"/>
      <c r="B8" s="93">
        <v>3</v>
      </c>
      <c r="C8" s="98"/>
      <c r="D8" s="99"/>
      <c r="E8" s="99"/>
      <c r="F8" s="99"/>
      <c r="G8" s="99"/>
      <c r="H8" s="101"/>
    </row>
    <row r="9" spans="1:8" ht="22.5" customHeight="1">
      <c r="A9" s="159"/>
      <c r="B9" s="93">
        <v>4</v>
      </c>
      <c r="C9" s="98"/>
      <c r="D9" s="99"/>
      <c r="E9" s="99"/>
      <c r="F9" s="99"/>
      <c r="G9" s="99"/>
      <c r="H9" s="101"/>
    </row>
    <row r="10" spans="1:8" ht="22.5" customHeight="1">
      <c r="A10" s="159"/>
      <c r="B10" s="93">
        <v>5</v>
      </c>
      <c r="C10" s="102"/>
      <c r="D10" s="99"/>
      <c r="E10" s="99"/>
      <c r="F10" s="99"/>
      <c r="G10" s="99"/>
      <c r="H10" s="101"/>
    </row>
    <row r="11" spans="1:8" ht="22.5" customHeight="1">
      <c r="A11" s="159"/>
      <c r="B11" s="93">
        <v>6</v>
      </c>
      <c r="C11" s="102"/>
      <c r="D11" s="99"/>
      <c r="E11" s="99"/>
      <c r="F11" s="99"/>
      <c r="G11" s="99"/>
      <c r="H11" s="101"/>
    </row>
    <row r="12" spans="1:8" ht="22.5" customHeight="1">
      <c r="A12" s="159"/>
      <c r="B12" s="93">
        <v>7</v>
      </c>
      <c r="C12" s="102"/>
      <c r="D12" s="99"/>
      <c r="E12" s="99"/>
      <c r="F12" s="99"/>
      <c r="G12" s="99"/>
      <c r="H12" s="101"/>
    </row>
    <row r="13" spans="1:8" ht="22.5" customHeight="1">
      <c r="A13" s="159"/>
      <c r="B13" s="93">
        <v>8</v>
      </c>
      <c r="C13" s="102"/>
      <c r="D13" s="99"/>
      <c r="E13" s="99"/>
      <c r="F13" s="99"/>
      <c r="G13" s="99"/>
      <c r="H13" s="101"/>
    </row>
    <row r="14" spans="1:8" ht="22.5" customHeight="1">
      <c r="A14" s="159"/>
      <c r="B14" s="93">
        <v>9</v>
      </c>
      <c r="C14" s="102"/>
      <c r="D14" s="99"/>
      <c r="E14" s="99"/>
      <c r="F14" s="99"/>
      <c r="G14" s="99"/>
      <c r="H14" s="101"/>
    </row>
    <row r="15" spans="1:8" ht="22.5" customHeight="1">
      <c r="A15" s="159"/>
      <c r="B15" s="93">
        <v>10</v>
      </c>
      <c r="C15" s="102"/>
      <c r="D15" s="99"/>
      <c r="E15" s="99"/>
      <c r="F15" s="99"/>
      <c r="G15" s="99"/>
      <c r="H15" s="101"/>
    </row>
    <row r="16" spans="1:8" ht="22.5" customHeight="1">
      <c r="A16" s="159"/>
      <c r="B16" s="93">
        <v>11</v>
      </c>
      <c r="C16" s="102"/>
      <c r="D16" s="99"/>
      <c r="E16" s="99"/>
      <c r="F16" s="99"/>
      <c r="G16" s="99"/>
      <c r="H16" s="101"/>
    </row>
    <row r="17" spans="1:8" ht="22.5" customHeight="1">
      <c r="A17" s="159"/>
      <c r="B17" s="93">
        <v>12</v>
      </c>
      <c r="C17" s="102"/>
      <c r="D17" s="99"/>
      <c r="E17" s="99"/>
      <c r="F17" s="99"/>
      <c r="G17" s="99"/>
      <c r="H17" s="101"/>
    </row>
    <row r="18" spans="1:8" ht="22.5" customHeight="1">
      <c r="A18" s="159"/>
      <c r="B18" s="93">
        <v>13</v>
      </c>
      <c r="C18" s="102"/>
      <c r="D18" s="99"/>
      <c r="E18" s="99"/>
      <c r="F18" s="99"/>
      <c r="G18" s="99"/>
      <c r="H18" s="101"/>
    </row>
    <row r="19" spans="1:8" ht="22.5" customHeight="1">
      <c r="A19" s="159"/>
      <c r="B19" s="93">
        <v>14</v>
      </c>
      <c r="C19" s="102"/>
      <c r="D19" s="99"/>
      <c r="E19" s="99"/>
      <c r="F19" s="99"/>
      <c r="G19" s="99"/>
      <c r="H19" s="101"/>
    </row>
    <row r="20" spans="1:8" ht="22.5" customHeight="1">
      <c r="A20" s="159"/>
      <c r="B20" s="93">
        <v>15</v>
      </c>
      <c r="C20" s="102"/>
      <c r="D20" s="99"/>
      <c r="E20" s="99"/>
      <c r="F20" s="99"/>
      <c r="G20" s="99"/>
      <c r="H20" s="101"/>
    </row>
    <row r="21" spans="1:8" ht="22.5" customHeight="1">
      <c r="A21" s="103"/>
      <c r="B21" s="104" t="s">
        <v>42</v>
      </c>
      <c r="C21" s="105"/>
      <c r="D21" s="106">
        <f>SUM(D6:D20)</f>
        <v>0</v>
      </c>
      <c r="E21" s="106">
        <f>SUM(E6:E20)</f>
        <v>0</v>
      </c>
      <c r="F21" s="106"/>
      <c r="G21" s="106">
        <f>SUM(G6:G20)</f>
        <v>0</v>
      </c>
      <c r="H21" s="107">
        <f>SUM(H6:H20)</f>
        <v>0</v>
      </c>
    </row>
    <row r="22" spans="1:8" ht="22.5" customHeight="1">
      <c r="A22" s="103"/>
      <c r="B22" s="104" t="s">
        <v>79</v>
      </c>
      <c r="C22" s="108"/>
      <c r="D22" s="141">
        <f>E21/C3</f>
        <v>0</v>
      </c>
      <c r="E22" s="148"/>
      <c r="F22" s="109"/>
      <c r="G22" s="141">
        <f>H21/F3</f>
        <v>0</v>
      </c>
      <c r="H22" s="146"/>
    </row>
    <row r="23" spans="1:8" ht="22.5" customHeight="1">
      <c r="A23" s="103"/>
      <c r="B23" s="104" t="s">
        <v>80</v>
      </c>
      <c r="C23" s="139">
        <f>D21+G21</f>
        <v>0</v>
      </c>
      <c r="D23" s="160"/>
      <c r="E23" s="160"/>
      <c r="F23" s="160"/>
      <c r="G23" s="160"/>
      <c r="H23" s="161"/>
    </row>
    <row r="24" spans="1:8" ht="22.5" customHeight="1">
      <c r="A24" s="103"/>
      <c r="B24" s="104" t="s">
        <v>81</v>
      </c>
      <c r="C24" s="138">
        <f>C23/B$1</f>
        <v>0</v>
      </c>
      <c r="D24" s="148"/>
      <c r="E24" s="148"/>
      <c r="F24" s="148"/>
      <c r="G24" s="148"/>
      <c r="H24" s="146"/>
    </row>
    <row r="25" spans="1:8" ht="22.5" customHeight="1">
      <c r="A25" s="103"/>
      <c r="B25" s="104" t="s">
        <v>82</v>
      </c>
      <c r="C25" s="139">
        <f>E21+H21</f>
        <v>0</v>
      </c>
      <c r="D25" s="160"/>
      <c r="E25" s="160"/>
      <c r="F25" s="160"/>
      <c r="G25" s="160"/>
      <c r="H25" s="161"/>
    </row>
    <row r="26" spans="1:8" ht="22.5" customHeight="1">
      <c r="A26" s="103"/>
      <c r="B26" s="104" t="s">
        <v>83</v>
      </c>
      <c r="C26" s="124">
        <f>C25-B$1</f>
        <v>-14398.560000000001</v>
      </c>
      <c r="D26" s="148"/>
      <c r="E26" s="148"/>
      <c r="F26" s="148"/>
      <c r="G26" s="148"/>
      <c r="H26" s="146"/>
    </row>
    <row r="27" spans="1:8" ht="22.35" customHeight="1">
      <c r="A27" s="103"/>
      <c r="B27" s="104" t="s">
        <v>84</v>
      </c>
      <c r="C27" s="137">
        <f>C25/B$1</f>
        <v>0</v>
      </c>
      <c r="D27" s="162"/>
      <c r="E27" s="162"/>
      <c r="F27" s="162"/>
      <c r="G27" s="162"/>
      <c r="H27" s="163"/>
    </row>
  </sheetData>
  <mergeCells count="18">
    <mergeCell ref="C27:H27"/>
    <mergeCell ref="C24:H24"/>
    <mergeCell ref="C23:H23"/>
    <mergeCell ref="B1:B2"/>
    <mergeCell ref="C26:H26"/>
    <mergeCell ref="D22:E22"/>
    <mergeCell ref="G22:H22"/>
    <mergeCell ref="C1:E1"/>
    <mergeCell ref="F1:H1"/>
    <mergeCell ref="C25:H25"/>
    <mergeCell ref="C2:E2"/>
    <mergeCell ref="C3:E3"/>
    <mergeCell ref="F2:H2"/>
    <mergeCell ref="F3:H3"/>
    <mergeCell ref="C4:E4"/>
    <mergeCell ref="F4:H4"/>
    <mergeCell ref="A1:A2"/>
    <mergeCell ref="A6:A20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H27"/>
  <sheetViews>
    <sheetView showGridLines="0" workbookViewId="0">
      <pane xSplit="2" ySplit="2" topLeftCell="C3" activePane="bottomRight" state="frozen"/>
      <selection pane="bottomRight" activeCell="C3" sqref="C3"/>
      <selection pane="bottomLeft"/>
      <selection pane="topRight"/>
    </sheetView>
  </sheetViews>
  <sheetFormatPr defaultColWidth="16.28515625" defaultRowHeight="20.100000000000001" customHeight="1"/>
  <cols>
    <col min="1" max="1" width="16.28515625" style="1" customWidth="1"/>
    <col min="2" max="2" width="35.28515625" style="1" customWidth="1"/>
    <col min="3" max="3" width="19" style="1" customWidth="1"/>
    <col min="4" max="4" width="9.85546875" style="1" customWidth="1"/>
    <col min="5" max="5" width="8.85546875" style="1" customWidth="1"/>
    <col min="6" max="6" width="22.7109375" style="1" customWidth="1"/>
    <col min="7" max="8" width="9" style="1" customWidth="1"/>
    <col min="9" max="9" width="16.28515625" style="1" customWidth="1"/>
    <col min="10" max="16384" width="16.28515625" style="1"/>
  </cols>
  <sheetData>
    <row r="1" spans="1:8" ht="22.35" customHeight="1">
      <c r="A1" s="125" t="s">
        <v>73</v>
      </c>
      <c r="B1" s="140">
        <f>'Propotion - Budget Proportion'!C14</f>
        <v>15888.960000000001</v>
      </c>
      <c r="C1" s="142" t="s">
        <v>3</v>
      </c>
      <c r="D1" s="147"/>
      <c r="E1" s="147"/>
      <c r="F1" s="142" t="s">
        <v>74</v>
      </c>
      <c r="G1" s="147"/>
      <c r="H1" s="147"/>
    </row>
    <row r="2" spans="1:8" ht="22.35" customHeight="1">
      <c r="A2" s="156"/>
      <c r="B2" s="156"/>
      <c r="C2" s="143">
        <v>0.7</v>
      </c>
      <c r="D2" s="156"/>
      <c r="E2" s="156"/>
      <c r="F2" s="143">
        <v>0.3</v>
      </c>
      <c r="G2" s="156"/>
      <c r="H2" s="156"/>
    </row>
    <row r="3" spans="1:8" ht="22.5" customHeight="1">
      <c r="A3" s="89" t="s">
        <v>75</v>
      </c>
      <c r="B3" s="90">
        <f>'Propotion - Budget Proportion'!G14</f>
        <v>-113450</v>
      </c>
      <c r="C3" s="144">
        <f>B$1*C$2</f>
        <v>11122.272000000001</v>
      </c>
      <c r="D3" s="157"/>
      <c r="E3" s="157"/>
      <c r="F3" s="133">
        <f>F$2*B$1</f>
        <v>4766.6880000000001</v>
      </c>
      <c r="G3" s="157"/>
      <c r="H3" s="158"/>
    </row>
    <row r="4" spans="1:8" ht="22.5" customHeight="1">
      <c r="A4" s="91"/>
      <c r="B4" s="92" t="s">
        <v>8</v>
      </c>
      <c r="C4" s="134">
        <f>C3/B1</f>
        <v>0.70000000000000007</v>
      </c>
      <c r="D4" s="148"/>
      <c r="E4" s="148"/>
      <c r="F4" s="135">
        <f>F3/B1</f>
        <v>0.3</v>
      </c>
      <c r="G4" s="148"/>
      <c r="H4" s="146"/>
    </row>
    <row r="5" spans="1:8" ht="22.5" customHeight="1">
      <c r="A5" s="91"/>
      <c r="B5" s="93">
        <f>C4+F4</f>
        <v>1</v>
      </c>
      <c r="C5" s="94" t="s">
        <v>76</v>
      </c>
      <c r="D5" s="95" t="s">
        <v>38</v>
      </c>
      <c r="E5" s="96" t="s">
        <v>77</v>
      </c>
      <c r="F5" s="95" t="s">
        <v>76</v>
      </c>
      <c r="G5" s="95" t="s">
        <v>38</v>
      </c>
      <c r="H5" s="97" t="s">
        <v>77</v>
      </c>
    </row>
    <row r="6" spans="1:8" ht="22.5" customHeight="1">
      <c r="A6" s="136" t="s">
        <v>78</v>
      </c>
      <c r="B6" s="93">
        <v>1</v>
      </c>
      <c r="C6" s="98"/>
      <c r="D6" s="99"/>
      <c r="E6" s="99"/>
      <c r="F6" s="99"/>
      <c r="G6" s="99"/>
      <c r="H6" s="101"/>
    </row>
    <row r="7" spans="1:8" ht="22.5" customHeight="1">
      <c r="A7" s="159"/>
      <c r="B7" s="93">
        <v>2</v>
      </c>
      <c r="C7" s="98"/>
      <c r="D7" s="99"/>
      <c r="E7" s="99"/>
      <c r="F7" s="99"/>
      <c r="G7" s="99"/>
      <c r="H7" s="101"/>
    </row>
    <row r="8" spans="1:8" ht="22.5" customHeight="1">
      <c r="A8" s="159"/>
      <c r="B8" s="93">
        <v>3</v>
      </c>
      <c r="C8" s="98"/>
      <c r="D8" s="99"/>
      <c r="E8" s="99"/>
      <c r="F8" s="99"/>
      <c r="G8" s="99"/>
      <c r="H8" s="101"/>
    </row>
    <row r="9" spans="1:8" ht="22.5" customHeight="1">
      <c r="A9" s="159"/>
      <c r="B9" s="93">
        <v>4</v>
      </c>
      <c r="C9" s="98"/>
      <c r="D9" s="99"/>
      <c r="E9" s="99"/>
      <c r="F9" s="99"/>
      <c r="G9" s="99"/>
      <c r="H9" s="101"/>
    </row>
    <row r="10" spans="1:8" ht="22.5" customHeight="1">
      <c r="A10" s="159"/>
      <c r="B10" s="93">
        <v>5</v>
      </c>
      <c r="C10" s="102"/>
      <c r="D10" s="99"/>
      <c r="E10" s="99"/>
      <c r="F10" s="99"/>
      <c r="G10" s="99"/>
      <c r="H10" s="101"/>
    </row>
    <row r="11" spans="1:8" ht="22.5" customHeight="1">
      <c r="A11" s="159"/>
      <c r="B11" s="93">
        <v>6</v>
      </c>
      <c r="C11" s="102"/>
      <c r="D11" s="99"/>
      <c r="E11" s="99"/>
      <c r="F11" s="99"/>
      <c r="G11" s="99"/>
      <c r="H11" s="101"/>
    </row>
    <row r="12" spans="1:8" ht="22.5" customHeight="1">
      <c r="A12" s="159"/>
      <c r="B12" s="93">
        <v>7</v>
      </c>
      <c r="C12" s="102"/>
      <c r="D12" s="99"/>
      <c r="E12" s="99"/>
      <c r="F12" s="99"/>
      <c r="G12" s="99"/>
      <c r="H12" s="101"/>
    </row>
    <row r="13" spans="1:8" ht="22.5" customHeight="1">
      <c r="A13" s="159"/>
      <c r="B13" s="93">
        <v>8</v>
      </c>
      <c r="C13" s="102"/>
      <c r="D13" s="99"/>
      <c r="E13" s="99"/>
      <c r="F13" s="99"/>
      <c r="G13" s="99"/>
      <c r="H13" s="101"/>
    </row>
    <row r="14" spans="1:8" ht="22.5" customHeight="1">
      <c r="A14" s="159"/>
      <c r="B14" s="93">
        <v>9</v>
      </c>
      <c r="C14" s="102"/>
      <c r="D14" s="99"/>
      <c r="E14" s="99"/>
      <c r="F14" s="99"/>
      <c r="G14" s="99"/>
      <c r="H14" s="101"/>
    </row>
    <row r="15" spans="1:8" ht="22.5" customHeight="1">
      <c r="A15" s="159"/>
      <c r="B15" s="93">
        <v>10</v>
      </c>
      <c r="C15" s="102"/>
      <c r="D15" s="99"/>
      <c r="E15" s="99"/>
      <c r="F15" s="99"/>
      <c r="G15" s="99"/>
      <c r="H15" s="101"/>
    </row>
    <row r="16" spans="1:8" ht="22.5" customHeight="1">
      <c r="A16" s="159"/>
      <c r="B16" s="93">
        <v>11</v>
      </c>
      <c r="C16" s="102"/>
      <c r="D16" s="99"/>
      <c r="E16" s="99"/>
      <c r="F16" s="99"/>
      <c r="G16" s="99"/>
      <c r="H16" s="101"/>
    </row>
    <row r="17" spans="1:8" ht="22.5" customHeight="1">
      <c r="A17" s="159"/>
      <c r="B17" s="93">
        <v>12</v>
      </c>
      <c r="C17" s="102"/>
      <c r="D17" s="99"/>
      <c r="E17" s="99"/>
      <c r="F17" s="99"/>
      <c r="G17" s="99"/>
      <c r="H17" s="101"/>
    </row>
    <row r="18" spans="1:8" ht="22.5" customHeight="1">
      <c r="A18" s="159"/>
      <c r="B18" s="93">
        <v>13</v>
      </c>
      <c r="C18" s="102"/>
      <c r="D18" s="99"/>
      <c r="E18" s="99"/>
      <c r="F18" s="99"/>
      <c r="G18" s="99"/>
      <c r="H18" s="101"/>
    </row>
    <row r="19" spans="1:8" ht="22.5" customHeight="1">
      <c r="A19" s="159"/>
      <c r="B19" s="93">
        <v>14</v>
      </c>
      <c r="C19" s="102"/>
      <c r="D19" s="99"/>
      <c r="E19" s="99"/>
      <c r="F19" s="99"/>
      <c r="G19" s="99"/>
      <c r="H19" s="101"/>
    </row>
    <row r="20" spans="1:8" ht="22.5" customHeight="1">
      <c r="A20" s="159"/>
      <c r="B20" s="93">
        <v>15</v>
      </c>
      <c r="C20" s="102"/>
      <c r="D20" s="99"/>
      <c r="E20" s="99"/>
      <c r="F20" s="99"/>
      <c r="G20" s="99"/>
      <c r="H20" s="101"/>
    </row>
    <row r="21" spans="1:8" ht="22.5" customHeight="1">
      <c r="A21" s="103"/>
      <c r="B21" s="104" t="s">
        <v>42</v>
      </c>
      <c r="C21" s="105"/>
      <c r="D21" s="106">
        <f>SUM(D6:D20)</f>
        <v>0</v>
      </c>
      <c r="E21" s="106">
        <f>SUM(E6:E20)</f>
        <v>0</v>
      </c>
      <c r="F21" s="106"/>
      <c r="G21" s="106">
        <f>SUM(G6:G20)</f>
        <v>0</v>
      </c>
      <c r="H21" s="107">
        <f>SUM(H6:H20)</f>
        <v>0</v>
      </c>
    </row>
    <row r="22" spans="1:8" ht="22.5" customHeight="1">
      <c r="A22" s="103"/>
      <c r="B22" s="104" t="s">
        <v>79</v>
      </c>
      <c r="C22" s="108"/>
      <c r="D22" s="141">
        <f>E21/C3</f>
        <v>0</v>
      </c>
      <c r="E22" s="148"/>
      <c r="F22" s="109"/>
      <c r="G22" s="141">
        <f>H21/F3</f>
        <v>0</v>
      </c>
      <c r="H22" s="146"/>
    </row>
    <row r="23" spans="1:8" ht="22.5" customHeight="1">
      <c r="A23" s="103"/>
      <c r="B23" s="104" t="s">
        <v>80</v>
      </c>
      <c r="C23" s="139">
        <f>D21+G21</f>
        <v>0</v>
      </c>
      <c r="D23" s="160"/>
      <c r="E23" s="160"/>
      <c r="F23" s="160"/>
      <c r="G23" s="160"/>
      <c r="H23" s="161"/>
    </row>
    <row r="24" spans="1:8" ht="22.5" customHeight="1">
      <c r="A24" s="103"/>
      <c r="B24" s="104" t="s">
        <v>81</v>
      </c>
      <c r="C24" s="138">
        <f>C23/B$1</f>
        <v>0</v>
      </c>
      <c r="D24" s="148"/>
      <c r="E24" s="148"/>
      <c r="F24" s="148"/>
      <c r="G24" s="148"/>
      <c r="H24" s="146"/>
    </row>
    <row r="25" spans="1:8" ht="22.5" customHeight="1">
      <c r="A25" s="103"/>
      <c r="B25" s="104" t="s">
        <v>82</v>
      </c>
      <c r="C25" s="139">
        <f>E21+H21</f>
        <v>0</v>
      </c>
      <c r="D25" s="160"/>
      <c r="E25" s="160"/>
      <c r="F25" s="160"/>
      <c r="G25" s="160"/>
      <c r="H25" s="161"/>
    </row>
    <row r="26" spans="1:8" ht="22.5" customHeight="1">
      <c r="A26" s="103"/>
      <c r="B26" s="104" t="s">
        <v>83</v>
      </c>
      <c r="C26" s="124">
        <f>C25-B$1</f>
        <v>-15888.960000000001</v>
      </c>
      <c r="D26" s="148"/>
      <c r="E26" s="148"/>
      <c r="F26" s="148"/>
      <c r="G26" s="148"/>
      <c r="H26" s="146"/>
    </row>
    <row r="27" spans="1:8" ht="22.35" customHeight="1">
      <c r="A27" s="103"/>
      <c r="B27" s="104" t="s">
        <v>84</v>
      </c>
      <c r="C27" s="137">
        <f>C25/B$1</f>
        <v>0</v>
      </c>
      <c r="D27" s="162"/>
      <c r="E27" s="162"/>
      <c r="F27" s="162"/>
      <c r="G27" s="162"/>
      <c r="H27" s="163"/>
    </row>
  </sheetData>
  <mergeCells count="18">
    <mergeCell ref="C27:H27"/>
    <mergeCell ref="C24:H24"/>
    <mergeCell ref="C23:H23"/>
    <mergeCell ref="B1:B2"/>
    <mergeCell ref="C26:H26"/>
    <mergeCell ref="D22:E22"/>
    <mergeCell ref="G22:H22"/>
    <mergeCell ref="C1:E1"/>
    <mergeCell ref="F1:H1"/>
    <mergeCell ref="C25:H25"/>
    <mergeCell ref="C2:E2"/>
    <mergeCell ref="C3:E3"/>
    <mergeCell ref="F2:H2"/>
    <mergeCell ref="F3:H3"/>
    <mergeCell ref="C4:E4"/>
    <mergeCell ref="F4:H4"/>
    <mergeCell ref="A1:A2"/>
    <mergeCell ref="A6:A20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6"/>
  <sheetViews>
    <sheetView showGridLines="0" workbookViewId="0">
      <pane xSplit="1" ySplit="2" topLeftCell="B3" activePane="bottomRight" state="frozen"/>
      <selection pane="bottomRight" activeCell="B3" sqref="B3"/>
      <selection pane="bottomLeft"/>
      <selection pane="topRight"/>
    </sheetView>
  </sheetViews>
  <sheetFormatPr defaultColWidth="16.28515625" defaultRowHeight="20.100000000000001" customHeight="1"/>
  <cols>
    <col min="1" max="1" width="9" style="1" customWidth="1"/>
    <col min="2" max="7" width="12.42578125" style="1" customWidth="1"/>
    <col min="8" max="8" width="16.28515625" style="1" customWidth="1"/>
    <col min="9" max="16384" width="16.28515625" style="1"/>
  </cols>
  <sheetData>
    <row r="1" spans="1:7" ht="24.6" customHeight="1">
      <c r="A1" s="16"/>
      <c r="B1" s="125" t="s">
        <v>9</v>
      </c>
      <c r="C1" s="147"/>
      <c r="D1" s="147"/>
      <c r="E1" s="125" t="s">
        <v>10</v>
      </c>
      <c r="F1" s="147"/>
      <c r="G1" s="147"/>
    </row>
    <row r="2" spans="1:7" ht="24.75" customHeight="1">
      <c r="A2" s="17"/>
      <c r="B2" s="18">
        <v>43466</v>
      </c>
      <c r="C2" s="18">
        <v>43497</v>
      </c>
      <c r="D2" s="18">
        <v>43525</v>
      </c>
      <c r="E2" s="18">
        <v>43556</v>
      </c>
      <c r="F2" s="18">
        <v>43586</v>
      </c>
      <c r="G2" s="18">
        <v>43617</v>
      </c>
    </row>
    <row r="3" spans="1:7" ht="40.35" customHeight="1">
      <c r="A3" s="19" t="s">
        <v>11</v>
      </c>
      <c r="B3" s="20">
        <f>'Propotion - Budget Proportion'!C3</f>
        <v>5922.7199999999993</v>
      </c>
      <c r="C3" s="21">
        <f>'Propotion - Budget Proportion'!C4</f>
        <v>9758.880000000001</v>
      </c>
      <c r="D3" s="21">
        <f>'Propotion - Budget Proportion'!C5</f>
        <v>11508.480000000001</v>
      </c>
      <c r="E3" s="21">
        <f>'Propotion - Budget Proportion'!C6</f>
        <v>10808.64</v>
      </c>
      <c r="F3" s="21">
        <f>'Propotion - Budget Proportion'!C7</f>
        <v>7853.76</v>
      </c>
      <c r="G3" s="22">
        <f>'Propotion - Budget Proportion'!C8</f>
        <v>12234.24</v>
      </c>
    </row>
    <row r="4" spans="1:7" ht="40.35" customHeight="1">
      <c r="A4" s="23" t="s">
        <v>12</v>
      </c>
      <c r="B4" s="124">
        <f>B3+C3+D3</f>
        <v>27190.080000000002</v>
      </c>
      <c r="C4" s="148"/>
      <c r="D4" s="148"/>
      <c r="E4" s="122">
        <f>E3+F3+G3</f>
        <v>30896.639999999999</v>
      </c>
      <c r="F4" s="148"/>
      <c r="G4" s="146"/>
    </row>
    <row r="5" spans="1:7" ht="40.35" customHeight="1">
      <c r="A5" s="23" t="s">
        <v>13</v>
      </c>
      <c r="B5" s="24">
        <f>'Propotion - Budget Proportion'!E3</f>
        <v>5850</v>
      </c>
      <c r="C5" s="9">
        <f>'Propotion - Budget Proportion'!E4</f>
        <v>0</v>
      </c>
      <c r="D5" s="9">
        <f>'Propotion - Budget Proportion'!E5</f>
        <v>0</v>
      </c>
      <c r="E5" s="9">
        <f>'Propotion - Budget Proportion'!E6</f>
        <v>0</v>
      </c>
      <c r="F5" s="9">
        <f>'Propotion - Budget Proportion'!E7</f>
        <v>0</v>
      </c>
      <c r="G5" s="10">
        <f>'Propotion - Budget Proportion'!E8</f>
        <v>5400</v>
      </c>
    </row>
    <row r="6" spans="1:7" ht="40.35" customHeight="1">
      <c r="A6" s="23" t="s">
        <v>14</v>
      </c>
      <c r="B6" s="25">
        <f t="shared" ref="B6:G6" si="0">B5/B3</f>
        <v>0.98772185752492114</v>
      </c>
      <c r="C6" s="26">
        <f t="shared" si="0"/>
        <v>0</v>
      </c>
      <c r="D6" s="26">
        <f t="shared" si="0"/>
        <v>0</v>
      </c>
      <c r="E6" s="26">
        <f t="shared" si="0"/>
        <v>0</v>
      </c>
      <c r="F6" s="26">
        <f t="shared" si="0"/>
        <v>0</v>
      </c>
      <c r="G6" s="27">
        <f t="shared" si="0"/>
        <v>0.44138418079096048</v>
      </c>
    </row>
  </sheetData>
  <mergeCells count="4">
    <mergeCell ref="B4:D4"/>
    <mergeCell ref="B1:D1"/>
    <mergeCell ref="E4:G4"/>
    <mergeCell ref="E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6"/>
  <sheetViews>
    <sheetView showGridLines="0" workbookViewId="0">
      <pane xSplit="1" ySplit="2" topLeftCell="B3" activePane="bottomRight" state="frozen"/>
      <selection pane="bottomRight" activeCell="F5" sqref="F5"/>
      <selection pane="bottomLeft"/>
      <selection pane="topRight"/>
    </sheetView>
  </sheetViews>
  <sheetFormatPr defaultColWidth="16.28515625" defaultRowHeight="20.100000000000001" customHeight="1"/>
  <cols>
    <col min="1" max="1" width="9" style="1" customWidth="1"/>
    <col min="2" max="7" width="12.42578125" style="1" customWidth="1"/>
    <col min="8" max="8" width="16.28515625" style="1" customWidth="1"/>
    <col min="9" max="16384" width="16.28515625" style="1"/>
  </cols>
  <sheetData>
    <row r="1" spans="1:7" ht="24.6" customHeight="1">
      <c r="A1" s="16"/>
      <c r="B1" s="125" t="s">
        <v>15</v>
      </c>
      <c r="C1" s="147"/>
      <c r="D1" s="147"/>
      <c r="E1" s="125" t="s">
        <v>16</v>
      </c>
      <c r="F1" s="147"/>
      <c r="G1" s="147"/>
    </row>
    <row r="2" spans="1:7" ht="24.75" customHeight="1">
      <c r="A2" s="17"/>
      <c r="B2" s="18">
        <v>43647</v>
      </c>
      <c r="C2" s="18">
        <v>43678</v>
      </c>
      <c r="D2" s="28" t="s">
        <v>17</v>
      </c>
      <c r="E2" s="18">
        <v>43739</v>
      </c>
      <c r="F2" s="18">
        <v>43770</v>
      </c>
      <c r="G2" s="18">
        <v>43800</v>
      </c>
    </row>
    <row r="3" spans="1:7" ht="40.35" customHeight="1">
      <c r="A3" s="19" t="s">
        <v>11</v>
      </c>
      <c r="B3" s="20">
        <f>'Propotion - Budget Proportion'!C9</f>
        <v>6933.5999999999995</v>
      </c>
      <c r="C3" s="21">
        <f>'Propotion - Budget Proportion'!C10</f>
        <v>11599.199999999999</v>
      </c>
      <c r="D3" s="21">
        <f>'Propotion - Budget Proportion'!C11</f>
        <v>9940.32</v>
      </c>
      <c r="E3" s="21">
        <f>'Propotion - Budget Proportion'!C12</f>
        <v>12752.64</v>
      </c>
      <c r="F3" s="21">
        <f>'Propotion - Budget Proportion'!C13</f>
        <v>14398.560000000001</v>
      </c>
      <c r="G3" s="22">
        <f>'Propotion - Budget Proportion'!C14</f>
        <v>15888.960000000001</v>
      </c>
    </row>
    <row r="4" spans="1:7" ht="40.35" customHeight="1">
      <c r="A4" s="23" t="s">
        <v>12</v>
      </c>
      <c r="B4" s="124">
        <f>B3+C3+D3</f>
        <v>28473.119999999999</v>
      </c>
      <c r="C4" s="148"/>
      <c r="D4" s="148"/>
      <c r="E4" s="122">
        <f>E3+F3+G3</f>
        <v>43040.160000000003</v>
      </c>
      <c r="F4" s="148"/>
      <c r="G4" s="146"/>
    </row>
    <row r="5" spans="1:7" ht="40.35" customHeight="1">
      <c r="A5" s="23" t="s">
        <v>13</v>
      </c>
      <c r="B5" s="24">
        <f>'Propotion - Budget Proportion'!E9</f>
        <v>4900</v>
      </c>
      <c r="C5" s="9">
        <f>'Propotion - Budget Proportion'!E10</f>
        <v>0</v>
      </c>
      <c r="D5" s="9">
        <f>'Propotion - Budget Proportion'!E11</f>
        <v>0</v>
      </c>
      <c r="E5" s="9">
        <f>'Propotion - Budget Proportion'!E12</f>
        <v>0</v>
      </c>
      <c r="F5" s="9">
        <f>'Propotion - Budget Proportion'!E13</f>
        <v>0</v>
      </c>
      <c r="G5" s="10">
        <f>'Propotion - Budget Proportion'!E14</f>
        <v>0</v>
      </c>
    </row>
    <row r="6" spans="1:7" ht="40.35" customHeight="1">
      <c r="A6" s="23" t="s">
        <v>14</v>
      </c>
      <c r="B6" s="25">
        <f t="shared" ref="B6:G6" si="0">B5/B3</f>
        <v>0.70670358832352609</v>
      </c>
      <c r="C6" s="26">
        <f t="shared" si="0"/>
        <v>0</v>
      </c>
      <c r="D6" s="26">
        <f t="shared" si="0"/>
        <v>0</v>
      </c>
      <c r="E6" s="26">
        <f t="shared" si="0"/>
        <v>0</v>
      </c>
      <c r="F6" s="26">
        <f t="shared" si="0"/>
        <v>0</v>
      </c>
      <c r="G6" s="27">
        <f t="shared" si="0"/>
        <v>0</v>
      </c>
    </row>
  </sheetData>
  <mergeCells count="4">
    <mergeCell ref="B4:D4"/>
    <mergeCell ref="B1:D1"/>
    <mergeCell ref="E4:G4"/>
    <mergeCell ref="E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showGridLines="0" tabSelected="1" zoomScale="125" workbookViewId="0">
      <pane xSplit="1" ySplit="2" topLeftCell="B3" activePane="bottomRight" state="frozen"/>
      <selection pane="bottomRight" activeCell="C10" sqref="C10"/>
      <selection pane="bottomLeft"/>
      <selection pane="topRight"/>
    </sheetView>
  </sheetViews>
  <sheetFormatPr defaultColWidth="16.28515625" defaultRowHeight="20.100000000000001" customHeight="1"/>
  <cols>
    <col min="1" max="9" width="16.28515625" style="1" customWidth="1"/>
    <col min="10" max="16384" width="16.28515625" style="1"/>
  </cols>
  <sheetData>
    <row r="1" spans="1:8" ht="27.75" customHeight="1">
      <c r="A1" s="126" t="s">
        <v>18</v>
      </c>
      <c r="B1" s="126"/>
      <c r="C1" s="126"/>
      <c r="D1" s="126"/>
      <c r="E1" s="126"/>
      <c r="F1" s="126"/>
      <c r="G1" s="126"/>
      <c r="H1" s="126"/>
    </row>
    <row r="2" spans="1:8" ht="20.25" customHeight="1">
      <c r="A2" s="29"/>
      <c r="B2" s="30" t="s">
        <v>19</v>
      </c>
      <c r="C2" s="30" t="s">
        <v>20</v>
      </c>
      <c r="D2" s="30" t="s">
        <v>21</v>
      </c>
      <c r="E2" s="30" t="s">
        <v>22</v>
      </c>
      <c r="F2" s="30" t="s">
        <v>23</v>
      </c>
      <c r="G2" s="30" t="s">
        <v>24</v>
      </c>
      <c r="H2" s="30" t="s">
        <v>25</v>
      </c>
    </row>
    <row r="3" spans="1:8" ht="20.25" customHeight="1">
      <c r="A3" s="31" t="s">
        <v>26</v>
      </c>
      <c r="B3" s="32">
        <v>8</v>
      </c>
      <c r="C3" s="33">
        <v>8</v>
      </c>
      <c r="D3" s="33">
        <v>8</v>
      </c>
      <c r="E3" s="33">
        <v>4</v>
      </c>
      <c r="F3" s="33">
        <v>4</v>
      </c>
      <c r="G3" s="33">
        <v>4</v>
      </c>
      <c r="H3" s="34">
        <f>SUM(B3:G3)</f>
        <v>36</v>
      </c>
    </row>
    <row r="4" spans="1:8" ht="20.100000000000001" customHeight="1">
      <c r="A4" s="35">
        <v>300</v>
      </c>
      <c r="B4" s="36">
        <f>B3*$A4</f>
        <v>2400</v>
      </c>
      <c r="C4" s="37">
        <f>C3*$A4</f>
        <v>2400</v>
      </c>
      <c r="D4" s="37">
        <f>D3*$A4</f>
        <v>2400</v>
      </c>
      <c r="E4" s="37">
        <f>E3*$A4</f>
        <v>1200</v>
      </c>
      <c r="F4" s="37">
        <f>F3*$A4</f>
        <v>1200</v>
      </c>
      <c r="G4" s="37">
        <f>G3*$A4</f>
        <v>1200</v>
      </c>
      <c r="H4" s="118"/>
    </row>
    <row r="5" spans="1:8" ht="20.100000000000001" customHeight="1">
      <c r="A5" s="115" t="s">
        <v>27</v>
      </c>
      <c r="B5" s="38">
        <f>B4*E10</f>
        <v>720</v>
      </c>
      <c r="C5" s="39">
        <f>(C4+B4)*E10</f>
        <v>1440</v>
      </c>
      <c r="D5" s="39">
        <f>(D4+C4+B4)*E10</f>
        <v>2160</v>
      </c>
      <c r="E5" s="39">
        <f>(E4+D4+C4+B4)*E10</f>
        <v>2520</v>
      </c>
      <c r="F5" s="39">
        <f>(F4+E4+D4+C4+B4)*E10</f>
        <v>2880</v>
      </c>
      <c r="G5" s="39">
        <f>(F4+E4+D4+C4+B4+G4)*E10</f>
        <v>3240</v>
      </c>
      <c r="H5" s="117"/>
    </row>
    <row r="6" spans="1:8" ht="20.100000000000001" customHeight="1">
      <c r="A6" s="115" t="s">
        <v>28</v>
      </c>
      <c r="B6" s="38"/>
      <c r="C6" s="39"/>
      <c r="D6" s="39"/>
      <c r="E6" s="112">
        <v>1</v>
      </c>
      <c r="F6" s="112">
        <v>1</v>
      </c>
      <c r="G6" s="112">
        <v>2</v>
      </c>
      <c r="H6" s="117"/>
    </row>
    <row r="7" spans="1:8" ht="20.100000000000001" customHeight="1">
      <c r="A7" s="127" t="s">
        <v>6</v>
      </c>
      <c r="B7" s="38">
        <f t="shared" ref="B7:G7" si="0">B4*12</f>
        <v>28800</v>
      </c>
      <c r="C7" s="39">
        <f t="shared" si="0"/>
        <v>28800</v>
      </c>
      <c r="D7" s="39">
        <f t="shared" si="0"/>
        <v>28800</v>
      </c>
      <c r="E7" s="39">
        <f t="shared" si="0"/>
        <v>14400</v>
      </c>
      <c r="F7" s="39">
        <f t="shared" si="0"/>
        <v>14400</v>
      </c>
      <c r="G7" s="39">
        <f t="shared" si="0"/>
        <v>14400</v>
      </c>
      <c r="H7" s="128">
        <f>SUM(B7:G7)</f>
        <v>129600</v>
      </c>
    </row>
    <row r="8" spans="1:8" ht="20.100000000000001" customHeight="1">
      <c r="A8" s="149"/>
      <c r="B8" s="40"/>
      <c r="C8" s="39"/>
      <c r="D8" s="39">
        <f>D7+C7+B7</f>
        <v>86400</v>
      </c>
      <c r="E8" s="39"/>
      <c r="F8" s="39"/>
      <c r="G8" s="39">
        <f>E7+F7+G7</f>
        <v>43200</v>
      </c>
      <c r="H8" s="150"/>
    </row>
    <row r="9" spans="1:8" ht="20.100000000000001" customHeight="1">
      <c r="A9" s="116"/>
      <c r="B9" s="41"/>
      <c r="C9" s="118"/>
      <c r="D9" s="118"/>
      <c r="E9" s="118"/>
      <c r="F9" s="39"/>
      <c r="G9" s="39"/>
      <c r="H9" s="118"/>
    </row>
    <row r="10" spans="1:8" ht="39" customHeight="1">
      <c r="A10" s="42" t="s">
        <v>26</v>
      </c>
      <c r="B10" s="114">
        <v>1</v>
      </c>
      <c r="C10" s="37">
        <f>H3</f>
        <v>36</v>
      </c>
      <c r="D10" s="37">
        <f>$A4</f>
        <v>300</v>
      </c>
      <c r="E10" s="44">
        <v>0.3</v>
      </c>
      <c r="F10" s="39">
        <f>E10*D10*C10*B10</f>
        <v>3240</v>
      </c>
      <c r="G10" s="39"/>
      <c r="H10" s="118"/>
    </row>
    <row r="11" spans="1:8" ht="20.100000000000001" customHeight="1">
      <c r="A11" s="42" t="s">
        <v>29</v>
      </c>
      <c r="B11" s="43">
        <v>5</v>
      </c>
      <c r="C11" s="37">
        <f>C10</f>
        <v>36</v>
      </c>
      <c r="D11" s="37">
        <f>D10</f>
        <v>300</v>
      </c>
      <c r="E11" s="45">
        <v>0.06</v>
      </c>
      <c r="F11" s="39">
        <f>E11*D11*C11*B11</f>
        <v>3240</v>
      </c>
      <c r="G11" s="39">
        <f>F11+F10</f>
        <v>6480</v>
      </c>
      <c r="H11" s="118"/>
    </row>
    <row r="12" spans="1:8" ht="20.100000000000001" customHeight="1">
      <c r="A12" s="42" t="s">
        <v>30</v>
      </c>
      <c r="B12" s="46">
        <v>25</v>
      </c>
      <c r="C12" s="37">
        <f>C11</f>
        <v>36</v>
      </c>
      <c r="D12" s="37">
        <f t="shared" ref="C11:D15" si="1">D11</f>
        <v>300</v>
      </c>
      <c r="E12" s="45">
        <v>0.04</v>
      </c>
      <c r="F12" s="39">
        <f>E12*D12*C12*B12</f>
        <v>10800</v>
      </c>
      <c r="G12" s="39">
        <f>F12+G11</f>
        <v>17280</v>
      </c>
      <c r="H12" s="118"/>
    </row>
    <row r="13" spans="1:8" ht="20.100000000000001" customHeight="1">
      <c r="A13" s="42" t="s">
        <v>31</v>
      </c>
      <c r="B13" s="46">
        <v>125</v>
      </c>
      <c r="C13" s="37">
        <f t="shared" si="1"/>
        <v>36</v>
      </c>
      <c r="D13" s="37">
        <f t="shared" si="1"/>
        <v>300</v>
      </c>
      <c r="E13" s="45">
        <v>0.04</v>
      </c>
      <c r="F13" s="39">
        <f>E13*D13*C13*B13</f>
        <v>54000</v>
      </c>
      <c r="G13" s="39">
        <f>F13+G12</f>
        <v>71280</v>
      </c>
      <c r="H13" s="118"/>
    </row>
    <row r="14" spans="1:8" ht="20.100000000000001" customHeight="1">
      <c r="A14" s="42" t="s">
        <v>32</v>
      </c>
      <c r="B14" s="46">
        <v>625</v>
      </c>
      <c r="C14" s="37">
        <f t="shared" si="1"/>
        <v>36</v>
      </c>
      <c r="D14" s="37">
        <f t="shared" si="1"/>
        <v>300</v>
      </c>
      <c r="E14" s="45">
        <v>0.02</v>
      </c>
      <c r="F14" s="39">
        <f t="shared" ref="F10:F15" si="2">E14*D14*C14*B14</f>
        <v>135000</v>
      </c>
      <c r="G14" s="39">
        <f>F14+G13</f>
        <v>206280</v>
      </c>
      <c r="H14" s="118"/>
    </row>
    <row r="15" spans="1:8" ht="20.100000000000001" customHeight="1">
      <c r="A15" s="42" t="s">
        <v>33</v>
      </c>
      <c r="B15" s="46">
        <v>3125</v>
      </c>
      <c r="C15" s="37">
        <f t="shared" si="1"/>
        <v>36</v>
      </c>
      <c r="D15" s="37">
        <f t="shared" si="1"/>
        <v>300</v>
      </c>
      <c r="E15" s="45">
        <v>0.01</v>
      </c>
      <c r="F15" s="39">
        <f t="shared" si="2"/>
        <v>337500</v>
      </c>
      <c r="G15" s="39">
        <f>F15+G14</f>
        <v>543780</v>
      </c>
      <c r="H15" s="118"/>
    </row>
    <row r="16" spans="1:8" ht="20.100000000000001" customHeight="1">
      <c r="A16" s="116"/>
      <c r="B16" s="47"/>
      <c r="C16" s="118"/>
      <c r="D16" s="118"/>
      <c r="E16" s="118"/>
      <c r="F16" s="39"/>
      <c r="G16" s="39"/>
      <c r="H16" s="118"/>
    </row>
    <row r="18" spans="2:3" ht="20.100000000000001" customHeight="1">
      <c r="B18" s="113" t="s">
        <v>34</v>
      </c>
    </row>
    <row r="19" spans="2:3" ht="20.100000000000001" customHeight="1">
      <c r="B19" s="129" t="s">
        <v>35</v>
      </c>
      <c r="C19" s="129"/>
    </row>
    <row r="20" spans="2:3" ht="20.100000000000001" customHeight="1">
      <c r="B20" s="129"/>
      <c r="C20" s="129"/>
    </row>
  </sheetData>
  <mergeCells count="4">
    <mergeCell ref="A1:H1"/>
    <mergeCell ref="A7:A8"/>
    <mergeCell ref="H7:H8"/>
    <mergeCell ref="B19:C20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16"/>
  <sheetViews>
    <sheetView showGridLines="0" workbookViewId="0">
      <pane xSplit="1" ySplit="2" topLeftCell="B3" activePane="bottomRight" state="frozen"/>
      <selection pane="bottomRight" activeCell="B3" sqref="B3"/>
      <selection pane="bottomLeft"/>
      <selection pane="topRight"/>
    </sheetView>
  </sheetViews>
  <sheetFormatPr defaultColWidth="16.28515625" defaultRowHeight="20.100000000000001" customHeight="1"/>
  <cols>
    <col min="1" max="1" width="20.28515625" style="1" customWidth="1"/>
    <col min="2" max="5" width="13.7109375" style="1" customWidth="1"/>
    <col min="6" max="8" width="16.28515625" style="1" customWidth="1"/>
    <col min="9" max="16384" width="16.28515625" style="1"/>
  </cols>
  <sheetData>
    <row r="1" spans="1:7" ht="27.75" customHeight="1">
      <c r="A1" s="126" t="s">
        <v>36</v>
      </c>
      <c r="B1" s="126"/>
      <c r="C1" s="126"/>
      <c r="D1" s="126"/>
      <c r="E1" s="126"/>
      <c r="F1" s="126"/>
      <c r="G1" s="126"/>
    </row>
    <row r="2" spans="1:7" ht="40.35" customHeight="1">
      <c r="A2" s="48">
        <f>'Strategies - Table 1'!B2</f>
        <v>129600</v>
      </c>
      <c r="B2" s="49" t="s">
        <v>37</v>
      </c>
      <c r="C2" s="49" t="s">
        <v>38</v>
      </c>
      <c r="D2" s="121"/>
      <c r="E2" s="49" t="s">
        <v>39</v>
      </c>
      <c r="F2" s="49" t="s">
        <v>40</v>
      </c>
      <c r="G2" s="49" t="s">
        <v>41</v>
      </c>
    </row>
    <row r="3" spans="1:7" ht="24.6" customHeight="1">
      <c r="A3" s="50">
        <v>43101</v>
      </c>
      <c r="B3" s="51">
        <v>4.5699999999999998E-2</v>
      </c>
      <c r="C3" s="52">
        <f t="shared" ref="C3:C14" si="0">B3*D3</f>
        <v>5922.7199999999993</v>
      </c>
      <c r="D3" s="53">
        <f>A$2</f>
        <v>129600</v>
      </c>
      <c r="E3" s="52">
        <f>Jan!E21+Jan!H21</f>
        <v>5850</v>
      </c>
      <c r="F3" s="52">
        <f>E3-C3</f>
        <v>-72.719999999999345</v>
      </c>
      <c r="G3" s="54">
        <f>F3</f>
        <v>-72.719999999999345</v>
      </c>
    </row>
    <row r="4" spans="1:7" ht="24.6" customHeight="1">
      <c r="A4" s="55">
        <v>43132</v>
      </c>
      <c r="B4" s="56">
        <v>7.5300000000000006E-2</v>
      </c>
      <c r="C4" s="57">
        <f t="shared" si="0"/>
        <v>9758.880000000001</v>
      </c>
      <c r="D4" s="58">
        <f t="shared" ref="D4:D14" si="1">D3</f>
        <v>129600</v>
      </c>
      <c r="E4" s="57">
        <f>Feb!E21+Feb!H21</f>
        <v>0</v>
      </c>
      <c r="F4" s="57">
        <f t="shared" ref="F3:F15" si="2">E4-C4</f>
        <v>-9758.880000000001</v>
      </c>
      <c r="G4" s="59">
        <f>F3+F4</f>
        <v>-9831.6</v>
      </c>
    </row>
    <row r="5" spans="1:7" ht="24.6" customHeight="1">
      <c r="A5" s="55">
        <v>43160</v>
      </c>
      <c r="B5" s="60">
        <v>8.8800000000000004E-2</v>
      </c>
      <c r="C5" s="61">
        <f t="shared" si="0"/>
        <v>11508.480000000001</v>
      </c>
      <c r="D5" s="62">
        <f t="shared" si="1"/>
        <v>129600</v>
      </c>
      <c r="E5" s="61">
        <f>Mar!E21+Mar!H21</f>
        <v>0</v>
      </c>
      <c r="F5" s="61">
        <f>E5-C5</f>
        <v>-11508.480000000001</v>
      </c>
      <c r="G5" s="63">
        <f>G4+F5</f>
        <v>-21340.080000000002</v>
      </c>
    </row>
    <row r="6" spans="1:7" ht="24.6" customHeight="1">
      <c r="A6" s="55">
        <v>43191</v>
      </c>
      <c r="B6" s="56">
        <v>8.3400000000000002E-2</v>
      </c>
      <c r="C6" s="57">
        <f t="shared" si="0"/>
        <v>10808.64</v>
      </c>
      <c r="D6" s="58">
        <f>D5</f>
        <v>129600</v>
      </c>
      <c r="E6" s="57">
        <f>Apr!E21+Apr!H21</f>
        <v>0</v>
      </c>
      <c r="F6" s="57">
        <f t="shared" si="2"/>
        <v>-10808.64</v>
      </c>
      <c r="G6" s="59">
        <f>G5+F6</f>
        <v>-32148.720000000001</v>
      </c>
    </row>
    <row r="7" spans="1:7" ht="24.6" customHeight="1">
      <c r="A7" s="55">
        <v>43221</v>
      </c>
      <c r="B7" s="60">
        <v>6.0600000000000001E-2</v>
      </c>
      <c r="C7" s="61">
        <f t="shared" si="0"/>
        <v>7853.76</v>
      </c>
      <c r="D7" s="62">
        <f t="shared" si="1"/>
        <v>129600</v>
      </c>
      <c r="E7" s="61">
        <f>May!E21+May!H21</f>
        <v>0</v>
      </c>
      <c r="F7" s="61">
        <f t="shared" si="2"/>
        <v>-7853.76</v>
      </c>
      <c r="G7" s="63">
        <f>G6+F7</f>
        <v>-40002.480000000003</v>
      </c>
    </row>
    <row r="8" spans="1:7" ht="24.6" customHeight="1">
      <c r="A8" s="55">
        <v>43252</v>
      </c>
      <c r="B8" s="56">
        <v>9.4399999999999998E-2</v>
      </c>
      <c r="C8" s="57">
        <f t="shared" si="0"/>
        <v>12234.24</v>
      </c>
      <c r="D8" s="58">
        <f t="shared" si="1"/>
        <v>129600</v>
      </c>
      <c r="E8" s="57">
        <f>Jun!E21+Jun!H21</f>
        <v>5400</v>
      </c>
      <c r="F8" s="57">
        <f t="shared" si="2"/>
        <v>-6834.24</v>
      </c>
      <c r="G8" s="59">
        <f>G7+F8</f>
        <v>-46836.72</v>
      </c>
    </row>
    <row r="9" spans="1:7" ht="24.6" customHeight="1">
      <c r="A9" s="55">
        <v>43282</v>
      </c>
      <c r="B9" s="60">
        <v>5.3499999999999999E-2</v>
      </c>
      <c r="C9" s="61">
        <f t="shared" si="0"/>
        <v>6933.5999999999995</v>
      </c>
      <c r="D9" s="62">
        <f t="shared" si="1"/>
        <v>129600</v>
      </c>
      <c r="E9" s="61">
        <f>July!E21+July!H21</f>
        <v>4900</v>
      </c>
      <c r="F9" s="61">
        <f t="shared" si="2"/>
        <v>-2033.5999999999995</v>
      </c>
      <c r="G9" s="63">
        <f t="shared" ref="G9:G14" si="3">F9+G8</f>
        <v>-48870.32</v>
      </c>
    </row>
    <row r="10" spans="1:7" ht="24.6" customHeight="1">
      <c r="A10" s="55">
        <v>43313</v>
      </c>
      <c r="B10" s="56">
        <v>8.9499999999999996E-2</v>
      </c>
      <c r="C10" s="57">
        <f t="shared" si="0"/>
        <v>11599.199999999999</v>
      </c>
      <c r="D10" s="58">
        <f t="shared" si="1"/>
        <v>129600</v>
      </c>
      <c r="E10" s="57">
        <f>Aug!E21+Aug!H21</f>
        <v>0</v>
      </c>
      <c r="F10" s="57">
        <f t="shared" si="2"/>
        <v>-11599.199999999999</v>
      </c>
      <c r="G10" s="59">
        <f t="shared" si="3"/>
        <v>-60469.52</v>
      </c>
    </row>
    <row r="11" spans="1:7" ht="24.6" customHeight="1">
      <c r="A11" s="55">
        <v>43344</v>
      </c>
      <c r="B11" s="60">
        <v>7.6700000000000004E-2</v>
      </c>
      <c r="C11" s="61">
        <f t="shared" si="0"/>
        <v>9940.32</v>
      </c>
      <c r="D11" s="62">
        <f t="shared" si="1"/>
        <v>129600</v>
      </c>
      <c r="E11" s="61">
        <f>Sept!E21+Sept!H21</f>
        <v>0</v>
      </c>
      <c r="F11" s="61">
        <f t="shared" si="2"/>
        <v>-9940.32</v>
      </c>
      <c r="G11" s="63">
        <f t="shared" si="3"/>
        <v>-70409.84</v>
      </c>
    </row>
    <row r="12" spans="1:7" ht="24.6" customHeight="1">
      <c r="A12" s="55">
        <v>43374</v>
      </c>
      <c r="B12" s="56">
        <v>9.8400000000000001E-2</v>
      </c>
      <c r="C12" s="57">
        <f t="shared" si="0"/>
        <v>12752.64</v>
      </c>
      <c r="D12" s="58">
        <f t="shared" si="1"/>
        <v>129600</v>
      </c>
      <c r="E12" s="57">
        <f>Oct!E21+Oct!H21</f>
        <v>0</v>
      </c>
      <c r="F12" s="57">
        <f t="shared" si="2"/>
        <v>-12752.64</v>
      </c>
      <c r="G12" s="59">
        <f t="shared" si="3"/>
        <v>-83162.48</v>
      </c>
    </row>
    <row r="13" spans="1:7" ht="24.6" customHeight="1">
      <c r="A13" s="55">
        <v>43405</v>
      </c>
      <c r="B13" s="60">
        <v>0.1111</v>
      </c>
      <c r="C13" s="61">
        <f t="shared" si="0"/>
        <v>14398.560000000001</v>
      </c>
      <c r="D13" s="62">
        <f t="shared" si="1"/>
        <v>129600</v>
      </c>
      <c r="E13" s="61">
        <f>Nov!E21+Nov!H21</f>
        <v>0</v>
      </c>
      <c r="F13" s="61">
        <f t="shared" si="2"/>
        <v>-14398.560000000001</v>
      </c>
      <c r="G13" s="63">
        <f t="shared" si="3"/>
        <v>-97561.04</v>
      </c>
    </row>
    <row r="14" spans="1:7" ht="24.6" customHeight="1">
      <c r="A14" s="55">
        <v>43435</v>
      </c>
      <c r="B14" s="56">
        <v>0.1226</v>
      </c>
      <c r="C14" s="57">
        <f t="shared" si="0"/>
        <v>15888.960000000001</v>
      </c>
      <c r="D14" s="58">
        <f t="shared" si="1"/>
        <v>129600</v>
      </c>
      <c r="E14" s="57">
        <f>Dec!E21+Dec!H21</f>
        <v>0</v>
      </c>
      <c r="F14" s="57">
        <f t="shared" si="2"/>
        <v>-15888.960000000001</v>
      </c>
      <c r="G14" s="59">
        <f t="shared" si="3"/>
        <v>-113450</v>
      </c>
    </row>
    <row r="15" spans="1:7" ht="24.6" customHeight="1">
      <c r="A15" s="64" t="s">
        <v>42</v>
      </c>
      <c r="B15" s="65">
        <f>SUM(B3:B14)</f>
        <v>1</v>
      </c>
      <c r="C15" s="61">
        <f>SUM(C3:C14)</f>
        <v>129600</v>
      </c>
      <c r="D15" s="62"/>
      <c r="E15" s="61">
        <f>SUM(E3:E14)</f>
        <v>16150</v>
      </c>
      <c r="F15" s="61">
        <f t="shared" si="2"/>
        <v>-113450</v>
      </c>
      <c r="G15" s="63"/>
    </row>
    <row r="16" spans="1:7" ht="24.2" customHeight="1">
      <c r="A16" s="64" t="s">
        <v>43</v>
      </c>
      <c r="B16" s="66"/>
      <c r="C16" s="67"/>
      <c r="D16" s="68"/>
      <c r="E16" s="69">
        <f>E15/C15</f>
        <v>0.1246141975308642</v>
      </c>
      <c r="F16" s="67"/>
      <c r="G16" s="7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49"/>
  <sheetViews>
    <sheetView showGridLines="0" workbookViewId="0">
      <pane xSplit="1" ySplit="3" topLeftCell="B4" activePane="bottomRight" state="frozen"/>
      <selection pane="bottomRight" activeCell="B4" sqref="B4"/>
      <selection pane="bottomLeft"/>
      <selection pane="topRight"/>
    </sheetView>
  </sheetViews>
  <sheetFormatPr defaultColWidth="16.28515625" defaultRowHeight="20.100000000000001" customHeight="1"/>
  <cols>
    <col min="1" max="1" width="4.85546875" style="1" customWidth="1"/>
    <col min="2" max="2" width="44" style="1" customWidth="1"/>
    <col min="3" max="3" width="5.28515625" style="1" customWidth="1"/>
    <col min="4" max="4" width="4.42578125" style="1" customWidth="1"/>
    <col min="5" max="6" width="5" style="1" customWidth="1"/>
    <col min="7" max="7" width="12.140625" style="1" customWidth="1"/>
    <col min="8" max="8" width="11" style="1" customWidth="1"/>
    <col min="9" max="9" width="4.7109375" style="1" customWidth="1"/>
    <col min="10" max="10" width="10.7109375" style="1" customWidth="1"/>
    <col min="11" max="11" width="11" style="1" customWidth="1"/>
    <col min="12" max="12" width="8.42578125" style="1" customWidth="1"/>
    <col min="13" max="13" width="41.140625" style="1" customWidth="1"/>
    <col min="14" max="14" width="16.28515625" style="1" customWidth="1"/>
    <col min="15" max="16384" width="16.28515625" style="1"/>
  </cols>
  <sheetData>
    <row r="1" spans="1:13" ht="30" customHeight="1">
      <c r="A1" s="130" t="s">
        <v>44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2.35" customHeight="1">
      <c r="A2" s="151" t="s">
        <v>45</v>
      </c>
      <c r="B2" s="152"/>
      <c r="C2" s="131"/>
      <c r="D2" s="152"/>
      <c r="E2" s="152"/>
      <c r="F2" s="152"/>
      <c r="G2" s="152"/>
      <c r="H2" s="152"/>
      <c r="I2" s="152"/>
      <c r="J2" s="152"/>
      <c r="K2" s="152"/>
      <c r="L2" s="152"/>
      <c r="M2" s="119"/>
    </row>
    <row r="3" spans="1:13" ht="22.5" customHeight="1">
      <c r="A3" s="153" t="s">
        <v>46</v>
      </c>
      <c r="B3" s="154"/>
      <c r="C3" s="132"/>
      <c r="D3" s="154"/>
      <c r="E3" s="154"/>
      <c r="F3" s="154"/>
      <c r="G3" s="154"/>
      <c r="H3" s="154"/>
      <c r="I3" s="154"/>
      <c r="J3" s="154"/>
      <c r="K3" s="154"/>
      <c r="L3" s="154"/>
      <c r="M3" s="120"/>
    </row>
    <row r="4" spans="1:13" ht="36.6" customHeight="1">
      <c r="A4" s="71" t="s">
        <v>47</v>
      </c>
      <c r="B4" s="72" t="s">
        <v>48</v>
      </c>
      <c r="C4" s="73" t="s">
        <v>49</v>
      </c>
      <c r="D4" s="73" t="s">
        <v>50</v>
      </c>
      <c r="E4" s="73" t="s">
        <v>51</v>
      </c>
      <c r="F4" s="73" t="s">
        <v>52</v>
      </c>
      <c r="G4" s="73" t="s">
        <v>53</v>
      </c>
      <c r="H4" s="73" t="s">
        <v>54</v>
      </c>
      <c r="I4" s="73" t="s">
        <v>55</v>
      </c>
      <c r="J4" s="74"/>
      <c r="K4" s="73" t="s">
        <v>56</v>
      </c>
      <c r="L4" s="74"/>
      <c r="M4" s="73" t="s">
        <v>57</v>
      </c>
    </row>
    <row r="5" spans="1:13" ht="22.35" customHeight="1">
      <c r="A5" s="75">
        <v>1</v>
      </c>
      <c r="B5" s="76"/>
      <c r="C5" s="77"/>
      <c r="D5" s="77"/>
      <c r="E5" s="77"/>
      <c r="F5" s="77"/>
      <c r="G5" s="78"/>
      <c r="H5" s="77"/>
      <c r="I5" s="77"/>
      <c r="J5" s="77"/>
      <c r="K5" s="77"/>
      <c r="L5" s="77"/>
      <c r="M5" s="79"/>
    </row>
    <row r="6" spans="1:13" ht="22.35" customHeight="1">
      <c r="A6" s="75">
        <v>2</v>
      </c>
      <c r="B6" s="80"/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</row>
    <row r="7" spans="1:13" ht="22.35" customHeight="1">
      <c r="A7" s="75">
        <v>3</v>
      </c>
      <c r="B7" s="76"/>
      <c r="C7" s="77"/>
      <c r="D7" s="77"/>
      <c r="E7" s="77"/>
      <c r="F7" s="77"/>
      <c r="G7" s="77"/>
      <c r="H7" s="77"/>
      <c r="I7" s="77"/>
      <c r="J7" s="77"/>
      <c r="K7" s="77"/>
      <c r="L7" s="77"/>
      <c r="M7" s="79"/>
    </row>
    <row r="8" spans="1:13" ht="22.35" customHeight="1">
      <c r="A8" s="75">
        <v>4</v>
      </c>
      <c r="B8" s="80"/>
      <c r="C8" s="81"/>
      <c r="D8" s="81"/>
      <c r="E8" s="81"/>
      <c r="F8" s="81"/>
      <c r="G8" s="81"/>
      <c r="H8" s="81"/>
      <c r="I8" s="81"/>
      <c r="J8" s="81"/>
      <c r="K8" s="81"/>
      <c r="L8" s="81"/>
      <c r="M8" s="82"/>
    </row>
    <row r="9" spans="1:13" ht="22.35" customHeight="1">
      <c r="A9" s="75">
        <v>5</v>
      </c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9"/>
    </row>
    <row r="10" spans="1:13" ht="22.35" customHeight="1">
      <c r="A10" s="75">
        <v>6</v>
      </c>
      <c r="B10" s="80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2"/>
    </row>
    <row r="11" spans="1:13" ht="22.35" customHeight="1">
      <c r="A11" s="75">
        <v>7</v>
      </c>
      <c r="B11" s="76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9"/>
    </row>
    <row r="12" spans="1:13" ht="22.35" customHeight="1">
      <c r="A12" s="75">
        <v>8</v>
      </c>
      <c r="B12" s="80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2"/>
    </row>
    <row r="13" spans="1:13" ht="22.35" customHeight="1">
      <c r="A13" s="75">
        <v>9</v>
      </c>
      <c r="B13" s="76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9"/>
    </row>
    <row r="14" spans="1:13" ht="22.35" customHeight="1">
      <c r="A14" s="75">
        <v>10</v>
      </c>
      <c r="B14" s="80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2"/>
    </row>
    <row r="15" spans="1:13" ht="22.35" customHeight="1">
      <c r="A15" s="75">
        <v>11</v>
      </c>
      <c r="B15" s="76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9"/>
    </row>
    <row r="16" spans="1:13" ht="22.35" customHeight="1">
      <c r="A16" s="75">
        <v>12</v>
      </c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2"/>
    </row>
    <row r="17" spans="1:13" ht="22.35" customHeight="1">
      <c r="A17" s="75">
        <v>13</v>
      </c>
      <c r="B17" s="76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9"/>
    </row>
    <row r="18" spans="1:13" ht="22.35" customHeight="1">
      <c r="A18" s="75">
        <v>14</v>
      </c>
      <c r="B18" s="80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2"/>
    </row>
    <row r="19" spans="1:13" ht="22.35" customHeight="1">
      <c r="A19" s="75">
        <v>15</v>
      </c>
      <c r="B19" s="76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9"/>
    </row>
    <row r="20" spans="1:13" ht="22.35" customHeight="1">
      <c r="A20" s="75">
        <v>16</v>
      </c>
      <c r="B20" s="80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2"/>
    </row>
    <row r="21" spans="1:13" ht="22.35" customHeight="1">
      <c r="A21" s="75">
        <v>17</v>
      </c>
      <c r="B21" s="76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9"/>
    </row>
    <row r="22" spans="1:13" ht="22.35" customHeight="1">
      <c r="A22" s="75">
        <v>18</v>
      </c>
      <c r="B22" s="80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2"/>
    </row>
    <row r="23" spans="1:13" ht="22.35" customHeight="1">
      <c r="A23" s="75">
        <v>19</v>
      </c>
      <c r="B23" s="76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9"/>
    </row>
    <row r="24" spans="1:13" ht="22.35" customHeight="1">
      <c r="A24" s="75">
        <v>20</v>
      </c>
      <c r="B24" s="80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2"/>
    </row>
    <row r="25" spans="1:13" ht="22.35" customHeight="1">
      <c r="A25" s="75">
        <v>21</v>
      </c>
      <c r="B25" s="76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9"/>
    </row>
    <row r="26" spans="1:13" ht="22.35" customHeight="1">
      <c r="A26" s="75">
        <v>22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2"/>
    </row>
    <row r="27" spans="1:13" ht="22.35" customHeight="1">
      <c r="A27" s="75">
        <v>23</v>
      </c>
      <c r="B27" s="76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9"/>
    </row>
    <row r="28" spans="1:13" ht="22.35" customHeight="1">
      <c r="A28" s="75">
        <v>24</v>
      </c>
      <c r="B28" s="80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2"/>
    </row>
    <row r="29" spans="1:13" ht="22.35" customHeight="1">
      <c r="A29" s="75">
        <v>25</v>
      </c>
      <c r="B29" s="76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9"/>
    </row>
    <row r="30" spans="1:13" ht="22.35" customHeight="1">
      <c r="A30" s="75">
        <v>26</v>
      </c>
      <c r="B30" s="80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2"/>
    </row>
    <row r="31" spans="1:13" ht="22.35" customHeight="1">
      <c r="A31" s="75">
        <v>27</v>
      </c>
      <c r="B31" s="76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9"/>
    </row>
    <row r="32" spans="1:13" ht="22.35" customHeight="1">
      <c r="A32" s="75">
        <v>28</v>
      </c>
      <c r="B32" s="80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2"/>
    </row>
    <row r="33" spans="1:13" ht="22.35" customHeight="1">
      <c r="A33" s="75">
        <v>29</v>
      </c>
      <c r="B33" s="76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9"/>
    </row>
    <row r="34" spans="1:13" ht="22.35" customHeight="1">
      <c r="A34" s="75">
        <v>30</v>
      </c>
      <c r="B34" s="80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2"/>
    </row>
    <row r="35" spans="1:13" ht="22.35" customHeight="1">
      <c r="A35" s="75">
        <v>31</v>
      </c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9"/>
    </row>
    <row r="36" spans="1:13" ht="22.35" customHeight="1">
      <c r="A36" s="75">
        <v>32</v>
      </c>
      <c r="B36" s="80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2"/>
    </row>
    <row r="37" spans="1:13" ht="22.35" customHeight="1">
      <c r="A37" s="75">
        <v>33</v>
      </c>
      <c r="B37" s="76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9"/>
    </row>
    <row r="38" spans="1:13" ht="22.35" customHeight="1">
      <c r="A38" s="75">
        <v>34</v>
      </c>
      <c r="B38" s="80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2"/>
    </row>
    <row r="39" spans="1:13" ht="22.35" customHeight="1">
      <c r="A39" s="75">
        <v>35</v>
      </c>
      <c r="B39" s="76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9"/>
    </row>
    <row r="40" spans="1:13" ht="22.35" customHeight="1">
      <c r="A40" s="75">
        <v>36</v>
      </c>
      <c r="B40" s="80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2"/>
    </row>
    <row r="41" spans="1:13" ht="22.35" customHeight="1">
      <c r="A41" s="75">
        <v>37</v>
      </c>
      <c r="B41" s="76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9"/>
    </row>
    <row r="42" spans="1:13" ht="22.35" customHeight="1">
      <c r="A42" s="75">
        <v>38</v>
      </c>
      <c r="B42" s="80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2"/>
    </row>
    <row r="43" spans="1:13" ht="22.35" customHeight="1">
      <c r="A43" s="75">
        <v>39</v>
      </c>
      <c r="B43" s="76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9"/>
    </row>
    <row r="44" spans="1:13" ht="22.35" customHeight="1">
      <c r="A44" s="75">
        <v>40</v>
      </c>
      <c r="B44" s="80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2"/>
    </row>
    <row r="45" spans="1:13" ht="22.35" customHeight="1">
      <c r="A45" s="75">
        <v>41</v>
      </c>
      <c r="B45" s="76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9"/>
    </row>
    <row r="46" spans="1:13" ht="22.35" customHeight="1">
      <c r="A46" s="75">
        <v>42</v>
      </c>
      <c r="B46" s="80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2"/>
    </row>
    <row r="47" spans="1:13" ht="22.35" customHeight="1">
      <c r="A47" s="75">
        <v>43</v>
      </c>
      <c r="B47" s="76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9"/>
    </row>
    <row r="48" spans="1:13" ht="22.35" customHeight="1">
      <c r="A48" s="75">
        <v>44</v>
      </c>
      <c r="B48" s="80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2"/>
    </row>
    <row r="49" spans="1:13" ht="22.35" customHeight="1">
      <c r="A49" s="75">
        <v>45</v>
      </c>
      <c r="B49" s="76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9"/>
    </row>
  </sheetData>
  <mergeCells count="5">
    <mergeCell ref="A1:M1"/>
    <mergeCell ref="A2:B2"/>
    <mergeCell ref="A3:B3"/>
    <mergeCell ref="C2:L2"/>
    <mergeCell ref="C3:L3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49"/>
  <sheetViews>
    <sheetView showGridLines="0" workbookViewId="0">
      <pane xSplit="1" ySplit="3" topLeftCell="N14" activePane="bottomRight" state="frozen"/>
      <selection pane="bottomRight" activeCell="N14" sqref="N14"/>
      <selection pane="bottomLeft"/>
      <selection pane="topRight"/>
    </sheetView>
  </sheetViews>
  <sheetFormatPr defaultColWidth="16.28515625" defaultRowHeight="20.100000000000001" customHeight="1"/>
  <cols>
    <col min="1" max="1" width="4.85546875" style="1" customWidth="1"/>
    <col min="2" max="2" width="44" style="1" customWidth="1"/>
    <col min="3" max="3" width="5.28515625" style="1" customWidth="1"/>
    <col min="4" max="4" width="4.42578125" style="1" customWidth="1"/>
    <col min="5" max="9" width="5" style="1" customWidth="1"/>
    <col min="10" max="10" width="5.140625" style="1" customWidth="1"/>
    <col min="11" max="11" width="12.140625" style="1" customWidth="1"/>
    <col min="12" max="12" width="11" style="1" customWidth="1"/>
    <col min="13" max="13" width="17.85546875" style="1" customWidth="1"/>
    <col min="14" max="14" width="48.7109375" style="1" customWidth="1"/>
    <col min="15" max="15" width="16.28515625" style="1" customWidth="1"/>
    <col min="16" max="16384" width="16.28515625" style="1"/>
  </cols>
  <sheetData>
    <row r="1" spans="1:14" ht="30" customHeight="1">
      <c r="A1" s="130" t="s">
        <v>58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4" ht="22.35" customHeight="1">
      <c r="A2" s="155"/>
      <c r="B2" s="152"/>
      <c r="C2" s="131"/>
      <c r="D2" s="152"/>
      <c r="E2" s="152"/>
      <c r="F2" s="152"/>
      <c r="G2" s="152"/>
      <c r="H2" s="152"/>
      <c r="I2" s="152"/>
      <c r="J2" s="152"/>
      <c r="K2" s="152"/>
      <c r="L2" s="152"/>
      <c r="M2" s="119"/>
      <c r="N2" s="119"/>
    </row>
    <row r="3" spans="1:14" ht="22.5" customHeight="1">
      <c r="A3" s="153" t="s">
        <v>59</v>
      </c>
      <c r="B3" s="154"/>
      <c r="C3" s="132"/>
      <c r="D3" s="154"/>
      <c r="E3" s="154"/>
      <c r="F3" s="154"/>
      <c r="G3" s="154"/>
      <c r="H3" s="154"/>
      <c r="I3" s="154"/>
      <c r="J3" s="154"/>
      <c r="K3" s="154"/>
      <c r="L3" s="154"/>
      <c r="M3" s="120"/>
      <c r="N3" s="120"/>
    </row>
    <row r="4" spans="1:14" ht="36.6" customHeight="1">
      <c r="A4" s="71" t="s">
        <v>47</v>
      </c>
      <c r="B4" s="72" t="s">
        <v>48</v>
      </c>
      <c r="C4" s="73" t="s">
        <v>49</v>
      </c>
      <c r="D4" s="73" t="s">
        <v>50</v>
      </c>
      <c r="E4" s="73" t="s">
        <v>51</v>
      </c>
      <c r="F4" s="73" t="s">
        <v>52</v>
      </c>
      <c r="G4" s="73" t="s">
        <v>60</v>
      </c>
      <c r="H4" s="73" t="s">
        <v>61</v>
      </c>
      <c r="I4" s="73" t="s">
        <v>62</v>
      </c>
      <c r="J4" s="73" t="s">
        <v>55</v>
      </c>
      <c r="K4" s="73" t="s">
        <v>53</v>
      </c>
      <c r="L4" s="73" t="s">
        <v>63</v>
      </c>
      <c r="M4" s="73" t="s">
        <v>64</v>
      </c>
      <c r="N4" s="73" t="s">
        <v>57</v>
      </c>
    </row>
    <row r="5" spans="1:14" ht="22.35" customHeight="1">
      <c r="A5" s="75">
        <v>1</v>
      </c>
      <c r="B5" s="83" t="s">
        <v>65</v>
      </c>
      <c r="C5" s="77"/>
      <c r="D5" s="77"/>
      <c r="E5" s="77"/>
      <c r="F5" s="77"/>
      <c r="G5" s="77"/>
      <c r="H5" s="77"/>
      <c r="I5" s="77"/>
      <c r="J5" s="78" t="s">
        <v>66</v>
      </c>
      <c r="K5" s="78" t="s">
        <v>67</v>
      </c>
      <c r="L5" s="78" t="s">
        <v>68</v>
      </c>
      <c r="M5" s="84" t="s">
        <v>69</v>
      </c>
      <c r="N5" s="84" t="s">
        <v>70</v>
      </c>
    </row>
    <row r="6" spans="1:14" ht="22.35" customHeight="1">
      <c r="A6" s="75">
        <v>2</v>
      </c>
      <c r="B6" s="85" t="s">
        <v>71</v>
      </c>
      <c r="C6" s="86">
        <v>44317</v>
      </c>
      <c r="D6" s="86">
        <v>44349</v>
      </c>
      <c r="E6" s="86">
        <v>44380</v>
      </c>
      <c r="F6" s="86">
        <v>44412</v>
      </c>
      <c r="G6" s="86"/>
      <c r="H6" s="86"/>
      <c r="I6" s="86"/>
      <c r="J6" s="87">
        <v>28</v>
      </c>
      <c r="K6" s="81"/>
      <c r="L6" s="81"/>
      <c r="M6" s="82"/>
      <c r="N6" s="88" t="s">
        <v>72</v>
      </c>
    </row>
    <row r="7" spans="1:14" ht="22.35" customHeight="1">
      <c r="A7" s="75">
        <v>3</v>
      </c>
      <c r="B7" s="76"/>
      <c r="C7" s="77"/>
      <c r="D7" s="77"/>
      <c r="E7" s="77"/>
      <c r="F7" s="77"/>
      <c r="G7" s="77"/>
      <c r="H7" s="77"/>
      <c r="I7" s="77"/>
      <c r="J7" s="77"/>
      <c r="K7" s="77"/>
      <c r="L7" s="77"/>
      <c r="M7" s="79"/>
      <c r="N7" s="79"/>
    </row>
    <row r="8" spans="1:14" ht="22.35" customHeight="1">
      <c r="A8" s="75">
        <v>4</v>
      </c>
      <c r="B8" s="80"/>
      <c r="C8" s="81"/>
      <c r="D8" s="81"/>
      <c r="E8" s="81"/>
      <c r="F8" s="81"/>
      <c r="G8" s="81"/>
      <c r="H8" s="81"/>
      <c r="I8" s="81"/>
      <c r="J8" s="81"/>
      <c r="K8" s="81"/>
      <c r="L8" s="81"/>
      <c r="M8" s="82"/>
      <c r="N8" s="82"/>
    </row>
    <row r="9" spans="1:14" ht="22.35" customHeight="1">
      <c r="A9" s="75">
        <v>5</v>
      </c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9"/>
      <c r="N9" s="79"/>
    </row>
    <row r="10" spans="1:14" ht="22.35" customHeight="1">
      <c r="A10" s="75">
        <v>6</v>
      </c>
      <c r="B10" s="80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2"/>
      <c r="N10" s="82"/>
    </row>
    <row r="11" spans="1:14" ht="22.35" customHeight="1">
      <c r="A11" s="75">
        <v>7</v>
      </c>
      <c r="B11" s="76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9"/>
      <c r="N11" s="79"/>
    </row>
    <row r="12" spans="1:14" ht="22.35" customHeight="1">
      <c r="A12" s="75">
        <v>8</v>
      </c>
      <c r="B12" s="80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2"/>
      <c r="N12" s="82"/>
    </row>
    <row r="13" spans="1:14" ht="22.35" customHeight="1">
      <c r="A13" s="75">
        <v>9</v>
      </c>
      <c r="B13" s="76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9"/>
      <c r="N13" s="79"/>
    </row>
    <row r="14" spans="1:14" ht="22.35" customHeight="1">
      <c r="A14" s="75">
        <v>10</v>
      </c>
      <c r="B14" s="80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2"/>
      <c r="N14" s="82"/>
    </row>
    <row r="15" spans="1:14" ht="22.35" customHeight="1">
      <c r="A15" s="75">
        <v>11</v>
      </c>
      <c r="B15" s="76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9"/>
      <c r="N15" s="79"/>
    </row>
    <row r="16" spans="1:14" ht="22.35" customHeight="1">
      <c r="A16" s="75">
        <v>12</v>
      </c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2"/>
      <c r="N16" s="82"/>
    </row>
    <row r="17" spans="1:14" ht="22.35" customHeight="1">
      <c r="A17" s="75">
        <v>13</v>
      </c>
      <c r="B17" s="76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9"/>
      <c r="N17" s="79"/>
    </row>
    <row r="18" spans="1:14" ht="22.35" customHeight="1">
      <c r="A18" s="75">
        <v>14</v>
      </c>
      <c r="B18" s="80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2"/>
      <c r="N18" s="82"/>
    </row>
    <row r="19" spans="1:14" ht="22.35" customHeight="1">
      <c r="A19" s="75">
        <v>15</v>
      </c>
      <c r="B19" s="76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9"/>
      <c r="N19" s="79"/>
    </row>
    <row r="20" spans="1:14" ht="22.35" customHeight="1">
      <c r="A20" s="75">
        <v>16</v>
      </c>
      <c r="B20" s="80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2"/>
      <c r="N20" s="82"/>
    </row>
    <row r="21" spans="1:14" ht="22.35" customHeight="1">
      <c r="A21" s="75">
        <v>17</v>
      </c>
      <c r="B21" s="76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9"/>
      <c r="N21" s="79"/>
    </row>
    <row r="22" spans="1:14" ht="22.35" customHeight="1">
      <c r="A22" s="75">
        <v>18</v>
      </c>
      <c r="B22" s="80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2"/>
      <c r="N22" s="82"/>
    </row>
    <row r="23" spans="1:14" ht="22.35" customHeight="1">
      <c r="A23" s="75">
        <v>19</v>
      </c>
      <c r="B23" s="76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9"/>
      <c r="N23" s="79"/>
    </row>
    <row r="24" spans="1:14" ht="22.35" customHeight="1">
      <c r="A24" s="75">
        <v>20</v>
      </c>
      <c r="B24" s="80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2"/>
      <c r="N24" s="82"/>
    </row>
    <row r="25" spans="1:14" ht="22.35" customHeight="1">
      <c r="A25" s="75">
        <v>21</v>
      </c>
      <c r="B25" s="76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9"/>
      <c r="N25" s="79"/>
    </row>
    <row r="26" spans="1:14" ht="22.35" customHeight="1">
      <c r="A26" s="75">
        <v>22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2"/>
      <c r="N26" s="82"/>
    </row>
    <row r="27" spans="1:14" ht="22.35" customHeight="1">
      <c r="A27" s="75">
        <v>23</v>
      </c>
      <c r="B27" s="76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9"/>
      <c r="N27" s="79"/>
    </row>
    <row r="28" spans="1:14" ht="22.35" customHeight="1">
      <c r="A28" s="75">
        <v>24</v>
      </c>
      <c r="B28" s="80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2"/>
      <c r="N28" s="82"/>
    </row>
    <row r="29" spans="1:14" ht="22.35" customHeight="1">
      <c r="A29" s="75">
        <v>25</v>
      </c>
      <c r="B29" s="76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9"/>
      <c r="N29" s="79"/>
    </row>
    <row r="30" spans="1:14" ht="22.35" customHeight="1">
      <c r="A30" s="75">
        <v>26</v>
      </c>
      <c r="B30" s="80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2"/>
      <c r="N30" s="82"/>
    </row>
    <row r="31" spans="1:14" ht="22.35" customHeight="1">
      <c r="A31" s="75">
        <v>27</v>
      </c>
      <c r="B31" s="76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9"/>
      <c r="N31" s="79"/>
    </row>
    <row r="32" spans="1:14" ht="22.35" customHeight="1">
      <c r="A32" s="75">
        <v>28</v>
      </c>
      <c r="B32" s="80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2"/>
      <c r="N32" s="82"/>
    </row>
    <row r="33" spans="1:14" ht="22.35" customHeight="1">
      <c r="A33" s="75">
        <v>29</v>
      </c>
      <c r="B33" s="76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9"/>
      <c r="N33" s="79"/>
    </row>
    <row r="34" spans="1:14" ht="22.35" customHeight="1">
      <c r="A34" s="75">
        <v>30</v>
      </c>
      <c r="B34" s="80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2"/>
      <c r="N34" s="82"/>
    </row>
    <row r="35" spans="1:14" ht="22.35" customHeight="1">
      <c r="A35" s="75">
        <v>31</v>
      </c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9"/>
      <c r="N35" s="79"/>
    </row>
    <row r="36" spans="1:14" ht="22.35" customHeight="1">
      <c r="A36" s="75">
        <v>32</v>
      </c>
      <c r="B36" s="80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2"/>
      <c r="N36" s="82"/>
    </row>
    <row r="37" spans="1:14" ht="22.35" customHeight="1">
      <c r="A37" s="75">
        <v>33</v>
      </c>
      <c r="B37" s="76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9"/>
      <c r="N37" s="79"/>
    </row>
    <row r="38" spans="1:14" ht="22.35" customHeight="1">
      <c r="A38" s="75">
        <v>34</v>
      </c>
      <c r="B38" s="80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2"/>
      <c r="N38" s="82"/>
    </row>
    <row r="39" spans="1:14" ht="22.35" customHeight="1">
      <c r="A39" s="75">
        <v>35</v>
      </c>
      <c r="B39" s="76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9"/>
      <c r="N39" s="79"/>
    </row>
    <row r="40" spans="1:14" ht="22.35" customHeight="1">
      <c r="A40" s="75">
        <v>36</v>
      </c>
      <c r="B40" s="80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2"/>
      <c r="N40" s="82"/>
    </row>
    <row r="41" spans="1:14" ht="22.35" customHeight="1">
      <c r="A41" s="75">
        <v>37</v>
      </c>
      <c r="B41" s="76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9"/>
      <c r="N41" s="79"/>
    </row>
    <row r="42" spans="1:14" ht="22.35" customHeight="1">
      <c r="A42" s="75">
        <v>38</v>
      </c>
      <c r="B42" s="80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2"/>
      <c r="N42" s="82"/>
    </row>
    <row r="43" spans="1:14" ht="22.35" customHeight="1">
      <c r="A43" s="75">
        <v>39</v>
      </c>
      <c r="B43" s="76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9"/>
      <c r="N43" s="79"/>
    </row>
    <row r="44" spans="1:14" ht="22.35" customHeight="1">
      <c r="A44" s="75">
        <v>40</v>
      </c>
      <c r="B44" s="80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2"/>
      <c r="N44" s="82"/>
    </row>
    <row r="45" spans="1:14" ht="22.35" customHeight="1">
      <c r="A45" s="75">
        <v>41</v>
      </c>
      <c r="B45" s="76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9"/>
      <c r="N45" s="79"/>
    </row>
    <row r="46" spans="1:14" ht="22.35" customHeight="1">
      <c r="A46" s="75">
        <v>42</v>
      </c>
      <c r="B46" s="80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2"/>
      <c r="N46" s="82"/>
    </row>
    <row r="47" spans="1:14" ht="22.35" customHeight="1">
      <c r="A47" s="75">
        <v>43</v>
      </c>
      <c r="B47" s="76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9"/>
      <c r="N47" s="79"/>
    </row>
    <row r="48" spans="1:14" ht="22.35" customHeight="1">
      <c r="A48" s="75">
        <v>44</v>
      </c>
      <c r="B48" s="80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2"/>
      <c r="N48" s="82"/>
    </row>
    <row r="49" spans="1:14" ht="22.35" customHeight="1">
      <c r="A49" s="75">
        <v>45</v>
      </c>
      <c r="B49" s="76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9"/>
      <c r="N49" s="79"/>
    </row>
  </sheetData>
  <mergeCells count="5">
    <mergeCell ref="A1:N1"/>
    <mergeCell ref="A2:B2"/>
    <mergeCell ref="A3:B3"/>
    <mergeCell ref="C2:L2"/>
    <mergeCell ref="C3:L3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H27"/>
  <sheetViews>
    <sheetView showGridLines="0" workbookViewId="0">
      <pane xSplit="2" ySplit="2" topLeftCell="C3" activePane="bottomRight" state="frozen"/>
      <selection pane="bottomRight" activeCell="C3" sqref="C3"/>
      <selection pane="bottomLeft"/>
      <selection pane="topRight"/>
    </sheetView>
  </sheetViews>
  <sheetFormatPr defaultColWidth="16.28515625" defaultRowHeight="20.100000000000001" customHeight="1"/>
  <cols>
    <col min="1" max="1" width="16.140625" style="1" customWidth="1"/>
    <col min="2" max="2" width="30.7109375" style="1" customWidth="1"/>
    <col min="3" max="3" width="19" style="1" customWidth="1"/>
    <col min="4" max="4" width="9.85546875" style="1" customWidth="1"/>
    <col min="5" max="5" width="8.85546875" style="1" customWidth="1"/>
    <col min="6" max="6" width="22.7109375" style="1" customWidth="1"/>
    <col min="7" max="8" width="9" style="1" customWidth="1"/>
    <col min="9" max="9" width="16.28515625" style="1" customWidth="1"/>
    <col min="10" max="16384" width="16.28515625" style="1"/>
  </cols>
  <sheetData>
    <row r="1" spans="1:8" ht="22.35" customHeight="1">
      <c r="A1" s="125" t="s">
        <v>73</v>
      </c>
      <c r="B1" s="140">
        <f>'Propotion - Budget Proportion'!C3</f>
        <v>5922.7199999999993</v>
      </c>
      <c r="C1" s="142" t="s">
        <v>3</v>
      </c>
      <c r="D1" s="147"/>
      <c r="E1" s="147"/>
      <c r="F1" s="142" t="s">
        <v>74</v>
      </c>
      <c r="G1" s="147"/>
      <c r="H1" s="147"/>
    </row>
    <row r="2" spans="1:8" ht="22.35" customHeight="1">
      <c r="A2" s="156"/>
      <c r="B2" s="156"/>
      <c r="C2" s="143">
        <v>0.5</v>
      </c>
      <c r="D2" s="156"/>
      <c r="E2" s="156"/>
      <c r="F2" s="143">
        <v>0.5</v>
      </c>
      <c r="G2" s="156"/>
      <c r="H2" s="156"/>
    </row>
    <row r="3" spans="1:8" ht="22.5" customHeight="1">
      <c r="A3" s="89" t="s">
        <v>75</v>
      </c>
      <c r="B3" s="90">
        <f>'Propotion - Budget Proportion'!G3</f>
        <v>-72.719999999999345</v>
      </c>
      <c r="C3" s="144">
        <f>B$1*C$2</f>
        <v>2961.3599999999997</v>
      </c>
      <c r="D3" s="157"/>
      <c r="E3" s="157"/>
      <c r="F3" s="133">
        <f>F$2*B$1</f>
        <v>2961.3599999999997</v>
      </c>
      <c r="G3" s="157"/>
      <c r="H3" s="158"/>
    </row>
    <row r="4" spans="1:8" ht="22.5" customHeight="1">
      <c r="A4" s="91"/>
      <c r="B4" s="92" t="s">
        <v>8</v>
      </c>
      <c r="C4" s="134">
        <f>C3/B1</f>
        <v>0.5</v>
      </c>
      <c r="D4" s="148"/>
      <c r="E4" s="148"/>
      <c r="F4" s="135">
        <f>F3/B1</f>
        <v>0.5</v>
      </c>
      <c r="G4" s="148"/>
      <c r="H4" s="146"/>
    </row>
    <row r="5" spans="1:8" ht="22.5" customHeight="1">
      <c r="A5" s="91"/>
      <c r="B5" s="93">
        <f>C4+F4</f>
        <v>1</v>
      </c>
      <c r="C5" s="94" t="s">
        <v>76</v>
      </c>
      <c r="D5" s="95" t="s">
        <v>38</v>
      </c>
      <c r="E5" s="96" t="s">
        <v>77</v>
      </c>
      <c r="F5" s="95" t="s">
        <v>76</v>
      </c>
      <c r="G5" s="95" t="s">
        <v>38</v>
      </c>
      <c r="H5" s="97" t="s">
        <v>77</v>
      </c>
    </row>
    <row r="6" spans="1:8" ht="22.5" customHeight="1">
      <c r="A6" s="136" t="s">
        <v>78</v>
      </c>
      <c r="B6" s="93">
        <v>1</v>
      </c>
      <c r="C6" s="98"/>
      <c r="D6" s="99">
        <v>100</v>
      </c>
      <c r="E6" s="99">
        <v>50</v>
      </c>
      <c r="F6" s="100"/>
      <c r="G6" s="99">
        <v>200</v>
      </c>
      <c r="H6" s="101">
        <v>150</v>
      </c>
    </row>
    <row r="7" spans="1:8" ht="22.5" customHeight="1">
      <c r="A7" s="159"/>
      <c r="B7" s="93">
        <v>2</v>
      </c>
      <c r="C7" s="98"/>
      <c r="D7" s="99">
        <v>100</v>
      </c>
      <c r="E7" s="99">
        <v>50</v>
      </c>
      <c r="F7" s="99"/>
      <c r="G7" s="99">
        <v>200</v>
      </c>
      <c r="H7" s="101">
        <v>150</v>
      </c>
    </row>
    <row r="8" spans="1:8" ht="22.5" customHeight="1">
      <c r="A8" s="159"/>
      <c r="B8" s="93">
        <v>3</v>
      </c>
      <c r="C8" s="98"/>
      <c r="D8" s="99">
        <v>100</v>
      </c>
      <c r="E8" s="99">
        <v>50</v>
      </c>
      <c r="F8" s="99"/>
      <c r="G8" s="99">
        <v>200</v>
      </c>
      <c r="H8" s="101">
        <v>150</v>
      </c>
    </row>
    <row r="9" spans="1:8" ht="22.5" customHeight="1">
      <c r="A9" s="159"/>
      <c r="B9" s="93">
        <v>4</v>
      </c>
      <c r="C9" s="98"/>
      <c r="D9" s="99">
        <v>100</v>
      </c>
      <c r="E9" s="99">
        <v>50</v>
      </c>
      <c r="F9" s="99"/>
      <c r="G9" s="99">
        <v>200</v>
      </c>
      <c r="H9" s="101">
        <v>150</v>
      </c>
    </row>
    <row r="10" spans="1:8" ht="22.5" customHeight="1">
      <c r="A10" s="159"/>
      <c r="B10" s="93">
        <v>5</v>
      </c>
      <c r="C10" s="102"/>
      <c r="D10" s="99">
        <v>100</v>
      </c>
      <c r="E10" s="99">
        <v>50</v>
      </c>
      <c r="F10" s="99"/>
      <c r="G10" s="99"/>
      <c r="H10" s="101"/>
    </row>
    <row r="11" spans="1:8" ht="22.5" customHeight="1">
      <c r="A11" s="159"/>
      <c r="B11" s="93">
        <v>6</v>
      </c>
      <c r="C11" s="102"/>
      <c r="D11" s="99">
        <v>5000</v>
      </c>
      <c r="E11" s="99">
        <v>5000</v>
      </c>
      <c r="F11" s="99"/>
      <c r="G11" s="99"/>
      <c r="H11" s="101"/>
    </row>
    <row r="12" spans="1:8" ht="22.5" customHeight="1">
      <c r="A12" s="159"/>
      <c r="B12" s="93">
        <v>7</v>
      </c>
      <c r="C12" s="102"/>
      <c r="D12" s="99"/>
      <c r="E12" s="99"/>
      <c r="F12" s="99"/>
      <c r="G12" s="99"/>
      <c r="H12" s="101"/>
    </row>
    <row r="13" spans="1:8" ht="22.5" customHeight="1">
      <c r="A13" s="159"/>
      <c r="B13" s="93">
        <v>8</v>
      </c>
      <c r="C13" s="102"/>
      <c r="D13" s="99"/>
      <c r="E13" s="99"/>
      <c r="F13" s="99"/>
      <c r="G13" s="99"/>
      <c r="H13" s="101"/>
    </row>
    <row r="14" spans="1:8" ht="22.5" customHeight="1">
      <c r="A14" s="159"/>
      <c r="B14" s="93">
        <v>9</v>
      </c>
      <c r="C14" s="102"/>
      <c r="D14" s="99"/>
      <c r="E14" s="99"/>
      <c r="F14" s="99"/>
      <c r="G14" s="99"/>
      <c r="H14" s="101"/>
    </row>
    <row r="15" spans="1:8" ht="22.5" customHeight="1">
      <c r="A15" s="159"/>
      <c r="B15" s="93">
        <v>10</v>
      </c>
      <c r="C15" s="102"/>
      <c r="D15" s="99"/>
      <c r="E15" s="99"/>
      <c r="F15" s="99"/>
      <c r="G15" s="99"/>
      <c r="H15" s="101"/>
    </row>
    <row r="16" spans="1:8" ht="22.5" customHeight="1">
      <c r="A16" s="159"/>
      <c r="B16" s="93">
        <v>11</v>
      </c>
      <c r="C16" s="102"/>
      <c r="D16" s="99"/>
      <c r="E16" s="99"/>
      <c r="F16" s="99"/>
      <c r="G16" s="99"/>
      <c r="H16" s="101"/>
    </row>
    <row r="17" spans="1:8" ht="22.5" customHeight="1">
      <c r="A17" s="159"/>
      <c r="B17" s="93">
        <v>12</v>
      </c>
      <c r="C17" s="102"/>
      <c r="D17" s="99"/>
      <c r="E17" s="99"/>
      <c r="F17" s="99"/>
      <c r="G17" s="99"/>
      <c r="H17" s="101"/>
    </row>
    <row r="18" spans="1:8" ht="22.5" customHeight="1">
      <c r="A18" s="159"/>
      <c r="B18" s="93">
        <v>13</v>
      </c>
      <c r="C18" s="102"/>
      <c r="D18" s="99"/>
      <c r="E18" s="99"/>
      <c r="F18" s="99"/>
      <c r="G18" s="99"/>
      <c r="H18" s="101"/>
    </row>
    <row r="19" spans="1:8" ht="22.5" customHeight="1">
      <c r="A19" s="159"/>
      <c r="B19" s="93">
        <v>14</v>
      </c>
      <c r="C19" s="102"/>
      <c r="D19" s="99"/>
      <c r="E19" s="99"/>
      <c r="F19" s="99"/>
      <c r="G19" s="99"/>
      <c r="H19" s="101"/>
    </row>
    <row r="20" spans="1:8" ht="22.5" customHeight="1">
      <c r="A20" s="159"/>
      <c r="B20" s="93">
        <v>15</v>
      </c>
      <c r="C20" s="102"/>
      <c r="D20" s="99"/>
      <c r="E20" s="99"/>
      <c r="F20" s="99"/>
      <c r="G20" s="99"/>
      <c r="H20" s="101"/>
    </row>
    <row r="21" spans="1:8" ht="22.5" customHeight="1">
      <c r="A21" s="103"/>
      <c r="B21" s="104" t="s">
        <v>42</v>
      </c>
      <c r="C21" s="105"/>
      <c r="D21" s="106">
        <f>SUM(D6:D20)</f>
        <v>5500</v>
      </c>
      <c r="E21" s="106">
        <f>SUM(E6:E20)</f>
        <v>5250</v>
      </c>
      <c r="F21" s="106"/>
      <c r="G21" s="106">
        <f>SUM(G6:G20)</f>
        <v>800</v>
      </c>
      <c r="H21" s="107">
        <f>SUM(H6:H20)</f>
        <v>600</v>
      </c>
    </row>
    <row r="22" spans="1:8" ht="22.5" customHeight="1">
      <c r="A22" s="103"/>
      <c r="B22" s="104" t="s">
        <v>79</v>
      </c>
      <c r="C22" s="108"/>
      <c r="D22" s="141">
        <f>E21/C3</f>
        <v>1.7728341032498585</v>
      </c>
      <c r="E22" s="148"/>
      <c r="F22" s="109"/>
      <c r="G22" s="141">
        <f>H21/F3</f>
        <v>0.20260961179998382</v>
      </c>
      <c r="H22" s="146"/>
    </row>
    <row r="23" spans="1:8" ht="22.5" customHeight="1">
      <c r="A23" s="103"/>
      <c r="B23" s="104" t="s">
        <v>80</v>
      </c>
      <c r="C23" s="139">
        <f>D21+G21</f>
        <v>6300</v>
      </c>
      <c r="D23" s="160"/>
      <c r="E23" s="160"/>
      <c r="F23" s="160"/>
      <c r="G23" s="160"/>
      <c r="H23" s="161"/>
    </row>
    <row r="24" spans="1:8" ht="22.5" customHeight="1">
      <c r="A24" s="103"/>
      <c r="B24" s="104" t="s">
        <v>81</v>
      </c>
      <c r="C24" s="138">
        <f>C23/B$1</f>
        <v>1.0637004619499151</v>
      </c>
      <c r="D24" s="148"/>
      <c r="E24" s="148"/>
      <c r="F24" s="148"/>
      <c r="G24" s="148"/>
      <c r="H24" s="146"/>
    </row>
    <row r="25" spans="1:8" ht="22.5" customHeight="1">
      <c r="A25" s="103"/>
      <c r="B25" s="104" t="s">
        <v>82</v>
      </c>
      <c r="C25" s="139">
        <f>E21+H21</f>
        <v>5850</v>
      </c>
      <c r="D25" s="160"/>
      <c r="E25" s="160"/>
      <c r="F25" s="160"/>
      <c r="G25" s="160"/>
      <c r="H25" s="161"/>
    </row>
    <row r="26" spans="1:8" ht="22.5" customHeight="1">
      <c r="A26" s="103"/>
      <c r="B26" s="104" t="s">
        <v>83</v>
      </c>
      <c r="C26" s="124">
        <f>C25-B$1</f>
        <v>-72.719999999999345</v>
      </c>
      <c r="D26" s="148"/>
      <c r="E26" s="148"/>
      <c r="F26" s="148"/>
      <c r="G26" s="148"/>
      <c r="H26" s="146"/>
    </row>
    <row r="27" spans="1:8" ht="42.75" customHeight="1">
      <c r="A27" s="103"/>
      <c r="B27" s="104" t="s">
        <v>84</v>
      </c>
      <c r="C27" s="137">
        <f>C25/B$1</f>
        <v>0.98772185752492114</v>
      </c>
      <c r="D27" s="162"/>
      <c r="E27" s="162"/>
      <c r="F27" s="162"/>
      <c r="G27" s="162"/>
      <c r="H27" s="163"/>
    </row>
  </sheetData>
  <mergeCells count="18">
    <mergeCell ref="C27:H27"/>
    <mergeCell ref="C24:H24"/>
    <mergeCell ref="C23:H23"/>
    <mergeCell ref="B1:B2"/>
    <mergeCell ref="C26:H26"/>
    <mergeCell ref="D22:E22"/>
    <mergeCell ref="G22:H22"/>
    <mergeCell ref="C1:E1"/>
    <mergeCell ref="F1:H1"/>
    <mergeCell ref="C25:H25"/>
    <mergeCell ref="C2:E2"/>
    <mergeCell ref="C3:E3"/>
    <mergeCell ref="F2:H2"/>
    <mergeCell ref="F3:H3"/>
    <mergeCell ref="C4:E4"/>
    <mergeCell ref="F4:H4"/>
    <mergeCell ref="A1:A2"/>
    <mergeCell ref="A6:A20"/>
  </mergeCells>
  <pageMargins left="1" right="1" top="1" bottom="1" header="0.25" footer="0.25"/>
  <pageSetup orientation="portrait"/>
  <headerFooter>
    <oddFooter>&amp;C&amp;"Helvetica Neue,Regular"&amp;12&amp;K000000&amp;P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H27"/>
  <sheetViews>
    <sheetView showGridLines="0" workbookViewId="0">
      <pane xSplit="2" ySplit="2" topLeftCell="C3" activePane="bottomRight" state="frozen"/>
      <selection pane="bottomRight" activeCell="C3" sqref="C3"/>
      <selection pane="bottomLeft"/>
      <selection pane="topRight"/>
    </sheetView>
  </sheetViews>
  <sheetFormatPr defaultColWidth="16.28515625" defaultRowHeight="20.100000000000001" customHeight="1"/>
  <cols>
    <col min="1" max="1" width="16" style="1" customWidth="1"/>
    <col min="2" max="2" width="36.28515625" style="1" customWidth="1"/>
    <col min="3" max="3" width="19" style="1" customWidth="1"/>
    <col min="4" max="4" width="9.85546875" style="1" customWidth="1"/>
    <col min="5" max="5" width="8.85546875" style="1" customWidth="1"/>
    <col min="6" max="6" width="22.7109375" style="1" customWidth="1"/>
    <col min="7" max="8" width="9" style="1" customWidth="1"/>
    <col min="9" max="9" width="16.28515625" style="1" customWidth="1"/>
    <col min="10" max="16384" width="16.28515625" style="1"/>
  </cols>
  <sheetData>
    <row r="1" spans="1:8" ht="22.35" customHeight="1">
      <c r="A1" s="125" t="s">
        <v>73</v>
      </c>
      <c r="B1" s="140">
        <f>'Propotion - Budget Proportion'!C4</f>
        <v>9758.880000000001</v>
      </c>
      <c r="C1" s="142" t="s">
        <v>3</v>
      </c>
      <c r="D1" s="147"/>
      <c r="E1" s="147"/>
      <c r="F1" s="142" t="s">
        <v>74</v>
      </c>
      <c r="G1" s="147"/>
      <c r="H1" s="147"/>
    </row>
    <row r="2" spans="1:8" ht="22.35" customHeight="1">
      <c r="A2" s="156"/>
      <c r="B2" s="156"/>
      <c r="C2" s="143">
        <v>0.8</v>
      </c>
      <c r="D2" s="156"/>
      <c r="E2" s="156"/>
      <c r="F2" s="143">
        <v>0.2</v>
      </c>
      <c r="G2" s="156"/>
      <c r="H2" s="156"/>
    </row>
    <row r="3" spans="1:8" ht="22.5" customHeight="1">
      <c r="A3" s="89" t="s">
        <v>75</v>
      </c>
      <c r="B3" s="90">
        <f>'Propotion - Budget Proportion'!G4</f>
        <v>-9831.6</v>
      </c>
      <c r="C3" s="144">
        <f>B$1*C$2</f>
        <v>7807.1040000000012</v>
      </c>
      <c r="D3" s="157"/>
      <c r="E3" s="157"/>
      <c r="F3" s="133">
        <f>F$2*B$1</f>
        <v>1951.7760000000003</v>
      </c>
      <c r="G3" s="157"/>
      <c r="H3" s="158"/>
    </row>
    <row r="4" spans="1:8" ht="22.5" customHeight="1">
      <c r="A4" s="91"/>
      <c r="B4" s="92" t="s">
        <v>8</v>
      </c>
      <c r="C4" s="134">
        <f>C3/B1</f>
        <v>0.8</v>
      </c>
      <c r="D4" s="148"/>
      <c r="E4" s="148"/>
      <c r="F4" s="135">
        <f>F3/B1</f>
        <v>0.2</v>
      </c>
      <c r="G4" s="148"/>
      <c r="H4" s="146"/>
    </row>
    <row r="5" spans="1:8" ht="22.5" customHeight="1">
      <c r="A5" s="91"/>
      <c r="B5" s="93">
        <f>C4+F4</f>
        <v>1</v>
      </c>
      <c r="C5" s="94" t="s">
        <v>76</v>
      </c>
      <c r="D5" s="95" t="s">
        <v>38</v>
      </c>
      <c r="E5" s="96" t="s">
        <v>77</v>
      </c>
      <c r="F5" s="95" t="s">
        <v>76</v>
      </c>
      <c r="G5" s="95" t="s">
        <v>38</v>
      </c>
      <c r="H5" s="97" t="s">
        <v>77</v>
      </c>
    </row>
    <row r="6" spans="1:8" ht="22.5" customHeight="1">
      <c r="A6" s="136" t="s">
        <v>78</v>
      </c>
      <c r="B6" s="93">
        <v>1</v>
      </c>
      <c r="C6" s="98"/>
      <c r="D6" s="99"/>
      <c r="E6" s="99"/>
      <c r="F6" s="100"/>
      <c r="G6" s="99"/>
      <c r="H6" s="101"/>
    </row>
    <row r="7" spans="1:8" ht="22.5" customHeight="1">
      <c r="A7" s="159"/>
      <c r="B7" s="93">
        <v>2</v>
      </c>
      <c r="C7" s="98"/>
      <c r="D7" s="99"/>
      <c r="E7" s="99"/>
      <c r="F7" s="99"/>
      <c r="G7" s="99"/>
      <c r="H7" s="101"/>
    </row>
    <row r="8" spans="1:8" ht="22.5" customHeight="1">
      <c r="A8" s="159"/>
      <c r="B8" s="93">
        <v>3</v>
      </c>
      <c r="C8" s="98"/>
      <c r="D8" s="99"/>
      <c r="E8" s="99"/>
      <c r="F8" s="99"/>
      <c r="G8" s="99"/>
      <c r="H8" s="101"/>
    </row>
    <row r="9" spans="1:8" ht="22.5" customHeight="1">
      <c r="A9" s="159"/>
      <c r="B9" s="93">
        <v>4</v>
      </c>
      <c r="C9" s="98"/>
      <c r="D9" s="99"/>
      <c r="E9" s="99"/>
      <c r="F9" s="99"/>
      <c r="G9" s="99"/>
      <c r="H9" s="101"/>
    </row>
    <row r="10" spans="1:8" ht="22.5" customHeight="1">
      <c r="A10" s="159"/>
      <c r="B10" s="93">
        <v>5</v>
      </c>
      <c r="C10" s="102"/>
      <c r="D10" s="99"/>
      <c r="E10" s="99"/>
      <c r="F10" s="99"/>
      <c r="G10" s="99"/>
      <c r="H10" s="101"/>
    </row>
    <row r="11" spans="1:8" ht="22.5" customHeight="1">
      <c r="A11" s="159"/>
      <c r="B11" s="93">
        <v>6</v>
      </c>
      <c r="C11" s="102"/>
      <c r="D11" s="99"/>
      <c r="E11" s="99"/>
      <c r="F11" s="99"/>
      <c r="G11" s="99"/>
      <c r="H11" s="101"/>
    </row>
    <row r="12" spans="1:8" ht="22.5" customHeight="1">
      <c r="A12" s="159"/>
      <c r="B12" s="93">
        <v>7</v>
      </c>
      <c r="C12" s="102"/>
      <c r="D12" s="99"/>
      <c r="E12" s="99"/>
      <c r="F12" s="99"/>
      <c r="G12" s="99"/>
      <c r="H12" s="101"/>
    </row>
    <row r="13" spans="1:8" ht="22.5" customHeight="1">
      <c r="A13" s="159"/>
      <c r="B13" s="93">
        <v>8</v>
      </c>
      <c r="C13" s="102"/>
      <c r="D13" s="99"/>
      <c r="E13" s="99"/>
      <c r="F13" s="99"/>
      <c r="G13" s="99"/>
      <c r="H13" s="101"/>
    </row>
    <row r="14" spans="1:8" ht="22.5" customHeight="1">
      <c r="A14" s="159"/>
      <c r="B14" s="93">
        <v>9</v>
      </c>
      <c r="C14" s="102"/>
      <c r="D14" s="99"/>
      <c r="E14" s="99"/>
      <c r="F14" s="99"/>
      <c r="G14" s="99"/>
      <c r="H14" s="101"/>
    </row>
    <row r="15" spans="1:8" ht="22.5" customHeight="1">
      <c r="A15" s="159"/>
      <c r="B15" s="93">
        <v>10</v>
      </c>
      <c r="C15" s="102"/>
      <c r="D15" s="99"/>
      <c r="E15" s="99"/>
      <c r="F15" s="99"/>
      <c r="G15" s="99"/>
      <c r="H15" s="101"/>
    </row>
    <row r="16" spans="1:8" ht="22.5" customHeight="1">
      <c r="A16" s="159"/>
      <c r="B16" s="93">
        <v>11</v>
      </c>
      <c r="C16" s="102"/>
      <c r="D16" s="99"/>
      <c r="E16" s="99"/>
      <c r="F16" s="99"/>
      <c r="G16" s="99"/>
      <c r="H16" s="101"/>
    </row>
    <row r="17" spans="1:8" ht="22.5" customHeight="1">
      <c r="A17" s="159"/>
      <c r="B17" s="93">
        <v>12</v>
      </c>
      <c r="C17" s="102"/>
      <c r="D17" s="99"/>
      <c r="E17" s="99"/>
      <c r="F17" s="99"/>
      <c r="G17" s="99"/>
      <c r="H17" s="101"/>
    </row>
    <row r="18" spans="1:8" ht="22.5" customHeight="1">
      <c r="A18" s="159"/>
      <c r="B18" s="93">
        <v>13</v>
      </c>
      <c r="C18" s="102"/>
      <c r="D18" s="99"/>
      <c r="E18" s="99"/>
      <c r="F18" s="99"/>
      <c r="G18" s="99"/>
      <c r="H18" s="101"/>
    </row>
    <row r="19" spans="1:8" ht="22.5" customHeight="1">
      <c r="A19" s="159"/>
      <c r="B19" s="93">
        <v>14</v>
      </c>
      <c r="C19" s="102"/>
      <c r="D19" s="99"/>
      <c r="E19" s="99"/>
      <c r="F19" s="99"/>
      <c r="G19" s="99"/>
      <c r="H19" s="101"/>
    </row>
    <row r="20" spans="1:8" ht="22.5" customHeight="1">
      <c r="A20" s="159"/>
      <c r="B20" s="93">
        <v>15</v>
      </c>
      <c r="C20" s="102"/>
      <c r="D20" s="99"/>
      <c r="E20" s="99"/>
      <c r="F20" s="99"/>
      <c r="G20" s="99"/>
      <c r="H20" s="101"/>
    </row>
    <row r="21" spans="1:8" ht="22.5" customHeight="1">
      <c r="A21" s="103"/>
      <c r="B21" s="104" t="s">
        <v>42</v>
      </c>
      <c r="C21" s="105"/>
      <c r="D21" s="106">
        <f>SUM(D6:D20)</f>
        <v>0</v>
      </c>
      <c r="E21" s="106">
        <f>SUM(E6:E20)</f>
        <v>0</v>
      </c>
      <c r="F21" s="106"/>
      <c r="G21" s="106">
        <f>SUM(G6:G20)</f>
        <v>0</v>
      </c>
      <c r="H21" s="107">
        <f>SUM(H6:H20)</f>
        <v>0</v>
      </c>
    </row>
    <row r="22" spans="1:8" ht="22.5" customHeight="1">
      <c r="A22" s="103"/>
      <c r="B22" s="104" t="s">
        <v>79</v>
      </c>
      <c r="C22" s="108"/>
      <c r="D22" s="141">
        <f>E21/C3</f>
        <v>0</v>
      </c>
      <c r="E22" s="148"/>
      <c r="F22" s="109"/>
      <c r="G22" s="141">
        <f>H21/F3</f>
        <v>0</v>
      </c>
      <c r="H22" s="146"/>
    </row>
    <row r="23" spans="1:8" ht="22.5" customHeight="1">
      <c r="A23" s="103"/>
      <c r="B23" s="104" t="s">
        <v>80</v>
      </c>
      <c r="C23" s="139">
        <f>D21+G21</f>
        <v>0</v>
      </c>
      <c r="D23" s="160"/>
      <c r="E23" s="160"/>
      <c r="F23" s="160"/>
      <c r="G23" s="160"/>
      <c r="H23" s="161"/>
    </row>
    <row r="24" spans="1:8" ht="22.5" customHeight="1">
      <c r="A24" s="103"/>
      <c r="B24" s="104" t="s">
        <v>81</v>
      </c>
      <c r="C24" s="138">
        <f>C23/B$1</f>
        <v>0</v>
      </c>
      <c r="D24" s="148"/>
      <c r="E24" s="148"/>
      <c r="F24" s="148"/>
      <c r="G24" s="148"/>
      <c r="H24" s="146"/>
    </row>
    <row r="25" spans="1:8" ht="22.5" customHeight="1">
      <c r="A25" s="103"/>
      <c r="B25" s="104" t="s">
        <v>82</v>
      </c>
      <c r="C25" s="139">
        <f>E21+H21</f>
        <v>0</v>
      </c>
      <c r="D25" s="160"/>
      <c r="E25" s="160"/>
      <c r="F25" s="160"/>
      <c r="G25" s="160"/>
      <c r="H25" s="161"/>
    </row>
    <row r="26" spans="1:8" ht="22.5" customHeight="1">
      <c r="A26" s="103"/>
      <c r="B26" s="104" t="s">
        <v>83</v>
      </c>
      <c r="C26" s="124">
        <f>C25-B$1</f>
        <v>-9758.880000000001</v>
      </c>
      <c r="D26" s="148"/>
      <c r="E26" s="148"/>
      <c r="F26" s="148"/>
      <c r="G26" s="148"/>
      <c r="H26" s="146"/>
    </row>
    <row r="27" spans="1:8" ht="22.35" customHeight="1">
      <c r="A27" s="103"/>
      <c r="B27" s="104" t="s">
        <v>84</v>
      </c>
      <c r="C27" s="137">
        <f>C25/B$1</f>
        <v>0</v>
      </c>
      <c r="D27" s="162"/>
      <c r="E27" s="162"/>
      <c r="F27" s="162"/>
      <c r="G27" s="162"/>
      <c r="H27" s="163"/>
    </row>
  </sheetData>
  <mergeCells count="18">
    <mergeCell ref="C27:H27"/>
    <mergeCell ref="C23:H23"/>
    <mergeCell ref="C24:H24"/>
    <mergeCell ref="B1:B2"/>
    <mergeCell ref="C26:H26"/>
    <mergeCell ref="D22:E22"/>
    <mergeCell ref="G22:H22"/>
    <mergeCell ref="C1:E1"/>
    <mergeCell ref="F1:H1"/>
    <mergeCell ref="C25:H25"/>
    <mergeCell ref="C2:E2"/>
    <mergeCell ref="C3:E3"/>
    <mergeCell ref="F2:H2"/>
    <mergeCell ref="F3:H3"/>
    <mergeCell ref="C4:E4"/>
    <mergeCell ref="F4:H4"/>
    <mergeCell ref="A1:A2"/>
    <mergeCell ref="A6:A20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YEN .</cp:lastModifiedBy>
  <cp:revision/>
  <dcterms:created xsi:type="dcterms:W3CDTF">2021-10-02T13:47:41Z</dcterms:created>
  <dcterms:modified xsi:type="dcterms:W3CDTF">2021-10-10T15:48:33Z</dcterms:modified>
  <cp:category/>
  <cp:contentStatus/>
</cp:coreProperties>
</file>