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b498ccb12f3b9cf/GMAT Documents/Predictive Analytics 6337/project/"/>
    </mc:Choice>
  </mc:AlternateContent>
  <xr:revisionPtr revIDLastSave="89" documentId="8_{144BB494-3AD9-41BD-AABE-18DC7398FCEB}" xr6:coauthVersionLast="47" xr6:coauthVersionMax="47" xr10:uidLastSave="{40357232-13B9-4EF4-8EB6-B551D1032C81}"/>
  <bookViews>
    <workbookView xWindow="-110" yWindow="-110" windowWidth="19420" windowHeight="10300" xr2:uid="{00000000-000D-0000-FFFF-FFFF00000000}"/>
  </bookViews>
  <sheets>
    <sheet name="Odds Ratio" sheetId="1" r:id="rId1"/>
    <sheet name="summary" sheetId="2" r:id="rId2"/>
  </sheets>
  <definedNames>
    <definedName name="_xlnm._FilterDatabase" localSheetId="0" hidden="1">'Odds Ratio'!$A$1:$D$38</definedName>
    <definedName name="_xlnm._FilterDatabase" localSheetId="1" hidden="1">summary!$A$1:$M$38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2" l="1"/>
  <c r="M31" i="2" s="1"/>
  <c r="K27" i="2"/>
  <c r="M27" i="2" s="1"/>
  <c r="K11" i="2"/>
  <c r="M11" i="2" s="1"/>
  <c r="K13" i="2"/>
  <c r="M13" i="2" s="1"/>
  <c r="K25" i="2"/>
  <c r="M25" i="2" s="1"/>
  <c r="K12" i="2"/>
  <c r="M12" i="2" s="1"/>
  <c r="K23" i="2"/>
  <c r="M23" i="2" s="1"/>
  <c r="K4" i="2"/>
  <c r="M4" i="2" s="1"/>
  <c r="J31" i="2"/>
  <c r="L31" i="2" s="1"/>
  <c r="J27" i="2"/>
  <c r="L27" i="2" s="1"/>
  <c r="J21" i="2"/>
  <c r="K21" i="2" s="1"/>
  <c r="M21" i="2" s="1"/>
  <c r="J8" i="2"/>
  <c r="K8" i="2" s="1"/>
  <c r="M8" i="2" s="1"/>
  <c r="J32" i="2"/>
  <c r="K32" i="2" s="1"/>
  <c r="M32" i="2" s="1"/>
  <c r="J16" i="2"/>
  <c r="L16" i="2" s="1"/>
  <c r="J38" i="2"/>
  <c r="L38" i="2" s="1"/>
  <c r="J3" i="2"/>
  <c r="L3" i="2" s="1"/>
  <c r="J37" i="2"/>
  <c r="L37" i="2" s="1"/>
  <c r="J34" i="2"/>
  <c r="L34" i="2" s="1"/>
  <c r="J35" i="2"/>
  <c r="K35" i="2" s="1"/>
  <c r="M35" i="2" s="1"/>
  <c r="J29" i="2"/>
  <c r="K29" i="2" s="1"/>
  <c r="M29" i="2" s="1"/>
  <c r="J36" i="2"/>
  <c r="K36" i="2" s="1"/>
  <c r="M36" i="2" s="1"/>
  <c r="J33" i="2"/>
  <c r="K33" i="2" s="1"/>
  <c r="M33" i="2" s="1"/>
  <c r="J11" i="2"/>
  <c r="J13" i="2"/>
  <c r="J25" i="2"/>
  <c r="L25" i="2" s="1"/>
  <c r="J12" i="2"/>
  <c r="L12" i="2" s="1"/>
  <c r="J7" i="2"/>
  <c r="K7" i="2" s="1"/>
  <c r="M7" i="2" s="1"/>
  <c r="J10" i="2"/>
  <c r="K10" i="2" s="1"/>
  <c r="M10" i="2" s="1"/>
  <c r="J9" i="2"/>
  <c r="K9" i="2" s="1"/>
  <c r="M9" i="2" s="1"/>
  <c r="J30" i="2"/>
  <c r="K30" i="2" s="1"/>
  <c r="M30" i="2" s="1"/>
  <c r="J5" i="2"/>
  <c r="L5" i="2" s="1"/>
  <c r="J15" i="2"/>
  <c r="K15" i="2" s="1"/>
  <c r="M15" i="2" s="1"/>
  <c r="J18" i="2"/>
  <c r="L18" i="2" s="1"/>
  <c r="J19" i="2"/>
  <c r="L19" i="2" s="1"/>
  <c r="J14" i="2"/>
  <c r="K14" i="2" s="1"/>
  <c r="M14" i="2" s="1"/>
  <c r="J22" i="2"/>
  <c r="K22" i="2" s="1"/>
  <c r="M22" i="2" s="1"/>
  <c r="J20" i="2"/>
  <c r="K20" i="2" s="1"/>
  <c r="M20" i="2" s="1"/>
  <c r="J28" i="2"/>
  <c r="K28" i="2" s="1"/>
  <c r="M28" i="2" s="1"/>
  <c r="J23" i="2"/>
  <c r="J4" i="2"/>
  <c r="J6" i="2"/>
  <c r="L6" i="2" s="1"/>
  <c r="J26" i="2"/>
  <c r="L26" i="2" s="1"/>
  <c r="J24" i="2"/>
  <c r="K24" i="2" s="1"/>
  <c r="M24" i="2" s="1"/>
  <c r="J17" i="2"/>
  <c r="K17" i="2" s="1"/>
  <c r="M17" i="2" s="1"/>
  <c r="L32" i="2"/>
  <c r="L36" i="2"/>
  <c r="L9" i="2"/>
  <c r="L30" i="2"/>
  <c r="L15" i="2"/>
  <c r="J2" i="2"/>
  <c r="L2" i="2" s="1"/>
  <c r="I31" i="2"/>
  <c r="I27" i="2"/>
  <c r="I21" i="2"/>
  <c r="I8" i="2"/>
  <c r="I32" i="2"/>
  <c r="I16" i="2"/>
  <c r="I38" i="2"/>
  <c r="K38" i="2" s="1"/>
  <c r="M38" i="2" s="1"/>
  <c r="I3" i="2"/>
  <c r="I37" i="2"/>
  <c r="I34" i="2"/>
  <c r="I35" i="2"/>
  <c r="I29" i="2"/>
  <c r="I36" i="2"/>
  <c r="I33" i="2"/>
  <c r="I11" i="2"/>
  <c r="I13" i="2"/>
  <c r="I25" i="2"/>
  <c r="I12" i="2"/>
  <c r="I7" i="2"/>
  <c r="I10" i="2"/>
  <c r="I9" i="2"/>
  <c r="I30" i="2"/>
  <c r="I5" i="2"/>
  <c r="I15" i="2"/>
  <c r="I18" i="2"/>
  <c r="I19" i="2"/>
  <c r="I14" i="2"/>
  <c r="I22" i="2"/>
  <c r="I20" i="2"/>
  <c r="I28" i="2"/>
  <c r="I23" i="2"/>
  <c r="I4" i="2"/>
  <c r="I6" i="2"/>
  <c r="I26" i="2"/>
  <c r="I24" i="2"/>
  <c r="I17" i="2"/>
  <c r="I2" i="2"/>
  <c r="K34" i="2" l="1"/>
  <c r="M34" i="2" s="1"/>
  <c r="K26" i="2"/>
  <c r="M26" i="2" s="1"/>
  <c r="K5" i="2"/>
  <c r="M5" i="2" s="1"/>
  <c r="K37" i="2"/>
  <c r="M37" i="2" s="1"/>
  <c r="K19" i="2"/>
  <c r="M19" i="2" s="1"/>
  <c r="K18" i="2"/>
  <c r="M18" i="2" s="1"/>
  <c r="K3" i="2"/>
  <c r="M3" i="2" s="1"/>
  <c r="K6" i="2"/>
  <c r="M6" i="2" s="1"/>
  <c r="K16" i="2"/>
  <c r="M16" i="2" s="1"/>
  <c r="K2" i="2"/>
  <c r="M2" i="2" s="1"/>
  <c r="L10" i="2"/>
  <c r="L17" i="2"/>
  <c r="L8" i="2"/>
  <c r="L23" i="2"/>
  <c r="L13" i="2"/>
  <c r="L20" i="2"/>
  <c r="L11" i="2"/>
  <c r="L4" i="2"/>
  <c r="L28" i="2"/>
  <c r="L22" i="2"/>
  <c r="L33" i="2"/>
  <c r="L29" i="2"/>
  <c r="L24" i="2"/>
  <c r="L14" i="2"/>
  <c r="L7" i="2"/>
  <c r="L35" i="2"/>
  <c r="L21" i="2"/>
</calcChain>
</file>

<file path=xl/sharedStrings.xml><?xml version="1.0" encoding="utf-8"?>
<sst xmlns="http://schemas.openxmlformats.org/spreadsheetml/2006/main" count="88" uniqueCount="50">
  <si>
    <t>5%</t>
  </si>
  <si>
    <t>95%</t>
  </si>
  <si>
    <t>Odds Ratio</t>
  </si>
  <si>
    <t>const</t>
  </si>
  <si>
    <t>Age</t>
  </si>
  <si>
    <t>Number of Dependents</t>
  </si>
  <si>
    <t>Number of Referrals</t>
  </si>
  <si>
    <t>Tenure in Months</t>
  </si>
  <si>
    <t>Avg Monthly Long Distance Charges</t>
  </si>
  <si>
    <t>Internet Type</t>
  </si>
  <si>
    <t>Avg Monthly GB Download</t>
  </si>
  <si>
    <t>Monthly Charge</t>
  </si>
  <si>
    <t>Total Charges</t>
  </si>
  <si>
    <t>Total Refunds</t>
  </si>
  <si>
    <t>Total Extra Data Charges</t>
  </si>
  <si>
    <t>Total Long Distance Charges</t>
  </si>
  <si>
    <t>Total Revenue</t>
  </si>
  <si>
    <t>Gender_Male</t>
  </si>
  <si>
    <t>Married_Yes</t>
  </si>
  <si>
    <t>Offer_Offer A</t>
  </si>
  <si>
    <t>Offer_Offer B</t>
  </si>
  <si>
    <t>Offer_Offer C</t>
  </si>
  <si>
    <t>Offer_Offer D</t>
  </si>
  <si>
    <t>Offer_Offer E</t>
  </si>
  <si>
    <t>Phone Service_Yes</t>
  </si>
  <si>
    <t>Multiple Lines_Yes</t>
  </si>
  <si>
    <t>Internet Service_Yes</t>
  </si>
  <si>
    <t>Online Security_Yes</t>
  </si>
  <si>
    <t>Online Backup_Yes</t>
  </si>
  <si>
    <t>Device Protection Plan_Yes</t>
  </si>
  <si>
    <t>Premium Tech Support_Yes</t>
  </si>
  <si>
    <t>Streaming TV_Yes</t>
  </si>
  <si>
    <t>Streaming Movies_Yes</t>
  </si>
  <si>
    <t>Streaming Music_Yes</t>
  </si>
  <si>
    <t>Unlimited Data_Yes</t>
  </si>
  <si>
    <t>Contract_One Year</t>
  </si>
  <si>
    <t>Contract_Two Year</t>
  </si>
  <si>
    <t>Paperless Billing_Yes</t>
  </si>
  <si>
    <t>Payment Method_Credit Card</t>
  </si>
  <si>
    <t>Payment Method_Mailed Check</t>
  </si>
  <si>
    <t>coef</t>
  </si>
  <si>
    <t>std err</t>
  </si>
  <si>
    <t>t</t>
  </si>
  <si>
    <t>P&gt;|t|</t>
  </si>
  <si>
    <t>[0.025</t>
  </si>
  <si>
    <t>0.975]</t>
  </si>
  <si>
    <t>std dev</t>
  </si>
  <si>
    <t>OR^SD</t>
  </si>
  <si>
    <t>Effect</t>
  </si>
  <si>
    <t>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</si>
</sst>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workbookViewId="0">
      <selection activeCell="D2" sqref="D2"/>
    </sheetView>
  </sheetViews>
  <sheetFormatPr defaultRowHeight="14.5" x14ac:dyDescent="0.35"/>
  <cols>
    <col min="1" max="1" width="30.90625" bestFit="1" customWidth="1"/>
    <col min="2" max="4" width="11.81640625" bestFit="1" customWidth="1"/>
  </cols>
  <sheetData>
    <row r="1" spans="1:4" x14ac:dyDescent="0.35">
      <c r="B1" s="1" t="s">
        <v>0</v>
      </c>
      <c r="C1" s="1" t="s">
        <v>1</v>
      </c>
      <c r="D1" s="1" t="s">
        <v>2</v>
      </c>
    </row>
    <row r="2" spans="1:4" x14ac:dyDescent="0.35">
      <c r="A2" s="1" t="s">
        <v>3</v>
      </c>
      <c r="B2">
        <v>2.0478382008838052</v>
      </c>
      <c r="C2">
        <v>2.7951913084513138</v>
      </c>
      <c r="D2">
        <v>2.392509047051858</v>
      </c>
    </row>
    <row r="3" spans="1:4" x14ac:dyDescent="0.35">
      <c r="A3" s="1" t="s">
        <v>11</v>
      </c>
      <c r="B3">
        <v>1.16952653185035</v>
      </c>
      <c r="C3">
        <v>1.303793549148764</v>
      </c>
      <c r="D3">
        <v>1.234836486254278</v>
      </c>
    </row>
    <row r="4" spans="1:4" x14ac:dyDescent="0.35">
      <c r="A4" s="1" t="s">
        <v>23</v>
      </c>
      <c r="B4">
        <v>1.096481238149043</v>
      </c>
      <c r="C4">
        <v>1.1732038380736309</v>
      </c>
      <c r="D4">
        <v>1.1341939856004279</v>
      </c>
    </row>
    <row r="5" spans="1:4" x14ac:dyDescent="0.35">
      <c r="A5" s="1" t="s">
        <v>18</v>
      </c>
      <c r="B5">
        <v>1.098846495443049</v>
      </c>
      <c r="C5">
        <v>1.1588842277185301</v>
      </c>
      <c r="D5">
        <v>1.12846615910834</v>
      </c>
    </row>
    <row r="6" spans="1:4" x14ac:dyDescent="0.35">
      <c r="A6" s="1" t="s">
        <v>19</v>
      </c>
      <c r="B6">
        <v>1.06332122186325</v>
      </c>
      <c r="C6">
        <v>1.1556105246160711</v>
      </c>
      <c r="D6">
        <v>1.108505838970997</v>
      </c>
    </row>
    <row r="7" spans="1:4" x14ac:dyDescent="0.35">
      <c r="A7" s="1" t="s">
        <v>39</v>
      </c>
      <c r="B7">
        <v>1.011640579584002</v>
      </c>
      <c r="C7">
        <v>1.1028922823800931</v>
      </c>
      <c r="D7">
        <v>1.056281490780616</v>
      </c>
    </row>
    <row r="8" spans="1:4" x14ac:dyDescent="0.35">
      <c r="A8" s="1" t="s">
        <v>4</v>
      </c>
      <c r="B8">
        <v>1.0075825428616449</v>
      </c>
      <c r="C8">
        <v>1.0319846163897339</v>
      </c>
      <c r="D8">
        <v>1.019710588341646</v>
      </c>
    </row>
    <row r="9" spans="1:4" x14ac:dyDescent="0.35">
      <c r="A9" s="1" t="s">
        <v>37</v>
      </c>
      <c r="B9">
        <v>0.99749471754278973</v>
      </c>
      <c r="C9">
        <v>1.0398798837179919</v>
      </c>
      <c r="D9">
        <v>1.018466833474565</v>
      </c>
    </row>
    <row r="10" spans="1:4" x14ac:dyDescent="0.35">
      <c r="A10" s="1" t="s">
        <v>33</v>
      </c>
      <c r="B10">
        <v>0.9727581759814572</v>
      </c>
      <c r="C10">
        <v>1.055233429897219</v>
      </c>
      <c r="D10">
        <v>1.013156920966084</v>
      </c>
    </row>
    <row r="11" spans="1:4" x14ac:dyDescent="0.35">
      <c r="A11" s="1" t="s">
        <v>15</v>
      </c>
      <c r="B11">
        <v>0.99165994303586302</v>
      </c>
      <c r="C11">
        <v>1.034957756520883</v>
      </c>
      <c r="D11">
        <v>1.0130775636031151</v>
      </c>
    </row>
    <row r="12" spans="1:4" x14ac:dyDescent="0.35">
      <c r="A12" s="1" t="s">
        <v>16</v>
      </c>
      <c r="B12">
        <v>0.99240500089027484</v>
      </c>
      <c r="C12">
        <v>1.021073524465997</v>
      </c>
      <c r="D12">
        <v>1.006637209702042</v>
      </c>
    </row>
    <row r="13" spans="1:4" x14ac:dyDescent="0.35">
      <c r="A13" s="1" t="s">
        <v>17</v>
      </c>
      <c r="B13">
        <v>0.98714125628813054</v>
      </c>
      <c r="C13">
        <v>1.024568154050036</v>
      </c>
      <c r="D13">
        <v>1.005680612690611</v>
      </c>
    </row>
    <row r="14" spans="1:4" x14ac:dyDescent="0.35">
      <c r="A14" s="1" t="s">
        <v>12</v>
      </c>
      <c r="B14">
        <v>0.98324516394704231</v>
      </c>
      <c r="C14">
        <v>1.0242847502213139</v>
      </c>
      <c r="D14">
        <v>1.00355519387815</v>
      </c>
    </row>
    <row r="15" spans="1:4" x14ac:dyDescent="0.35">
      <c r="A15" s="1" t="s">
        <v>10</v>
      </c>
      <c r="B15">
        <v>0.98326519098057152</v>
      </c>
      <c r="C15">
        <v>1.0095235334712289</v>
      </c>
      <c r="D15">
        <v>0.99630785901646346</v>
      </c>
    </row>
    <row r="16" spans="1:4" x14ac:dyDescent="0.35">
      <c r="A16" s="1" t="s">
        <v>14</v>
      </c>
      <c r="B16">
        <v>0.97848592752321062</v>
      </c>
      <c r="C16">
        <v>1.0084961844086311</v>
      </c>
      <c r="D16">
        <v>0.99337773500552073</v>
      </c>
    </row>
    <row r="17" spans="1:4" x14ac:dyDescent="0.35">
      <c r="A17" s="1" t="s">
        <v>25</v>
      </c>
      <c r="B17">
        <v>0.96557787073346968</v>
      </c>
      <c r="C17">
        <v>1.014584203911298</v>
      </c>
      <c r="D17">
        <v>0.98977778076317913</v>
      </c>
    </row>
    <row r="18" spans="1:4" x14ac:dyDescent="0.35">
      <c r="A18" s="1" t="s">
        <v>13</v>
      </c>
      <c r="B18">
        <v>0.97908221001440243</v>
      </c>
      <c r="C18">
        <v>0.99755738045966202</v>
      </c>
      <c r="D18">
        <v>0.98827662356074375</v>
      </c>
    </row>
    <row r="19" spans="1:4" x14ac:dyDescent="0.35">
      <c r="A19" s="1" t="s">
        <v>8</v>
      </c>
      <c r="B19">
        <v>0.97125698303011399</v>
      </c>
      <c r="C19">
        <v>1.004055854495199</v>
      </c>
      <c r="D19">
        <v>0.98752025803561627</v>
      </c>
    </row>
    <row r="20" spans="1:4" x14ac:dyDescent="0.35">
      <c r="A20" s="1" t="s">
        <v>20</v>
      </c>
      <c r="B20">
        <v>0.94188659188939095</v>
      </c>
      <c r="C20">
        <v>1.004148481024455</v>
      </c>
      <c r="D20">
        <v>0.972519403684591</v>
      </c>
    </row>
    <row r="21" spans="1:4" x14ac:dyDescent="0.35">
      <c r="A21" s="1" t="s">
        <v>38</v>
      </c>
      <c r="B21">
        <v>0.94776189052683468</v>
      </c>
      <c r="C21">
        <v>0.98838941132494629</v>
      </c>
      <c r="D21">
        <v>0.96786249904314214</v>
      </c>
    </row>
    <row r="22" spans="1:4" x14ac:dyDescent="0.35">
      <c r="A22" s="1" t="s">
        <v>34</v>
      </c>
      <c r="B22">
        <v>0.91725318047466309</v>
      </c>
      <c r="C22">
        <v>1.011749249278648</v>
      </c>
      <c r="D22">
        <v>0.96334324970058938</v>
      </c>
    </row>
    <row r="23" spans="1:4" x14ac:dyDescent="0.35">
      <c r="A23" s="1" t="s">
        <v>31</v>
      </c>
      <c r="B23">
        <v>0.93379770833825482</v>
      </c>
      <c r="C23">
        <v>0.99314160820879716</v>
      </c>
      <c r="D23">
        <v>0.96301264675015752</v>
      </c>
    </row>
    <row r="24" spans="1:4" x14ac:dyDescent="0.35">
      <c r="A24" s="1" t="s">
        <v>32</v>
      </c>
      <c r="B24">
        <v>0.91110288391553196</v>
      </c>
      <c r="C24">
        <v>0.99875723810835437</v>
      </c>
      <c r="D24">
        <v>0.95392379149072137</v>
      </c>
    </row>
    <row r="25" spans="1:4" x14ac:dyDescent="0.35">
      <c r="A25" s="1" t="s">
        <v>5</v>
      </c>
      <c r="B25">
        <v>0.9439801316264137</v>
      </c>
      <c r="C25">
        <v>0.96374186056995526</v>
      </c>
      <c r="D25">
        <v>0.95380981772820472</v>
      </c>
    </row>
    <row r="26" spans="1:4" x14ac:dyDescent="0.35">
      <c r="A26" s="1" t="s">
        <v>29</v>
      </c>
      <c r="B26">
        <v>0.92730544762245759</v>
      </c>
      <c r="C26">
        <v>0.97618486162328277</v>
      </c>
      <c r="D26">
        <v>0.95143131127257163</v>
      </c>
    </row>
    <row r="27" spans="1:4" x14ac:dyDescent="0.35">
      <c r="A27" s="1" t="s">
        <v>28</v>
      </c>
      <c r="B27">
        <v>0.92381982704419385</v>
      </c>
      <c r="C27">
        <v>0.9708330991743197</v>
      </c>
      <c r="D27">
        <v>0.94703477537416692</v>
      </c>
    </row>
    <row r="28" spans="1:4" x14ac:dyDescent="0.35">
      <c r="A28" s="1" t="s">
        <v>9</v>
      </c>
      <c r="B28">
        <v>0.91903920402340145</v>
      </c>
      <c r="C28">
        <v>0.96749867118562316</v>
      </c>
      <c r="D28">
        <v>0.94295769187176881</v>
      </c>
    </row>
    <row r="29" spans="1:4" x14ac:dyDescent="0.35">
      <c r="A29" s="1" t="s">
        <v>27</v>
      </c>
      <c r="B29">
        <v>0.90481070925295382</v>
      </c>
      <c r="C29">
        <v>0.95197593546333159</v>
      </c>
      <c r="D29">
        <v>0.92809375677154582</v>
      </c>
    </row>
    <row r="30" spans="1:4" x14ac:dyDescent="0.35">
      <c r="A30" s="1" t="s">
        <v>30</v>
      </c>
      <c r="B30">
        <v>0.90064442170131198</v>
      </c>
      <c r="C30">
        <v>0.94820885353908413</v>
      </c>
      <c r="D30">
        <v>0.92412067098824946</v>
      </c>
    </row>
    <row r="31" spans="1:4" x14ac:dyDescent="0.35">
      <c r="A31" s="1" t="s">
        <v>6</v>
      </c>
      <c r="B31">
        <v>0.90905082138676885</v>
      </c>
      <c r="C31">
        <v>0.9326901101275743</v>
      </c>
      <c r="D31">
        <v>0.92079460831978555</v>
      </c>
    </row>
    <row r="32" spans="1:4" x14ac:dyDescent="0.35">
      <c r="A32" s="1" t="s">
        <v>21</v>
      </c>
      <c r="B32">
        <v>0.85510999066306181</v>
      </c>
      <c r="C32">
        <v>0.92766108889237242</v>
      </c>
      <c r="D32">
        <v>0.89064710467235131</v>
      </c>
    </row>
    <row r="33" spans="1:4" x14ac:dyDescent="0.35">
      <c r="A33" s="1" t="s">
        <v>24</v>
      </c>
      <c r="B33">
        <v>0.8025441029206084</v>
      </c>
      <c r="C33">
        <v>0.90108521077114434</v>
      </c>
      <c r="D33">
        <v>0.85038851246554081</v>
      </c>
    </row>
    <row r="34" spans="1:4" x14ac:dyDescent="0.35">
      <c r="A34" s="1" t="s">
        <v>7</v>
      </c>
      <c r="B34">
        <v>0.82435821596070735</v>
      </c>
      <c r="C34">
        <v>0.87245448415953264</v>
      </c>
      <c r="D34">
        <v>0.84806545859896432</v>
      </c>
    </row>
    <row r="35" spans="1:4" x14ac:dyDescent="0.35">
      <c r="A35" s="1" t="s">
        <v>22</v>
      </c>
      <c r="B35">
        <v>0.77981995274771965</v>
      </c>
      <c r="C35">
        <v>0.83631356193795392</v>
      </c>
      <c r="D35">
        <v>0.80757290838210538</v>
      </c>
    </row>
    <row r="36" spans="1:4" x14ac:dyDescent="0.35">
      <c r="A36" s="1" t="s">
        <v>36</v>
      </c>
      <c r="B36">
        <v>0.75970901937424762</v>
      </c>
      <c r="C36">
        <v>0.80990014267779054</v>
      </c>
      <c r="D36">
        <v>0.78440324016720342</v>
      </c>
    </row>
    <row r="37" spans="1:4" x14ac:dyDescent="0.35">
      <c r="A37" s="1" t="s">
        <v>26</v>
      </c>
      <c r="B37">
        <v>0.69095245914779169</v>
      </c>
      <c r="C37">
        <v>0.88259069985995164</v>
      </c>
      <c r="D37">
        <v>0.78091498544284843</v>
      </c>
    </row>
    <row r="38" spans="1:4" x14ac:dyDescent="0.35">
      <c r="A38" s="1" t="s">
        <v>35</v>
      </c>
      <c r="B38">
        <v>0.75793741882211985</v>
      </c>
      <c r="C38">
        <v>0.80173014049207414</v>
      </c>
      <c r="D38">
        <v>0.77952631339580725</v>
      </c>
    </row>
  </sheetData>
  <autoFilter ref="A1:D38" xr:uid="{00000000-0001-0000-0000-000000000000}">
    <sortState xmlns:xlrd2="http://schemas.microsoft.com/office/spreadsheetml/2017/richdata2" ref="A2:D38">
      <sortCondition descending="1" ref="D1:D3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094E1-EC6F-4493-9CDD-5B0E363B2317}">
  <dimension ref="A1:M38"/>
  <sheetViews>
    <sheetView workbookViewId="0">
      <selection activeCell="A7" sqref="A7"/>
    </sheetView>
  </sheetViews>
  <sheetFormatPr defaultRowHeight="14.5" x14ac:dyDescent="0.35"/>
  <cols>
    <col min="1" max="1" width="30.7265625" bestFit="1" customWidth="1"/>
    <col min="10" max="10" width="9.90625" bestFit="1" customWidth="1"/>
    <col min="11" max="11" width="11.81640625" bestFit="1" customWidth="1"/>
    <col min="14" max="14" width="47.08984375" bestFit="1" customWidth="1"/>
  </cols>
  <sheetData>
    <row r="1" spans="1:13" x14ac:dyDescent="0.35"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2</v>
      </c>
      <c r="K1" t="s">
        <v>47</v>
      </c>
      <c r="L1" t="s">
        <v>48</v>
      </c>
      <c r="M1" t="s">
        <v>49</v>
      </c>
    </row>
    <row r="2" spans="1:13" x14ac:dyDescent="0.35">
      <c r="A2" t="s">
        <v>3</v>
      </c>
      <c r="B2">
        <v>0</v>
      </c>
      <c r="C2">
        <v>0.87229999999999996</v>
      </c>
      <c r="D2">
        <v>7.9000000000000001E-2</v>
      </c>
      <c r="E2">
        <v>10.994</v>
      </c>
      <c r="F2">
        <v>0</v>
      </c>
      <c r="G2">
        <v>0.71699999999999997</v>
      </c>
      <c r="H2">
        <v>1.028</v>
      </c>
      <c r="I2">
        <f>D2*SQRT(5538)</f>
        <v>5.8790014458239419</v>
      </c>
      <c r="J2">
        <f>VLOOKUP(A2,'Odds Ratio'!$A$2:$D$38,4,FALSE)</f>
        <v>2.392509047051858</v>
      </c>
      <c r="K2">
        <f>IF(B2=1,J2,J2^I2)</f>
        <v>168.76438289570859</v>
      </c>
      <c r="L2" t="str">
        <f>IF(J2&lt;1, "Negative","Positive")</f>
        <v>Positive</v>
      </c>
      <c r="M2">
        <f>IF(K2&lt;1,1/K2,K2)</f>
        <v>168.76438289570859</v>
      </c>
    </row>
    <row r="3" spans="1:13" x14ac:dyDescent="0.35">
      <c r="A3" t="s">
        <v>11</v>
      </c>
      <c r="B3">
        <v>0</v>
      </c>
      <c r="C3">
        <v>0.2109</v>
      </c>
      <c r="D3">
        <v>2.8000000000000001E-2</v>
      </c>
      <c r="E3">
        <v>7.61</v>
      </c>
      <c r="F3">
        <v>0</v>
      </c>
      <c r="G3">
        <v>0.157</v>
      </c>
      <c r="H3">
        <v>0.26500000000000001</v>
      </c>
      <c r="I3">
        <f>D3*SQRT(5538)</f>
        <v>2.0836967149755741</v>
      </c>
      <c r="J3">
        <f>VLOOKUP(A3,'Odds Ratio'!$A$2:$D$38,4,FALSE)</f>
        <v>1.234836486254278</v>
      </c>
      <c r="K3">
        <f>IF(B3=1,J3,J3^I3)</f>
        <v>1.551980702459322</v>
      </c>
      <c r="L3" t="str">
        <f>IF(J3&lt;1, "Negative","Positive")</f>
        <v>Positive</v>
      </c>
      <c r="M3">
        <f>IF(K3&lt;1,1/K3,K3)</f>
        <v>1.551980702459322</v>
      </c>
    </row>
    <row r="4" spans="1:13" x14ac:dyDescent="0.35">
      <c r="A4" t="s">
        <v>35</v>
      </c>
      <c r="B4">
        <v>1</v>
      </c>
      <c r="C4">
        <v>-0.24909999999999999</v>
      </c>
      <c r="D4">
        <v>1.4E-2</v>
      </c>
      <c r="E4">
        <v>-17.385000000000002</v>
      </c>
      <c r="F4">
        <v>0</v>
      </c>
      <c r="G4">
        <v>-0.27700000000000002</v>
      </c>
      <c r="H4">
        <v>-0.221</v>
      </c>
      <c r="I4">
        <f>D4*SQRT(5538)</f>
        <v>1.041848357487787</v>
      </c>
      <c r="J4">
        <f>VLOOKUP(A4,'Odds Ratio'!$A$2:$D$38,4,FALSE)</f>
        <v>0.77952631339580725</v>
      </c>
      <c r="K4">
        <f>IF(B4=1,J4,J4^I4)</f>
        <v>0.77952631339580725</v>
      </c>
      <c r="L4" t="str">
        <f>IF(J4&lt;1, "Negative","Positive")</f>
        <v>Negative</v>
      </c>
      <c r="M4">
        <f>IF(K4&lt;1,1/K4,K4)</f>
        <v>1.2828303327488144</v>
      </c>
    </row>
    <row r="5" spans="1:13" x14ac:dyDescent="0.35">
      <c r="A5" t="s">
        <v>26</v>
      </c>
      <c r="B5">
        <v>1</v>
      </c>
      <c r="C5">
        <v>-0.24729999999999999</v>
      </c>
      <c r="D5">
        <v>6.2E-2</v>
      </c>
      <c r="E5">
        <v>-3.9609999999999999</v>
      </c>
      <c r="F5">
        <v>0</v>
      </c>
      <c r="G5">
        <v>-0.37</v>
      </c>
      <c r="H5">
        <v>-0.125</v>
      </c>
      <c r="I5">
        <f>D5*SQRT(5538)</f>
        <v>4.6138998688744861</v>
      </c>
      <c r="J5">
        <f>VLOOKUP(A5,'Odds Ratio'!$A$2:$D$38,4,FALSE)</f>
        <v>0.78091498544284843</v>
      </c>
      <c r="K5">
        <f>IF(B5=1,J5,J5^I5)</f>
        <v>0.78091498544284843</v>
      </c>
      <c r="L5" t="str">
        <f>IF(J5&lt;1, "Negative","Positive")</f>
        <v>Negative</v>
      </c>
      <c r="M5">
        <f>IF(K5&lt;1,1/K5,K5)</f>
        <v>1.2805491233247508</v>
      </c>
    </row>
    <row r="6" spans="1:13" x14ac:dyDescent="0.35">
      <c r="A6" t="s">
        <v>36</v>
      </c>
      <c r="B6">
        <v>1</v>
      </c>
      <c r="C6">
        <v>-0.24279999999999999</v>
      </c>
      <c r="D6">
        <v>1.6E-2</v>
      </c>
      <c r="E6">
        <v>-14.882</v>
      </c>
      <c r="F6">
        <v>0</v>
      </c>
      <c r="G6">
        <v>-0.27500000000000002</v>
      </c>
      <c r="H6">
        <v>-0.21099999999999999</v>
      </c>
      <c r="I6">
        <f>D6*SQRT(5538)</f>
        <v>1.1906838371288995</v>
      </c>
      <c r="J6">
        <f>VLOOKUP(A6,'Odds Ratio'!$A$2:$D$38,4,FALSE)</f>
        <v>0.78440324016720342</v>
      </c>
      <c r="K6">
        <f>IF(B6=1,J6,J6^I6)</f>
        <v>0.78440324016720342</v>
      </c>
      <c r="L6" t="str">
        <f>IF(J6&lt;1, "Negative","Positive")</f>
        <v>Negative</v>
      </c>
      <c r="M6">
        <f>IF(K6&lt;1,1/K6,K6)</f>
        <v>1.2748544993093602</v>
      </c>
    </row>
    <row r="7" spans="1:13" x14ac:dyDescent="0.35">
      <c r="A7" t="s">
        <v>22</v>
      </c>
      <c r="B7">
        <v>1</v>
      </c>
      <c r="C7">
        <v>-0.2137</v>
      </c>
      <c r="D7">
        <v>1.7999999999999999E-2</v>
      </c>
      <c r="E7">
        <v>-11.981</v>
      </c>
      <c r="F7">
        <v>0</v>
      </c>
      <c r="G7">
        <v>-0.249</v>
      </c>
      <c r="H7">
        <v>-0.17899999999999999</v>
      </c>
      <c r="I7">
        <f>D7*SQRT(5538)</f>
        <v>1.3395193167700119</v>
      </c>
      <c r="J7">
        <f>VLOOKUP(A7,'Odds Ratio'!$A$2:$D$38,4,FALSE)</f>
        <v>0.80757290838210538</v>
      </c>
      <c r="K7">
        <f>IF(B7=1,J7,J7^I7)</f>
        <v>0.80757290838210538</v>
      </c>
      <c r="L7" t="str">
        <f>IF(J7&lt;1, "Negative","Positive")</f>
        <v>Negative</v>
      </c>
      <c r="M7">
        <f>IF(K7&lt;1,1/K7,K7)</f>
        <v>1.2382782899483389</v>
      </c>
    </row>
    <row r="8" spans="1:13" x14ac:dyDescent="0.35">
      <c r="A8" t="s">
        <v>7</v>
      </c>
      <c r="B8">
        <v>0</v>
      </c>
      <c r="C8">
        <v>-0.1648</v>
      </c>
      <c r="D8">
        <v>1.4E-2</v>
      </c>
      <c r="E8">
        <v>-11.395</v>
      </c>
      <c r="F8">
        <v>0</v>
      </c>
      <c r="G8">
        <v>-0.193</v>
      </c>
      <c r="H8">
        <v>-0.13600000000000001</v>
      </c>
      <c r="I8">
        <f>D8*SQRT(5538)</f>
        <v>1.041848357487787</v>
      </c>
      <c r="J8">
        <f>VLOOKUP(A8,'Odds Ratio'!$A$2:$D$38,4,FALSE)</f>
        <v>0.84806545859896432</v>
      </c>
      <c r="K8">
        <f>IF(B8=1,J8,J8^I8)</f>
        <v>0.84223689425762294</v>
      </c>
      <c r="L8" t="str">
        <f>IF(J8&lt;1, "Negative","Positive")</f>
        <v>Negative</v>
      </c>
      <c r="M8">
        <f>IF(K8&lt;1,1/K8,K8)</f>
        <v>1.1873144085921752</v>
      </c>
    </row>
    <row r="9" spans="1:13" x14ac:dyDescent="0.35">
      <c r="A9" t="s">
        <v>24</v>
      </c>
      <c r="B9">
        <v>1</v>
      </c>
      <c r="C9">
        <v>-0.16209999999999999</v>
      </c>
      <c r="D9">
        <v>0.03</v>
      </c>
      <c r="E9">
        <v>-5.4870000000000001</v>
      </c>
      <c r="F9">
        <v>0</v>
      </c>
      <c r="G9">
        <v>-0.22</v>
      </c>
      <c r="H9">
        <v>-0.104</v>
      </c>
      <c r="I9">
        <f>D9*SQRT(5538)</f>
        <v>2.2325321946166867</v>
      </c>
      <c r="J9">
        <f>VLOOKUP(A9,'Odds Ratio'!$A$2:$D$38,4,FALSE)</f>
        <v>0.85038851246554081</v>
      </c>
      <c r="K9">
        <f>IF(B9=1,J9,J9^I9)</f>
        <v>0.85038851246554081</v>
      </c>
      <c r="L9" t="str">
        <f>IF(J9&lt;1, "Negative","Positive")</f>
        <v>Negative</v>
      </c>
      <c r="M9">
        <f>IF(K9&lt;1,1/K9,K9)</f>
        <v>1.1759331003904192</v>
      </c>
    </row>
    <row r="10" spans="1:13" x14ac:dyDescent="0.35">
      <c r="A10" t="s">
        <v>23</v>
      </c>
      <c r="B10">
        <v>1</v>
      </c>
      <c r="C10">
        <v>0.12590000000000001</v>
      </c>
      <c r="D10">
        <v>1.7000000000000001E-2</v>
      </c>
      <c r="E10">
        <v>7.3</v>
      </c>
      <c r="F10">
        <v>0</v>
      </c>
      <c r="G10">
        <v>9.1999999999999998E-2</v>
      </c>
      <c r="H10">
        <v>0.16</v>
      </c>
      <c r="I10">
        <f>D10*SQRT(5538)</f>
        <v>1.2651015769494558</v>
      </c>
      <c r="J10">
        <f>VLOOKUP(A10,'Odds Ratio'!$A$2:$D$38,4,FALSE)</f>
        <v>1.1341939856004279</v>
      </c>
      <c r="K10">
        <f>IF(B10=1,J10,J10^I10)</f>
        <v>1.1341939856004279</v>
      </c>
      <c r="L10" t="str">
        <f>IF(J10&lt;1, "Negative","Positive")</f>
        <v>Positive</v>
      </c>
      <c r="M10">
        <f>IF(K10&lt;1,1/K10,K10)</f>
        <v>1.1341939856004279</v>
      </c>
    </row>
    <row r="11" spans="1:13" x14ac:dyDescent="0.35">
      <c r="A11" t="s">
        <v>18</v>
      </c>
      <c r="B11">
        <v>1</v>
      </c>
      <c r="C11">
        <v>0.12089999999999999</v>
      </c>
      <c r="D11">
        <v>1.4E-2</v>
      </c>
      <c r="E11">
        <v>8.9079999999999995</v>
      </c>
      <c r="F11">
        <v>0</v>
      </c>
      <c r="G11">
        <v>9.4E-2</v>
      </c>
      <c r="H11">
        <v>0.14699999999999999</v>
      </c>
      <c r="I11">
        <f>D11*SQRT(5538)</f>
        <v>1.041848357487787</v>
      </c>
      <c r="J11">
        <f>VLOOKUP(A11,'Odds Ratio'!$A$2:$D$38,4,FALSE)</f>
        <v>1.12846615910834</v>
      </c>
      <c r="K11">
        <f>IF(B11=1,J11,J11^I11)</f>
        <v>1.12846615910834</v>
      </c>
      <c r="L11" t="str">
        <f>IF(J11&lt;1, "Negative","Positive")</f>
        <v>Positive</v>
      </c>
      <c r="M11">
        <f>IF(K11&lt;1,1/K11,K11)</f>
        <v>1.12846615910834</v>
      </c>
    </row>
    <row r="12" spans="1:13" x14ac:dyDescent="0.35">
      <c r="A12" t="s">
        <v>21</v>
      </c>
      <c r="B12">
        <v>1</v>
      </c>
      <c r="C12">
        <v>-0.1158</v>
      </c>
      <c r="D12">
        <v>2.1000000000000001E-2</v>
      </c>
      <c r="E12">
        <v>-5.5759999999999996</v>
      </c>
      <c r="F12">
        <v>0</v>
      </c>
      <c r="G12">
        <v>-0.157</v>
      </c>
      <c r="H12">
        <v>-7.4999999999999997E-2</v>
      </c>
      <c r="I12">
        <f>D12*SQRT(5538)</f>
        <v>1.5627725362316807</v>
      </c>
      <c r="J12">
        <f>VLOOKUP(A12,'Odds Ratio'!$A$2:$D$38,4,FALSE)</f>
        <v>0.89064710467235131</v>
      </c>
      <c r="K12">
        <f>IF(B12=1,J12,J12^I12)</f>
        <v>0.89064710467235131</v>
      </c>
      <c r="L12" t="str">
        <f>IF(J12&lt;1, "Negative","Positive")</f>
        <v>Negative</v>
      </c>
      <c r="M12">
        <f>IF(K12&lt;1,1/K12,K12)</f>
        <v>1.122779150972345</v>
      </c>
    </row>
    <row r="13" spans="1:13" x14ac:dyDescent="0.35">
      <c r="A13" t="s">
        <v>19</v>
      </c>
      <c r="B13">
        <v>1</v>
      </c>
      <c r="C13">
        <v>0.10299999999999999</v>
      </c>
      <c r="D13">
        <v>2.1000000000000001E-2</v>
      </c>
      <c r="E13">
        <v>4.8529999999999998</v>
      </c>
      <c r="F13">
        <v>0</v>
      </c>
      <c r="G13">
        <v>6.0999999999999999E-2</v>
      </c>
      <c r="H13">
        <v>0.14499999999999999</v>
      </c>
      <c r="I13">
        <f>D13*SQRT(5538)</f>
        <v>1.5627725362316807</v>
      </c>
      <c r="J13">
        <f>VLOOKUP(A13,'Odds Ratio'!$A$2:$D$38,4,FALSE)</f>
        <v>1.108505838970997</v>
      </c>
      <c r="K13">
        <f>IF(B13=1,J13,J13^I13)</f>
        <v>1.108505838970997</v>
      </c>
      <c r="L13" t="str">
        <f>IF(J13&lt;1, "Negative","Positive")</f>
        <v>Positive</v>
      </c>
      <c r="M13">
        <f>IF(K13&lt;1,1/K13,K13)</f>
        <v>1.108505838970997</v>
      </c>
    </row>
    <row r="14" spans="1:13" x14ac:dyDescent="0.35">
      <c r="A14" t="s">
        <v>30</v>
      </c>
      <c r="B14">
        <v>1</v>
      </c>
      <c r="C14">
        <v>-7.8899999999999998E-2</v>
      </c>
      <c r="D14">
        <v>1.2999999999999999E-2</v>
      </c>
      <c r="E14">
        <v>-6.0119999999999996</v>
      </c>
      <c r="F14">
        <v>0</v>
      </c>
      <c r="G14">
        <v>-0.105</v>
      </c>
      <c r="H14">
        <v>-5.2999999999999999E-2</v>
      </c>
      <c r="I14">
        <f>D14*SQRT(5538)</f>
        <v>0.96743061766723082</v>
      </c>
      <c r="J14">
        <f>VLOOKUP(A14,'Odds Ratio'!$A$2:$D$38,4,FALSE)</f>
        <v>0.92412067098824946</v>
      </c>
      <c r="K14">
        <f>IF(B14=1,J14,J14^I14)</f>
        <v>0.92412067098824946</v>
      </c>
      <c r="L14" t="str">
        <f>IF(J14&lt;1, "Negative","Positive")</f>
        <v>Negative</v>
      </c>
      <c r="M14">
        <f>IF(K14&lt;1,1/K14,K14)</f>
        <v>1.0821097627116225</v>
      </c>
    </row>
    <row r="15" spans="1:13" x14ac:dyDescent="0.35">
      <c r="A15" t="s">
        <v>27</v>
      </c>
      <c r="B15">
        <v>1</v>
      </c>
      <c r="C15">
        <v>-7.46E-2</v>
      </c>
      <c r="D15">
        <v>1.2999999999999999E-2</v>
      </c>
      <c r="E15">
        <v>-5.758</v>
      </c>
      <c r="F15">
        <v>0</v>
      </c>
      <c r="G15">
        <v>-0.1</v>
      </c>
      <c r="H15">
        <v>-4.9000000000000002E-2</v>
      </c>
      <c r="I15">
        <f>D15*SQRT(5538)</f>
        <v>0.96743061766723082</v>
      </c>
      <c r="J15">
        <f>VLOOKUP(A15,'Odds Ratio'!$A$2:$D$38,4,FALSE)</f>
        <v>0.92809375677154582</v>
      </c>
      <c r="K15">
        <f>IF(B15=1,J15,J15^I15)</f>
        <v>0.92809375677154582</v>
      </c>
      <c r="L15" t="str">
        <f>IF(J15&lt;1, "Negative","Positive")</f>
        <v>Negative</v>
      </c>
      <c r="M15">
        <f>IF(K15&lt;1,1/K15,K15)</f>
        <v>1.0774773482784608</v>
      </c>
    </row>
    <row r="16" spans="1:13" x14ac:dyDescent="0.35">
      <c r="A16" t="s">
        <v>9</v>
      </c>
      <c r="B16">
        <v>0</v>
      </c>
      <c r="C16">
        <v>-5.8700000000000002E-2</v>
      </c>
      <c r="D16">
        <v>1.2999999999999999E-2</v>
      </c>
      <c r="E16">
        <v>-4.4820000000000002</v>
      </c>
      <c r="F16">
        <v>0</v>
      </c>
      <c r="G16">
        <v>-8.4000000000000005E-2</v>
      </c>
      <c r="H16">
        <v>-3.3000000000000002E-2</v>
      </c>
      <c r="I16">
        <f>D16*SQRT(5538)</f>
        <v>0.96743061766723082</v>
      </c>
      <c r="J16">
        <f>VLOOKUP(A16,'Odds Ratio'!$A$2:$D$38,4,FALSE)</f>
        <v>0.94295769187176881</v>
      </c>
      <c r="K16">
        <f>IF(B16=1,J16,J16^I16)</f>
        <v>0.94476322618808073</v>
      </c>
      <c r="L16" t="str">
        <f>IF(J16&lt;1, "Negative","Positive")</f>
        <v>Negative</v>
      </c>
      <c r="M16">
        <f>IF(K16&lt;1,1/K16,K16)</f>
        <v>1.0584662614725044</v>
      </c>
    </row>
    <row r="17" spans="1:13" x14ac:dyDescent="0.35">
      <c r="A17" t="s">
        <v>39</v>
      </c>
      <c r="B17">
        <v>1</v>
      </c>
      <c r="C17">
        <v>5.4800000000000001E-2</v>
      </c>
      <c r="D17">
        <v>2.1999999999999999E-2</v>
      </c>
      <c r="E17">
        <v>2.4860000000000002</v>
      </c>
      <c r="F17">
        <v>1.2999999999999999E-2</v>
      </c>
      <c r="G17">
        <v>1.2E-2</v>
      </c>
      <c r="H17">
        <v>9.8000000000000004E-2</v>
      </c>
      <c r="I17">
        <f>D17*SQRT(5538)</f>
        <v>1.6371902760522368</v>
      </c>
      <c r="J17">
        <f>VLOOKUP(A17,'Odds Ratio'!$A$2:$D$38,4,FALSE)</f>
        <v>1.056281490780616</v>
      </c>
      <c r="K17">
        <f>IF(B17=1,J17,J17^I17)</f>
        <v>1.056281490780616</v>
      </c>
      <c r="L17" t="str">
        <f>IF(J17&lt;1, "Negative","Positive")</f>
        <v>Positive</v>
      </c>
      <c r="M17">
        <f>IF(K17&lt;1,1/K17,K17)</f>
        <v>1.056281490780616</v>
      </c>
    </row>
    <row r="18" spans="1:13" x14ac:dyDescent="0.35">
      <c r="A18" t="s">
        <v>28</v>
      </c>
      <c r="B18">
        <v>1</v>
      </c>
      <c r="C18">
        <v>-5.4399999999999997E-2</v>
      </c>
      <c r="D18">
        <v>1.2999999999999999E-2</v>
      </c>
      <c r="E18">
        <v>-4.2990000000000004</v>
      </c>
      <c r="F18">
        <v>0</v>
      </c>
      <c r="G18">
        <v>-7.9000000000000001E-2</v>
      </c>
      <c r="H18">
        <v>-0.03</v>
      </c>
      <c r="I18">
        <f>D18*SQRT(5538)</f>
        <v>0.96743061766723082</v>
      </c>
      <c r="J18">
        <f>VLOOKUP(A18,'Odds Ratio'!$A$2:$D$38,4,FALSE)</f>
        <v>0.94703477537416692</v>
      </c>
      <c r="K18">
        <f>IF(B18=1,J18,J18^I18)</f>
        <v>0.94703477537416692</v>
      </c>
      <c r="L18" t="str">
        <f>IF(J18&lt;1, "Negative","Positive")</f>
        <v>Negative</v>
      </c>
      <c r="M18">
        <f>IF(K18&lt;1,1/K18,K18)</f>
        <v>1.0559274337153108</v>
      </c>
    </row>
    <row r="19" spans="1:13" x14ac:dyDescent="0.35">
      <c r="A19" t="s">
        <v>29</v>
      </c>
      <c r="B19">
        <v>1</v>
      </c>
      <c r="C19">
        <v>-4.9799999999999997E-2</v>
      </c>
      <c r="D19">
        <v>1.2999999999999999E-2</v>
      </c>
      <c r="E19">
        <v>-3.8</v>
      </c>
      <c r="F19">
        <v>0</v>
      </c>
      <c r="G19">
        <v>-7.4999999999999997E-2</v>
      </c>
      <c r="H19">
        <v>-2.4E-2</v>
      </c>
      <c r="I19">
        <f>D19*SQRT(5538)</f>
        <v>0.96743061766723082</v>
      </c>
      <c r="J19">
        <f>VLOOKUP(A19,'Odds Ratio'!$A$2:$D$38,4,FALSE)</f>
        <v>0.95143131127257163</v>
      </c>
      <c r="K19">
        <f>IF(B19=1,J19,J19^I19)</f>
        <v>0.95143131127257163</v>
      </c>
      <c r="L19" t="str">
        <f>IF(J19&lt;1, "Negative","Positive")</f>
        <v>Negative</v>
      </c>
      <c r="M19">
        <f>IF(K19&lt;1,1/K19,K19)</f>
        <v>1.0510480243313267</v>
      </c>
    </row>
    <row r="20" spans="1:13" x14ac:dyDescent="0.35">
      <c r="A20" t="s">
        <v>32</v>
      </c>
      <c r="B20">
        <v>1</v>
      </c>
      <c r="C20">
        <v>-4.7199999999999999E-2</v>
      </c>
      <c r="D20">
        <v>2.3E-2</v>
      </c>
      <c r="E20">
        <v>-2.0129999999999999</v>
      </c>
      <c r="F20">
        <v>4.3999999999999997E-2</v>
      </c>
      <c r="G20">
        <v>-9.2999999999999999E-2</v>
      </c>
      <c r="H20">
        <v>-1E-3</v>
      </c>
      <c r="I20">
        <f>D20*SQRT(5538)</f>
        <v>1.7116080158727931</v>
      </c>
      <c r="J20">
        <f>VLOOKUP(A20,'Odds Ratio'!$A$2:$D$38,4,FALSE)</f>
        <v>0.95392379149072137</v>
      </c>
      <c r="K20">
        <f>IF(B20=1,J20,J20^I20)</f>
        <v>0.95392379149072137</v>
      </c>
      <c r="L20" t="str">
        <f>IF(J20&lt;1, "Negative","Positive")</f>
        <v>Negative</v>
      </c>
      <c r="M20">
        <f>IF(K20&lt;1,1/K20,K20)</f>
        <v>1.0483017709803359</v>
      </c>
    </row>
    <row r="21" spans="1:13" x14ac:dyDescent="0.35">
      <c r="A21" t="s">
        <v>6</v>
      </c>
      <c r="B21">
        <v>0</v>
      </c>
      <c r="C21">
        <v>-8.2500000000000004E-2</v>
      </c>
      <c r="D21">
        <v>7.0000000000000001E-3</v>
      </c>
      <c r="E21">
        <v>-12.603</v>
      </c>
      <c r="F21">
        <v>0</v>
      </c>
      <c r="G21">
        <v>-9.5000000000000001E-2</v>
      </c>
      <c r="H21">
        <v>-7.0000000000000007E-2</v>
      </c>
      <c r="I21">
        <f>D21*SQRT(5538)</f>
        <v>0.52092417874389352</v>
      </c>
      <c r="J21">
        <f>VLOOKUP(A21,'Odds Ratio'!$A$2:$D$38,4,FALSE)</f>
        <v>0.92079460831978555</v>
      </c>
      <c r="K21">
        <f>IF(B21=1,J21,J21^I21)</f>
        <v>0.95792502537271662</v>
      </c>
      <c r="L21" t="str">
        <f>IF(J21&lt;1, "Negative","Positive")</f>
        <v>Negative</v>
      </c>
      <c r="M21">
        <f>IF(K21&lt;1,1/K21,K21)</f>
        <v>1.0439230352197058</v>
      </c>
    </row>
    <row r="22" spans="1:13" x14ac:dyDescent="0.35">
      <c r="A22" t="s">
        <v>31</v>
      </c>
      <c r="B22">
        <v>1</v>
      </c>
      <c r="C22">
        <v>-3.7699999999999997E-2</v>
      </c>
      <c r="D22">
        <v>1.6E-2</v>
      </c>
      <c r="E22">
        <v>-2.3980000000000001</v>
      </c>
      <c r="F22">
        <v>1.7000000000000001E-2</v>
      </c>
      <c r="G22">
        <v>-6.8000000000000005E-2</v>
      </c>
      <c r="H22">
        <v>-7.0000000000000001E-3</v>
      </c>
      <c r="I22">
        <f>D22*SQRT(5538)</f>
        <v>1.1906838371288995</v>
      </c>
      <c r="J22">
        <f>VLOOKUP(A22,'Odds Ratio'!$A$2:$D$38,4,FALSE)</f>
        <v>0.96301264675015752</v>
      </c>
      <c r="K22">
        <f>IF(B22=1,J22,J22^I22)</f>
        <v>0.96301264675015752</v>
      </c>
      <c r="L22" t="str">
        <f>IF(J22&lt;1, "Negative","Positive")</f>
        <v>Negative</v>
      </c>
      <c r="M22">
        <f>IF(K22&lt;1,1/K22,K22)</f>
        <v>1.038407962112089</v>
      </c>
    </row>
    <row r="23" spans="1:13" x14ac:dyDescent="0.35">
      <c r="A23" t="s">
        <v>34</v>
      </c>
      <c r="B23">
        <v>1</v>
      </c>
      <c r="C23">
        <v>-3.73E-2</v>
      </c>
      <c r="D23">
        <v>2.5000000000000001E-2</v>
      </c>
      <c r="E23">
        <v>-1.4930000000000001</v>
      </c>
      <c r="F23">
        <v>0.13500000000000001</v>
      </c>
      <c r="G23">
        <v>-8.5999999999999993E-2</v>
      </c>
      <c r="H23">
        <v>1.2E-2</v>
      </c>
      <c r="I23">
        <f>D23*SQRT(5538)</f>
        <v>1.8604434955139055</v>
      </c>
      <c r="J23">
        <f>VLOOKUP(A23,'Odds Ratio'!$A$2:$D$38,4,FALSE)</f>
        <v>0.96334324970058938</v>
      </c>
      <c r="K23">
        <f>IF(B23=1,J23,J23^I23)</f>
        <v>0.96334324970058938</v>
      </c>
      <c r="L23" t="str">
        <f>IF(J23&lt;1, "Negative","Positive")</f>
        <v>Negative</v>
      </c>
      <c r="M23">
        <f>IF(K23&lt;1,1/K23,K23)</f>
        <v>1.0380515982343819</v>
      </c>
    </row>
    <row r="24" spans="1:13" x14ac:dyDescent="0.35">
      <c r="A24" t="s">
        <v>38</v>
      </c>
      <c r="B24">
        <v>1</v>
      </c>
      <c r="C24">
        <v>-3.27E-2</v>
      </c>
      <c r="D24">
        <v>1.0999999999999999E-2</v>
      </c>
      <c r="E24">
        <v>-3.0510000000000002</v>
      </c>
      <c r="F24">
        <v>2E-3</v>
      </c>
      <c r="G24">
        <v>-5.3999999999999999E-2</v>
      </c>
      <c r="H24">
        <v>-1.2E-2</v>
      </c>
      <c r="I24">
        <f>D24*SQRT(5538)</f>
        <v>0.81859513802611839</v>
      </c>
      <c r="J24">
        <f>VLOOKUP(A24,'Odds Ratio'!$A$2:$D$38,4,FALSE)</f>
        <v>0.96786249904314214</v>
      </c>
      <c r="K24">
        <f>IF(B24=1,J24,J24^I24)</f>
        <v>0.96786249904314214</v>
      </c>
      <c r="L24" t="str">
        <f>IF(J24&lt;1, "Negative","Positive")</f>
        <v>Negative</v>
      </c>
      <c r="M24">
        <f>IF(K24&lt;1,1/K24,K24)</f>
        <v>1.0332046142800553</v>
      </c>
    </row>
    <row r="25" spans="1:13" x14ac:dyDescent="0.35">
      <c r="A25" t="s">
        <v>20</v>
      </c>
      <c r="B25">
        <v>1</v>
      </c>
      <c r="C25">
        <v>-2.7900000000000001E-2</v>
      </c>
      <c r="D25">
        <v>1.6E-2</v>
      </c>
      <c r="E25">
        <v>-1.7070000000000001</v>
      </c>
      <c r="F25">
        <v>8.7999999999999995E-2</v>
      </c>
      <c r="G25">
        <v>-0.06</v>
      </c>
      <c r="H25">
        <v>4.0000000000000001E-3</v>
      </c>
      <c r="I25">
        <f>D25*SQRT(5538)</f>
        <v>1.1906838371288995</v>
      </c>
      <c r="J25">
        <f>VLOOKUP(A25,'Odds Ratio'!$A$2:$D$38,4,FALSE)</f>
        <v>0.972519403684591</v>
      </c>
      <c r="K25">
        <f>IF(B25=1,J25,J25^I25)</f>
        <v>0.972519403684591</v>
      </c>
      <c r="L25" t="str">
        <f>IF(J25&lt;1, "Negative","Positive")</f>
        <v>Negative</v>
      </c>
      <c r="M25">
        <f>IF(K25&lt;1,1/K25,K25)</f>
        <v>1.028257118789911</v>
      </c>
    </row>
    <row r="26" spans="1:13" x14ac:dyDescent="0.35">
      <c r="A26" t="s">
        <v>37</v>
      </c>
      <c r="B26">
        <v>1</v>
      </c>
      <c r="C26">
        <v>1.83E-2</v>
      </c>
      <c r="D26">
        <v>1.0999999999999999E-2</v>
      </c>
      <c r="E26">
        <v>1.724</v>
      </c>
      <c r="F26">
        <v>8.5000000000000006E-2</v>
      </c>
      <c r="G26">
        <v>-3.0000000000000001E-3</v>
      </c>
      <c r="H26">
        <v>3.9E-2</v>
      </c>
      <c r="I26">
        <f>D26*SQRT(5538)</f>
        <v>0.81859513802611839</v>
      </c>
      <c r="J26">
        <f>VLOOKUP(A26,'Odds Ratio'!$A$2:$D$38,4,FALSE)</f>
        <v>1.018466833474565</v>
      </c>
      <c r="K26">
        <f>IF(B26=1,J26,J26^I26)</f>
        <v>1.018466833474565</v>
      </c>
      <c r="L26" t="str">
        <f>IF(J26&lt;1, "Negative","Positive")</f>
        <v>Positive</v>
      </c>
      <c r="M26">
        <f>IF(K26&lt;1,1/K26,K26)</f>
        <v>1.018466833474565</v>
      </c>
    </row>
    <row r="27" spans="1:13" x14ac:dyDescent="0.35">
      <c r="A27" t="s">
        <v>5</v>
      </c>
      <c r="B27">
        <v>0</v>
      </c>
      <c r="C27">
        <v>-4.7300000000000002E-2</v>
      </c>
      <c r="D27">
        <v>5.0000000000000001E-3</v>
      </c>
      <c r="E27">
        <v>-8.9489999999999998</v>
      </c>
      <c r="F27">
        <v>0</v>
      </c>
      <c r="G27">
        <v>-5.8000000000000003E-2</v>
      </c>
      <c r="H27">
        <v>-3.6999999999999998E-2</v>
      </c>
      <c r="I27">
        <f>D27*SQRT(5538)</f>
        <v>0.37208869910278114</v>
      </c>
      <c r="J27">
        <f>VLOOKUP(A27,'Odds Ratio'!$A$2:$D$38,4,FALSE)</f>
        <v>0.95380981772820472</v>
      </c>
      <c r="K27">
        <f>IF(B27=1,J27,J27^I27)</f>
        <v>0.98255747405100091</v>
      </c>
      <c r="L27" t="str">
        <f>IF(J27&lt;1, "Negative","Positive")</f>
        <v>Negative</v>
      </c>
      <c r="M27">
        <f>IF(K27&lt;1,1/K27,K27)</f>
        <v>1.0177521686106412</v>
      </c>
    </row>
    <row r="28" spans="1:13" x14ac:dyDescent="0.35">
      <c r="A28" t="s">
        <v>33</v>
      </c>
      <c r="B28">
        <v>1</v>
      </c>
      <c r="C28">
        <v>1.3100000000000001E-2</v>
      </c>
      <c r="D28">
        <v>2.1000000000000001E-2</v>
      </c>
      <c r="E28">
        <v>0.63</v>
      </c>
      <c r="F28">
        <v>0.52900000000000003</v>
      </c>
      <c r="G28">
        <v>-2.8000000000000001E-2</v>
      </c>
      <c r="H28">
        <v>5.3999999999999999E-2</v>
      </c>
      <c r="I28">
        <f>D28*SQRT(5538)</f>
        <v>1.5627725362316807</v>
      </c>
      <c r="J28">
        <f>VLOOKUP(A28,'Odds Ratio'!$A$2:$D$38,4,FALSE)</f>
        <v>1.013156920966084</v>
      </c>
      <c r="K28">
        <f>IF(B28=1,J28,J28^I28)</f>
        <v>1.013156920966084</v>
      </c>
      <c r="L28" t="str">
        <f>IF(J28&lt;1, "Negative","Positive")</f>
        <v>Positive</v>
      </c>
      <c r="M28">
        <f>IF(K28&lt;1,1/K28,K28)</f>
        <v>1.013156920966084</v>
      </c>
    </row>
    <row r="29" spans="1:13" x14ac:dyDescent="0.35">
      <c r="A29" t="s">
        <v>15</v>
      </c>
      <c r="B29">
        <v>0</v>
      </c>
      <c r="C29">
        <v>1.2999999999999999E-2</v>
      </c>
      <c r="D29">
        <v>1.0999999999999999E-2</v>
      </c>
      <c r="E29">
        <v>1.1919999999999999</v>
      </c>
      <c r="F29">
        <v>0.23300000000000001</v>
      </c>
      <c r="G29">
        <v>-8.0000000000000002E-3</v>
      </c>
      <c r="H29">
        <v>3.4000000000000002E-2</v>
      </c>
      <c r="I29">
        <f>D29*SQRT(5538)</f>
        <v>0.81859513802611839</v>
      </c>
      <c r="J29">
        <f>VLOOKUP(A29,'Odds Ratio'!$A$2:$D$38,4,FALSE)</f>
        <v>1.0130775636031151</v>
      </c>
      <c r="K29">
        <f>IF(B29=1,J29,J29^I29)</f>
        <v>1.010692596726928</v>
      </c>
      <c r="L29" t="str">
        <f>IF(J29&lt;1, "Negative","Positive")</f>
        <v>Positive</v>
      </c>
      <c r="M29">
        <f>IF(K29&lt;1,1/K29,K29)</f>
        <v>1.010692596726928</v>
      </c>
    </row>
    <row r="30" spans="1:13" x14ac:dyDescent="0.35">
      <c r="A30" t="s">
        <v>25</v>
      </c>
      <c r="B30">
        <v>1</v>
      </c>
      <c r="C30">
        <v>-1.03E-2</v>
      </c>
      <c r="D30">
        <v>1.2999999999999999E-2</v>
      </c>
      <c r="E30">
        <v>-0.81399999999999995</v>
      </c>
      <c r="F30">
        <v>0.41599999999999998</v>
      </c>
      <c r="G30">
        <v>-3.5000000000000003E-2</v>
      </c>
      <c r="H30">
        <v>1.4E-2</v>
      </c>
      <c r="I30">
        <f>D30*SQRT(5538)</f>
        <v>0.96743061766723082</v>
      </c>
      <c r="J30">
        <f>VLOOKUP(A30,'Odds Ratio'!$A$2:$D$38,4,FALSE)</f>
        <v>0.98977778076317913</v>
      </c>
      <c r="K30">
        <f>IF(B30=1,J30,J30^I30)</f>
        <v>0.98977778076317913</v>
      </c>
      <c r="L30" t="str">
        <f>IF(J30&lt;1, "Negative","Positive")</f>
        <v>Negative</v>
      </c>
      <c r="M30">
        <f>IF(K30&lt;1,1/K30,K30)</f>
        <v>1.0103277921928484</v>
      </c>
    </row>
    <row r="31" spans="1:13" x14ac:dyDescent="0.35">
      <c r="A31" t="s">
        <v>4</v>
      </c>
      <c r="B31">
        <v>0</v>
      </c>
      <c r="C31">
        <v>1.95E-2</v>
      </c>
      <c r="D31">
        <v>6.0000000000000001E-3</v>
      </c>
      <c r="E31">
        <v>3.198</v>
      </c>
      <c r="F31">
        <v>1E-3</v>
      </c>
      <c r="G31">
        <v>8.0000000000000002E-3</v>
      </c>
      <c r="H31">
        <v>3.1E-2</v>
      </c>
      <c r="I31">
        <f>D31*SQRT(5538)</f>
        <v>0.44650643892333736</v>
      </c>
      <c r="J31">
        <f>VLOOKUP(A31,'Odds Ratio'!$A$2:$D$38,4,FALSE)</f>
        <v>1.019710588341646</v>
      </c>
      <c r="K31">
        <f>IF(B31=1,J31,J31^I31)</f>
        <v>1.0087533809874802</v>
      </c>
      <c r="L31" t="str">
        <f>IF(J31&lt;1, "Negative","Positive")</f>
        <v>Positive</v>
      </c>
      <c r="M31">
        <f>IF(K31&lt;1,1/K31,K31)</f>
        <v>1.0087533809874802</v>
      </c>
    </row>
    <row r="32" spans="1:13" x14ac:dyDescent="0.35">
      <c r="A32" t="s">
        <v>8</v>
      </c>
      <c r="B32">
        <v>0</v>
      </c>
      <c r="C32">
        <v>-1.26E-2</v>
      </c>
      <c r="D32">
        <v>8.0000000000000002E-3</v>
      </c>
      <c r="E32">
        <v>-1.4830000000000001</v>
      </c>
      <c r="F32">
        <v>0.13800000000000001</v>
      </c>
      <c r="G32">
        <v>-2.9000000000000001E-2</v>
      </c>
      <c r="H32">
        <v>4.0000000000000001E-3</v>
      </c>
      <c r="I32">
        <f>D32*SQRT(5538)</f>
        <v>0.59534191856444973</v>
      </c>
      <c r="J32">
        <f>VLOOKUP(A32,'Odds Ratio'!$A$2:$D$38,4,FALSE)</f>
        <v>0.98752025803561627</v>
      </c>
      <c r="K32">
        <f>IF(B32=1,J32,J32^I32)</f>
        <v>0.992551415893698</v>
      </c>
      <c r="L32" t="str">
        <f>IF(J32&lt;1, "Negative","Positive")</f>
        <v>Negative</v>
      </c>
      <c r="M32">
        <f>IF(K32&lt;1,1/K32,K32)</f>
        <v>1.00750448187069</v>
      </c>
    </row>
    <row r="33" spans="1:13" x14ac:dyDescent="0.35">
      <c r="A33" t="s">
        <v>17</v>
      </c>
      <c r="B33">
        <v>1</v>
      </c>
      <c r="C33">
        <v>5.7000000000000002E-3</v>
      </c>
      <c r="D33">
        <v>8.9999999999999993E-3</v>
      </c>
      <c r="E33">
        <v>0.59699999999999998</v>
      </c>
      <c r="F33">
        <v>0.55100000000000005</v>
      </c>
      <c r="G33">
        <v>-1.2999999999999999E-2</v>
      </c>
      <c r="H33">
        <v>2.4E-2</v>
      </c>
      <c r="I33">
        <f>D33*SQRT(5538)</f>
        <v>0.66975965838500595</v>
      </c>
      <c r="J33">
        <f>VLOOKUP(A33,'Odds Ratio'!$A$2:$D$38,4,FALSE)</f>
        <v>1.005680612690611</v>
      </c>
      <c r="K33">
        <f>IF(B33=1,J33,J33^I33)</f>
        <v>1.005680612690611</v>
      </c>
      <c r="L33" t="str">
        <f>IF(J33&lt;1, "Negative","Positive")</f>
        <v>Positive</v>
      </c>
      <c r="M33">
        <f>IF(K33&lt;1,1/K33,K33)</f>
        <v>1.005680612690611</v>
      </c>
    </row>
    <row r="34" spans="1:13" x14ac:dyDescent="0.35">
      <c r="A34" t="s">
        <v>13</v>
      </c>
      <c r="B34">
        <v>0</v>
      </c>
      <c r="C34">
        <v>-1.18E-2</v>
      </c>
      <c r="D34">
        <v>5.0000000000000001E-3</v>
      </c>
      <c r="E34">
        <v>-2.4729999999999999</v>
      </c>
      <c r="F34">
        <v>1.2999999999999999E-2</v>
      </c>
      <c r="G34">
        <v>-2.1000000000000001E-2</v>
      </c>
      <c r="H34">
        <v>-2E-3</v>
      </c>
      <c r="I34">
        <f>D34*SQRT(5538)</f>
        <v>0.37208869910278114</v>
      </c>
      <c r="J34">
        <f>VLOOKUP(A34,'Odds Ratio'!$A$2:$D$38,4,FALSE)</f>
        <v>0.98827662356074375</v>
      </c>
      <c r="K34">
        <f>IF(B34=1,J34,J34^I34)</f>
        <v>0.99562170581558396</v>
      </c>
      <c r="L34" t="str">
        <f>IF(J34&lt;1, "Negative","Positive")</f>
        <v>Negative</v>
      </c>
      <c r="M34">
        <f>IF(K34&lt;1,1/K34,K34)</f>
        <v>1.0043975479430005</v>
      </c>
    </row>
    <row r="35" spans="1:13" x14ac:dyDescent="0.35">
      <c r="A35" t="s">
        <v>14</v>
      </c>
      <c r="B35">
        <v>0</v>
      </c>
      <c r="C35">
        <v>-6.6E-3</v>
      </c>
      <c r="D35">
        <v>8.0000000000000002E-3</v>
      </c>
      <c r="E35">
        <v>-0.86199999999999999</v>
      </c>
      <c r="F35">
        <v>0.38900000000000001</v>
      </c>
      <c r="G35">
        <v>-2.1999999999999999E-2</v>
      </c>
      <c r="H35">
        <v>8.0000000000000002E-3</v>
      </c>
      <c r="I35">
        <f>D35*SQRT(5538)</f>
        <v>0.59534191856444973</v>
      </c>
      <c r="J35">
        <f>VLOOKUP(A35,'Odds Ratio'!$A$2:$D$38,4,FALSE)</f>
        <v>0.99337773500552073</v>
      </c>
      <c r="K35">
        <f>IF(B35=1,J35,J35^I35)</f>
        <v>0.99605218912900084</v>
      </c>
      <c r="L35" t="str">
        <f>IF(J35&lt;1, "Negative","Positive")</f>
        <v>Negative</v>
      </c>
      <c r="M35">
        <f>IF(K35&lt;1,1/K35,K35)</f>
        <v>1.0039634578529979</v>
      </c>
    </row>
    <row r="36" spans="1:13" x14ac:dyDescent="0.35">
      <c r="A36" t="s">
        <v>16</v>
      </c>
      <c r="B36">
        <v>0</v>
      </c>
      <c r="C36">
        <v>6.6E-3</v>
      </c>
      <c r="D36">
        <v>7.0000000000000001E-3</v>
      </c>
      <c r="E36">
        <v>0.91100000000000003</v>
      </c>
      <c r="F36">
        <v>0.36199999999999999</v>
      </c>
      <c r="G36">
        <v>-8.0000000000000002E-3</v>
      </c>
      <c r="H36">
        <v>2.1000000000000001E-2</v>
      </c>
      <c r="I36">
        <f>D36*SQRT(5538)</f>
        <v>0.52092417874389352</v>
      </c>
      <c r="J36">
        <f>VLOOKUP(A36,'Odds Ratio'!$A$2:$D$38,4,FALSE)</f>
        <v>1.006637209702042</v>
      </c>
      <c r="K36">
        <f>IF(B36=1,J36,J36^I36)</f>
        <v>1.0034520040016837</v>
      </c>
      <c r="L36" t="str">
        <f>IF(J36&lt;1, "Negative","Positive")</f>
        <v>Positive</v>
      </c>
      <c r="M36">
        <f>IF(K36&lt;1,1/K36,K36)</f>
        <v>1.0034520040016837</v>
      </c>
    </row>
    <row r="37" spans="1:13" x14ac:dyDescent="0.35">
      <c r="A37" t="s">
        <v>12</v>
      </c>
      <c r="B37">
        <v>0</v>
      </c>
      <c r="C37">
        <v>3.5000000000000001E-3</v>
      </c>
      <c r="D37">
        <v>0.01</v>
      </c>
      <c r="E37">
        <v>0.34</v>
      </c>
      <c r="F37">
        <v>0.73399999999999999</v>
      </c>
      <c r="G37">
        <v>-1.7000000000000001E-2</v>
      </c>
      <c r="H37">
        <v>2.4E-2</v>
      </c>
      <c r="I37">
        <f>D37*SQRT(5538)</f>
        <v>0.74417739820556228</v>
      </c>
      <c r="J37">
        <f>VLOOKUP(A37,'Odds Ratio'!$A$2:$D$38,4,FALSE)</f>
        <v>1.00355519387815</v>
      </c>
      <c r="K37">
        <f>IF(B37=1,J37,J37^I37)</f>
        <v>1.0026444935889316</v>
      </c>
      <c r="L37" t="str">
        <f>IF(J37&lt;1, "Negative","Positive")</f>
        <v>Positive</v>
      </c>
      <c r="M37">
        <f>IF(K37&lt;1,1/K37,K37)</f>
        <v>1.0026444935889316</v>
      </c>
    </row>
    <row r="38" spans="1:13" x14ac:dyDescent="0.35">
      <c r="A38" t="s">
        <v>10</v>
      </c>
      <c r="B38">
        <v>0</v>
      </c>
      <c r="C38">
        <v>-3.7000000000000002E-3</v>
      </c>
      <c r="D38">
        <v>7.0000000000000001E-3</v>
      </c>
      <c r="E38">
        <v>-0.55000000000000004</v>
      </c>
      <c r="F38">
        <v>0.58199999999999996</v>
      </c>
      <c r="G38">
        <v>-1.7000000000000001E-2</v>
      </c>
      <c r="H38">
        <v>8.9999999999999993E-3</v>
      </c>
      <c r="I38">
        <f>D38*SQRT(5538)</f>
        <v>0.52092417874389352</v>
      </c>
      <c r="J38">
        <f>VLOOKUP(A38,'Odds Ratio'!$A$2:$D$38,4,FALSE)</f>
        <v>0.99630785901646346</v>
      </c>
      <c r="K38">
        <f>IF(B38=1,J38,J38^I38)</f>
        <v>0.99807497038291004</v>
      </c>
      <c r="L38" t="str">
        <f>IF(J38&lt;1, "Negative","Positive")</f>
        <v>Negative</v>
      </c>
      <c r="M38">
        <f>IF(K38&lt;1,1/K38,K38)</f>
        <v>1.001928742503533</v>
      </c>
    </row>
  </sheetData>
  <autoFilter ref="A1:M38" xr:uid="{2D4094E1-EC6F-4493-9CDD-5B0E363B2317}">
    <sortState xmlns:xlrd2="http://schemas.microsoft.com/office/spreadsheetml/2017/richdata2" ref="A2:M38">
      <sortCondition descending="1" ref="M1:M3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Odds Ratio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Maneesh Mashetty</cp:lastModifiedBy>
  <dcterms:created xsi:type="dcterms:W3CDTF">2022-11-28T22:53:08Z</dcterms:created>
  <dcterms:modified xsi:type="dcterms:W3CDTF">2022-11-29T00:17:37Z</dcterms:modified>
</cp:coreProperties>
</file>