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c713c5a8b083e1/FEUP/2º Ano/1º Semestre/BD - Bases de Dados/PROJ - Projeto/F - Carregamento de Dados/"/>
    </mc:Choice>
  </mc:AlternateContent>
  <xr:revisionPtr revIDLastSave="53" documentId="13_ncr:1_{342B3DFA-6C62-4EFC-8CA5-C87A3CA3BE23}" xr6:coauthVersionLast="47" xr6:coauthVersionMax="47" xr10:uidLastSave="{34C9AF7A-E9E6-47CD-B62A-51A4FD9FB60D}"/>
  <bookViews>
    <workbookView xWindow="-110" yWindow="-110" windowWidth="22780" windowHeight="14540" xr2:uid="{00000000-000D-0000-FFFF-FFFF00000000}"/>
  </bookViews>
  <sheets>
    <sheet name="Fixture" sheetId="1" r:id="rId1"/>
    <sheet name="0" sheetId="2" r:id="rId2"/>
    <sheet name="Folha2" sheetId="3" r:id="rId3"/>
    <sheet name="Folha3" sheetId="4" r:id="rId4"/>
  </sheets>
  <definedNames>
    <definedName name="_xlnm.Print_Titles" localSheetId="0">Fixture!$1:$1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1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50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R51" i="1"/>
  <c r="R52" i="1"/>
  <c r="R53" i="1"/>
  <c r="R55" i="1"/>
  <c r="R57" i="1"/>
  <c r="R59" i="1"/>
  <c r="R61" i="1"/>
  <c r="R62" i="1"/>
  <c r="R64" i="1"/>
  <c r="R65" i="1"/>
  <c r="Q51" i="1"/>
  <c r="Q52" i="1"/>
  <c r="Q53" i="1"/>
  <c r="Q55" i="1"/>
  <c r="Q57" i="1"/>
  <c r="Q59" i="1"/>
  <c r="Q61" i="1"/>
  <c r="Q62" i="1"/>
  <c r="Q64" i="1"/>
  <c r="Q65" i="1"/>
  <c r="Q50" i="1"/>
  <c r="R50" i="1" s="1"/>
  <c r="R3" i="1"/>
  <c r="T3" i="1" s="1"/>
  <c r="R4" i="1"/>
  <c r="R5" i="1"/>
  <c r="R6" i="1"/>
  <c r="R7" i="1"/>
  <c r="R8" i="1"/>
  <c r="R9" i="1"/>
  <c r="R10" i="1"/>
  <c r="T10" i="1" s="1"/>
  <c r="R11" i="1"/>
  <c r="T11" i="1" s="1"/>
  <c r="R12" i="1"/>
  <c r="R13" i="1"/>
  <c r="R14" i="1"/>
  <c r="R15" i="1"/>
  <c r="R16" i="1"/>
  <c r="R17" i="1"/>
  <c r="R18" i="1"/>
  <c r="T18" i="1" s="1"/>
  <c r="R19" i="1"/>
  <c r="T19" i="1" s="1"/>
  <c r="R20" i="1"/>
  <c r="R21" i="1"/>
  <c r="R22" i="1"/>
  <c r="R23" i="1"/>
  <c r="R24" i="1"/>
  <c r="R25" i="1"/>
  <c r="R26" i="1"/>
  <c r="T26" i="1" s="1"/>
  <c r="R27" i="1"/>
  <c r="T27" i="1" s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Q3" i="1"/>
  <c r="Q4" i="1"/>
  <c r="T4" i="1" s="1"/>
  <c r="Q5" i="1"/>
  <c r="Q6" i="1"/>
  <c r="Q7" i="1"/>
  <c r="Q8" i="1"/>
  <c r="Q9" i="1"/>
  <c r="Q10" i="1"/>
  <c r="Q11" i="1"/>
  <c r="Q12" i="1"/>
  <c r="T12" i="1" s="1"/>
  <c r="Q13" i="1"/>
  <c r="Q14" i="1"/>
  <c r="Q15" i="1"/>
  <c r="Q16" i="1"/>
  <c r="Q17" i="1"/>
  <c r="Q18" i="1"/>
  <c r="Q19" i="1"/>
  <c r="Q20" i="1"/>
  <c r="T20" i="1" s="1"/>
  <c r="Q21" i="1"/>
  <c r="Q22" i="1"/>
  <c r="Q23" i="1"/>
  <c r="Q24" i="1"/>
  <c r="Q25" i="1"/>
  <c r="Q26" i="1"/>
  <c r="Q27" i="1"/>
  <c r="Q28" i="1"/>
  <c r="T28" i="1" s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T5" i="1"/>
  <c r="T9" i="1"/>
  <c r="T13" i="1"/>
  <c r="T17" i="1"/>
  <c r="T21" i="1"/>
  <c r="T25" i="1"/>
  <c r="T29" i="1"/>
  <c r="T33" i="1"/>
  <c r="T2" i="1"/>
  <c r="R2" i="1"/>
  <c r="Q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2" i="1"/>
  <c r="T24" i="1" l="1"/>
  <c r="T8" i="1"/>
  <c r="T31" i="1"/>
  <c r="T23" i="1"/>
  <c r="T15" i="1"/>
  <c r="T30" i="1"/>
  <c r="T22" i="1"/>
  <c r="T14" i="1"/>
  <c r="T6" i="1"/>
  <c r="T32" i="1"/>
  <c r="T16" i="1"/>
  <c r="T7" i="1"/>
  <c r="K66" i="1"/>
  <c r="J6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I66" i="1" s="1"/>
  <c r="B65" i="2" l="1"/>
  <c r="D65" i="2" s="1"/>
  <c r="F65" i="2"/>
  <c r="G65" i="2"/>
  <c r="H65" i="2"/>
  <c r="I65" i="2"/>
  <c r="J2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I2" i="2"/>
  <c r="H2" i="2"/>
  <c r="G2" i="2"/>
  <c r="B3" i="2"/>
  <c r="F3" i="2"/>
  <c r="J3" i="2"/>
  <c r="B4" i="2"/>
  <c r="F4" i="2"/>
  <c r="J4" i="2"/>
  <c r="B5" i="2"/>
  <c r="F5" i="2"/>
  <c r="J5" i="2"/>
  <c r="B6" i="2"/>
  <c r="F6" i="2"/>
  <c r="J6" i="2"/>
  <c r="B7" i="2"/>
  <c r="F7" i="2"/>
  <c r="J7" i="2"/>
  <c r="B8" i="2"/>
  <c r="F8" i="2"/>
  <c r="J8" i="2"/>
  <c r="B9" i="2"/>
  <c r="F9" i="2"/>
  <c r="J9" i="2"/>
  <c r="B10" i="2"/>
  <c r="F10" i="2"/>
  <c r="J10" i="2"/>
  <c r="B11" i="2"/>
  <c r="F11" i="2"/>
  <c r="J11" i="2"/>
  <c r="B12" i="2"/>
  <c r="F12" i="2"/>
  <c r="J12" i="2"/>
  <c r="B13" i="2"/>
  <c r="F13" i="2"/>
  <c r="J13" i="2"/>
  <c r="B14" i="2"/>
  <c r="F14" i="2"/>
  <c r="J14" i="2"/>
  <c r="B15" i="2"/>
  <c r="F15" i="2"/>
  <c r="J15" i="2"/>
  <c r="B16" i="2"/>
  <c r="F16" i="2"/>
  <c r="J16" i="2"/>
  <c r="B17" i="2"/>
  <c r="F17" i="2"/>
  <c r="J17" i="2"/>
  <c r="B18" i="2"/>
  <c r="F18" i="2"/>
  <c r="J18" i="2"/>
  <c r="B19" i="2"/>
  <c r="F19" i="2"/>
  <c r="J19" i="2"/>
  <c r="B20" i="2"/>
  <c r="F20" i="2"/>
  <c r="J20" i="2"/>
  <c r="B21" i="2"/>
  <c r="F21" i="2"/>
  <c r="J21" i="2"/>
  <c r="B22" i="2"/>
  <c r="C22" i="2" s="1"/>
  <c r="F22" i="2"/>
  <c r="J22" i="2"/>
  <c r="B23" i="2"/>
  <c r="F23" i="2"/>
  <c r="J23" i="2"/>
  <c r="B24" i="2"/>
  <c r="F24" i="2"/>
  <c r="J24" i="2"/>
  <c r="B25" i="2"/>
  <c r="F25" i="2"/>
  <c r="J25" i="2"/>
  <c r="B26" i="2"/>
  <c r="F26" i="2"/>
  <c r="J26" i="2"/>
  <c r="B27" i="2"/>
  <c r="F27" i="2"/>
  <c r="J27" i="2"/>
  <c r="B28" i="2"/>
  <c r="F28" i="2"/>
  <c r="J28" i="2"/>
  <c r="B29" i="2"/>
  <c r="F29" i="2"/>
  <c r="J29" i="2"/>
  <c r="B30" i="2"/>
  <c r="C30" i="2" s="1"/>
  <c r="F30" i="2"/>
  <c r="J30" i="2"/>
  <c r="B31" i="2"/>
  <c r="F31" i="2"/>
  <c r="J31" i="2"/>
  <c r="B32" i="2"/>
  <c r="F32" i="2"/>
  <c r="J32" i="2"/>
  <c r="B33" i="2"/>
  <c r="F33" i="2"/>
  <c r="J33" i="2"/>
  <c r="B34" i="2"/>
  <c r="F34" i="2"/>
  <c r="J34" i="2"/>
  <c r="B35" i="2"/>
  <c r="F35" i="2"/>
  <c r="J35" i="2"/>
  <c r="B36" i="2"/>
  <c r="F36" i="2"/>
  <c r="J36" i="2"/>
  <c r="B37" i="2"/>
  <c r="F37" i="2"/>
  <c r="J37" i="2"/>
  <c r="B38" i="2"/>
  <c r="F38" i="2"/>
  <c r="J38" i="2"/>
  <c r="B39" i="2"/>
  <c r="F39" i="2"/>
  <c r="J39" i="2"/>
  <c r="B40" i="2"/>
  <c r="F40" i="2"/>
  <c r="J40" i="2"/>
  <c r="B41" i="2"/>
  <c r="F41" i="2"/>
  <c r="J41" i="2"/>
  <c r="B42" i="2"/>
  <c r="F42" i="2"/>
  <c r="J42" i="2"/>
  <c r="B43" i="2"/>
  <c r="F43" i="2"/>
  <c r="J43" i="2"/>
  <c r="B44" i="2"/>
  <c r="F44" i="2"/>
  <c r="J44" i="2"/>
  <c r="B45" i="2"/>
  <c r="F45" i="2"/>
  <c r="J45" i="2"/>
  <c r="B46" i="2"/>
  <c r="F46" i="2"/>
  <c r="J46" i="2"/>
  <c r="B47" i="2"/>
  <c r="F47" i="2"/>
  <c r="J47" i="2"/>
  <c r="B48" i="2"/>
  <c r="F48" i="2"/>
  <c r="J48" i="2"/>
  <c r="B49" i="2"/>
  <c r="F49" i="2"/>
  <c r="J49" i="2"/>
  <c r="B50" i="2"/>
  <c r="F50" i="2"/>
  <c r="B51" i="2"/>
  <c r="F51" i="2"/>
  <c r="B52" i="2"/>
  <c r="F52" i="2"/>
  <c r="B53" i="2"/>
  <c r="F53" i="2"/>
  <c r="B54" i="2"/>
  <c r="F54" i="2"/>
  <c r="B55" i="2"/>
  <c r="F55" i="2"/>
  <c r="B56" i="2"/>
  <c r="F56" i="2"/>
  <c r="B57" i="2"/>
  <c r="F57" i="2"/>
  <c r="B58" i="2"/>
  <c r="F58" i="2"/>
  <c r="B59" i="2"/>
  <c r="F59" i="2"/>
  <c r="B60" i="2"/>
  <c r="F60" i="2"/>
  <c r="B61" i="2"/>
  <c r="F61" i="2"/>
  <c r="B62" i="2"/>
  <c r="F62" i="2"/>
  <c r="B63" i="2"/>
  <c r="F63" i="2"/>
  <c r="B64" i="2"/>
  <c r="F64" i="2"/>
  <c r="F2" i="2"/>
  <c r="B2" i="2"/>
  <c r="C56" i="2" l="1"/>
  <c r="C14" i="2"/>
  <c r="C19" i="2"/>
  <c r="C11" i="2"/>
  <c r="C3" i="2"/>
  <c r="D22" i="2"/>
  <c r="E22" i="2"/>
  <c r="C6" i="2"/>
  <c r="C43" i="2"/>
  <c r="E43" i="2" s="1"/>
  <c r="C27" i="2"/>
  <c r="C63" i="2"/>
  <c r="C59" i="2"/>
  <c r="C55" i="2"/>
  <c r="C51" i="2"/>
  <c r="C48" i="2"/>
  <c r="C40" i="2"/>
  <c r="C32" i="2"/>
  <c r="C24" i="2"/>
  <c r="C16" i="2"/>
  <c r="C8" i="2"/>
  <c r="D45" i="2"/>
  <c r="C37" i="2"/>
  <c r="C29" i="2"/>
  <c r="D21" i="2"/>
  <c r="E21" i="2" s="1"/>
  <c r="L21" i="2" s="1"/>
  <c r="D13" i="2"/>
  <c r="C5" i="2"/>
  <c r="C54" i="2"/>
  <c r="D42" i="2"/>
  <c r="E42" i="2"/>
  <c r="L42" i="2" s="1"/>
  <c r="C10" i="2"/>
  <c r="C64" i="2"/>
  <c r="C46" i="2"/>
  <c r="D34" i="2"/>
  <c r="E34" i="2"/>
  <c r="C26" i="2"/>
  <c r="C18" i="2"/>
  <c r="D2" i="2"/>
  <c r="E2" i="2" s="1"/>
  <c r="C47" i="2"/>
  <c r="C39" i="2"/>
  <c r="C31" i="2"/>
  <c r="C23" i="2"/>
  <c r="C15" i="2"/>
  <c r="C7" i="2"/>
  <c r="D60" i="2"/>
  <c r="D30" i="2"/>
  <c r="E30" i="2"/>
  <c r="D58" i="2"/>
  <c r="E58" i="2"/>
  <c r="C61" i="2"/>
  <c r="C57" i="2"/>
  <c r="C53" i="2"/>
  <c r="E53" i="2"/>
  <c r="D44" i="2"/>
  <c r="D36" i="2"/>
  <c r="D28" i="2"/>
  <c r="D20" i="2"/>
  <c r="D12" i="2"/>
  <c r="D4" i="2"/>
  <c r="D52" i="2"/>
  <c r="C38" i="2"/>
  <c r="C62" i="2"/>
  <c r="E62" i="2"/>
  <c r="C50" i="2"/>
  <c r="C49" i="2"/>
  <c r="D41" i="2"/>
  <c r="C33" i="2"/>
  <c r="C25" i="2"/>
  <c r="D17" i="2"/>
  <c r="C9" i="2"/>
  <c r="C65" i="2"/>
  <c r="E65" i="2"/>
  <c r="L65" i="2" s="1"/>
  <c r="C45" i="2"/>
  <c r="C13" i="2"/>
  <c r="C21" i="2"/>
  <c r="D38" i="2"/>
  <c r="E38" i="2" s="1"/>
  <c r="D6" i="2"/>
  <c r="D29" i="2"/>
  <c r="C42" i="2"/>
  <c r="D50" i="2"/>
  <c r="D18" i="2"/>
  <c r="C2" i="2"/>
  <c r="C58" i="2"/>
  <c r="C34" i="2"/>
  <c r="D62" i="2"/>
  <c r="D46" i="2"/>
  <c r="D37" i="2"/>
  <c r="D26" i="2"/>
  <c r="D14" i="2"/>
  <c r="E14" i="2" s="1"/>
  <c r="D5" i="2"/>
  <c r="E5" i="2" s="1"/>
  <c r="L5" i="2" s="1"/>
  <c r="L30" i="2"/>
  <c r="D54" i="2"/>
  <c r="D10" i="2"/>
  <c r="D53" i="2"/>
  <c r="D25" i="2"/>
  <c r="C41" i="2"/>
  <c r="C17" i="2"/>
  <c r="D64" i="2"/>
  <c r="E64" i="2" s="1"/>
  <c r="L64" i="2" s="1"/>
  <c r="D56" i="2"/>
  <c r="D48" i="2"/>
  <c r="D40" i="2"/>
  <c r="D32" i="2"/>
  <c r="E32" i="2" s="1"/>
  <c r="D24" i="2"/>
  <c r="D16" i="2"/>
  <c r="E16" i="2" s="1"/>
  <c r="D8" i="2"/>
  <c r="E8" i="2" s="1"/>
  <c r="C60" i="2"/>
  <c r="C52" i="2"/>
  <c r="C44" i="2"/>
  <c r="C36" i="2"/>
  <c r="C28" i="2"/>
  <c r="E28" i="2" s="1"/>
  <c r="C20" i="2"/>
  <c r="E20" i="2" s="1"/>
  <c r="C12" i="2"/>
  <c r="E12" i="2" s="1"/>
  <c r="C4" i="2"/>
  <c r="D61" i="2"/>
  <c r="D57" i="2"/>
  <c r="D49" i="2"/>
  <c r="D63" i="2"/>
  <c r="E63" i="2" s="1"/>
  <c r="D59" i="2"/>
  <c r="E59" i="2" s="1"/>
  <c r="D55" i="2"/>
  <c r="E55" i="2" s="1"/>
  <c r="D51" i="2"/>
  <c r="E51" i="2" s="1"/>
  <c r="L51" i="2" s="1"/>
  <c r="D47" i="2"/>
  <c r="E47" i="2" s="1"/>
  <c r="D43" i="2"/>
  <c r="D39" i="2"/>
  <c r="D35" i="2"/>
  <c r="D31" i="2"/>
  <c r="E31" i="2" s="1"/>
  <c r="D27" i="2"/>
  <c r="D23" i="2"/>
  <c r="E23" i="2" s="1"/>
  <c r="D19" i="2"/>
  <c r="E19" i="2" s="1"/>
  <c r="D15" i="2"/>
  <c r="E15" i="2" s="1"/>
  <c r="D11" i="2"/>
  <c r="E11" i="2" s="1"/>
  <c r="D7" i="2"/>
  <c r="D3" i="2"/>
  <c r="D33" i="2"/>
  <c r="E33" i="2" s="1"/>
  <c r="L33" i="2" s="1"/>
  <c r="D9" i="2"/>
  <c r="E9" i="2" s="1"/>
  <c r="C35" i="2"/>
  <c r="L22" i="2"/>
  <c r="E41" i="2" l="1"/>
  <c r="L41" i="2" s="1"/>
  <c r="E45" i="2"/>
  <c r="L45" i="2" s="1"/>
  <c r="E29" i="2"/>
  <c r="L29" i="2" s="1"/>
  <c r="E35" i="2"/>
  <c r="E6" i="2"/>
  <c r="E48" i="2"/>
  <c r="L48" i="2" s="1"/>
  <c r="E54" i="2"/>
  <c r="E36" i="2"/>
  <c r="E13" i="2"/>
  <c r="L13" i="2" s="1"/>
  <c r="E40" i="2"/>
  <c r="E56" i="2"/>
  <c r="L56" i="2" s="1"/>
  <c r="E4" i="2"/>
  <c r="L4" i="2" s="1"/>
  <c r="E27" i="2"/>
  <c r="L46" i="2"/>
  <c r="L10" i="2"/>
  <c r="L62" i="2"/>
  <c r="E46" i="2"/>
  <c r="L40" i="2"/>
  <c r="E44" i="2"/>
  <c r="L44" i="2" s="1"/>
  <c r="L8" i="2"/>
  <c r="L54" i="2"/>
  <c r="L6" i="2"/>
  <c r="L50" i="2"/>
  <c r="L11" i="2"/>
  <c r="L47" i="2"/>
  <c r="L23" i="2"/>
  <c r="L34" i="2"/>
  <c r="L38" i="2"/>
  <c r="E17" i="2"/>
  <c r="L17" i="2" s="1"/>
  <c r="E49" i="2"/>
  <c r="L49" i="2" s="1"/>
  <c r="E52" i="2"/>
  <c r="L52" i="2" s="1"/>
  <c r="E57" i="2"/>
  <c r="L57" i="2" s="1"/>
  <c r="E60" i="2"/>
  <c r="L60" i="2" s="1"/>
  <c r="E18" i="2"/>
  <c r="L18" i="2" s="1"/>
  <c r="E37" i="2"/>
  <c r="L37" i="2" s="1"/>
  <c r="L43" i="2"/>
  <c r="L15" i="2"/>
  <c r="L12" i="2"/>
  <c r="L9" i="2"/>
  <c r="L59" i="2"/>
  <c r="L20" i="2"/>
  <c r="L58" i="2"/>
  <c r="E24" i="2"/>
  <c r="L24" i="2" s="1"/>
  <c r="E3" i="2"/>
  <c r="L3" i="2" s="1"/>
  <c r="L36" i="2"/>
  <c r="L19" i="2"/>
  <c r="L55" i="2"/>
  <c r="L16" i="2"/>
  <c r="L27" i="2"/>
  <c r="L31" i="2"/>
  <c r="L63" i="2"/>
  <c r="L28" i="2"/>
  <c r="L32" i="2"/>
  <c r="L53" i="2"/>
  <c r="L14" i="2"/>
  <c r="L2" i="2"/>
  <c r="E25" i="2"/>
  <c r="L25" i="2" s="1"/>
  <c r="E50" i="2"/>
  <c r="E61" i="2"/>
  <c r="L61" i="2" s="1"/>
  <c r="E7" i="2"/>
  <c r="L7" i="2" s="1"/>
  <c r="E39" i="2"/>
  <c r="L39" i="2" s="1"/>
  <c r="E26" i="2"/>
  <c r="L26" i="2" s="1"/>
  <c r="E10" i="2"/>
  <c r="L35" i="2"/>
</calcChain>
</file>

<file path=xl/sharedStrings.xml><?xml version="1.0" encoding="utf-8"?>
<sst xmlns="http://schemas.openxmlformats.org/spreadsheetml/2006/main" count="473" uniqueCount="158">
  <si>
    <t>Match Number</t>
  </si>
  <si>
    <t>Round Number</t>
  </si>
  <si>
    <t>Date</t>
  </si>
  <si>
    <t>Location</t>
  </si>
  <si>
    <t>Home Team</t>
  </si>
  <si>
    <t>Away Team</t>
  </si>
  <si>
    <t>Group</t>
  </si>
  <si>
    <t>Result</t>
  </si>
  <si>
    <t>Al Bayt Stadium</t>
  </si>
  <si>
    <t>Qatar</t>
  </si>
  <si>
    <t>Ecuador</t>
  </si>
  <si>
    <t>Group A</t>
  </si>
  <si>
    <t>Khalifa International Stadium</t>
  </si>
  <si>
    <t>England</t>
  </si>
  <si>
    <t>Iran</t>
  </si>
  <si>
    <t>Group B</t>
  </si>
  <si>
    <t>Al Thumama Stadium</t>
  </si>
  <si>
    <t>Senegal</t>
  </si>
  <si>
    <t>Netherlands</t>
  </si>
  <si>
    <t>Ahmad Bin Ali Stadium</t>
  </si>
  <si>
    <t>USA</t>
  </si>
  <si>
    <t>Wales</t>
  </si>
  <si>
    <t>Lusail Stadium</t>
  </si>
  <si>
    <t>Argentina</t>
  </si>
  <si>
    <t>Saudi Arabia</t>
  </si>
  <si>
    <t>Group C</t>
  </si>
  <si>
    <t>Education City Stadium</t>
  </si>
  <si>
    <t>Denmark</t>
  </si>
  <si>
    <t>Tunisia</t>
  </si>
  <si>
    <t>Group D</t>
  </si>
  <si>
    <t>Stadium 974</t>
  </si>
  <si>
    <t>Mexico</t>
  </si>
  <si>
    <t>Poland</t>
  </si>
  <si>
    <t>Al Janoub Stadium</t>
  </si>
  <si>
    <t>France</t>
  </si>
  <si>
    <t>Australia</t>
  </si>
  <si>
    <t>Morocco</t>
  </si>
  <si>
    <t>Croatia</t>
  </si>
  <si>
    <t>Group F</t>
  </si>
  <si>
    <t>Germany</t>
  </si>
  <si>
    <t>Japan</t>
  </si>
  <si>
    <t>Group E</t>
  </si>
  <si>
    <t>Spain</t>
  </si>
  <si>
    <t>Costa Rica</t>
  </si>
  <si>
    <t>Belgium</t>
  </si>
  <si>
    <t>Canada</t>
  </si>
  <si>
    <t>Switzerland</t>
  </si>
  <si>
    <t>Cameroon</t>
  </si>
  <si>
    <t>Group G</t>
  </si>
  <si>
    <t>Uruguay</t>
  </si>
  <si>
    <t>Korea Republic</t>
  </si>
  <si>
    <t>Group H</t>
  </si>
  <si>
    <t>Portugal</t>
  </si>
  <si>
    <t>Ghana</t>
  </si>
  <si>
    <t>Brazil</t>
  </si>
  <si>
    <t>Serbia</t>
  </si>
  <si>
    <t>Round of 16</t>
  </si>
  <si>
    <t/>
  </si>
  <si>
    <t>Quarter Finals</t>
  </si>
  <si>
    <t>Semi Finals</t>
  </si>
  <si>
    <t>Finals</t>
  </si>
  <si>
    <t>ID</t>
  </si>
  <si>
    <t>DATA</t>
  </si>
  <si>
    <t>RESULTADO</t>
  </si>
  <si>
    <t>ESTÁDIO</t>
  </si>
  <si>
    <t>VISITADA</t>
  </si>
  <si>
    <t>VISITANTE</t>
  </si>
  <si>
    <t>FASE</t>
  </si>
  <si>
    <t>Estádio</t>
  </si>
  <si>
    <t>Seleção</t>
  </si>
  <si>
    <t>1-1</t>
  </si>
  <si>
    <t>2-2</t>
  </si>
  <si>
    <t>1-2</t>
  </si>
  <si>
    <t>1-0</t>
  </si>
  <si>
    <t>2-0</t>
  </si>
  <si>
    <t>3-0</t>
  </si>
  <si>
    <t>3-1</t>
  </si>
  <si>
    <t>2-1</t>
  </si>
  <si>
    <t>0-2</t>
  </si>
  <si>
    <t>0-1</t>
  </si>
  <si>
    <t>0-3</t>
  </si>
  <si>
    <t>0-0</t>
  </si>
  <si>
    <t>2-3</t>
  </si>
  <si>
    <t>DIA</t>
  </si>
  <si>
    <t>MÊS</t>
  </si>
  <si>
    <t>MoroCco</t>
  </si>
  <si>
    <t>L</t>
  </si>
  <si>
    <t>R</t>
  </si>
  <si>
    <t>INSERT INTO JogoGrupos VALUES(1,1,</t>
  </si>
  <si>
    <t>INSERT INTO JogoGrupos VALUES(2,1,</t>
  </si>
  <si>
    <t>INSERT INTO JogoGrupos VALUES(3,1,</t>
  </si>
  <si>
    <t>INSERT INTO JogoGrupos VALUES(4,1,</t>
  </si>
  <si>
    <t>INSERT INTO JogoGrupos VALUES(5,1,</t>
  </si>
  <si>
    <t>INSERT INTO JogoGrupos VALUES(6,1,</t>
  </si>
  <si>
    <t>INSERT INTO JogoGrupos VALUES(7,1,</t>
  </si>
  <si>
    <t>INSERT INTO JogoGrupos VALUES(8,1,</t>
  </si>
  <si>
    <t>INSERT INTO JogoGrupos VALUES(9,1,</t>
  </si>
  <si>
    <t>INSERT INTO JogoGrupos VALUES(10,1,</t>
  </si>
  <si>
    <t>INSERT INTO JogoGrupos VALUES(11,1,</t>
  </si>
  <si>
    <t>INSERT INTO JogoGrupos VALUES(12,1,</t>
  </si>
  <si>
    <t>INSERT INTO JogoGrupos VALUES(13,1,</t>
  </si>
  <si>
    <t>INSERT INTO JogoGrupos VALUES(14,1,</t>
  </si>
  <si>
    <t>INSERT INTO JogoGrupos VALUES(15,1,</t>
  </si>
  <si>
    <t>INSERT INTO JogoGrupos VALUES(16,1,</t>
  </si>
  <si>
    <t>INSERT INTO JogoGrupos VALUES(17,2,</t>
  </si>
  <si>
    <t>INSERT INTO JogoGrupos VALUES(18,2,</t>
  </si>
  <si>
    <t>INSERT INTO JogoGrupos VALUES(19,2,</t>
  </si>
  <si>
    <t>INSERT INTO JogoGrupos VALUES(20,2,</t>
  </si>
  <si>
    <t>INSERT INTO JogoGrupos VALUES(21,2,</t>
  </si>
  <si>
    <t>INSERT INTO JogoGrupos VALUES(22,2,</t>
  </si>
  <si>
    <t>INSERT INTO JogoGrupos VALUES(23,2,</t>
  </si>
  <si>
    <t>INSERT INTO JogoGrupos VALUES(24,2,</t>
  </si>
  <si>
    <t>INSERT INTO JogoGrupos VALUES(25,2,</t>
  </si>
  <si>
    <t>INSERT INTO JogoGrupos VALUES(26,2,</t>
  </si>
  <si>
    <t>INSERT INTO JogoGrupos VALUES(27,2,</t>
  </si>
  <si>
    <t>INSERT INTO JogoGrupos VALUES(28,2,</t>
  </si>
  <si>
    <t>INSERT INTO JogoGrupos VALUES(29,2,</t>
  </si>
  <si>
    <t>INSERT INTO JogoGrupos VALUES(30,2,</t>
  </si>
  <si>
    <t>INSERT INTO JogoGrupos VALUES(31,2,</t>
  </si>
  <si>
    <t>INSERT INTO JogoGrupos VALUES(32,2,</t>
  </si>
  <si>
    <t>INSERT INTO JogoGrupos VALUES(33,3,</t>
  </si>
  <si>
    <t>INSERT INTO JogoGrupos VALUES(34,3,</t>
  </si>
  <si>
    <t>INSERT INTO JogoGrupos VALUES(35,3,</t>
  </si>
  <si>
    <t>INSERT INTO JogoGrupos VALUES(36,3,</t>
  </si>
  <si>
    <t>INSERT INTO JogoGrupos VALUES(37,3,</t>
  </si>
  <si>
    <t>INSERT INTO JogoGrupos VALUES(38,3,</t>
  </si>
  <si>
    <t>INSERT INTO JogoGrupos VALUES(39,3,</t>
  </si>
  <si>
    <t>INSERT INTO JogoGrupos VALUES(40,3,</t>
  </si>
  <si>
    <t>INSERT INTO JogoGrupos VALUES(41,3,</t>
  </si>
  <si>
    <t>INSERT INTO JogoGrupos VALUES(42,3,</t>
  </si>
  <si>
    <t>INSERT INTO JogoGrupos VALUES(43,3,</t>
  </si>
  <si>
    <t>INSERT INTO JogoGrupos VALUES(44,3,</t>
  </si>
  <si>
    <t>INSERT INTO JogoGrupos VALUES(45,3,</t>
  </si>
  <si>
    <t>INSERT INTO JogoGrupos VALUES(46,3,</t>
  </si>
  <si>
    <t>INSERT INTO JogoGrupos VALUES(47,3,</t>
  </si>
  <si>
    <t>INSERT INTO JogoGrupos VALUES(48,3,</t>
  </si>
  <si>
    <t>INSERT INTO JogoEliminatórias VALUES(49,</t>
  </si>
  <si>
    <t>INSERT INTO JogoEliminatórias VALUES(50,</t>
  </si>
  <si>
    <t>INSERT INTO JogoEliminatórias VALUES(51,</t>
  </si>
  <si>
    <t>INSERT INTO JogoEliminatórias VALUES(52,</t>
  </si>
  <si>
    <t>INSERT INTO JogoEliminatórias VALUES(53,</t>
  </si>
  <si>
    <t>INSERT INTO JogoEliminatórias VALUES(54,</t>
  </si>
  <si>
    <t>INSERT INTO JogoEliminatórias VALUES(55,</t>
  </si>
  <si>
    <t>INSERT INTO JogoEliminatórias VALUES(56,</t>
  </si>
  <si>
    <t>INSERT INTO JogoEliminatórias VALUES(57,</t>
  </si>
  <si>
    <t>INSERT INTO JogoEliminatórias VALUES(58,</t>
  </si>
  <si>
    <t>INSERT INTO JogoEliminatórias VALUES(59,</t>
  </si>
  <si>
    <t>INSERT INTO JogoEliminatórias VALUES(60,</t>
  </si>
  <si>
    <t>INSERT INTO JogoEliminatórias VALUES(61,</t>
  </si>
  <si>
    <t>INSERT INTO JogoEliminatórias VALUES(62,</t>
  </si>
  <si>
    <t>INSERT INTO JogoEliminatórias VALUES(63,</t>
  </si>
  <si>
    <t>INSERT INTO JogoEliminatórias VALUES(64,</t>
  </si>
  <si>
    <t>NULL</t>
  </si>
  <si>
    <t>'2-1'</t>
  </si>
  <si>
    <t>'2-2'</t>
  </si>
  <si>
    <t>'5-4'</t>
  </si>
  <si>
    <t>'1-2'</t>
  </si>
  <si>
    <t>'3-4'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</si>
</sst>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/yy\ h:mm\ AM/PM;@"/>
  </numFmts>
  <fonts count="3" x14ac:knownFonts="1">
    <font>
      <sz val="11"/>
      <name val="Calibri"/>
    </font>
    <font>
      <sz val="11"/>
      <name val="Calibri"/>
      <family val="2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8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2" borderId="0" xfId="0" applyFont="1" applyFill="1"/>
    <xf numFmtId="2" fontId="2" fillId="2" borderId="0" xfId="0" applyNumberFormat="1" applyFont="1" applyFill="1"/>
    <xf numFmtId="164" fontId="2" fillId="2" borderId="0" xfId="0" applyNumberFormat="1" applyFont="1" applyFill="1"/>
    <xf numFmtId="49" fontId="2" fillId="2" borderId="0" xfId="0" applyNumberFormat="1" applyFont="1" applyFill="1"/>
    <xf numFmtId="2" fontId="1" fillId="0" borderId="0" xfId="0" applyNumberFormat="1" applyFont="1" applyAlignment="1">
      <alignment horizontal="left"/>
    </xf>
    <xf numFmtId="164" fontId="1" fillId="0" borderId="0" xfId="0" applyNumberFormat="1" applyFont="1"/>
    <xf numFmtId="2" fontId="1" fillId="0" borderId="0" xfId="0" applyNumberFormat="1" applyFont="1"/>
    <xf numFmtId="0" fontId="1" fillId="0" borderId="0" xfId="0" quotePrefix="1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topLeftCell="A40" zoomScale="90" zoomScaleNormal="90" workbookViewId="0">
      <selection activeCell="Q68" sqref="Q68"/>
    </sheetView>
  </sheetViews>
  <sheetFormatPr defaultRowHeight="14.5" x14ac:dyDescent="0.35"/>
  <cols>
    <col min="1" max="1" width="15" style="2" customWidth="1"/>
    <col min="2" max="2" width="15.08984375" style="10" customWidth="1"/>
    <col min="3" max="3" width="17" style="9" bestFit="1" customWidth="1"/>
    <col min="4" max="4" width="27" style="2" customWidth="1"/>
    <col min="5" max="6" width="16.6328125" style="2" customWidth="1"/>
    <col min="7" max="7" width="8.81640625" style="2" customWidth="1"/>
    <col min="8" max="8" width="7" style="3" customWidth="1"/>
    <col min="9" max="12" width="8.7265625" style="2" customWidth="1"/>
    <col min="13" max="15" width="8.7265625" style="2"/>
    <col min="16" max="16" width="36.6328125" style="2" bestFit="1" customWidth="1"/>
    <col min="17" max="19" width="8.7265625" style="2"/>
    <col min="20" max="20" width="37.7265625" style="2" customWidth="1"/>
    <col min="21" max="16384" width="8.7265625" style="2"/>
  </cols>
  <sheetData>
    <row r="1" spans="1:20" x14ac:dyDescent="0.35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86</v>
      </c>
      <c r="J1" s="4" t="s">
        <v>87</v>
      </c>
    </row>
    <row r="2" spans="1:20" x14ac:dyDescent="0.35">
      <c r="A2" s="2">
        <v>1</v>
      </c>
      <c r="B2" s="8">
        <v>1</v>
      </c>
      <c r="C2" s="9">
        <v>44885.666666666701</v>
      </c>
      <c r="D2" s="2" t="s">
        <v>8</v>
      </c>
      <c r="E2" s="2" t="s">
        <v>9</v>
      </c>
      <c r="F2" s="2" t="s">
        <v>10</v>
      </c>
      <c r="G2" s="2" t="s">
        <v>11</v>
      </c>
      <c r="H2" s="3" t="s">
        <v>70</v>
      </c>
      <c r="I2" s="10">
        <f>INT(LEFT(H2,1))</f>
        <v>1</v>
      </c>
      <c r="J2" s="10">
        <f>INT(RIGHT(H2,1))</f>
        <v>1</v>
      </c>
      <c r="K2" s="2">
        <f>SUM(I2:J2)</f>
        <v>2</v>
      </c>
      <c r="L2" s="2" t="str">
        <f>K2&amp;","</f>
        <v>2,</v>
      </c>
      <c r="M2" s="2">
        <f>VLOOKUP(E2,Folha2!$A$2:$B$33,2)</f>
        <v>23</v>
      </c>
      <c r="N2" s="2">
        <f>VLOOKUP(F2,Folha2!$A$2:$B$33,2)</f>
        <v>10</v>
      </c>
      <c r="P2" s="2" t="s">
        <v>88</v>
      </c>
      <c r="Q2" s="2">
        <f>IF(I2&gt;J2,3,IF(I2=J2,1,IF(I2&lt;J2,0,-1)))</f>
        <v>1</v>
      </c>
      <c r="R2" s="2">
        <f>IF(J2&gt;I2,3,IF(I2=J2,1,IF(J2&lt;I2,0,-1)))</f>
        <v>1</v>
      </c>
      <c r="T2" s="2" t="str">
        <f>P2&amp;Q2&amp;","&amp;R2&amp;");"</f>
        <v>INSERT INTO JogoGrupos VALUES(1,1,1,1);</v>
      </c>
    </row>
    <row r="3" spans="1:20" x14ac:dyDescent="0.35">
      <c r="A3" s="2">
        <v>2</v>
      </c>
      <c r="B3" s="8">
        <v>1</v>
      </c>
      <c r="C3" s="9">
        <v>44886.541666666701</v>
      </c>
      <c r="D3" s="2" t="s">
        <v>12</v>
      </c>
      <c r="E3" s="2" t="s">
        <v>13</v>
      </c>
      <c r="F3" s="2" t="s">
        <v>14</v>
      </c>
      <c r="G3" s="2" t="s">
        <v>15</v>
      </c>
      <c r="H3" s="3" t="s">
        <v>73</v>
      </c>
      <c r="I3" s="10">
        <f t="shared" ref="I3:I65" si="0">INT(LEFT(H3,1))</f>
        <v>1</v>
      </c>
      <c r="J3" s="10">
        <f t="shared" ref="J3:J65" si="1">INT(RIGHT(H3,1))</f>
        <v>0</v>
      </c>
      <c r="K3" s="2">
        <f t="shared" ref="K3:K65" si="2">SUM(I3:J3)</f>
        <v>1</v>
      </c>
      <c r="L3" s="2" t="str">
        <f t="shared" ref="L3:L65" si="3">K3&amp;","</f>
        <v>1,</v>
      </c>
      <c r="M3" s="2">
        <f>VLOOKUP(E3,Folha2!$A$2:$B$33,2)</f>
        <v>11</v>
      </c>
      <c r="N3" s="2">
        <f>VLOOKUP(F3,Folha2!$A$2:$B$33,2)</f>
        <v>15</v>
      </c>
      <c r="P3" s="2" t="s">
        <v>89</v>
      </c>
      <c r="Q3" s="2">
        <f t="shared" ref="Q3:Q49" si="4">IF(I3&gt;J3,3,IF(I3=J3,1,IF(I3&lt;J3,0,-1)))</f>
        <v>3</v>
      </c>
      <c r="R3" s="2">
        <f t="shared" ref="R3:R49" si="5">IF(J3&gt;I3,3,IF(I3=J3,1,IF(J3&lt;I3,0,-1)))</f>
        <v>0</v>
      </c>
      <c r="T3" s="2" t="str">
        <f t="shared" ref="T3:T50" si="6">P3&amp;Q3&amp;","&amp;R3&amp;");"</f>
        <v>INSERT INTO JogoGrupos VALUES(2,1,3,0);</v>
      </c>
    </row>
    <row r="4" spans="1:20" x14ac:dyDescent="0.35">
      <c r="A4" s="2">
        <v>3</v>
      </c>
      <c r="B4" s="8">
        <v>1</v>
      </c>
      <c r="C4" s="9">
        <v>44886.666666666701</v>
      </c>
      <c r="D4" s="2" t="s">
        <v>16</v>
      </c>
      <c r="E4" s="2" t="s">
        <v>17</v>
      </c>
      <c r="F4" s="2" t="s">
        <v>18</v>
      </c>
      <c r="G4" s="2" t="s">
        <v>11</v>
      </c>
      <c r="H4" s="3" t="s">
        <v>72</v>
      </c>
      <c r="I4" s="10">
        <f t="shared" si="0"/>
        <v>1</v>
      </c>
      <c r="J4" s="10">
        <f t="shared" si="1"/>
        <v>2</v>
      </c>
      <c r="K4" s="2">
        <f t="shared" si="2"/>
        <v>3</v>
      </c>
      <c r="L4" s="2" t="str">
        <f t="shared" si="3"/>
        <v>3,</v>
      </c>
      <c r="M4" s="2">
        <f>VLOOKUP(E4,Folha2!$A$2:$B$33,2)</f>
        <v>25</v>
      </c>
      <c r="N4" s="2">
        <f>VLOOKUP(F4,Folha2!$A$2:$B$33,2)</f>
        <v>20</v>
      </c>
      <c r="P4" s="2" t="s">
        <v>90</v>
      </c>
      <c r="Q4" s="2">
        <f t="shared" si="4"/>
        <v>0</v>
      </c>
      <c r="R4" s="2">
        <f t="shared" si="5"/>
        <v>3</v>
      </c>
      <c r="T4" s="2" t="str">
        <f t="shared" si="6"/>
        <v>INSERT INTO JogoGrupos VALUES(3,1,0,3);</v>
      </c>
    </row>
    <row r="5" spans="1:20" x14ac:dyDescent="0.35">
      <c r="A5" s="2">
        <v>4</v>
      </c>
      <c r="B5" s="8">
        <v>1</v>
      </c>
      <c r="C5" s="9">
        <v>44886.791666666701</v>
      </c>
      <c r="D5" s="2" t="s">
        <v>19</v>
      </c>
      <c r="E5" s="2" t="s">
        <v>20</v>
      </c>
      <c r="F5" s="2" t="s">
        <v>21</v>
      </c>
      <c r="G5" s="2" t="s">
        <v>15</v>
      </c>
      <c r="H5" s="3" t="s">
        <v>73</v>
      </c>
      <c r="I5" s="10">
        <f t="shared" si="0"/>
        <v>1</v>
      </c>
      <c r="J5" s="10">
        <f t="shared" si="1"/>
        <v>0</v>
      </c>
      <c r="K5" s="2">
        <f t="shared" si="2"/>
        <v>1</v>
      </c>
      <c r="L5" s="2" t="str">
        <f t="shared" si="3"/>
        <v>1,</v>
      </c>
      <c r="M5" s="2">
        <f>VLOOKUP(E5,Folha2!$A$2:$B$33,2)</f>
        <v>31</v>
      </c>
      <c r="N5" s="2">
        <f>VLOOKUP(F5,Folha2!$A$2:$B$33,2)</f>
        <v>32</v>
      </c>
      <c r="P5" s="2" t="s">
        <v>91</v>
      </c>
      <c r="Q5" s="2">
        <f t="shared" si="4"/>
        <v>3</v>
      </c>
      <c r="R5" s="2">
        <f t="shared" si="5"/>
        <v>0</v>
      </c>
      <c r="T5" s="2" t="str">
        <f t="shared" si="6"/>
        <v>INSERT INTO JogoGrupos VALUES(4,1,3,0);</v>
      </c>
    </row>
    <row r="6" spans="1:20" x14ac:dyDescent="0.35">
      <c r="A6" s="2">
        <v>5</v>
      </c>
      <c r="B6" s="8">
        <v>1</v>
      </c>
      <c r="C6" s="9">
        <v>44887.416666666701</v>
      </c>
      <c r="D6" s="2" t="s">
        <v>22</v>
      </c>
      <c r="E6" s="2" t="s">
        <v>23</v>
      </c>
      <c r="F6" s="2" t="s">
        <v>24</v>
      </c>
      <c r="G6" s="2" t="s">
        <v>25</v>
      </c>
      <c r="H6" s="3" t="s">
        <v>75</v>
      </c>
      <c r="I6" s="10">
        <f t="shared" si="0"/>
        <v>3</v>
      </c>
      <c r="J6" s="10">
        <f t="shared" si="1"/>
        <v>0</v>
      </c>
      <c r="K6" s="2">
        <f t="shared" si="2"/>
        <v>3</v>
      </c>
      <c r="L6" s="2" t="str">
        <f t="shared" si="3"/>
        <v>3,</v>
      </c>
      <c r="M6" s="2">
        <f>VLOOKUP(E6,Folha2!$A$2:$B$33,2)</f>
        <v>1</v>
      </c>
      <c r="N6" s="2">
        <f>VLOOKUP(F6,Folha2!$A$2:$B$33,2)</f>
        <v>24</v>
      </c>
      <c r="P6" s="2" t="s">
        <v>92</v>
      </c>
      <c r="Q6" s="2">
        <f t="shared" si="4"/>
        <v>3</v>
      </c>
      <c r="R6" s="2">
        <f t="shared" si="5"/>
        <v>0</v>
      </c>
      <c r="T6" s="2" t="str">
        <f t="shared" si="6"/>
        <v>INSERT INTO JogoGrupos VALUES(5,1,3,0);</v>
      </c>
    </row>
    <row r="7" spans="1:20" x14ac:dyDescent="0.35">
      <c r="A7" s="2">
        <v>6</v>
      </c>
      <c r="B7" s="8">
        <v>1</v>
      </c>
      <c r="C7" s="9">
        <v>44887.541666666701</v>
      </c>
      <c r="D7" s="2" t="s">
        <v>26</v>
      </c>
      <c r="E7" s="2" t="s">
        <v>27</v>
      </c>
      <c r="F7" s="2" t="s">
        <v>28</v>
      </c>
      <c r="G7" s="2" t="s">
        <v>29</v>
      </c>
      <c r="H7" s="3" t="s">
        <v>74</v>
      </c>
      <c r="I7" s="10">
        <f t="shared" si="0"/>
        <v>2</v>
      </c>
      <c r="J7" s="10">
        <f t="shared" si="1"/>
        <v>0</v>
      </c>
      <c r="K7" s="2">
        <f t="shared" si="2"/>
        <v>2</v>
      </c>
      <c r="L7" s="2" t="str">
        <f t="shared" si="3"/>
        <v>2,</v>
      </c>
      <c r="M7" s="2">
        <f>VLOOKUP(E7,Folha2!$A$2:$B$33,2)</f>
        <v>9</v>
      </c>
      <c r="N7" s="2">
        <f>VLOOKUP(F7,Folha2!$A$2:$B$33,2)</f>
        <v>29</v>
      </c>
      <c r="P7" s="2" t="s">
        <v>93</v>
      </c>
      <c r="Q7" s="2">
        <f t="shared" si="4"/>
        <v>3</v>
      </c>
      <c r="R7" s="2">
        <f t="shared" si="5"/>
        <v>0</v>
      </c>
      <c r="T7" s="2" t="str">
        <f t="shared" si="6"/>
        <v>INSERT INTO JogoGrupos VALUES(6,1,3,0);</v>
      </c>
    </row>
    <row r="8" spans="1:20" x14ac:dyDescent="0.35">
      <c r="A8" s="2">
        <v>7</v>
      </c>
      <c r="B8" s="8">
        <v>1</v>
      </c>
      <c r="C8" s="9">
        <v>44887.666666666701</v>
      </c>
      <c r="D8" s="2" t="s">
        <v>30</v>
      </c>
      <c r="E8" s="2" t="s">
        <v>31</v>
      </c>
      <c r="F8" s="2" t="s">
        <v>32</v>
      </c>
      <c r="G8" s="2" t="s">
        <v>25</v>
      </c>
      <c r="H8" s="3" t="s">
        <v>71</v>
      </c>
      <c r="I8" s="10">
        <f t="shared" si="0"/>
        <v>2</v>
      </c>
      <c r="J8" s="10">
        <f t="shared" si="1"/>
        <v>2</v>
      </c>
      <c r="K8" s="2">
        <f t="shared" si="2"/>
        <v>4</v>
      </c>
      <c r="L8" s="2" t="str">
        <f t="shared" si="3"/>
        <v>4,</v>
      </c>
      <c r="M8" s="2">
        <f>VLOOKUP(E8,Folha2!$A$2:$B$33,2)</f>
        <v>18</v>
      </c>
      <c r="N8" s="2">
        <f>VLOOKUP(F8,Folha2!$A$2:$B$33,2)</f>
        <v>21</v>
      </c>
      <c r="P8" s="2" t="s">
        <v>94</v>
      </c>
      <c r="Q8" s="2">
        <f t="shared" si="4"/>
        <v>1</v>
      </c>
      <c r="R8" s="2">
        <f t="shared" si="5"/>
        <v>1</v>
      </c>
      <c r="T8" s="2" t="str">
        <f t="shared" si="6"/>
        <v>INSERT INTO JogoGrupos VALUES(7,1,1,1);</v>
      </c>
    </row>
    <row r="9" spans="1:20" x14ac:dyDescent="0.35">
      <c r="A9" s="2">
        <v>8</v>
      </c>
      <c r="B9" s="8">
        <v>1</v>
      </c>
      <c r="C9" s="9">
        <v>44887.791666666701</v>
      </c>
      <c r="D9" s="2" t="s">
        <v>33</v>
      </c>
      <c r="E9" s="2" t="s">
        <v>34</v>
      </c>
      <c r="F9" s="2" t="s">
        <v>35</v>
      </c>
      <c r="G9" s="2" t="s">
        <v>29</v>
      </c>
      <c r="H9" s="3" t="s">
        <v>76</v>
      </c>
      <c r="I9" s="10">
        <f t="shared" si="0"/>
        <v>3</v>
      </c>
      <c r="J9" s="10">
        <f t="shared" si="1"/>
        <v>1</v>
      </c>
      <c r="K9" s="2">
        <f t="shared" si="2"/>
        <v>4</v>
      </c>
      <c r="L9" s="2" t="str">
        <f t="shared" si="3"/>
        <v>4,</v>
      </c>
      <c r="M9" s="2">
        <f>VLOOKUP(E9,Folha2!$A$2:$B$33,2)</f>
        <v>12</v>
      </c>
      <c r="N9" s="2">
        <f>VLOOKUP(F9,Folha2!$A$2:$B$33,2)</f>
        <v>2</v>
      </c>
      <c r="P9" s="2" t="s">
        <v>95</v>
      </c>
      <c r="Q9" s="2">
        <f t="shared" si="4"/>
        <v>3</v>
      </c>
      <c r="R9" s="2">
        <f t="shared" si="5"/>
        <v>0</v>
      </c>
      <c r="T9" s="2" t="str">
        <f t="shared" si="6"/>
        <v>INSERT INTO JogoGrupos VALUES(8,1,3,0);</v>
      </c>
    </row>
    <row r="10" spans="1:20" x14ac:dyDescent="0.35">
      <c r="A10" s="2">
        <v>9</v>
      </c>
      <c r="B10" s="8">
        <v>1</v>
      </c>
      <c r="C10" s="9">
        <v>44888.416666666701</v>
      </c>
      <c r="D10" s="2" t="s">
        <v>8</v>
      </c>
      <c r="E10" s="2" t="s">
        <v>36</v>
      </c>
      <c r="F10" s="2" t="s">
        <v>37</v>
      </c>
      <c r="G10" s="2" t="s">
        <v>38</v>
      </c>
      <c r="H10" s="3" t="s">
        <v>72</v>
      </c>
      <c r="I10" s="10">
        <f t="shared" si="0"/>
        <v>1</v>
      </c>
      <c r="J10" s="10">
        <f t="shared" si="1"/>
        <v>2</v>
      </c>
      <c r="K10" s="2">
        <f t="shared" si="2"/>
        <v>3</v>
      </c>
      <c r="L10" s="2" t="str">
        <f t="shared" si="3"/>
        <v>3,</v>
      </c>
      <c r="M10" s="2">
        <f>VLOOKUP(E10,Folha2!$A$2:$B$33,2)</f>
        <v>19</v>
      </c>
      <c r="N10" s="2">
        <f>VLOOKUP(F10,Folha2!$A$2:$B$33,2)</f>
        <v>8</v>
      </c>
      <c r="P10" s="2" t="s">
        <v>96</v>
      </c>
      <c r="Q10" s="2">
        <f t="shared" si="4"/>
        <v>0</v>
      </c>
      <c r="R10" s="2">
        <f t="shared" si="5"/>
        <v>3</v>
      </c>
      <c r="T10" s="2" t="str">
        <f t="shared" si="6"/>
        <v>INSERT INTO JogoGrupos VALUES(9,1,0,3);</v>
      </c>
    </row>
    <row r="11" spans="1:20" x14ac:dyDescent="0.35">
      <c r="A11" s="2">
        <v>10</v>
      </c>
      <c r="B11" s="8">
        <v>1</v>
      </c>
      <c r="C11" s="9">
        <v>44888.541666666701</v>
      </c>
      <c r="D11" s="2" t="s">
        <v>12</v>
      </c>
      <c r="E11" s="2" t="s">
        <v>39</v>
      </c>
      <c r="F11" s="2" t="s">
        <v>40</v>
      </c>
      <c r="G11" s="2" t="s">
        <v>41</v>
      </c>
      <c r="H11" s="3" t="s">
        <v>75</v>
      </c>
      <c r="I11" s="10">
        <f t="shared" si="0"/>
        <v>3</v>
      </c>
      <c r="J11" s="10">
        <f t="shared" si="1"/>
        <v>0</v>
      </c>
      <c r="K11" s="2">
        <f t="shared" si="2"/>
        <v>3</v>
      </c>
      <c r="L11" s="2" t="str">
        <f t="shared" si="3"/>
        <v>3,</v>
      </c>
      <c r="M11" s="2">
        <f>VLOOKUP(E11,Folha2!$A$2:$B$33,2)</f>
        <v>13</v>
      </c>
      <c r="N11" s="2">
        <f>VLOOKUP(F11,Folha2!$A$2:$B$33,2)</f>
        <v>16</v>
      </c>
      <c r="P11" s="2" t="s">
        <v>97</v>
      </c>
      <c r="Q11" s="2">
        <f t="shared" si="4"/>
        <v>3</v>
      </c>
      <c r="R11" s="2">
        <f t="shared" si="5"/>
        <v>0</v>
      </c>
      <c r="T11" s="2" t="str">
        <f t="shared" si="6"/>
        <v>INSERT INTO JogoGrupos VALUES(10,1,3,0);</v>
      </c>
    </row>
    <row r="12" spans="1:20" x14ac:dyDescent="0.35">
      <c r="A12" s="2">
        <v>11</v>
      </c>
      <c r="B12" s="8">
        <v>1</v>
      </c>
      <c r="C12" s="9">
        <v>44888.666666666701</v>
      </c>
      <c r="D12" s="2" t="s">
        <v>16</v>
      </c>
      <c r="E12" s="2" t="s">
        <v>42</v>
      </c>
      <c r="F12" s="2" t="s">
        <v>43</v>
      </c>
      <c r="G12" s="2" t="s">
        <v>41</v>
      </c>
      <c r="H12" s="3" t="s">
        <v>74</v>
      </c>
      <c r="I12" s="10">
        <f t="shared" si="0"/>
        <v>2</v>
      </c>
      <c r="J12" s="10">
        <f t="shared" si="1"/>
        <v>0</v>
      </c>
      <c r="K12" s="2">
        <f t="shared" si="2"/>
        <v>2</v>
      </c>
      <c r="L12" s="2" t="str">
        <f t="shared" si="3"/>
        <v>2,</v>
      </c>
      <c r="M12" s="2">
        <f>VLOOKUP(E12,Folha2!$A$2:$B$33,2)</f>
        <v>27</v>
      </c>
      <c r="N12" s="2">
        <f>VLOOKUP(F12,Folha2!$A$2:$B$33,2)</f>
        <v>7</v>
      </c>
      <c r="P12" s="2" t="s">
        <v>98</v>
      </c>
      <c r="Q12" s="2">
        <f t="shared" si="4"/>
        <v>3</v>
      </c>
      <c r="R12" s="2">
        <f t="shared" si="5"/>
        <v>0</v>
      </c>
      <c r="T12" s="2" t="str">
        <f t="shared" si="6"/>
        <v>INSERT INTO JogoGrupos VALUES(11,1,3,0);</v>
      </c>
    </row>
    <row r="13" spans="1:20" x14ac:dyDescent="0.35">
      <c r="A13" s="2">
        <v>12</v>
      </c>
      <c r="B13" s="8">
        <v>1</v>
      </c>
      <c r="C13" s="9">
        <v>44888.791666666701</v>
      </c>
      <c r="D13" s="2" t="s">
        <v>19</v>
      </c>
      <c r="E13" s="2" t="s">
        <v>44</v>
      </c>
      <c r="F13" s="2" t="s">
        <v>45</v>
      </c>
      <c r="G13" s="2" t="s">
        <v>38</v>
      </c>
      <c r="H13" s="3" t="s">
        <v>75</v>
      </c>
      <c r="I13" s="10">
        <f t="shared" si="0"/>
        <v>3</v>
      </c>
      <c r="J13" s="10">
        <f t="shared" si="1"/>
        <v>0</v>
      </c>
      <c r="K13" s="2">
        <f t="shared" si="2"/>
        <v>3</v>
      </c>
      <c r="L13" s="2" t="str">
        <f t="shared" si="3"/>
        <v>3,</v>
      </c>
      <c r="M13" s="2">
        <f>VLOOKUP(E13,Folha2!$A$2:$B$33,2)</f>
        <v>3</v>
      </c>
      <c r="N13" s="2">
        <f>VLOOKUP(F13,Folha2!$A$2:$B$33,2)</f>
        <v>6</v>
      </c>
      <c r="P13" s="2" t="s">
        <v>99</v>
      </c>
      <c r="Q13" s="2">
        <f t="shared" si="4"/>
        <v>3</v>
      </c>
      <c r="R13" s="2">
        <f t="shared" si="5"/>
        <v>0</v>
      </c>
      <c r="T13" s="2" t="str">
        <f t="shared" si="6"/>
        <v>INSERT INTO JogoGrupos VALUES(12,1,3,0);</v>
      </c>
    </row>
    <row r="14" spans="1:20" x14ac:dyDescent="0.35">
      <c r="A14" s="2">
        <v>13</v>
      </c>
      <c r="B14" s="8">
        <v>1</v>
      </c>
      <c r="C14" s="9">
        <v>44889.416666666701</v>
      </c>
      <c r="D14" s="2" t="s">
        <v>33</v>
      </c>
      <c r="E14" s="2" t="s">
        <v>46</v>
      </c>
      <c r="F14" s="2" t="s">
        <v>47</v>
      </c>
      <c r="G14" s="2" t="s">
        <v>48</v>
      </c>
      <c r="H14" s="3" t="s">
        <v>70</v>
      </c>
      <c r="I14" s="10">
        <f t="shared" si="0"/>
        <v>1</v>
      </c>
      <c r="J14" s="10">
        <f t="shared" si="1"/>
        <v>1</v>
      </c>
      <c r="K14" s="2">
        <f t="shared" si="2"/>
        <v>2</v>
      </c>
      <c r="L14" s="2" t="str">
        <f t="shared" si="3"/>
        <v>2,</v>
      </c>
      <c r="M14" s="2">
        <f>VLOOKUP(E14,Folha2!$A$2:$B$33,2)</f>
        <v>28</v>
      </c>
      <c r="N14" s="2">
        <f>VLOOKUP(F14,Folha2!$A$2:$B$33,2)</f>
        <v>5</v>
      </c>
      <c r="P14" s="2" t="s">
        <v>100</v>
      </c>
      <c r="Q14" s="2">
        <f t="shared" si="4"/>
        <v>1</v>
      </c>
      <c r="R14" s="2">
        <f t="shared" si="5"/>
        <v>1</v>
      </c>
      <c r="T14" s="2" t="str">
        <f t="shared" si="6"/>
        <v>INSERT INTO JogoGrupos VALUES(13,1,1,1);</v>
      </c>
    </row>
    <row r="15" spans="1:20" x14ac:dyDescent="0.35">
      <c r="A15" s="2">
        <v>14</v>
      </c>
      <c r="B15" s="8">
        <v>1</v>
      </c>
      <c r="C15" s="9">
        <v>44889.541666666701</v>
      </c>
      <c r="D15" s="2" t="s">
        <v>26</v>
      </c>
      <c r="E15" s="2" t="s">
        <v>49</v>
      </c>
      <c r="F15" s="2" t="s">
        <v>50</v>
      </c>
      <c r="G15" s="2" t="s">
        <v>51</v>
      </c>
      <c r="H15" s="3" t="s">
        <v>77</v>
      </c>
      <c r="I15" s="10">
        <f t="shared" si="0"/>
        <v>2</v>
      </c>
      <c r="J15" s="10">
        <f t="shared" si="1"/>
        <v>1</v>
      </c>
      <c r="K15" s="2">
        <f t="shared" si="2"/>
        <v>3</v>
      </c>
      <c r="L15" s="2" t="str">
        <f t="shared" si="3"/>
        <v>3,</v>
      </c>
      <c r="M15" s="2">
        <f>VLOOKUP(E15,Folha2!$A$2:$B$33,2)</f>
        <v>30</v>
      </c>
      <c r="N15" s="2">
        <f>VLOOKUP(F15,Folha2!$A$2:$B$33,2)</f>
        <v>17</v>
      </c>
      <c r="P15" s="2" t="s">
        <v>101</v>
      </c>
      <c r="Q15" s="2">
        <f t="shared" si="4"/>
        <v>3</v>
      </c>
      <c r="R15" s="2">
        <f t="shared" si="5"/>
        <v>0</v>
      </c>
      <c r="T15" s="2" t="str">
        <f t="shared" si="6"/>
        <v>INSERT INTO JogoGrupos VALUES(14,1,3,0);</v>
      </c>
    </row>
    <row r="16" spans="1:20" x14ac:dyDescent="0.35">
      <c r="A16" s="2">
        <v>15</v>
      </c>
      <c r="B16" s="8">
        <v>1</v>
      </c>
      <c r="C16" s="9">
        <v>44889.666666666701</v>
      </c>
      <c r="D16" s="2" t="s">
        <v>30</v>
      </c>
      <c r="E16" s="2" t="s">
        <v>52</v>
      </c>
      <c r="F16" s="2" t="s">
        <v>53</v>
      </c>
      <c r="G16" s="2" t="s">
        <v>51</v>
      </c>
      <c r="H16" s="3" t="s">
        <v>75</v>
      </c>
      <c r="I16" s="10">
        <f t="shared" si="0"/>
        <v>3</v>
      </c>
      <c r="J16" s="10">
        <f t="shared" si="1"/>
        <v>0</v>
      </c>
      <c r="K16" s="2">
        <f t="shared" si="2"/>
        <v>3</v>
      </c>
      <c r="L16" s="2" t="str">
        <f t="shared" si="3"/>
        <v>3,</v>
      </c>
      <c r="M16" s="2">
        <f>VLOOKUP(E16,Folha2!$A$2:$B$33,2)</f>
        <v>22</v>
      </c>
      <c r="N16" s="2">
        <f>VLOOKUP(F16,Folha2!$A$2:$B$33,2)</f>
        <v>14</v>
      </c>
      <c r="P16" s="2" t="s">
        <v>102</v>
      </c>
      <c r="Q16" s="2">
        <f t="shared" si="4"/>
        <v>3</v>
      </c>
      <c r="R16" s="2">
        <f t="shared" si="5"/>
        <v>0</v>
      </c>
      <c r="T16" s="2" t="str">
        <f t="shared" si="6"/>
        <v>INSERT INTO JogoGrupos VALUES(15,1,3,0);</v>
      </c>
    </row>
    <row r="17" spans="1:20" x14ac:dyDescent="0.35">
      <c r="A17" s="2">
        <v>16</v>
      </c>
      <c r="B17" s="8">
        <v>1</v>
      </c>
      <c r="C17" s="9">
        <v>44889.791666666701</v>
      </c>
      <c r="D17" s="2" t="s">
        <v>22</v>
      </c>
      <c r="E17" s="2" t="s">
        <v>54</v>
      </c>
      <c r="F17" s="2" t="s">
        <v>55</v>
      </c>
      <c r="G17" s="2" t="s">
        <v>48</v>
      </c>
      <c r="H17" s="3" t="s">
        <v>76</v>
      </c>
      <c r="I17" s="10">
        <f t="shared" si="0"/>
        <v>3</v>
      </c>
      <c r="J17" s="10">
        <f t="shared" si="1"/>
        <v>1</v>
      </c>
      <c r="K17" s="2">
        <f t="shared" si="2"/>
        <v>4</v>
      </c>
      <c r="L17" s="2" t="str">
        <f t="shared" si="3"/>
        <v>4,</v>
      </c>
      <c r="M17" s="2">
        <f>VLOOKUP(E17,Folha2!$A$2:$B$33,2)</f>
        <v>4</v>
      </c>
      <c r="N17" s="2">
        <f>VLOOKUP(F17,Folha2!$A$2:$B$33,2)</f>
        <v>26</v>
      </c>
      <c r="P17" s="2" t="s">
        <v>103</v>
      </c>
      <c r="Q17" s="2">
        <f t="shared" si="4"/>
        <v>3</v>
      </c>
      <c r="R17" s="2">
        <f t="shared" si="5"/>
        <v>0</v>
      </c>
      <c r="T17" s="2" t="str">
        <f t="shared" si="6"/>
        <v>INSERT INTO JogoGrupos VALUES(16,1,3,0);</v>
      </c>
    </row>
    <row r="18" spans="1:20" x14ac:dyDescent="0.35">
      <c r="A18" s="2">
        <v>17</v>
      </c>
      <c r="B18" s="8">
        <v>2</v>
      </c>
      <c r="C18" s="9">
        <v>44890.416666666701</v>
      </c>
      <c r="D18" s="2" t="s">
        <v>19</v>
      </c>
      <c r="E18" s="2" t="s">
        <v>21</v>
      </c>
      <c r="F18" s="2" t="s">
        <v>14</v>
      </c>
      <c r="G18" s="2" t="s">
        <v>15</v>
      </c>
      <c r="H18" s="3" t="s">
        <v>70</v>
      </c>
      <c r="I18" s="10">
        <f t="shared" si="0"/>
        <v>1</v>
      </c>
      <c r="J18" s="10">
        <f t="shared" si="1"/>
        <v>1</v>
      </c>
      <c r="K18" s="2">
        <f t="shared" si="2"/>
        <v>2</v>
      </c>
      <c r="L18" s="2" t="str">
        <f t="shared" si="3"/>
        <v>2,</v>
      </c>
      <c r="M18" s="2">
        <f>VLOOKUP(E18,Folha2!$A$2:$B$33,2)</f>
        <v>32</v>
      </c>
      <c r="N18" s="2">
        <f>VLOOKUP(F18,Folha2!$A$2:$B$33,2)</f>
        <v>15</v>
      </c>
      <c r="P18" s="2" t="s">
        <v>104</v>
      </c>
      <c r="Q18" s="2">
        <f t="shared" si="4"/>
        <v>1</v>
      </c>
      <c r="R18" s="2">
        <f t="shared" si="5"/>
        <v>1</v>
      </c>
      <c r="T18" s="2" t="str">
        <f t="shared" si="6"/>
        <v>INSERT INTO JogoGrupos VALUES(17,2,1,1);</v>
      </c>
    </row>
    <row r="19" spans="1:20" x14ac:dyDescent="0.35">
      <c r="A19" s="2">
        <v>18</v>
      </c>
      <c r="B19" s="8">
        <v>2</v>
      </c>
      <c r="C19" s="9">
        <v>44890.541666666701</v>
      </c>
      <c r="D19" s="2" t="s">
        <v>16</v>
      </c>
      <c r="E19" s="2" t="s">
        <v>9</v>
      </c>
      <c r="F19" s="2" t="s">
        <v>17</v>
      </c>
      <c r="G19" s="2" t="s">
        <v>11</v>
      </c>
      <c r="H19" s="3" t="s">
        <v>78</v>
      </c>
      <c r="I19" s="10">
        <f t="shared" si="0"/>
        <v>0</v>
      </c>
      <c r="J19" s="10">
        <f t="shared" si="1"/>
        <v>2</v>
      </c>
      <c r="K19" s="2">
        <f t="shared" si="2"/>
        <v>2</v>
      </c>
      <c r="L19" s="2" t="str">
        <f t="shared" si="3"/>
        <v>2,</v>
      </c>
      <c r="M19" s="2">
        <f>VLOOKUP(E19,Folha2!$A$2:$B$33,2)</f>
        <v>23</v>
      </c>
      <c r="N19" s="2">
        <f>VLOOKUP(F19,Folha2!$A$2:$B$33,2)</f>
        <v>25</v>
      </c>
      <c r="P19" s="2" t="s">
        <v>105</v>
      </c>
      <c r="Q19" s="2">
        <f t="shared" si="4"/>
        <v>0</v>
      </c>
      <c r="R19" s="2">
        <f t="shared" si="5"/>
        <v>3</v>
      </c>
      <c r="T19" s="2" t="str">
        <f t="shared" si="6"/>
        <v>INSERT INTO JogoGrupos VALUES(18,2,0,3);</v>
      </c>
    </row>
    <row r="20" spans="1:20" x14ac:dyDescent="0.35">
      <c r="A20" s="2">
        <v>19</v>
      </c>
      <c r="B20" s="8">
        <v>2</v>
      </c>
      <c r="C20" s="9">
        <v>44890.666666666701</v>
      </c>
      <c r="D20" s="2" t="s">
        <v>12</v>
      </c>
      <c r="E20" s="2" t="s">
        <v>18</v>
      </c>
      <c r="F20" s="2" t="s">
        <v>10</v>
      </c>
      <c r="G20" s="2" t="s">
        <v>11</v>
      </c>
      <c r="H20" s="3" t="s">
        <v>74</v>
      </c>
      <c r="I20" s="10">
        <f t="shared" si="0"/>
        <v>2</v>
      </c>
      <c r="J20" s="10">
        <f t="shared" si="1"/>
        <v>0</v>
      </c>
      <c r="K20" s="2">
        <f t="shared" si="2"/>
        <v>2</v>
      </c>
      <c r="L20" s="2" t="str">
        <f t="shared" si="3"/>
        <v>2,</v>
      </c>
      <c r="M20" s="2">
        <f>VLOOKUP(E20,Folha2!$A$2:$B$33,2)</f>
        <v>20</v>
      </c>
      <c r="N20" s="2">
        <f>VLOOKUP(F20,Folha2!$A$2:$B$33,2)</f>
        <v>10</v>
      </c>
      <c r="P20" s="2" t="s">
        <v>106</v>
      </c>
      <c r="Q20" s="2">
        <f t="shared" si="4"/>
        <v>3</v>
      </c>
      <c r="R20" s="2">
        <f t="shared" si="5"/>
        <v>0</v>
      </c>
      <c r="T20" s="2" t="str">
        <f t="shared" si="6"/>
        <v>INSERT INTO JogoGrupos VALUES(19,2,3,0);</v>
      </c>
    </row>
    <row r="21" spans="1:20" x14ac:dyDescent="0.35">
      <c r="A21" s="2">
        <v>20</v>
      </c>
      <c r="B21" s="8">
        <v>2</v>
      </c>
      <c r="C21" s="9">
        <v>44890.791666666701</v>
      </c>
      <c r="D21" s="2" t="s">
        <v>8</v>
      </c>
      <c r="E21" s="2" t="s">
        <v>13</v>
      </c>
      <c r="F21" s="2" t="s">
        <v>20</v>
      </c>
      <c r="G21" s="2" t="s">
        <v>15</v>
      </c>
      <c r="H21" s="3" t="s">
        <v>77</v>
      </c>
      <c r="I21" s="10">
        <f t="shared" si="0"/>
        <v>2</v>
      </c>
      <c r="J21" s="10">
        <f t="shared" si="1"/>
        <v>1</v>
      </c>
      <c r="K21" s="2">
        <f t="shared" si="2"/>
        <v>3</v>
      </c>
      <c r="L21" s="2" t="str">
        <f t="shared" si="3"/>
        <v>3,</v>
      </c>
      <c r="M21" s="2">
        <f>VLOOKUP(E21,Folha2!$A$2:$B$33,2)</f>
        <v>11</v>
      </c>
      <c r="N21" s="2">
        <f>VLOOKUP(F21,Folha2!$A$2:$B$33,2)</f>
        <v>31</v>
      </c>
      <c r="P21" s="2" t="s">
        <v>107</v>
      </c>
      <c r="Q21" s="2">
        <f t="shared" si="4"/>
        <v>3</v>
      </c>
      <c r="R21" s="2">
        <f t="shared" si="5"/>
        <v>0</v>
      </c>
      <c r="T21" s="2" t="str">
        <f t="shared" si="6"/>
        <v>INSERT INTO JogoGrupos VALUES(20,2,3,0);</v>
      </c>
    </row>
    <row r="22" spans="1:20" x14ac:dyDescent="0.35">
      <c r="A22" s="2">
        <v>21</v>
      </c>
      <c r="B22" s="8">
        <v>2</v>
      </c>
      <c r="C22" s="9">
        <v>44891.416666666701</v>
      </c>
      <c r="D22" s="2" t="s">
        <v>33</v>
      </c>
      <c r="E22" s="2" t="s">
        <v>28</v>
      </c>
      <c r="F22" s="2" t="s">
        <v>35</v>
      </c>
      <c r="G22" s="2" t="s">
        <v>29</v>
      </c>
      <c r="H22" s="3" t="s">
        <v>70</v>
      </c>
      <c r="I22" s="10">
        <f t="shared" si="0"/>
        <v>1</v>
      </c>
      <c r="J22" s="10">
        <f t="shared" si="1"/>
        <v>1</v>
      </c>
      <c r="K22" s="2">
        <f t="shared" si="2"/>
        <v>2</v>
      </c>
      <c r="L22" s="2" t="str">
        <f t="shared" si="3"/>
        <v>2,</v>
      </c>
      <c r="M22" s="2">
        <f>VLOOKUP(E22,Folha2!$A$2:$B$33,2)</f>
        <v>29</v>
      </c>
      <c r="N22" s="2">
        <f>VLOOKUP(F22,Folha2!$A$2:$B$33,2)</f>
        <v>2</v>
      </c>
      <c r="P22" s="2" t="s">
        <v>108</v>
      </c>
      <c r="Q22" s="2">
        <f t="shared" si="4"/>
        <v>1</v>
      </c>
      <c r="R22" s="2">
        <f t="shared" si="5"/>
        <v>1</v>
      </c>
      <c r="T22" s="2" t="str">
        <f t="shared" si="6"/>
        <v>INSERT INTO JogoGrupos VALUES(21,2,1,1);</v>
      </c>
    </row>
    <row r="23" spans="1:20" x14ac:dyDescent="0.35">
      <c r="A23" s="2">
        <v>22</v>
      </c>
      <c r="B23" s="8">
        <v>2</v>
      </c>
      <c r="C23" s="9">
        <v>44891.541666666701</v>
      </c>
      <c r="D23" s="2" t="s">
        <v>26</v>
      </c>
      <c r="E23" s="2" t="s">
        <v>32</v>
      </c>
      <c r="F23" s="2" t="s">
        <v>24</v>
      </c>
      <c r="G23" s="2" t="s">
        <v>25</v>
      </c>
      <c r="H23" s="3" t="s">
        <v>74</v>
      </c>
      <c r="I23" s="10">
        <f t="shared" si="0"/>
        <v>2</v>
      </c>
      <c r="J23" s="10">
        <f t="shared" si="1"/>
        <v>0</v>
      </c>
      <c r="K23" s="2">
        <f t="shared" si="2"/>
        <v>2</v>
      </c>
      <c r="L23" s="2" t="str">
        <f t="shared" si="3"/>
        <v>2,</v>
      </c>
      <c r="M23" s="2">
        <f>VLOOKUP(E23,Folha2!$A$2:$B$33,2)</f>
        <v>21</v>
      </c>
      <c r="N23" s="2">
        <f>VLOOKUP(F23,Folha2!$A$2:$B$33,2)</f>
        <v>24</v>
      </c>
      <c r="P23" s="2" t="s">
        <v>109</v>
      </c>
      <c r="Q23" s="2">
        <f t="shared" si="4"/>
        <v>3</v>
      </c>
      <c r="R23" s="2">
        <f t="shared" si="5"/>
        <v>0</v>
      </c>
      <c r="T23" s="2" t="str">
        <f t="shared" si="6"/>
        <v>INSERT INTO JogoGrupos VALUES(22,2,3,0);</v>
      </c>
    </row>
    <row r="24" spans="1:20" x14ac:dyDescent="0.35">
      <c r="A24" s="2">
        <v>23</v>
      </c>
      <c r="B24" s="8">
        <v>2</v>
      </c>
      <c r="C24" s="9">
        <v>44891.666666666701</v>
      </c>
      <c r="D24" s="2" t="s">
        <v>30</v>
      </c>
      <c r="E24" s="2" t="s">
        <v>34</v>
      </c>
      <c r="F24" s="2" t="s">
        <v>27</v>
      </c>
      <c r="G24" s="2" t="s">
        <v>29</v>
      </c>
      <c r="H24" s="3" t="s">
        <v>70</v>
      </c>
      <c r="I24" s="10">
        <f t="shared" si="0"/>
        <v>1</v>
      </c>
      <c r="J24" s="10">
        <f t="shared" si="1"/>
        <v>1</v>
      </c>
      <c r="K24" s="2">
        <f t="shared" si="2"/>
        <v>2</v>
      </c>
      <c r="L24" s="2" t="str">
        <f t="shared" si="3"/>
        <v>2,</v>
      </c>
      <c r="M24" s="2">
        <f>VLOOKUP(E24,Folha2!$A$2:$B$33,2)</f>
        <v>12</v>
      </c>
      <c r="N24" s="2">
        <f>VLOOKUP(F24,Folha2!$A$2:$B$33,2)</f>
        <v>9</v>
      </c>
      <c r="P24" s="2" t="s">
        <v>110</v>
      </c>
      <c r="Q24" s="2">
        <f t="shared" si="4"/>
        <v>1</v>
      </c>
      <c r="R24" s="2">
        <f t="shared" si="5"/>
        <v>1</v>
      </c>
      <c r="T24" s="2" t="str">
        <f t="shared" si="6"/>
        <v>INSERT INTO JogoGrupos VALUES(23,2,1,1);</v>
      </c>
    </row>
    <row r="25" spans="1:20" x14ac:dyDescent="0.35">
      <c r="A25" s="2">
        <v>24</v>
      </c>
      <c r="B25" s="8">
        <v>2</v>
      </c>
      <c r="C25" s="9">
        <v>44891.791666666701</v>
      </c>
      <c r="D25" s="2" t="s">
        <v>22</v>
      </c>
      <c r="E25" s="2" t="s">
        <v>23</v>
      </c>
      <c r="F25" s="2" t="s">
        <v>31</v>
      </c>
      <c r="G25" s="2" t="s">
        <v>25</v>
      </c>
      <c r="H25" s="3" t="s">
        <v>74</v>
      </c>
      <c r="I25" s="10">
        <f t="shared" si="0"/>
        <v>2</v>
      </c>
      <c r="J25" s="10">
        <f t="shared" si="1"/>
        <v>0</v>
      </c>
      <c r="K25" s="2">
        <f t="shared" si="2"/>
        <v>2</v>
      </c>
      <c r="L25" s="2" t="str">
        <f t="shared" si="3"/>
        <v>2,</v>
      </c>
      <c r="M25" s="2">
        <f>VLOOKUP(E25,Folha2!$A$2:$B$33,2)</f>
        <v>1</v>
      </c>
      <c r="N25" s="2">
        <f>VLOOKUP(F25,Folha2!$A$2:$B$33,2)</f>
        <v>18</v>
      </c>
      <c r="P25" s="2" t="s">
        <v>111</v>
      </c>
      <c r="Q25" s="2">
        <f t="shared" si="4"/>
        <v>3</v>
      </c>
      <c r="R25" s="2">
        <f t="shared" si="5"/>
        <v>0</v>
      </c>
      <c r="T25" s="2" t="str">
        <f t="shared" si="6"/>
        <v>INSERT INTO JogoGrupos VALUES(24,2,3,0);</v>
      </c>
    </row>
    <row r="26" spans="1:20" x14ac:dyDescent="0.35">
      <c r="A26" s="2">
        <v>25</v>
      </c>
      <c r="B26" s="8">
        <v>2</v>
      </c>
      <c r="C26" s="9">
        <v>44892.416666666701</v>
      </c>
      <c r="D26" s="2" t="s">
        <v>19</v>
      </c>
      <c r="E26" s="2" t="s">
        <v>40</v>
      </c>
      <c r="F26" s="2" t="s">
        <v>43</v>
      </c>
      <c r="G26" s="2" t="s">
        <v>41</v>
      </c>
      <c r="H26" s="3" t="s">
        <v>77</v>
      </c>
      <c r="I26" s="10">
        <f t="shared" si="0"/>
        <v>2</v>
      </c>
      <c r="J26" s="10">
        <f t="shared" si="1"/>
        <v>1</v>
      </c>
      <c r="K26" s="2">
        <f t="shared" si="2"/>
        <v>3</v>
      </c>
      <c r="L26" s="2" t="str">
        <f t="shared" si="3"/>
        <v>3,</v>
      </c>
      <c r="M26" s="2">
        <f>VLOOKUP(E26,Folha2!$A$2:$B$33,2)</f>
        <v>16</v>
      </c>
      <c r="N26" s="2">
        <f>VLOOKUP(F26,Folha2!$A$2:$B$33,2)</f>
        <v>7</v>
      </c>
      <c r="P26" s="2" t="s">
        <v>112</v>
      </c>
      <c r="Q26" s="2">
        <f t="shared" si="4"/>
        <v>3</v>
      </c>
      <c r="R26" s="2">
        <f t="shared" si="5"/>
        <v>0</v>
      </c>
      <c r="T26" s="2" t="str">
        <f t="shared" si="6"/>
        <v>INSERT INTO JogoGrupos VALUES(25,2,3,0);</v>
      </c>
    </row>
    <row r="27" spans="1:20" x14ac:dyDescent="0.35">
      <c r="A27" s="2">
        <v>26</v>
      </c>
      <c r="B27" s="8">
        <v>2</v>
      </c>
      <c r="C27" s="9">
        <v>44892.541666666701</v>
      </c>
      <c r="D27" s="2" t="s">
        <v>16</v>
      </c>
      <c r="E27" s="2" t="s">
        <v>44</v>
      </c>
      <c r="F27" s="2" t="s">
        <v>36</v>
      </c>
      <c r="G27" s="2" t="s">
        <v>38</v>
      </c>
      <c r="H27" s="3" t="s">
        <v>74</v>
      </c>
      <c r="I27" s="10">
        <f t="shared" si="0"/>
        <v>2</v>
      </c>
      <c r="J27" s="10">
        <f t="shared" si="1"/>
        <v>0</v>
      </c>
      <c r="K27" s="2">
        <f t="shared" si="2"/>
        <v>2</v>
      </c>
      <c r="L27" s="2" t="str">
        <f t="shared" si="3"/>
        <v>2,</v>
      </c>
      <c r="M27" s="2">
        <f>VLOOKUP(E27,Folha2!$A$2:$B$33,2)</f>
        <v>3</v>
      </c>
      <c r="N27" s="2">
        <f>VLOOKUP(F27,Folha2!$A$2:$B$33,2)</f>
        <v>19</v>
      </c>
      <c r="P27" s="2" t="s">
        <v>113</v>
      </c>
      <c r="Q27" s="2">
        <f t="shared" si="4"/>
        <v>3</v>
      </c>
      <c r="R27" s="2">
        <f t="shared" si="5"/>
        <v>0</v>
      </c>
      <c r="T27" s="2" t="str">
        <f t="shared" si="6"/>
        <v>INSERT INTO JogoGrupos VALUES(26,2,3,0);</v>
      </c>
    </row>
    <row r="28" spans="1:20" x14ac:dyDescent="0.35">
      <c r="A28" s="2">
        <v>27</v>
      </c>
      <c r="B28" s="8">
        <v>2</v>
      </c>
      <c r="C28" s="9">
        <v>44892.666666666701</v>
      </c>
      <c r="D28" s="2" t="s">
        <v>12</v>
      </c>
      <c r="E28" s="2" t="s">
        <v>37</v>
      </c>
      <c r="F28" s="2" t="s">
        <v>45</v>
      </c>
      <c r="G28" s="2" t="s">
        <v>38</v>
      </c>
      <c r="H28" s="3" t="s">
        <v>77</v>
      </c>
      <c r="I28" s="10">
        <f t="shared" si="0"/>
        <v>2</v>
      </c>
      <c r="J28" s="10">
        <f t="shared" si="1"/>
        <v>1</v>
      </c>
      <c r="K28" s="2">
        <f t="shared" si="2"/>
        <v>3</v>
      </c>
      <c r="L28" s="2" t="str">
        <f t="shared" si="3"/>
        <v>3,</v>
      </c>
      <c r="M28" s="2">
        <f>VLOOKUP(E28,Folha2!$A$2:$B$33,2)</f>
        <v>8</v>
      </c>
      <c r="N28" s="2">
        <f>VLOOKUP(F28,Folha2!$A$2:$B$33,2)</f>
        <v>6</v>
      </c>
      <c r="P28" s="2" t="s">
        <v>114</v>
      </c>
      <c r="Q28" s="2">
        <f t="shared" si="4"/>
        <v>3</v>
      </c>
      <c r="R28" s="2">
        <f t="shared" si="5"/>
        <v>0</v>
      </c>
      <c r="T28" s="2" t="str">
        <f t="shared" si="6"/>
        <v>INSERT INTO JogoGrupos VALUES(27,2,3,0);</v>
      </c>
    </row>
    <row r="29" spans="1:20" x14ac:dyDescent="0.35">
      <c r="A29" s="2">
        <v>28</v>
      </c>
      <c r="B29" s="8">
        <v>2</v>
      </c>
      <c r="C29" s="9">
        <v>44892.791666666701</v>
      </c>
      <c r="D29" s="2" t="s">
        <v>8</v>
      </c>
      <c r="E29" s="2" t="s">
        <v>42</v>
      </c>
      <c r="F29" s="2" t="s">
        <v>39</v>
      </c>
      <c r="G29" s="2" t="s">
        <v>41</v>
      </c>
      <c r="H29" s="3" t="s">
        <v>72</v>
      </c>
      <c r="I29" s="10">
        <f t="shared" si="0"/>
        <v>1</v>
      </c>
      <c r="J29" s="10">
        <f t="shared" si="1"/>
        <v>2</v>
      </c>
      <c r="K29" s="2">
        <f t="shared" si="2"/>
        <v>3</v>
      </c>
      <c r="L29" s="2" t="str">
        <f t="shared" si="3"/>
        <v>3,</v>
      </c>
      <c r="M29" s="2">
        <f>VLOOKUP(E29,Folha2!$A$2:$B$33,2)</f>
        <v>27</v>
      </c>
      <c r="N29" s="2">
        <f>VLOOKUP(F29,Folha2!$A$2:$B$33,2)</f>
        <v>13</v>
      </c>
      <c r="P29" s="2" t="s">
        <v>115</v>
      </c>
      <c r="Q29" s="2">
        <f t="shared" si="4"/>
        <v>0</v>
      </c>
      <c r="R29" s="2">
        <f t="shared" si="5"/>
        <v>3</v>
      </c>
      <c r="T29" s="2" t="str">
        <f t="shared" si="6"/>
        <v>INSERT INTO JogoGrupos VALUES(28,2,0,3);</v>
      </c>
    </row>
    <row r="30" spans="1:20" x14ac:dyDescent="0.35">
      <c r="A30" s="2">
        <v>29</v>
      </c>
      <c r="B30" s="8">
        <v>2</v>
      </c>
      <c r="C30" s="9">
        <v>44893.416666666701</v>
      </c>
      <c r="D30" s="2" t="s">
        <v>33</v>
      </c>
      <c r="E30" s="2" t="s">
        <v>47</v>
      </c>
      <c r="F30" s="2" t="s">
        <v>55</v>
      </c>
      <c r="G30" s="2" t="s">
        <v>48</v>
      </c>
      <c r="H30" s="3" t="s">
        <v>79</v>
      </c>
      <c r="I30" s="10">
        <f t="shared" si="0"/>
        <v>0</v>
      </c>
      <c r="J30" s="10">
        <f t="shared" si="1"/>
        <v>1</v>
      </c>
      <c r="K30" s="2">
        <f t="shared" si="2"/>
        <v>1</v>
      </c>
      <c r="L30" s="2" t="str">
        <f t="shared" si="3"/>
        <v>1,</v>
      </c>
      <c r="M30" s="2">
        <f>VLOOKUP(E30,Folha2!$A$2:$B$33,2)</f>
        <v>5</v>
      </c>
      <c r="N30" s="2">
        <f>VLOOKUP(F30,Folha2!$A$2:$B$33,2)</f>
        <v>26</v>
      </c>
      <c r="P30" s="2" t="s">
        <v>116</v>
      </c>
      <c r="Q30" s="2">
        <f t="shared" si="4"/>
        <v>0</v>
      </c>
      <c r="R30" s="2">
        <f t="shared" si="5"/>
        <v>3</v>
      </c>
      <c r="T30" s="2" t="str">
        <f t="shared" si="6"/>
        <v>INSERT INTO JogoGrupos VALUES(29,2,0,3);</v>
      </c>
    </row>
    <row r="31" spans="1:20" x14ac:dyDescent="0.35">
      <c r="A31" s="2">
        <v>30</v>
      </c>
      <c r="B31" s="8">
        <v>2</v>
      </c>
      <c r="C31" s="9">
        <v>44893.541666666701</v>
      </c>
      <c r="D31" s="2" t="s">
        <v>26</v>
      </c>
      <c r="E31" s="2" t="s">
        <v>50</v>
      </c>
      <c r="F31" s="2" t="s">
        <v>53</v>
      </c>
      <c r="G31" s="2" t="s">
        <v>51</v>
      </c>
      <c r="H31" s="3" t="s">
        <v>77</v>
      </c>
      <c r="I31" s="10">
        <f t="shared" si="0"/>
        <v>2</v>
      </c>
      <c r="J31" s="10">
        <f t="shared" si="1"/>
        <v>1</v>
      </c>
      <c r="K31" s="2">
        <f t="shared" si="2"/>
        <v>3</v>
      </c>
      <c r="L31" s="2" t="str">
        <f t="shared" si="3"/>
        <v>3,</v>
      </c>
      <c r="M31" s="2">
        <f>VLOOKUP(E31,Folha2!$A$2:$B$33,2)</f>
        <v>17</v>
      </c>
      <c r="N31" s="2">
        <f>VLOOKUP(F31,Folha2!$A$2:$B$33,2)</f>
        <v>14</v>
      </c>
      <c r="P31" s="2" t="s">
        <v>117</v>
      </c>
      <c r="Q31" s="2">
        <f t="shared" si="4"/>
        <v>3</v>
      </c>
      <c r="R31" s="2">
        <f t="shared" si="5"/>
        <v>0</v>
      </c>
      <c r="T31" s="2" t="str">
        <f t="shared" si="6"/>
        <v>INSERT INTO JogoGrupos VALUES(30,2,3,0);</v>
      </c>
    </row>
    <row r="32" spans="1:20" x14ac:dyDescent="0.35">
      <c r="A32" s="2">
        <v>31</v>
      </c>
      <c r="B32" s="8">
        <v>2</v>
      </c>
      <c r="C32" s="9">
        <v>44893.666666666701</v>
      </c>
      <c r="D32" s="2" t="s">
        <v>30</v>
      </c>
      <c r="E32" s="2" t="s">
        <v>54</v>
      </c>
      <c r="F32" s="2" t="s">
        <v>46</v>
      </c>
      <c r="G32" s="2" t="s">
        <v>48</v>
      </c>
      <c r="H32" s="3" t="s">
        <v>77</v>
      </c>
      <c r="I32" s="10">
        <f t="shared" si="0"/>
        <v>2</v>
      </c>
      <c r="J32" s="10">
        <f t="shared" si="1"/>
        <v>1</v>
      </c>
      <c r="K32" s="2">
        <f t="shared" si="2"/>
        <v>3</v>
      </c>
      <c r="L32" s="2" t="str">
        <f t="shared" si="3"/>
        <v>3,</v>
      </c>
      <c r="M32" s="2">
        <f>VLOOKUP(E32,Folha2!$A$2:$B$33,2)</f>
        <v>4</v>
      </c>
      <c r="N32" s="2">
        <f>VLOOKUP(F32,Folha2!$A$2:$B$33,2)</f>
        <v>28</v>
      </c>
      <c r="P32" s="2" t="s">
        <v>118</v>
      </c>
      <c r="Q32" s="2">
        <f t="shared" si="4"/>
        <v>3</v>
      </c>
      <c r="R32" s="2">
        <f t="shared" si="5"/>
        <v>0</v>
      </c>
      <c r="T32" s="2" t="str">
        <f t="shared" si="6"/>
        <v>INSERT INTO JogoGrupos VALUES(31,2,3,0);</v>
      </c>
    </row>
    <row r="33" spans="1:20" x14ac:dyDescent="0.35">
      <c r="A33" s="2">
        <v>32</v>
      </c>
      <c r="B33" s="8">
        <v>2</v>
      </c>
      <c r="C33" s="9">
        <v>44893.791666666701</v>
      </c>
      <c r="D33" s="2" t="s">
        <v>22</v>
      </c>
      <c r="E33" s="2" t="s">
        <v>52</v>
      </c>
      <c r="F33" s="2" t="s">
        <v>49</v>
      </c>
      <c r="G33" s="2" t="s">
        <v>51</v>
      </c>
      <c r="H33" s="3" t="s">
        <v>70</v>
      </c>
      <c r="I33" s="10">
        <f t="shared" si="0"/>
        <v>1</v>
      </c>
      <c r="J33" s="10">
        <f t="shared" si="1"/>
        <v>1</v>
      </c>
      <c r="K33" s="2">
        <f t="shared" si="2"/>
        <v>2</v>
      </c>
      <c r="L33" s="2" t="str">
        <f t="shared" si="3"/>
        <v>2,</v>
      </c>
      <c r="M33" s="2">
        <f>VLOOKUP(E33,Folha2!$A$2:$B$33,2)</f>
        <v>22</v>
      </c>
      <c r="N33" s="2">
        <f>VLOOKUP(F33,Folha2!$A$2:$B$33,2)</f>
        <v>30</v>
      </c>
      <c r="P33" s="2" t="s">
        <v>119</v>
      </c>
      <c r="Q33" s="2">
        <f t="shared" si="4"/>
        <v>1</v>
      </c>
      <c r="R33" s="2">
        <f t="shared" si="5"/>
        <v>1</v>
      </c>
      <c r="T33" s="2" t="str">
        <f t="shared" si="6"/>
        <v>INSERT INTO JogoGrupos VALUES(32,2,1,1);</v>
      </c>
    </row>
    <row r="34" spans="1:20" x14ac:dyDescent="0.35">
      <c r="A34" s="2">
        <v>33</v>
      </c>
      <c r="B34" s="8">
        <v>3</v>
      </c>
      <c r="C34" s="9">
        <v>44894.625</v>
      </c>
      <c r="D34" s="2" t="s">
        <v>12</v>
      </c>
      <c r="E34" s="2" t="s">
        <v>10</v>
      </c>
      <c r="F34" s="2" t="s">
        <v>17</v>
      </c>
      <c r="G34" s="2" t="s">
        <v>11</v>
      </c>
      <c r="H34" s="3" t="s">
        <v>70</v>
      </c>
      <c r="I34" s="10">
        <f t="shared" si="0"/>
        <v>1</v>
      </c>
      <c r="J34" s="10">
        <f t="shared" si="1"/>
        <v>1</v>
      </c>
      <c r="K34" s="2">
        <f t="shared" si="2"/>
        <v>2</v>
      </c>
      <c r="L34" s="2" t="str">
        <f t="shared" si="3"/>
        <v>2,</v>
      </c>
      <c r="M34" s="2">
        <f>VLOOKUP(E34,Folha2!$A$2:$B$33,2)</f>
        <v>10</v>
      </c>
      <c r="N34" s="2">
        <f>VLOOKUP(F34,Folha2!$A$2:$B$33,2)</f>
        <v>25</v>
      </c>
      <c r="P34" s="2" t="s">
        <v>120</v>
      </c>
      <c r="Q34" s="2">
        <f t="shared" si="4"/>
        <v>1</v>
      </c>
      <c r="R34" s="2">
        <f t="shared" si="5"/>
        <v>1</v>
      </c>
      <c r="T34" s="2" t="str">
        <f t="shared" si="6"/>
        <v>INSERT INTO JogoGrupos VALUES(33,3,1,1);</v>
      </c>
    </row>
    <row r="35" spans="1:20" x14ac:dyDescent="0.35">
      <c r="A35" s="2">
        <v>34</v>
      </c>
      <c r="B35" s="8">
        <v>3</v>
      </c>
      <c r="C35" s="9">
        <v>44894.625</v>
      </c>
      <c r="D35" s="2" t="s">
        <v>8</v>
      </c>
      <c r="E35" s="2" t="s">
        <v>18</v>
      </c>
      <c r="F35" s="2" t="s">
        <v>9</v>
      </c>
      <c r="G35" s="2" t="s">
        <v>11</v>
      </c>
      <c r="H35" s="3" t="s">
        <v>75</v>
      </c>
      <c r="I35" s="10">
        <f t="shared" si="0"/>
        <v>3</v>
      </c>
      <c r="J35" s="10">
        <f t="shared" si="1"/>
        <v>0</v>
      </c>
      <c r="K35" s="2">
        <f t="shared" si="2"/>
        <v>3</v>
      </c>
      <c r="L35" s="2" t="str">
        <f t="shared" si="3"/>
        <v>3,</v>
      </c>
      <c r="M35" s="2">
        <f>VLOOKUP(E35,Folha2!$A$2:$B$33,2)</f>
        <v>20</v>
      </c>
      <c r="N35" s="2">
        <f>VLOOKUP(F35,Folha2!$A$2:$B$33,2)</f>
        <v>23</v>
      </c>
      <c r="P35" s="2" t="s">
        <v>121</v>
      </c>
      <c r="Q35" s="2">
        <f t="shared" si="4"/>
        <v>3</v>
      </c>
      <c r="R35" s="2">
        <f t="shared" si="5"/>
        <v>0</v>
      </c>
      <c r="T35" s="2" t="str">
        <f t="shared" si="6"/>
        <v>INSERT INTO JogoGrupos VALUES(34,3,3,0);</v>
      </c>
    </row>
    <row r="36" spans="1:20" x14ac:dyDescent="0.35">
      <c r="A36" s="2">
        <v>35</v>
      </c>
      <c r="B36" s="8">
        <v>3</v>
      </c>
      <c r="C36" s="9">
        <v>44894.791666666701</v>
      </c>
      <c r="D36" s="2" t="s">
        <v>19</v>
      </c>
      <c r="E36" s="2" t="s">
        <v>21</v>
      </c>
      <c r="F36" s="2" t="s">
        <v>13</v>
      </c>
      <c r="G36" s="2" t="s">
        <v>15</v>
      </c>
      <c r="H36" s="3" t="s">
        <v>78</v>
      </c>
      <c r="I36" s="10">
        <f t="shared" si="0"/>
        <v>0</v>
      </c>
      <c r="J36" s="10">
        <f t="shared" si="1"/>
        <v>2</v>
      </c>
      <c r="K36" s="2">
        <f t="shared" si="2"/>
        <v>2</v>
      </c>
      <c r="L36" s="2" t="str">
        <f t="shared" si="3"/>
        <v>2,</v>
      </c>
      <c r="M36" s="2">
        <f>VLOOKUP(E36,Folha2!$A$2:$B$33,2)</f>
        <v>32</v>
      </c>
      <c r="N36" s="2">
        <f>VLOOKUP(F36,Folha2!$A$2:$B$33,2)</f>
        <v>11</v>
      </c>
      <c r="P36" s="2" t="s">
        <v>122</v>
      </c>
      <c r="Q36" s="2">
        <f t="shared" si="4"/>
        <v>0</v>
      </c>
      <c r="R36" s="2">
        <f t="shared" si="5"/>
        <v>3</v>
      </c>
      <c r="T36" s="2" t="str">
        <f t="shared" si="6"/>
        <v>INSERT INTO JogoGrupos VALUES(35,3,0,3);</v>
      </c>
    </row>
    <row r="37" spans="1:20" x14ac:dyDescent="0.35">
      <c r="A37" s="2">
        <v>36</v>
      </c>
      <c r="B37" s="8">
        <v>3</v>
      </c>
      <c r="C37" s="9">
        <v>44894.791666666701</v>
      </c>
      <c r="D37" s="2" t="s">
        <v>16</v>
      </c>
      <c r="E37" s="2" t="s">
        <v>14</v>
      </c>
      <c r="F37" s="2" t="s">
        <v>20</v>
      </c>
      <c r="G37" s="2" t="s">
        <v>15</v>
      </c>
      <c r="H37" s="3" t="s">
        <v>70</v>
      </c>
      <c r="I37" s="10">
        <f t="shared" si="0"/>
        <v>1</v>
      </c>
      <c r="J37" s="10">
        <f t="shared" si="1"/>
        <v>1</v>
      </c>
      <c r="K37" s="2">
        <f t="shared" si="2"/>
        <v>2</v>
      </c>
      <c r="L37" s="2" t="str">
        <f t="shared" si="3"/>
        <v>2,</v>
      </c>
      <c r="M37" s="2">
        <f>VLOOKUP(E37,Folha2!$A$2:$B$33,2)</f>
        <v>15</v>
      </c>
      <c r="N37" s="2">
        <f>VLOOKUP(F37,Folha2!$A$2:$B$33,2)</f>
        <v>31</v>
      </c>
      <c r="P37" s="2" t="s">
        <v>123</v>
      </c>
      <c r="Q37" s="2">
        <f t="shared" si="4"/>
        <v>1</v>
      </c>
      <c r="R37" s="2">
        <f t="shared" si="5"/>
        <v>1</v>
      </c>
      <c r="T37" s="2" t="str">
        <f t="shared" si="6"/>
        <v>INSERT INTO JogoGrupos VALUES(36,3,1,1);</v>
      </c>
    </row>
    <row r="38" spans="1:20" x14ac:dyDescent="0.35">
      <c r="A38" s="2">
        <v>37</v>
      </c>
      <c r="B38" s="8">
        <v>3</v>
      </c>
      <c r="C38" s="9">
        <v>44895.625</v>
      </c>
      <c r="D38" s="2" t="s">
        <v>33</v>
      </c>
      <c r="E38" s="2" t="s">
        <v>35</v>
      </c>
      <c r="F38" s="2" t="s">
        <v>27</v>
      </c>
      <c r="G38" s="2" t="s">
        <v>29</v>
      </c>
      <c r="H38" s="3" t="s">
        <v>78</v>
      </c>
      <c r="I38" s="10">
        <f t="shared" si="0"/>
        <v>0</v>
      </c>
      <c r="J38" s="10">
        <f t="shared" si="1"/>
        <v>2</v>
      </c>
      <c r="K38" s="2">
        <f t="shared" si="2"/>
        <v>2</v>
      </c>
      <c r="L38" s="2" t="str">
        <f t="shared" si="3"/>
        <v>2,</v>
      </c>
      <c r="M38" s="2">
        <f>VLOOKUP(E38,Folha2!$A$2:$B$33,2)</f>
        <v>2</v>
      </c>
      <c r="N38" s="2">
        <f>VLOOKUP(F38,Folha2!$A$2:$B$33,2)</f>
        <v>9</v>
      </c>
      <c r="P38" s="2" t="s">
        <v>124</v>
      </c>
      <c r="Q38" s="2">
        <f t="shared" si="4"/>
        <v>0</v>
      </c>
      <c r="R38" s="2">
        <f t="shared" si="5"/>
        <v>3</v>
      </c>
      <c r="T38" s="2" t="str">
        <f t="shared" si="6"/>
        <v>INSERT INTO JogoGrupos VALUES(37,3,0,3);</v>
      </c>
    </row>
    <row r="39" spans="1:20" x14ac:dyDescent="0.35">
      <c r="A39" s="2">
        <v>38</v>
      </c>
      <c r="B39" s="8">
        <v>3</v>
      </c>
      <c r="C39" s="9">
        <v>44895.625</v>
      </c>
      <c r="D39" s="2" t="s">
        <v>26</v>
      </c>
      <c r="E39" s="2" t="s">
        <v>28</v>
      </c>
      <c r="F39" s="2" t="s">
        <v>34</v>
      </c>
      <c r="G39" s="2" t="s">
        <v>29</v>
      </c>
      <c r="H39" s="3" t="s">
        <v>80</v>
      </c>
      <c r="I39" s="10">
        <f t="shared" si="0"/>
        <v>0</v>
      </c>
      <c r="J39" s="10">
        <f t="shared" si="1"/>
        <v>3</v>
      </c>
      <c r="K39" s="2">
        <f t="shared" si="2"/>
        <v>3</v>
      </c>
      <c r="L39" s="2" t="str">
        <f t="shared" si="3"/>
        <v>3,</v>
      </c>
      <c r="M39" s="2">
        <f>VLOOKUP(E39,Folha2!$A$2:$B$33,2)</f>
        <v>29</v>
      </c>
      <c r="N39" s="2">
        <f>VLOOKUP(F39,Folha2!$A$2:$B$33,2)</f>
        <v>12</v>
      </c>
      <c r="P39" s="2" t="s">
        <v>125</v>
      </c>
      <c r="Q39" s="2">
        <f t="shared" si="4"/>
        <v>0</v>
      </c>
      <c r="R39" s="2">
        <f t="shared" si="5"/>
        <v>3</v>
      </c>
      <c r="T39" s="2" t="str">
        <f t="shared" si="6"/>
        <v>INSERT INTO JogoGrupos VALUES(38,3,0,3);</v>
      </c>
    </row>
    <row r="40" spans="1:20" x14ac:dyDescent="0.35">
      <c r="A40" s="2">
        <v>39</v>
      </c>
      <c r="B40" s="8">
        <v>3</v>
      </c>
      <c r="C40" s="9">
        <v>44895.791666666701</v>
      </c>
      <c r="D40" s="2" t="s">
        <v>30</v>
      </c>
      <c r="E40" s="2" t="s">
        <v>32</v>
      </c>
      <c r="F40" s="2" t="s">
        <v>23</v>
      </c>
      <c r="G40" s="2" t="s">
        <v>25</v>
      </c>
      <c r="H40" s="3" t="s">
        <v>72</v>
      </c>
      <c r="I40" s="10">
        <f t="shared" si="0"/>
        <v>1</v>
      </c>
      <c r="J40" s="10">
        <f t="shared" si="1"/>
        <v>2</v>
      </c>
      <c r="K40" s="2">
        <f t="shared" si="2"/>
        <v>3</v>
      </c>
      <c r="L40" s="2" t="str">
        <f t="shared" si="3"/>
        <v>3,</v>
      </c>
      <c r="M40" s="2">
        <f>VLOOKUP(E40,Folha2!$A$2:$B$33,2)</f>
        <v>21</v>
      </c>
      <c r="N40" s="2">
        <f>VLOOKUP(F40,Folha2!$A$2:$B$33,2)</f>
        <v>1</v>
      </c>
      <c r="P40" s="2" t="s">
        <v>126</v>
      </c>
      <c r="Q40" s="2">
        <f t="shared" si="4"/>
        <v>0</v>
      </c>
      <c r="R40" s="2">
        <f t="shared" si="5"/>
        <v>3</v>
      </c>
      <c r="T40" s="2" t="str">
        <f t="shared" si="6"/>
        <v>INSERT INTO JogoGrupos VALUES(39,3,0,3);</v>
      </c>
    </row>
    <row r="41" spans="1:20" x14ac:dyDescent="0.35">
      <c r="A41" s="2">
        <v>40</v>
      </c>
      <c r="B41" s="8">
        <v>3</v>
      </c>
      <c r="C41" s="9">
        <v>44895.791666666701</v>
      </c>
      <c r="D41" s="2" t="s">
        <v>22</v>
      </c>
      <c r="E41" s="2" t="s">
        <v>24</v>
      </c>
      <c r="F41" s="2" t="s">
        <v>31</v>
      </c>
      <c r="G41" s="2" t="s">
        <v>25</v>
      </c>
      <c r="H41" s="3" t="s">
        <v>72</v>
      </c>
      <c r="I41" s="10">
        <f t="shared" si="0"/>
        <v>1</v>
      </c>
      <c r="J41" s="10">
        <f t="shared" si="1"/>
        <v>2</v>
      </c>
      <c r="K41" s="2">
        <f t="shared" si="2"/>
        <v>3</v>
      </c>
      <c r="L41" s="2" t="str">
        <f t="shared" si="3"/>
        <v>3,</v>
      </c>
      <c r="M41" s="2">
        <f>VLOOKUP(E41,Folha2!$A$2:$B$33,2)</f>
        <v>24</v>
      </c>
      <c r="N41" s="2">
        <f>VLOOKUP(F41,Folha2!$A$2:$B$33,2)</f>
        <v>18</v>
      </c>
      <c r="P41" s="2" t="s">
        <v>127</v>
      </c>
      <c r="Q41" s="2">
        <f t="shared" si="4"/>
        <v>0</v>
      </c>
      <c r="R41" s="2">
        <f t="shared" si="5"/>
        <v>3</v>
      </c>
      <c r="T41" s="2" t="str">
        <f t="shared" si="6"/>
        <v>INSERT INTO JogoGrupos VALUES(40,3,0,3);</v>
      </c>
    </row>
    <row r="42" spans="1:20" x14ac:dyDescent="0.35">
      <c r="A42" s="2">
        <v>41</v>
      </c>
      <c r="B42" s="8">
        <v>3</v>
      </c>
      <c r="C42" s="9">
        <v>44896.625</v>
      </c>
      <c r="D42" s="2" t="s">
        <v>19</v>
      </c>
      <c r="E42" s="2" t="s">
        <v>37</v>
      </c>
      <c r="F42" s="2" t="s">
        <v>44</v>
      </c>
      <c r="G42" s="2" t="s">
        <v>38</v>
      </c>
      <c r="H42" s="3" t="s">
        <v>72</v>
      </c>
      <c r="I42" s="10">
        <f t="shared" si="0"/>
        <v>1</v>
      </c>
      <c r="J42" s="10">
        <f t="shared" si="1"/>
        <v>2</v>
      </c>
      <c r="K42" s="2">
        <f t="shared" si="2"/>
        <v>3</v>
      </c>
      <c r="L42" s="2" t="str">
        <f t="shared" si="3"/>
        <v>3,</v>
      </c>
      <c r="M42" s="2">
        <f>VLOOKUP(E42,Folha2!$A$2:$B$33,2)</f>
        <v>8</v>
      </c>
      <c r="N42" s="2">
        <f>VLOOKUP(F42,Folha2!$A$2:$B$33,2)</f>
        <v>3</v>
      </c>
      <c r="P42" s="2" t="s">
        <v>128</v>
      </c>
      <c r="Q42" s="2">
        <f t="shared" si="4"/>
        <v>0</v>
      </c>
      <c r="R42" s="2">
        <f t="shared" si="5"/>
        <v>3</v>
      </c>
      <c r="T42" s="2" t="str">
        <f t="shared" si="6"/>
        <v>INSERT INTO JogoGrupos VALUES(41,3,0,3);</v>
      </c>
    </row>
    <row r="43" spans="1:20" x14ac:dyDescent="0.35">
      <c r="A43" s="2">
        <v>42</v>
      </c>
      <c r="B43" s="8">
        <v>3</v>
      </c>
      <c r="C43" s="9">
        <v>44896.625</v>
      </c>
      <c r="D43" s="2" t="s">
        <v>16</v>
      </c>
      <c r="E43" s="2" t="s">
        <v>45</v>
      </c>
      <c r="F43" s="2" t="s">
        <v>36</v>
      </c>
      <c r="G43" s="2" t="s">
        <v>38</v>
      </c>
      <c r="H43" s="3" t="s">
        <v>70</v>
      </c>
      <c r="I43" s="10">
        <f t="shared" si="0"/>
        <v>1</v>
      </c>
      <c r="J43" s="10">
        <f t="shared" si="1"/>
        <v>1</v>
      </c>
      <c r="K43" s="2">
        <f t="shared" si="2"/>
        <v>2</v>
      </c>
      <c r="L43" s="2" t="str">
        <f t="shared" si="3"/>
        <v>2,</v>
      </c>
      <c r="M43" s="2">
        <f>VLOOKUP(E43,Folha2!$A$2:$B$33,2)</f>
        <v>6</v>
      </c>
      <c r="N43" s="2">
        <f>VLOOKUP(F43,Folha2!$A$2:$B$33,2)</f>
        <v>19</v>
      </c>
      <c r="P43" s="2" t="s">
        <v>129</v>
      </c>
      <c r="Q43" s="2">
        <f t="shared" si="4"/>
        <v>1</v>
      </c>
      <c r="R43" s="2">
        <f t="shared" si="5"/>
        <v>1</v>
      </c>
      <c r="T43" s="2" t="str">
        <f t="shared" si="6"/>
        <v>INSERT INTO JogoGrupos VALUES(42,3,1,1);</v>
      </c>
    </row>
    <row r="44" spans="1:20" x14ac:dyDescent="0.35">
      <c r="A44" s="2">
        <v>43</v>
      </c>
      <c r="B44" s="8">
        <v>3</v>
      </c>
      <c r="C44" s="9">
        <v>44896.791666666701</v>
      </c>
      <c r="D44" s="2" t="s">
        <v>12</v>
      </c>
      <c r="E44" s="2" t="s">
        <v>40</v>
      </c>
      <c r="F44" s="2" t="s">
        <v>42</v>
      </c>
      <c r="G44" s="2" t="s">
        <v>41</v>
      </c>
      <c r="H44" s="3" t="s">
        <v>78</v>
      </c>
      <c r="I44" s="10">
        <f t="shared" si="0"/>
        <v>0</v>
      </c>
      <c r="J44" s="10">
        <f t="shared" si="1"/>
        <v>2</v>
      </c>
      <c r="K44" s="2">
        <f t="shared" si="2"/>
        <v>2</v>
      </c>
      <c r="L44" s="2" t="str">
        <f t="shared" si="3"/>
        <v>2,</v>
      </c>
      <c r="M44" s="2">
        <f>VLOOKUP(E44,Folha2!$A$2:$B$33,2)</f>
        <v>16</v>
      </c>
      <c r="N44" s="2">
        <f>VLOOKUP(F44,Folha2!$A$2:$B$33,2)</f>
        <v>27</v>
      </c>
      <c r="P44" s="2" t="s">
        <v>130</v>
      </c>
      <c r="Q44" s="2">
        <f t="shared" si="4"/>
        <v>0</v>
      </c>
      <c r="R44" s="2">
        <f t="shared" si="5"/>
        <v>3</v>
      </c>
      <c r="T44" s="2" t="str">
        <f t="shared" si="6"/>
        <v>INSERT INTO JogoGrupos VALUES(43,3,0,3);</v>
      </c>
    </row>
    <row r="45" spans="1:20" x14ac:dyDescent="0.35">
      <c r="A45" s="2">
        <v>44</v>
      </c>
      <c r="B45" s="8">
        <v>3</v>
      </c>
      <c r="C45" s="9">
        <v>44896.791666666701</v>
      </c>
      <c r="D45" s="2" t="s">
        <v>8</v>
      </c>
      <c r="E45" s="2" t="s">
        <v>43</v>
      </c>
      <c r="F45" s="2" t="s">
        <v>39</v>
      </c>
      <c r="G45" s="2" t="s">
        <v>41</v>
      </c>
      <c r="H45" s="3" t="s">
        <v>80</v>
      </c>
      <c r="I45" s="10">
        <f t="shared" si="0"/>
        <v>0</v>
      </c>
      <c r="J45" s="10">
        <f t="shared" si="1"/>
        <v>3</v>
      </c>
      <c r="K45" s="2">
        <f t="shared" si="2"/>
        <v>3</v>
      </c>
      <c r="L45" s="2" t="str">
        <f t="shared" si="3"/>
        <v>3,</v>
      </c>
      <c r="M45" s="2">
        <f>VLOOKUP(E45,Folha2!$A$2:$B$33,2)</f>
        <v>7</v>
      </c>
      <c r="N45" s="2">
        <f>VLOOKUP(F45,Folha2!$A$2:$B$33,2)</f>
        <v>13</v>
      </c>
      <c r="P45" s="2" t="s">
        <v>131</v>
      </c>
      <c r="Q45" s="2">
        <f t="shared" si="4"/>
        <v>0</v>
      </c>
      <c r="R45" s="2">
        <f t="shared" si="5"/>
        <v>3</v>
      </c>
      <c r="T45" s="2" t="str">
        <f t="shared" si="6"/>
        <v>INSERT INTO JogoGrupos VALUES(44,3,0,3);</v>
      </c>
    </row>
    <row r="46" spans="1:20" x14ac:dyDescent="0.35">
      <c r="A46" s="2">
        <v>45</v>
      </c>
      <c r="B46" s="8">
        <v>3</v>
      </c>
      <c r="C46" s="9">
        <v>44897.625</v>
      </c>
      <c r="D46" s="2" t="s">
        <v>33</v>
      </c>
      <c r="E46" s="2" t="s">
        <v>53</v>
      </c>
      <c r="F46" s="2" t="s">
        <v>49</v>
      </c>
      <c r="G46" s="2" t="s">
        <v>51</v>
      </c>
      <c r="H46" s="3" t="s">
        <v>78</v>
      </c>
      <c r="I46" s="10">
        <f t="shared" si="0"/>
        <v>0</v>
      </c>
      <c r="J46" s="10">
        <f t="shared" si="1"/>
        <v>2</v>
      </c>
      <c r="K46" s="2">
        <f t="shared" si="2"/>
        <v>2</v>
      </c>
      <c r="L46" s="2" t="str">
        <f t="shared" si="3"/>
        <v>2,</v>
      </c>
      <c r="M46" s="2">
        <f>VLOOKUP(E46,Folha2!$A$2:$B$33,2)</f>
        <v>14</v>
      </c>
      <c r="N46" s="2">
        <f>VLOOKUP(F46,Folha2!$A$2:$B$33,2)</f>
        <v>30</v>
      </c>
      <c r="P46" s="2" t="s">
        <v>132</v>
      </c>
      <c r="Q46" s="2">
        <f t="shared" si="4"/>
        <v>0</v>
      </c>
      <c r="R46" s="2">
        <f t="shared" si="5"/>
        <v>3</v>
      </c>
      <c r="T46" s="2" t="str">
        <f t="shared" si="6"/>
        <v>INSERT INTO JogoGrupos VALUES(45,3,0,3);</v>
      </c>
    </row>
    <row r="47" spans="1:20" x14ac:dyDescent="0.35">
      <c r="A47" s="2">
        <v>46</v>
      </c>
      <c r="B47" s="8">
        <v>3</v>
      </c>
      <c r="C47" s="9">
        <v>44897.625</v>
      </c>
      <c r="D47" s="2" t="s">
        <v>26</v>
      </c>
      <c r="E47" s="2" t="s">
        <v>50</v>
      </c>
      <c r="F47" s="2" t="s">
        <v>52</v>
      </c>
      <c r="G47" s="2" t="s">
        <v>51</v>
      </c>
      <c r="H47" s="3" t="s">
        <v>79</v>
      </c>
      <c r="I47" s="10">
        <f t="shared" si="0"/>
        <v>0</v>
      </c>
      <c r="J47" s="10">
        <f t="shared" si="1"/>
        <v>1</v>
      </c>
      <c r="K47" s="2">
        <f t="shared" si="2"/>
        <v>1</v>
      </c>
      <c r="L47" s="2" t="str">
        <f t="shared" si="3"/>
        <v>1,</v>
      </c>
      <c r="M47" s="2">
        <f>VLOOKUP(E47,Folha2!$A$2:$B$33,2)</f>
        <v>17</v>
      </c>
      <c r="N47" s="2">
        <f>VLOOKUP(F47,Folha2!$A$2:$B$33,2)</f>
        <v>22</v>
      </c>
      <c r="P47" s="2" t="s">
        <v>133</v>
      </c>
      <c r="Q47" s="2">
        <f t="shared" si="4"/>
        <v>0</v>
      </c>
      <c r="R47" s="2">
        <f t="shared" si="5"/>
        <v>3</v>
      </c>
      <c r="T47" s="2" t="str">
        <f t="shared" si="6"/>
        <v>INSERT INTO JogoGrupos VALUES(46,3,0,3);</v>
      </c>
    </row>
    <row r="48" spans="1:20" x14ac:dyDescent="0.35">
      <c r="A48" s="2">
        <v>47</v>
      </c>
      <c r="B48" s="8">
        <v>3</v>
      </c>
      <c r="C48" s="9">
        <v>44897.791666666701</v>
      </c>
      <c r="D48" s="2" t="s">
        <v>30</v>
      </c>
      <c r="E48" s="2" t="s">
        <v>55</v>
      </c>
      <c r="F48" s="2" t="s">
        <v>46</v>
      </c>
      <c r="G48" s="2" t="s">
        <v>48</v>
      </c>
      <c r="H48" s="3" t="s">
        <v>81</v>
      </c>
      <c r="I48" s="10">
        <f t="shared" si="0"/>
        <v>0</v>
      </c>
      <c r="J48" s="10">
        <f t="shared" si="1"/>
        <v>0</v>
      </c>
      <c r="K48" s="2">
        <f t="shared" si="2"/>
        <v>0</v>
      </c>
      <c r="L48" s="2" t="str">
        <f t="shared" si="3"/>
        <v>0,</v>
      </c>
      <c r="M48" s="2">
        <f>VLOOKUP(E48,Folha2!$A$2:$B$33,2)</f>
        <v>26</v>
      </c>
      <c r="N48" s="2">
        <f>VLOOKUP(F48,Folha2!$A$2:$B$33,2)</f>
        <v>28</v>
      </c>
      <c r="P48" s="2" t="s">
        <v>134</v>
      </c>
      <c r="Q48" s="2">
        <f t="shared" si="4"/>
        <v>1</v>
      </c>
      <c r="R48" s="2">
        <f t="shared" si="5"/>
        <v>1</v>
      </c>
      <c r="T48" s="2" t="str">
        <f t="shared" si="6"/>
        <v>INSERT INTO JogoGrupos VALUES(47,3,1,1);</v>
      </c>
    </row>
    <row r="49" spans="1:20" x14ac:dyDescent="0.35">
      <c r="A49" s="2">
        <v>48</v>
      </c>
      <c r="B49" s="8">
        <v>3</v>
      </c>
      <c r="C49" s="9">
        <v>44897.791666666701</v>
      </c>
      <c r="D49" s="2" t="s">
        <v>22</v>
      </c>
      <c r="E49" s="2" t="s">
        <v>47</v>
      </c>
      <c r="F49" s="2" t="s">
        <v>54</v>
      </c>
      <c r="G49" s="2" t="s">
        <v>48</v>
      </c>
      <c r="H49" s="3" t="s">
        <v>80</v>
      </c>
      <c r="I49" s="10">
        <f t="shared" si="0"/>
        <v>0</v>
      </c>
      <c r="J49" s="10">
        <f t="shared" si="1"/>
        <v>3</v>
      </c>
      <c r="K49" s="2">
        <f t="shared" si="2"/>
        <v>3</v>
      </c>
      <c r="L49" s="2" t="str">
        <f t="shared" si="3"/>
        <v>3,</v>
      </c>
      <c r="M49" s="2">
        <f>VLOOKUP(E49,Folha2!$A$2:$B$33,2)</f>
        <v>5</v>
      </c>
      <c r="N49" s="2">
        <f>VLOOKUP(F49,Folha2!$A$2:$B$33,2)</f>
        <v>4</v>
      </c>
      <c r="P49" s="2" t="s">
        <v>135</v>
      </c>
      <c r="Q49" s="2">
        <f t="shared" si="4"/>
        <v>0</v>
      </c>
      <c r="R49" s="2">
        <f t="shared" si="5"/>
        <v>3</v>
      </c>
      <c r="T49" s="2" t="str">
        <f t="shared" si="6"/>
        <v>INSERT INTO JogoGrupos VALUES(48,3,0,3);</v>
      </c>
    </row>
    <row r="50" spans="1:20" x14ac:dyDescent="0.35">
      <c r="A50" s="2">
        <v>49</v>
      </c>
      <c r="B50" s="8" t="s">
        <v>56</v>
      </c>
      <c r="C50" s="9">
        <v>44898.625</v>
      </c>
      <c r="D50" s="2" t="s">
        <v>12</v>
      </c>
      <c r="E50" s="2" t="s">
        <v>18</v>
      </c>
      <c r="F50" s="2" t="s">
        <v>20</v>
      </c>
      <c r="G50" s="2" t="s">
        <v>57</v>
      </c>
      <c r="H50" s="3" t="s">
        <v>74</v>
      </c>
      <c r="I50" s="10">
        <f t="shared" si="0"/>
        <v>2</v>
      </c>
      <c r="J50" s="10">
        <f t="shared" si="1"/>
        <v>0</v>
      </c>
      <c r="K50" s="2">
        <f t="shared" si="2"/>
        <v>2</v>
      </c>
      <c r="L50" s="2" t="str">
        <f t="shared" si="3"/>
        <v>2,</v>
      </c>
      <c r="M50" s="2">
        <f>VLOOKUP(E50,Folha2!$A$2:$B$33,2)</f>
        <v>20</v>
      </c>
      <c r="N50" s="2">
        <f>VLOOKUP(F50,Folha2!$A$2:$B$33,2)</f>
        <v>31</v>
      </c>
      <c r="P50" s="2" t="s">
        <v>136</v>
      </c>
      <c r="Q50" s="2" t="str">
        <f>IF(I50=J50,"HERE","NULL")</f>
        <v>NULL</v>
      </c>
      <c r="R50" s="2" t="str">
        <f>IF(Q50="NULL","NULL","HERE")</f>
        <v>NULL</v>
      </c>
      <c r="T50" s="2" t="str">
        <f>P50&amp;Q50&amp;","&amp;R50&amp;");"</f>
        <v>INSERT INTO JogoEliminatórias VALUES(49,NULL,NULL);</v>
      </c>
    </row>
    <row r="51" spans="1:20" x14ac:dyDescent="0.35">
      <c r="A51" s="2">
        <v>50</v>
      </c>
      <c r="B51" s="8" t="s">
        <v>56</v>
      </c>
      <c r="C51" s="9">
        <v>44898.791666666701</v>
      </c>
      <c r="D51" s="2" t="s">
        <v>19</v>
      </c>
      <c r="E51" s="2" t="s">
        <v>23</v>
      </c>
      <c r="F51" s="2" t="s">
        <v>27</v>
      </c>
      <c r="G51" s="2" t="s">
        <v>57</v>
      </c>
      <c r="H51" s="3" t="s">
        <v>77</v>
      </c>
      <c r="I51" s="10">
        <f t="shared" si="0"/>
        <v>2</v>
      </c>
      <c r="J51" s="10">
        <f t="shared" si="1"/>
        <v>1</v>
      </c>
      <c r="K51" s="2">
        <f t="shared" si="2"/>
        <v>3</v>
      </c>
      <c r="L51" s="2" t="str">
        <f t="shared" si="3"/>
        <v>3,</v>
      </c>
      <c r="M51" s="2">
        <f>VLOOKUP(E51,Folha2!$A$2:$B$33,2)</f>
        <v>1</v>
      </c>
      <c r="N51" s="2">
        <f>VLOOKUP(F51,Folha2!$A$2:$B$33,2)</f>
        <v>9</v>
      </c>
      <c r="P51" s="2" t="s">
        <v>137</v>
      </c>
      <c r="Q51" s="2" t="str">
        <f t="shared" ref="Q51:Q65" si="7">IF(I51=J51,"HERE","NULL")</f>
        <v>NULL</v>
      </c>
      <c r="R51" s="2" t="str">
        <f t="shared" ref="R51:R65" si="8">IF(Q51="NULL","NULL","HERE")</f>
        <v>NULL</v>
      </c>
      <c r="T51" s="2" t="str">
        <f t="shared" ref="T51:T65" si="9">P51&amp;Q51&amp;","&amp;R51&amp;");"</f>
        <v>INSERT INTO JogoEliminatórias VALUES(50,NULL,NULL);</v>
      </c>
    </row>
    <row r="52" spans="1:20" x14ac:dyDescent="0.35">
      <c r="A52" s="2">
        <v>51</v>
      </c>
      <c r="B52" s="8" t="s">
        <v>56</v>
      </c>
      <c r="C52" s="9">
        <v>44899.625</v>
      </c>
      <c r="D52" s="2" t="s">
        <v>16</v>
      </c>
      <c r="E52" s="2" t="s">
        <v>34</v>
      </c>
      <c r="F52" s="2" t="s">
        <v>32</v>
      </c>
      <c r="G52" s="2" t="s">
        <v>57</v>
      </c>
      <c r="H52" s="3" t="s">
        <v>77</v>
      </c>
      <c r="I52" s="10">
        <f t="shared" si="0"/>
        <v>2</v>
      </c>
      <c r="J52" s="10">
        <f t="shared" si="1"/>
        <v>1</v>
      </c>
      <c r="K52" s="2">
        <f t="shared" si="2"/>
        <v>3</v>
      </c>
      <c r="L52" s="2" t="str">
        <f t="shared" si="3"/>
        <v>3,</v>
      </c>
      <c r="M52" s="2">
        <f>VLOOKUP(E52,Folha2!$A$2:$B$33,2)</f>
        <v>12</v>
      </c>
      <c r="N52" s="2">
        <f>VLOOKUP(F52,Folha2!$A$2:$B$33,2)</f>
        <v>21</v>
      </c>
      <c r="P52" s="2" t="s">
        <v>138</v>
      </c>
      <c r="Q52" s="2" t="str">
        <f t="shared" si="7"/>
        <v>NULL</v>
      </c>
      <c r="R52" s="2" t="str">
        <f t="shared" si="8"/>
        <v>NULL</v>
      </c>
      <c r="T52" s="2" t="str">
        <f t="shared" si="9"/>
        <v>INSERT INTO JogoEliminatórias VALUES(51,NULL,NULL);</v>
      </c>
    </row>
    <row r="53" spans="1:20" x14ac:dyDescent="0.35">
      <c r="A53" s="2">
        <v>52</v>
      </c>
      <c r="B53" s="8" t="s">
        <v>56</v>
      </c>
      <c r="C53" s="9">
        <v>44899.791666666701</v>
      </c>
      <c r="D53" s="2" t="s">
        <v>8</v>
      </c>
      <c r="E53" s="2" t="s">
        <v>13</v>
      </c>
      <c r="F53" s="2" t="s">
        <v>17</v>
      </c>
      <c r="G53" s="2" t="s">
        <v>57</v>
      </c>
      <c r="H53" s="3" t="s">
        <v>73</v>
      </c>
      <c r="I53" s="10">
        <f t="shared" si="0"/>
        <v>1</v>
      </c>
      <c r="J53" s="10">
        <f t="shared" si="1"/>
        <v>0</v>
      </c>
      <c r="K53" s="2">
        <f t="shared" si="2"/>
        <v>1</v>
      </c>
      <c r="L53" s="2" t="str">
        <f t="shared" si="3"/>
        <v>1,</v>
      </c>
      <c r="M53" s="2">
        <f>VLOOKUP(E53,Folha2!$A$2:$B$33,2)</f>
        <v>11</v>
      </c>
      <c r="N53" s="2">
        <f>VLOOKUP(F53,Folha2!$A$2:$B$33,2)</f>
        <v>25</v>
      </c>
      <c r="P53" s="2" t="s">
        <v>139</v>
      </c>
      <c r="Q53" s="2" t="str">
        <f t="shared" si="7"/>
        <v>NULL</v>
      </c>
      <c r="R53" s="2" t="str">
        <f t="shared" si="8"/>
        <v>NULL</v>
      </c>
      <c r="T53" s="2" t="str">
        <f t="shared" si="9"/>
        <v>INSERT INTO JogoEliminatórias VALUES(52,NULL,NULL);</v>
      </c>
    </row>
    <row r="54" spans="1:20" x14ac:dyDescent="0.35">
      <c r="A54" s="2">
        <v>53</v>
      </c>
      <c r="B54" s="8" t="s">
        <v>56</v>
      </c>
      <c r="C54" s="9">
        <v>44900.625</v>
      </c>
      <c r="D54" s="2" t="s">
        <v>33</v>
      </c>
      <c r="E54" s="2" t="s">
        <v>39</v>
      </c>
      <c r="F54" s="2" t="s">
        <v>37</v>
      </c>
      <c r="G54" s="2" t="s">
        <v>57</v>
      </c>
      <c r="H54" s="3" t="s">
        <v>70</v>
      </c>
      <c r="I54" s="10">
        <f t="shared" si="0"/>
        <v>1</v>
      </c>
      <c r="J54" s="10">
        <f t="shared" si="1"/>
        <v>1</v>
      </c>
      <c r="K54" s="2">
        <f t="shared" si="2"/>
        <v>2</v>
      </c>
      <c r="L54" s="2" t="str">
        <f t="shared" si="3"/>
        <v>2,</v>
      </c>
      <c r="M54" s="2">
        <f>VLOOKUP(E54,Folha2!$A$2:$B$33,2)</f>
        <v>13</v>
      </c>
      <c r="N54" s="2">
        <f>VLOOKUP(F54,Folha2!$A$2:$B$33,2)</f>
        <v>8</v>
      </c>
      <c r="P54" s="2" t="s">
        <v>140</v>
      </c>
      <c r="Q54" s="11" t="s">
        <v>153</v>
      </c>
      <c r="R54" s="2" t="s">
        <v>152</v>
      </c>
      <c r="T54" s="2" t="str">
        <f t="shared" si="9"/>
        <v>INSERT INTO JogoEliminatórias VALUES(53,'2-1',NULL);</v>
      </c>
    </row>
    <row r="55" spans="1:20" x14ac:dyDescent="0.35">
      <c r="A55" s="2">
        <v>54</v>
      </c>
      <c r="B55" s="8" t="s">
        <v>56</v>
      </c>
      <c r="C55" s="9">
        <v>44900.791666666701</v>
      </c>
      <c r="D55" s="2" t="s">
        <v>30</v>
      </c>
      <c r="E55" s="2" t="s">
        <v>54</v>
      </c>
      <c r="F55" s="2" t="s">
        <v>49</v>
      </c>
      <c r="G55" s="2" t="s">
        <v>57</v>
      </c>
      <c r="H55" s="3" t="s">
        <v>76</v>
      </c>
      <c r="I55" s="10">
        <f t="shared" si="0"/>
        <v>3</v>
      </c>
      <c r="J55" s="10">
        <f t="shared" si="1"/>
        <v>1</v>
      </c>
      <c r="K55" s="2">
        <f t="shared" si="2"/>
        <v>4</v>
      </c>
      <c r="L55" s="2" t="str">
        <f t="shared" si="3"/>
        <v>4,</v>
      </c>
      <c r="M55" s="2">
        <f>VLOOKUP(E55,Folha2!$A$2:$B$33,2)</f>
        <v>4</v>
      </c>
      <c r="N55" s="2">
        <f>VLOOKUP(F55,Folha2!$A$2:$B$33,2)</f>
        <v>30</v>
      </c>
      <c r="P55" s="2" t="s">
        <v>141</v>
      </c>
      <c r="Q55" s="2" t="str">
        <f t="shared" si="7"/>
        <v>NULL</v>
      </c>
      <c r="R55" s="2" t="str">
        <f t="shared" si="8"/>
        <v>NULL</v>
      </c>
      <c r="T55" s="2" t="str">
        <f t="shared" si="9"/>
        <v>INSERT INTO JogoEliminatórias VALUES(54,NULL,NULL);</v>
      </c>
    </row>
    <row r="56" spans="1:20" x14ac:dyDescent="0.35">
      <c r="A56" s="2">
        <v>55</v>
      </c>
      <c r="B56" s="8" t="s">
        <v>56</v>
      </c>
      <c r="C56" s="9">
        <v>44901.625</v>
      </c>
      <c r="D56" s="2" t="s">
        <v>26</v>
      </c>
      <c r="E56" s="2" t="s">
        <v>44</v>
      </c>
      <c r="F56" s="2" t="s">
        <v>42</v>
      </c>
      <c r="G56" s="2" t="s">
        <v>57</v>
      </c>
      <c r="H56" s="3" t="s">
        <v>71</v>
      </c>
      <c r="I56" s="10">
        <f t="shared" si="0"/>
        <v>2</v>
      </c>
      <c r="J56" s="10">
        <f t="shared" si="1"/>
        <v>2</v>
      </c>
      <c r="K56" s="2">
        <f t="shared" si="2"/>
        <v>4</v>
      </c>
      <c r="L56" s="2" t="str">
        <f t="shared" si="3"/>
        <v>4,</v>
      </c>
      <c r="M56" s="2">
        <f>VLOOKUP(E56,Folha2!$A$2:$B$33,2)</f>
        <v>3</v>
      </c>
      <c r="N56" s="2">
        <f>VLOOKUP(F56,Folha2!$A$2:$B$33,2)</f>
        <v>27</v>
      </c>
      <c r="P56" s="2" t="s">
        <v>142</v>
      </c>
      <c r="Q56" s="11" t="s">
        <v>154</v>
      </c>
      <c r="R56" s="11" t="s">
        <v>155</v>
      </c>
      <c r="T56" s="2" t="str">
        <f t="shared" si="9"/>
        <v>INSERT INTO JogoEliminatórias VALUES(55,'2-2','5-4');</v>
      </c>
    </row>
    <row r="57" spans="1:20" x14ac:dyDescent="0.35">
      <c r="A57" s="2">
        <v>56</v>
      </c>
      <c r="B57" s="8" t="s">
        <v>56</v>
      </c>
      <c r="C57" s="9">
        <v>44901.791666666701</v>
      </c>
      <c r="D57" s="2" t="s">
        <v>22</v>
      </c>
      <c r="E57" s="2" t="s">
        <v>52</v>
      </c>
      <c r="F57" s="2" t="s">
        <v>55</v>
      </c>
      <c r="G57" s="2" t="s">
        <v>57</v>
      </c>
      <c r="H57" s="3" t="s">
        <v>73</v>
      </c>
      <c r="I57" s="10">
        <f t="shared" si="0"/>
        <v>1</v>
      </c>
      <c r="J57" s="10">
        <f t="shared" si="1"/>
        <v>0</v>
      </c>
      <c r="K57" s="2">
        <f t="shared" si="2"/>
        <v>1</v>
      </c>
      <c r="L57" s="2" t="str">
        <f t="shared" si="3"/>
        <v>1,</v>
      </c>
      <c r="M57" s="2">
        <f>VLOOKUP(E57,Folha2!$A$2:$B$33,2)</f>
        <v>22</v>
      </c>
      <c r="N57" s="2">
        <f>VLOOKUP(F57,Folha2!$A$2:$B$33,2)</f>
        <v>26</v>
      </c>
      <c r="P57" s="2" t="s">
        <v>143</v>
      </c>
      <c r="Q57" s="2" t="str">
        <f t="shared" si="7"/>
        <v>NULL</v>
      </c>
      <c r="R57" s="2" t="str">
        <f t="shared" si="8"/>
        <v>NULL</v>
      </c>
      <c r="T57" s="2" t="str">
        <f t="shared" si="9"/>
        <v>INSERT INTO JogoEliminatórias VALUES(56,NULL,NULL);</v>
      </c>
    </row>
    <row r="58" spans="1:20" x14ac:dyDescent="0.35">
      <c r="A58" s="2">
        <v>57</v>
      </c>
      <c r="B58" s="8" t="s">
        <v>58</v>
      </c>
      <c r="C58" s="9">
        <v>44904.625</v>
      </c>
      <c r="D58" s="2" t="s">
        <v>26</v>
      </c>
      <c r="E58" s="2" t="s">
        <v>18</v>
      </c>
      <c r="F58" s="2" t="s">
        <v>23</v>
      </c>
      <c r="G58" s="2" t="s">
        <v>57</v>
      </c>
      <c r="H58" s="3" t="s">
        <v>70</v>
      </c>
      <c r="I58" s="10">
        <f t="shared" si="0"/>
        <v>1</v>
      </c>
      <c r="J58" s="10">
        <f t="shared" si="1"/>
        <v>1</v>
      </c>
      <c r="K58" s="2">
        <f t="shared" si="2"/>
        <v>2</v>
      </c>
      <c r="L58" s="2" t="str">
        <f t="shared" si="3"/>
        <v>2,</v>
      </c>
      <c r="M58" s="2">
        <f>VLOOKUP(E58,Folha2!$A$2:$B$33,2)</f>
        <v>20</v>
      </c>
      <c r="N58" s="2">
        <f>VLOOKUP(F58,Folha2!$A$2:$B$33,2)</f>
        <v>1</v>
      </c>
      <c r="P58" s="2" t="s">
        <v>144</v>
      </c>
      <c r="Q58" s="11" t="s">
        <v>156</v>
      </c>
      <c r="R58" s="2" t="s">
        <v>152</v>
      </c>
      <c r="T58" s="2" t="str">
        <f t="shared" si="9"/>
        <v>INSERT INTO JogoEliminatórias VALUES(57,'1-2',NULL);</v>
      </c>
    </row>
    <row r="59" spans="1:20" x14ac:dyDescent="0.35">
      <c r="A59" s="2">
        <v>58</v>
      </c>
      <c r="B59" s="8" t="s">
        <v>58</v>
      </c>
      <c r="C59" s="9">
        <v>44904.791666666701</v>
      </c>
      <c r="D59" s="2" t="s">
        <v>22</v>
      </c>
      <c r="E59" s="2" t="s">
        <v>39</v>
      </c>
      <c r="F59" s="2" t="s">
        <v>54</v>
      </c>
      <c r="G59" s="2" t="s">
        <v>57</v>
      </c>
      <c r="H59" s="3" t="s">
        <v>82</v>
      </c>
      <c r="I59" s="10">
        <f t="shared" si="0"/>
        <v>2</v>
      </c>
      <c r="J59" s="10">
        <f t="shared" si="1"/>
        <v>3</v>
      </c>
      <c r="K59" s="2">
        <f t="shared" si="2"/>
        <v>5</v>
      </c>
      <c r="L59" s="2" t="str">
        <f t="shared" si="3"/>
        <v>5,</v>
      </c>
      <c r="M59" s="2">
        <f>VLOOKUP(E59,Folha2!$A$2:$B$33,2)</f>
        <v>13</v>
      </c>
      <c r="N59" s="2">
        <f>VLOOKUP(F59,Folha2!$A$2:$B$33,2)</f>
        <v>4</v>
      </c>
      <c r="P59" s="2" t="s">
        <v>145</v>
      </c>
      <c r="Q59" s="2" t="str">
        <f t="shared" si="7"/>
        <v>NULL</v>
      </c>
      <c r="R59" s="2" t="str">
        <f t="shared" si="8"/>
        <v>NULL</v>
      </c>
      <c r="T59" s="2" t="str">
        <f t="shared" si="9"/>
        <v>INSERT INTO JogoEliminatórias VALUES(58,NULL,NULL);</v>
      </c>
    </row>
    <row r="60" spans="1:20" x14ac:dyDescent="0.35">
      <c r="A60" s="2">
        <v>59</v>
      </c>
      <c r="B60" s="8" t="s">
        <v>58</v>
      </c>
      <c r="C60" s="9">
        <v>44905.625</v>
      </c>
      <c r="D60" s="2" t="s">
        <v>16</v>
      </c>
      <c r="E60" s="2" t="s">
        <v>13</v>
      </c>
      <c r="F60" s="2" t="s">
        <v>34</v>
      </c>
      <c r="G60" s="2" t="s">
        <v>57</v>
      </c>
      <c r="H60" s="3" t="s">
        <v>70</v>
      </c>
      <c r="I60" s="10">
        <f t="shared" si="0"/>
        <v>1</v>
      </c>
      <c r="J60" s="10">
        <f t="shared" si="1"/>
        <v>1</v>
      </c>
      <c r="K60" s="2">
        <f t="shared" si="2"/>
        <v>2</v>
      </c>
      <c r="L60" s="2" t="str">
        <f t="shared" si="3"/>
        <v>2,</v>
      </c>
      <c r="M60" s="2">
        <f>VLOOKUP(E60,Folha2!$A$2:$B$33,2)</f>
        <v>11</v>
      </c>
      <c r="N60" s="2">
        <f>VLOOKUP(F60,Folha2!$A$2:$B$33,2)</f>
        <v>12</v>
      </c>
      <c r="P60" s="2" t="s">
        <v>146</v>
      </c>
      <c r="Q60" s="11" t="s">
        <v>154</v>
      </c>
      <c r="R60" s="11" t="s">
        <v>157</v>
      </c>
      <c r="T60" s="2" t="str">
        <f t="shared" si="9"/>
        <v>INSERT INTO JogoEliminatórias VALUES(59,'2-2','3-4');</v>
      </c>
    </row>
    <row r="61" spans="1:20" x14ac:dyDescent="0.35">
      <c r="A61" s="2">
        <v>60</v>
      </c>
      <c r="B61" s="8" t="s">
        <v>58</v>
      </c>
      <c r="C61" s="9">
        <v>44905.791666666701</v>
      </c>
      <c r="D61" s="2" t="s">
        <v>8</v>
      </c>
      <c r="E61" s="2" t="s">
        <v>44</v>
      </c>
      <c r="F61" s="2" t="s">
        <v>52</v>
      </c>
      <c r="G61" s="2" t="s">
        <v>57</v>
      </c>
      <c r="H61" s="3" t="s">
        <v>72</v>
      </c>
      <c r="I61" s="10">
        <f t="shared" si="0"/>
        <v>1</v>
      </c>
      <c r="J61" s="10">
        <f t="shared" si="1"/>
        <v>2</v>
      </c>
      <c r="K61" s="2">
        <f t="shared" si="2"/>
        <v>3</v>
      </c>
      <c r="L61" s="2" t="str">
        <f t="shared" si="3"/>
        <v>3,</v>
      </c>
      <c r="M61" s="2">
        <f>VLOOKUP(E61,Folha2!$A$2:$B$33,2)</f>
        <v>3</v>
      </c>
      <c r="N61" s="2">
        <f>VLOOKUP(F61,Folha2!$A$2:$B$33,2)</f>
        <v>22</v>
      </c>
      <c r="P61" s="2" t="s">
        <v>147</v>
      </c>
      <c r="Q61" s="2" t="str">
        <f t="shared" si="7"/>
        <v>NULL</v>
      </c>
      <c r="R61" s="2" t="str">
        <f t="shared" si="8"/>
        <v>NULL</v>
      </c>
      <c r="T61" s="2" t="str">
        <f t="shared" si="9"/>
        <v>INSERT INTO JogoEliminatórias VALUES(60,NULL,NULL);</v>
      </c>
    </row>
    <row r="62" spans="1:20" x14ac:dyDescent="0.35">
      <c r="A62" s="2">
        <v>61</v>
      </c>
      <c r="B62" s="8" t="s">
        <v>59</v>
      </c>
      <c r="C62" s="9">
        <v>44908.791666666701</v>
      </c>
      <c r="D62" s="2" t="s">
        <v>22</v>
      </c>
      <c r="E62" s="2" t="s">
        <v>23</v>
      </c>
      <c r="F62" s="2" t="s">
        <v>54</v>
      </c>
      <c r="G62" s="2" t="s">
        <v>57</v>
      </c>
      <c r="H62" s="3" t="s">
        <v>77</v>
      </c>
      <c r="I62" s="10">
        <f t="shared" si="0"/>
        <v>2</v>
      </c>
      <c r="J62" s="10">
        <f t="shared" si="1"/>
        <v>1</v>
      </c>
      <c r="K62" s="2">
        <f t="shared" si="2"/>
        <v>3</v>
      </c>
      <c r="L62" s="2" t="str">
        <f t="shared" si="3"/>
        <v>3,</v>
      </c>
      <c r="M62" s="2">
        <f>VLOOKUP(E62,Folha2!$A$2:$B$33,2)</f>
        <v>1</v>
      </c>
      <c r="N62" s="2">
        <f>VLOOKUP(F62,Folha2!$A$2:$B$33,2)</f>
        <v>4</v>
      </c>
      <c r="P62" s="2" t="s">
        <v>148</v>
      </c>
      <c r="Q62" s="2" t="str">
        <f t="shared" si="7"/>
        <v>NULL</v>
      </c>
      <c r="R62" s="2" t="str">
        <f t="shared" si="8"/>
        <v>NULL</v>
      </c>
      <c r="T62" s="2" t="str">
        <f t="shared" si="9"/>
        <v>INSERT INTO JogoEliminatórias VALUES(61,NULL,NULL);</v>
      </c>
    </row>
    <row r="63" spans="1:20" x14ac:dyDescent="0.35">
      <c r="A63" s="2">
        <v>62</v>
      </c>
      <c r="B63" s="8" t="s">
        <v>59</v>
      </c>
      <c r="C63" s="9">
        <v>44909.791666666701</v>
      </c>
      <c r="D63" s="2" t="s">
        <v>8</v>
      </c>
      <c r="E63" s="2" t="s">
        <v>34</v>
      </c>
      <c r="F63" s="2" t="s">
        <v>52</v>
      </c>
      <c r="G63" s="12"/>
      <c r="H63" s="3" t="s">
        <v>70</v>
      </c>
      <c r="I63" s="10">
        <f t="shared" si="0"/>
        <v>1</v>
      </c>
      <c r="J63" s="10">
        <f t="shared" si="1"/>
        <v>1</v>
      </c>
      <c r="K63" s="2">
        <f t="shared" si="2"/>
        <v>2</v>
      </c>
      <c r="L63" s="2" t="str">
        <f t="shared" si="3"/>
        <v>2,</v>
      </c>
      <c r="M63" s="2">
        <f>VLOOKUP(E63,Folha2!$A$2:$B$33,2)</f>
        <v>12</v>
      </c>
      <c r="N63" s="2">
        <f>VLOOKUP(F63,Folha2!$A$2:$B$33,2)</f>
        <v>22</v>
      </c>
      <c r="P63" s="2" t="s">
        <v>149</v>
      </c>
      <c r="Q63" s="11" t="s">
        <v>156</v>
      </c>
      <c r="R63" s="2" t="s">
        <v>152</v>
      </c>
      <c r="T63" s="2" t="str">
        <f t="shared" si="9"/>
        <v>INSERT INTO JogoEliminatórias VALUES(62,'1-2',NULL);</v>
      </c>
    </row>
    <row r="64" spans="1:20" x14ac:dyDescent="0.35">
      <c r="A64" s="2">
        <v>63</v>
      </c>
      <c r="B64" s="8" t="s">
        <v>60</v>
      </c>
      <c r="C64" s="9">
        <v>44912.625</v>
      </c>
      <c r="D64" s="2" t="s">
        <v>12</v>
      </c>
      <c r="E64" s="2" t="s">
        <v>54</v>
      </c>
      <c r="F64" s="2" t="s">
        <v>34</v>
      </c>
      <c r="G64" s="2" t="s">
        <v>57</v>
      </c>
      <c r="H64" s="3" t="s">
        <v>78</v>
      </c>
      <c r="I64" s="10">
        <f t="shared" si="0"/>
        <v>0</v>
      </c>
      <c r="J64" s="10">
        <f t="shared" si="1"/>
        <v>2</v>
      </c>
      <c r="K64" s="2">
        <f t="shared" si="2"/>
        <v>2</v>
      </c>
      <c r="L64" s="2" t="str">
        <f t="shared" si="3"/>
        <v>2,</v>
      </c>
      <c r="M64" s="2">
        <f>VLOOKUP(E64,Folha2!$A$2:$B$33,2)</f>
        <v>4</v>
      </c>
      <c r="N64" s="2">
        <f>VLOOKUP(F64,Folha2!$A$2:$B$33,2)</f>
        <v>12</v>
      </c>
      <c r="P64" s="2" t="s">
        <v>150</v>
      </c>
      <c r="Q64" s="2" t="str">
        <f t="shared" si="7"/>
        <v>NULL</v>
      </c>
      <c r="R64" s="2" t="str">
        <f t="shared" si="8"/>
        <v>NULL</v>
      </c>
      <c r="T64" s="2" t="str">
        <f t="shared" si="9"/>
        <v>INSERT INTO JogoEliminatórias VALUES(63,NULL,NULL);</v>
      </c>
    </row>
    <row r="65" spans="1:20" x14ac:dyDescent="0.35">
      <c r="A65" s="2">
        <v>64</v>
      </c>
      <c r="B65" s="8" t="s">
        <v>60</v>
      </c>
      <c r="C65" s="9">
        <v>44913.625</v>
      </c>
      <c r="D65" s="2" t="s">
        <v>22</v>
      </c>
      <c r="E65" s="2" t="s">
        <v>23</v>
      </c>
      <c r="F65" s="2" t="s">
        <v>52</v>
      </c>
      <c r="G65" s="2" t="s">
        <v>57</v>
      </c>
      <c r="H65" s="3" t="s">
        <v>79</v>
      </c>
      <c r="I65" s="10">
        <f t="shared" si="0"/>
        <v>0</v>
      </c>
      <c r="J65" s="10">
        <f t="shared" si="1"/>
        <v>1</v>
      </c>
      <c r="K65" s="2">
        <f t="shared" si="2"/>
        <v>1</v>
      </c>
      <c r="L65" s="2" t="str">
        <f t="shared" si="3"/>
        <v>1,</v>
      </c>
      <c r="M65" s="2">
        <f>VLOOKUP(E65,Folha2!$A$2:$B$33,2)</f>
        <v>1</v>
      </c>
      <c r="N65" s="2">
        <f>VLOOKUP(F65,Folha2!$A$2:$B$33,2)</f>
        <v>22</v>
      </c>
      <c r="P65" s="2" t="s">
        <v>151</v>
      </c>
      <c r="Q65" s="2" t="str">
        <f t="shared" si="7"/>
        <v>NULL</v>
      </c>
      <c r="R65" s="2" t="str">
        <f t="shared" si="8"/>
        <v>NULL</v>
      </c>
      <c r="T65" s="2" t="str">
        <f t="shared" si="9"/>
        <v>INSERT INTO JogoEliminatórias VALUES(64,NULL,NULL);</v>
      </c>
    </row>
    <row r="66" spans="1:20" x14ac:dyDescent="0.35">
      <c r="I66" s="2">
        <f>SUM(I2:I65)</f>
        <v>86</v>
      </c>
      <c r="J66" s="2">
        <f>SUM(J2:J65)</f>
        <v>70</v>
      </c>
      <c r="K66" s="2">
        <f>I66+J66</f>
        <v>156</v>
      </c>
    </row>
  </sheetData>
  <printOptions horizontalCentered="1"/>
  <pageMargins left="0.7" right="0.7" top="0.75" bottom="0.75" header="0.3" footer="0.3"/>
  <pageSetup orientation="landscape" r:id="rId1"/>
  <headerFooter>
    <oddHeader>&amp;C&amp;20&amp;U&amp;"Arial,Regular Bold"FIFA World Cup 2022 Fixture</oddHeader>
    <oddFooter>&amp;L&amp;F&amp;C&amp;A&amp;RPage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567-CCB1-43C1-9DD0-9575ED48974B}">
  <dimension ref="A1:L66"/>
  <sheetViews>
    <sheetView workbookViewId="0">
      <selection activeCell="L33" sqref="L33"/>
    </sheetView>
  </sheetViews>
  <sheetFormatPr defaultRowHeight="14.5" x14ac:dyDescent="0.35"/>
  <cols>
    <col min="2" max="2" width="10.453125" style="1" bestFit="1" customWidth="1"/>
    <col min="3" max="4" width="10.453125" customWidth="1"/>
    <col min="5" max="5" width="13.08984375" style="1" customWidth="1"/>
    <col min="6" max="6" width="13.36328125" customWidth="1"/>
    <col min="12" max="12" width="61.08984375" customWidth="1"/>
  </cols>
  <sheetData>
    <row r="1" spans="1:12" x14ac:dyDescent="0.35">
      <c r="A1" t="s">
        <v>61</v>
      </c>
      <c r="B1" s="1" t="s">
        <v>62</v>
      </c>
      <c r="C1" t="s">
        <v>83</v>
      </c>
      <c r="D1" t="s">
        <v>84</v>
      </c>
      <c r="E1" s="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</row>
    <row r="2" spans="1:12" x14ac:dyDescent="0.35">
      <c r="A2">
        <v>1</v>
      </c>
      <c r="B2" s="1">
        <f>Fixture!C2</f>
        <v>44885.666666666701</v>
      </c>
      <c r="C2">
        <f>IF(DAY(B2)&lt;10,"0"&amp;DAY(B2),DAY(B2))</f>
        <v>20</v>
      </c>
      <c r="D2">
        <f>IF(MONTH(B2)&lt;10,"0"&amp;MONTH(B2),MONTH(B2))</f>
        <v>11</v>
      </c>
      <c r="E2" s="1" t="str">
        <f>YEAR(B2)&amp;"-"&amp;D2&amp;"-"&amp;C2</f>
        <v>2022-11-20</v>
      </c>
      <c r="F2" t="str">
        <f>Fixture!H2</f>
        <v>1-1</v>
      </c>
      <c r="G2">
        <f>VLOOKUP(Fixture!D2,Folha3!$A$2:$B$9,2,0)</f>
        <v>1</v>
      </c>
      <c r="H2">
        <f>VLOOKUP(Fixture!E2,Folha2!$A$2:$B$33,2,0)</f>
        <v>23</v>
      </c>
      <c r="I2">
        <f>VLOOKUP(Fixture!F2,Folha2!$A$2:$B$33,2,0)</f>
        <v>10</v>
      </c>
      <c r="J2" s="2">
        <f>IF(Fixture!B2&lt;4,1,0)</f>
        <v>1</v>
      </c>
      <c r="L2" t="str">
        <f>"INSERT INTO Jogo VALUES("&amp;A2&amp;",'"&amp;E2&amp;"','"&amp;F2&amp;"',"&amp;G2&amp;","&amp;H2&amp;","&amp;I2&amp;","&amp;J2&amp;");"</f>
        <v>INSERT INTO Jogo VALUES(1,'2022-11-20','1-1',1,23,10,1);</v>
      </c>
    </row>
    <row r="3" spans="1:12" x14ac:dyDescent="0.35">
      <c r="A3">
        <v>2</v>
      </c>
      <c r="B3" s="1">
        <f>Fixture!C3</f>
        <v>44886.541666666701</v>
      </c>
      <c r="C3">
        <f t="shared" ref="C3:C65" si="0">IF(DAY(B3)&lt;10,"0"&amp;DAY(B3),DAY(B3))</f>
        <v>21</v>
      </c>
      <c r="D3">
        <f t="shared" ref="D3:D64" si="1">IF(MONTH(B3)&lt;10,"0"&amp;MONTH(B3),MONTH(B3))</f>
        <v>11</v>
      </c>
      <c r="E3" s="1" t="str">
        <f t="shared" ref="E3:E65" si="2">YEAR(B3)&amp;"-"&amp;D3&amp;"-"&amp;C3</f>
        <v>2022-11-21</v>
      </c>
      <c r="F3" t="str">
        <f>Fixture!H3</f>
        <v>1-0</v>
      </c>
      <c r="G3">
        <f>VLOOKUP(Fixture!D3,Folha3!$A$2:$B$9,2,0)</f>
        <v>7</v>
      </c>
      <c r="H3">
        <f>VLOOKUP(Fixture!E3,Folha2!$A$2:$B$33,2,0)</f>
        <v>11</v>
      </c>
      <c r="I3">
        <f>VLOOKUP(Fixture!F3,Folha2!$A$2:$B$33,2,0)</f>
        <v>15</v>
      </c>
      <c r="J3" s="2">
        <f>IF(Fixture!B3&lt;4,1,0)</f>
        <v>1</v>
      </c>
      <c r="L3" t="str">
        <f t="shared" ref="L3:L64" si="3">"INSERT INTO Jogo VALUES("&amp;A3&amp;",'"&amp;E3&amp;"','"&amp;F3&amp;"',"&amp;G3&amp;","&amp;H3&amp;","&amp;I3&amp;","&amp;J3&amp;");"</f>
        <v>INSERT INTO Jogo VALUES(2,'2022-11-21','1-0',7,11,15,1);</v>
      </c>
    </row>
    <row r="4" spans="1:12" x14ac:dyDescent="0.35">
      <c r="A4">
        <v>3</v>
      </c>
      <c r="B4" s="1">
        <f>Fixture!C4</f>
        <v>44886.666666666701</v>
      </c>
      <c r="C4">
        <f t="shared" si="0"/>
        <v>21</v>
      </c>
      <c r="D4">
        <f t="shared" si="1"/>
        <v>11</v>
      </c>
      <c r="E4" s="1" t="str">
        <f t="shared" si="2"/>
        <v>2022-11-21</v>
      </c>
      <c r="F4" t="str">
        <f>Fixture!H4</f>
        <v>1-2</v>
      </c>
      <c r="G4">
        <f>VLOOKUP(Fixture!D4,Folha3!$A$2:$B$9,2,0)</f>
        <v>5</v>
      </c>
      <c r="H4">
        <f>VLOOKUP(Fixture!E4,Folha2!$A$2:$B$33,2,0)</f>
        <v>25</v>
      </c>
      <c r="I4">
        <f>VLOOKUP(Fixture!F4,Folha2!$A$2:$B$33,2,0)</f>
        <v>20</v>
      </c>
      <c r="J4" s="2">
        <f>IF(Fixture!B4&lt;4,1,0)</f>
        <v>1</v>
      </c>
      <c r="L4" t="str">
        <f t="shared" si="3"/>
        <v>INSERT INTO Jogo VALUES(3,'2022-11-21','1-2',5,25,20,1);</v>
      </c>
    </row>
    <row r="5" spans="1:12" x14ac:dyDescent="0.35">
      <c r="A5">
        <v>4</v>
      </c>
      <c r="B5" s="1">
        <f>Fixture!C5</f>
        <v>44886.791666666701</v>
      </c>
      <c r="C5">
        <f t="shared" si="0"/>
        <v>21</v>
      </c>
      <c r="D5">
        <f t="shared" si="1"/>
        <v>11</v>
      </c>
      <c r="E5" s="1" t="str">
        <f t="shared" si="2"/>
        <v>2022-11-21</v>
      </c>
      <c r="F5" t="str">
        <f>Fixture!H5</f>
        <v>1-0</v>
      </c>
      <c r="G5">
        <f>VLOOKUP(Fixture!D5,Folha3!$A$2:$B$9,2,0)</f>
        <v>3</v>
      </c>
      <c r="H5">
        <f>VLOOKUP(Fixture!E5,Folha2!$A$2:$B$33,2,0)</f>
        <v>31</v>
      </c>
      <c r="I5">
        <f>VLOOKUP(Fixture!F5,Folha2!$A$2:$B$33,2,0)</f>
        <v>32</v>
      </c>
      <c r="J5" s="2">
        <f>IF(Fixture!B5&lt;4,1,0)</f>
        <v>1</v>
      </c>
      <c r="L5" t="str">
        <f t="shared" si="3"/>
        <v>INSERT INTO Jogo VALUES(4,'2022-11-21','1-0',3,31,32,1);</v>
      </c>
    </row>
    <row r="6" spans="1:12" x14ac:dyDescent="0.35">
      <c r="A6">
        <v>5</v>
      </c>
      <c r="B6" s="1">
        <f>Fixture!C6</f>
        <v>44887.416666666701</v>
      </c>
      <c r="C6">
        <f t="shared" si="0"/>
        <v>22</v>
      </c>
      <c r="D6">
        <f t="shared" si="1"/>
        <v>11</v>
      </c>
      <c r="E6" s="1" t="str">
        <f t="shared" si="2"/>
        <v>2022-11-22</v>
      </c>
      <c r="F6" t="str">
        <f>Fixture!H6</f>
        <v>3-0</v>
      </c>
      <c r="G6">
        <f>VLOOKUP(Fixture!D6,Folha3!$A$2:$B$9,2,0)</f>
        <v>2</v>
      </c>
      <c r="H6">
        <f>VLOOKUP(Fixture!E6,Folha2!$A$2:$B$33,2,0)</f>
        <v>1</v>
      </c>
      <c r="I6">
        <f>VLOOKUP(Fixture!F6,Folha2!$A$2:$B$33,2,0)</f>
        <v>24</v>
      </c>
      <c r="J6" s="2">
        <f>IF(Fixture!B6&lt;4,1,0)</f>
        <v>1</v>
      </c>
      <c r="L6" t="str">
        <f t="shared" si="3"/>
        <v>INSERT INTO Jogo VALUES(5,'2022-11-22','3-0',2,1,24,1);</v>
      </c>
    </row>
    <row r="7" spans="1:12" x14ac:dyDescent="0.35">
      <c r="A7">
        <v>6</v>
      </c>
      <c r="B7" s="1">
        <f>Fixture!C7</f>
        <v>44887.541666666701</v>
      </c>
      <c r="C7">
        <f t="shared" si="0"/>
        <v>22</v>
      </c>
      <c r="D7">
        <f t="shared" si="1"/>
        <v>11</v>
      </c>
      <c r="E7" s="1" t="str">
        <f t="shared" si="2"/>
        <v>2022-11-22</v>
      </c>
      <c r="F7" t="str">
        <f>Fixture!H7</f>
        <v>2-0</v>
      </c>
      <c r="G7">
        <f>VLOOKUP(Fixture!D7,Folha3!$A$2:$B$9,2,0)</f>
        <v>6</v>
      </c>
      <c r="H7">
        <f>VLOOKUP(Fixture!E7,Folha2!$A$2:$B$33,2,0)</f>
        <v>9</v>
      </c>
      <c r="I7">
        <f>VLOOKUP(Fixture!F7,Folha2!$A$2:$B$33,2,0)</f>
        <v>29</v>
      </c>
      <c r="J7" s="2">
        <f>IF(Fixture!B7&lt;4,1,0)</f>
        <v>1</v>
      </c>
      <c r="L7" t="str">
        <f t="shared" si="3"/>
        <v>INSERT INTO Jogo VALUES(6,'2022-11-22','2-0',6,9,29,1);</v>
      </c>
    </row>
    <row r="8" spans="1:12" x14ac:dyDescent="0.35">
      <c r="A8">
        <v>7</v>
      </c>
      <c r="B8" s="1">
        <f>Fixture!C8</f>
        <v>44887.666666666701</v>
      </c>
      <c r="C8">
        <f t="shared" si="0"/>
        <v>22</v>
      </c>
      <c r="D8">
        <f t="shared" si="1"/>
        <v>11</v>
      </c>
      <c r="E8" s="1" t="str">
        <f t="shared" si="2"/>
        <v>2022-11-22</v>
      </c>
      <c r="F8" t="str">
        <f>Fixture!H8</f>
        <v>2-2</v>
      </c>
      <c r="G8">
        <f>VLOOKUP(Fixture!D8,Folha3!$A$2:$B$9,2,0)</f>
        <v>8</v>
      </c>
      <c r="H8">
        <f>VLOOKUP(Fixture!E8,Folha2!$A$2:$B$33,2,0)</f>
        <v>18</v>
      </c>
      <c r="I8">
        <f>VLOOKUP(Fixture!F8,Folha2!$A$2:$B$33,2,0)</f>
        <v>21</v>
      </c>
      <c r="J8" s="2">
        <f>IF(Fixture!B8&lt;4,1,0)</f>
        <v>1</v>
      </c>
      <c r="L8" t="str">
        <f t="shared" si="3"/>
        <v>INSERT INTO Jogo VALUES(7,'2022-11-22','2-2',8,18,21,1);</v>
      </c>
    </row>
    <row r="9" spans="1:12" x14ac:dyDescent="0.35">
      <c r="A9">
        <v>8</v>
      </c>
      <c r="B9" s="1">
        <f>Fixture!C9</f>
        <v>44887.791666666701</v>
      </c>
      <c r="C9">
        <f t="shared" si="0"/>
        <v>22</v>
      </c>
      <c r="D9">
        <f t="shared" si="1"/>
        <v>11</v>
      </c>
      <c r="E9" s="1" t="str">
        <f t="shared" si="2"/>
        <v>2022-11-22</v>
      </c>
      <c r="F9" t="str">
        <f>Fixture!H9</f>
        <v>3-1</v>
      </c>
      <c r="G9">
        <f>VLOOKUP(Fixture!D9,Folha3!$A$2:$B$9,2,0)</f>
        <v>4</v>
      </c>
      <c r="H9">
        <f>VLOOKUP(Fixture!E9,Folha2!$A$2:$B$33,2,0)</f>
        <v>12</v>
      </c>
      <c r="I9">
        <f>VLOOKUP(Fixture!F9,Folha2!$A$2:$B$33,2,0)</f>
        <v>2</v>
      </c>
      <c r="J9" s="2">
        <f>IF(Fixture!B9&lt;4,1,0)</f>
        <v>1</v>
      </c>
      <c r="L9" t="str">
        <f t="shared" si="3"/>
        <v>INSERT INTO Jogo VALUES(8,'2022-11-22','3-1',4,12,2,1);</v>
      </c>
    </row>
    <row r="10" spans="1:12" x14ac:dyDescent="0.35">
      <c r="A10">
        <v>9</v>
      </c>
      <c r="B10" s="1">
        <f>Fixture!C10</f>
        <v>44888.416666666701</v>
      </c>
      <c r="C10">
        <f t="shared" si="0"/>
        <v>23</v>
      </c>
      <c r="D10">
        <f t="shared" si="1"/>
        <v>11</v>
      </c>
      <c r="E10" s="1" t="str">
        <f t="shared" si="2"/>
        <v>2022-11-23</v>
      </c>
      <c r="F10" t="str">
        <f>Fixture!H10</f>
        <v>1-2</v>
      </c>
      <c r="G10">
        <f>VLOOKUP(Fixture!D10,Folha3!$A$2:$B$9,2,0)</f>
        <v>1</v>
      </c>
      <c r="H10">
        <f>VLOOKUP(Fixture!E10,Folha2!$A$2:$B$33,2,0)</f>
        <v>19</v>
      </c>
      <c r="I10">
        <f>VLOOKUP(Fixture!F10,Folha2!$A$2:$B$33,2,0)</f>
        <v>8</v>
      </c>
      <c r="J10" s="2">
        <f>IF(Fixture!B10&lt;4,1,0)</f>
        <v>1</v>
      </c>
      <c r="L10" t="str">
        <f t="shared" si="3"/>
        <v>INSERT INTO Jogo VALUES(9,'2022-11-23','1-2',1,19,8,1);</v>
      </c>
    </row>
    <row r="11" spans="1:12" x14ac:dyDescent="0.35">
      <c r="A11">
        <v>10</v>
      </c>
      <c r="B11" s="1">
        <f>Fixture!C11</f>
        <v>44888.541666666701</v>
      </c>
      <c r="C11">
        <f t="shared" si="0"/>
        <v>23</v>
      </c>
      <c r="D11">
        <f t="shared" si="1"/>
        <v>11</v>
      </c>
      <c r="E11" s="1" t="str">
        <f t="shared" si="2"/>
        <v>2022-11-23</v>
      </c>
      <c r="F11" t="str">
        <f>Fixture!H11</f>
        <v>3-0</v>
      </c>
      <c r="G11">
        <f>VLOOKUP(Fixture!D11,Folha3!$A$2:$B$9,2,0)</f>
        <v>7</v>
      </c>
      <c r="H11">
        <f>VLOOKUP(Fixture!E11,Folha2!$A$2:$B$33,2,0)</f>
        <v>13</v>
      </c>
      <c r="I11">
        <f>VLOOKUP(Fixture!F11,Folha2!$A$2:$B$33,2,0)</f>
        <v>16</v>
      </c>
      <c r="J11" s="2">
        <f>IF(Fixture!B11&lt;4,1,0)</f>
        <v>1</v>
      </c>
      <c r="L11" t="str">
        <f t="shared" si="3"/>
        <v>INSERT INTO Jogo VALUES(10,'2022-11-23','3-0',7,13,16,1);</v>
      </c>
    </row>
    <row r="12" spans="1:12" x14ac:dyDescent="0.35">
      <c r="A12">
        <v>11</v>
      </c>
      <c r="B12" s="1">
        <f>Fixture!C12</f>
        <v>44888.666666666701</v>
      </c>
      <c r="C12">
        <f t="shared" si="0"/>
        <v>23</v>
      </c>
      <c r="D12">
        <f t="shared" si="1"/>
        <v>11</v>
      </c>
      <c r="E12" s="1" t="str">
        <f t="shared" si="2"/>
        <v>2022-11-23</v>
      </c>
      <c r="F12" t="str">
        <f>Fixture!H12</f>
        <v>2-0</v>
      </c>
      <c r="G12">
        <f>VLOOKUP(Fixture!D12,Folha3!$A$2:$B$9,2,0)</f>
        <v>5</v>
      </c>
      <c r="H12">
        <f>VLOOKUP(Fixture!E12,Folha2!$A$2:$B$33,2,0)</f>
        <v>27</v>
      </c>
      <c r="I12">
        <f>VLOOKUP(Fixture!F12,Folha2!$A$2:$B$33,2,0)</f>
        <v>7</v>
      </c>
      <c r="J12" s="2">
        <f>IF(Fixture!B12&lt;4,1,0)</f>
        <v>1</v>
      </c>
      <c r="L12" t="str">
        <f t="shared" si="3"/>
        <v>INSERT INTO Jogo VALUES(11,'2022-11-23','2-0',5,27,7,1);</v>
      </c>
    </row>
    <row r="13" spans="1:12" x14ac:dyDescent="0.35">
      <c r="A13">
        <v>12</v>
      </c>
      <c r="B13" s="1">
        <f>Fixture!C13</f>
        <v>44888.791666666701</v>
      </c>
      <c r="C13">
        <f t="shared" si="0"/>
        <v>23</v>
      </c>
      <c r="D13">
        <f t="shared" si="1"/>
        <v>11</v>
      </c>
      <c r="E13" s="1" t="str">
        <f t="shared" si="2"/>
        <v>2022-11-23</v>
      </c>
      <c r="F13" t="str">
        <f>Fixture!H13</f>
        <v>3-0</v>
      </c>
      <c r="G13">
        <f>VLOOKUP(Fixture!D13,Folha3!$A$2:$B$9,2,0)</f>
        <v>3</v>
      </c>
      <c r="H13">
        <f>VLOOKUP(Fixture!E13,Folha2!$A$2:$B$33,2,0)</f>
        <v>3</v>
      </c>
      <c r="I13">
        <f>VLOOKUP(Fixture!F13,Folha2!$A$2:$B$33,2,0)</f>
        <v>6</v>
      </c>
      <c r="J13" s="2">
        <f>IF(Fixture!B13&lt;4,1,0)</f>
        <v>1</v>
      </c>
      <c r="L13" t="str">
        <f t="shared" si="3"/>
        <v>INSERT INTO Jogo VALUES(12,'2022-11-23','3-0',3,3,6,1);</v>
      </c>
    </row>
    <row r="14" spans="1:12" x14ac:dyDescent="0.35">
      <c r="A14">
        <v>13</v>
      </c>
      <c r="B14" s="1">
        <f>Fixture!C14</f>
        <v>44889.416666666701</v>
      </c>
      <c r="C14">
        <f t="shared" si="0"/>
        <v>24</v>
      </c>
      <c r="D14">
        <f t="shared" si="1"/>
        <v>11</v>
      </c>
      <c r="E14" s="1" t="str">
        <f t="shared" si="2"/>
        <v>2022-11-24</v>
      </c>
      <c r="F14" t="str">
        <f>Fixture!H14</f>
        <v>1-1</v>
      </c>
      <c r="G14">
        <f>VLOOKUP(Fixture!D14,Folha3!$A$2:$B$9,2,0)</f>
        <v>4</v>
      </c>
      <c r="H14">
        <f>VLOOKUP(Fixture!E14,Folha2!$A$2:$B$33,2,0)</f>
        <v>28</v>
      </c>
      <c r="I14">
        <f>VLOOKUP(Fixture!F14,Folha2!$A$2:$B$33,2,0)</f>
        <v>5</v>
      </c>
      <c r="J14" s="2">
        <f>IF(Fixture!B14&lt;4,1,0)</f>
        <v>1</v>
      </c>
      <c r="L14" t="str">
        <f t="shared" si="3"/>
        <v>INSERT INTO Jogo VALUES(13,'2022-11-24','1-1',4,28,5,1);</v>
      </c>
    </row>
    <row r="15" spans="1:12" x14ac:dyDescent="0.35">
      <c r="A15">
        <v>14</v>
      </c>
      <c r="B15" s="1">
        <f>Fixture!C15</f>
        <v>44889.541666666701</v>
      </c>
      <c r="C15">
        <f t="shared" si="0"/>
        <v>24</v>
      </c>
      <c r="D15">
        <f t="shared" si="1"/>
        <v>11</v>
      </c>
      <c r="E15" s="1" t="str">
        <f t="shared" si="2"/>
        <v>2022-11-24</v>
      </c>
      <c r="F15" t="str">
        <f>Fixture!H15</f>
        <v>2-1</v>
      </c>
      <c r="G15">
        <f>VLOOKUP(Fixture!D15,Folha3!$A$2:$B$9,2,0)</f>
        <v>6</v>
      </c>
      <c r="H15">
        <f>VLOOKUP(Fixture!E15,Folha2!$A$2:$B$33,2,0)</f>
        <v>30</v>
      </c>
      <c r="I15">
        <f>VLOOKUP(Fixture!F15,Folha2!$A$2:$B$33,2,0)</f>
        <v>17</v>
      </c>
      <c r="J15" s="2">
        <f>IF(Fixture!B15&lt;4,1,0)</f>
        <v>1</v>
      </c>
      <c r="L15" t="str">
        <f t="shared" si="3"/>
        <v>INSERT INTO Jogo VALUES(14,'2022-11-24','2-1',6,30,17,1);</v>
      </c>
    </row>
    <row r="16" spans="1:12" x14ac:dyDescent="0.35">
      <c r="A16">
        <v>15</v>
      </c>
      <c r="B16" s="1">
        <f>Fixture!C16</f>
        <v>44889.666666666701</v>
      </c>
      <c r="C16">
        <f t="shared" si="0"/>
        <v>24</v>
      </c>
      <c r="D16">
        <f t="shared" si="1"/>
        <v>11</v>
      </c>
      <c r="E16" s="1" t="str">
        <f t="shared" si="2"/>
        <v>2022-11-24</v>
      </c>
      <c r="F16" t="str">
        <f>Fixture!H16</f>
        <v>3-0</v>
      </c>
      <c r="G16">
        <f>VLOOKUP(Fixture!D16,Folha3!$A$2:$B$9,2,0)</f>
        <v>8</v>
      </c>
      <c r="H16">
        <f>VLOOKUP(Fixture!E16,Folha2!$A$2:$B$33,2,0)</f>
        <v>22</v>
      </c>
      <c r="I16">
        <f>VLOOKUP(Fixture!F16,Folha2!$A$2:$B$33,2,0)</f>
        <v>14</v>
      </c>
      <c r="J16" s="2">
        <f>IF(Fixture!B16&lt;4,1,0)</f>
        <v>1</v>
      </c>
      <c r="L16" t="str">
        <f t="shared" si="3"/>
        <v>INSERT INTO Jogo VALUES(15,'2022-11-24','3-0',8,22,14,1);</v>
      </c>
    </row>
    <row r="17" spans="1:12" x14ac:dyDescent="0.35">
      <c r="A17">
        <v>16</v>
      </c>
      <c r="B17" s="1">
        <f>Fixture!C17</f>
        <v>44889.791666666701</v>
      </c>
      <c r="C17">
        <f t="shared" si="0"/>
        <v>24</v>
      </c>
      <c r="D17">
        <f t="shared" si="1"/>
        <v>11</v>
      </c>
      <c r="E17" s="1" t="str">
        <f t="shared" si="2"/>
        <v>2022-11-24</v>
      </c>
      <c r="F17" t="str">
        <f>Fixture!H17</f>
        <v>3-1</v>
      </c>
      <c r="G17">
        <f>VLOOKUP(Fixture!D17,Folha3!$A$2:$B$9,2,0)</f>
        <v>2</v>
      </c>
      <c r="H17">
        <f>VLOOKUP(Fixture!E17,Folha2!$A$2:$B$33,2,0)</f>
        <v>4</v>
      </c>
      <c r="I17">
        <f>VLOOKUP(Fixture!F17,Folha2!$A$2:$B$33,2,0)</f>
        <v>26</v>
      </c>
      <c r="J17" s="2">
        <f>IF(Fixture!B17&lt;4,1,0)</f>
        <v>1</v>
      </c>
      <c r="L17" t="str">
        <f t="shared" si="3"/>
        <v>INSERT INTO Jogo VALUES(16,'2022-11-24','3-1',2,4,26,1);</v>
      </c>
    </row>
    <row r="18" spans="1:12" x14ac:dyDescent="0.35">
      <c r="A18">
        <v>17</v>
      </c>
      <c r="B18" s="1">
        <f>Fixture!C18</f>
        <v>44890.416666666701</v>
      </c>
      <c r="C18">
        <f t="shared" si="0"/>
        <v>25</v>
      </c>
      <c r="D18">
        <f t="shared" si="1"/>
        <v>11</v>
      </c>
      <c r="E18" s="1" t="str">
        <f t="shared" si="2"/>
        <v>2022-11-25</v>
      </c>
      <c r="F18" t="str">
        <f>Fixture!H18</f>
        <v>1-1</v>
      </c>
      <c r="G18">
        <f>VLOOKUP(Fixture!D18,Folha3!$A$2:$B$9,2,0)</f>
        <v>3</v>
      </c>
      <c r="H18">
        <f>VLOOKUP(Fixture!E18,Folha2!$A$2:$B$33,2,0)</f>
        <v>32</v>
      </c>
      <c r="I18">
        <f>VLOOKUP(Fixture!F18,Folha2!$A$2:$B$33,2,0)</f>
        <v>15</v>
      </c>
      <c r="J18" s="2">
        <f>IF(Fixture!B18&lt;4,1,0)</f>
        <v>1</v>
      </c>
      <c r="L18" t="str">
        <f t="shared" si="3"/>
        <v>INSERT INTO Jogo VALUES(17,'2022-11-25','1-1',3,32,15,1);</v>
      </c>
    </row>
    <row r="19" spans="1:12" x14ac:dyDescent="0.35">
      <c r="A19">
        <v>18</v>
      </c>
      <c r="B19" s="1">
        <f>Fixture!C19</f>
        <v>44890.541666666701</v>
      </c>
      <c r="C19">
        <f t="shared" si="0"/>
        <v>25</v>
      </c>
      <c r="D19">
        <f t="shared" si="1"/>
        <v>11</v>
      </c>
      <c r="E19" s="1" t="str">
        <f t="shared" si="2"/>
        <v>2022-11-25</v>
      </c>
      <c r="F19" t="str">
        <f>Fixture!H19</f>
        <v>0-2</v>
      </c>
      <c r="G19">
        <f>VLOOKUP(Fixture!D19,Folha3!$A$2:$B$9,2,0)</f>
        <v>5</v>
      </c>
      <c r="H19">
        <f>VLOOKUP(Fixture!E19,Folha2!$A$2:$B$33,2,0)</f>
        <v>23</v>
      </c>
      <c r="I19">
        <f>VLOOKUP(Fixture!F19,Folha2!$A$2:$B$33,2,0)</f>
        <v>25</v>
      </c>
      <c r="J19" s="2">
        <f>IF(Fixture!B19&lt;4,1,0)</f>
        <v>1</v>
      </c>
      <c r="L19" t="str">
        <f t="shared" si="3"/>
        <v>INSERT INTO Jogo VALUES(18,'2022-11-25','0-2',5,23,25,1);</v>
      </c>
    </row>
    <row r="20" spans="1:12" x14ac:dyDescent="0.35">
      <c r="A20">
        <v>19</v>
      </c>
      <c r="B20" s="1">
        <f>Fixture!C20</f>
        <v>44890.666666666701</v>
      </c>
      <c r="C20">
        <f t="shared" si="0"/>
        <v>25</v>
      </c>
      <c r="D20">
        <f t="shared" si="1"/>
        <v>11</v>
      </c>
      <c r="E20" s="1" t="str">
        <f t="shared" si="2"/>
        <v>2022-11-25</v>
      </c>
      <c r="F20" t="str">
        <f>Fixture!H20</f>
        <v>2-0</v>
      </c>
      <c r="G20">
        <f>VLOOKUP(Fixture!D20,Folha3!$A$2:$B$9,2,0)</f>
        <v>7</v>
      </c>
      <c r="H20">
        <f>VLOOKUP(Fixture!E20,Folha2!$A$2:$B$33,2,0)</f>
        <v>20</v>
      </c>
      <c r="I20">
        <f>VLOOKUP(Fixture!F20,Folha2!$A$2:$B$33,2,0)</f>
        <v>10</v>
      </c>
      <c r="J20" s="2">
        <f>IF(Fixture!B20&lt;4,1,0)</f>
        <v>1</v>
      </c>
      <c r="L20" t="str">
        <f t="shared" si="3"/>
        <v>INSERT INTO Jogo VALUES(19,'2022-11-25','2-0',7,20,10,1);</v>
      </c>
    </row>
    <row r="21" spans="1:12" x14ac:dyDescent="0.35">
      <c r="A21">
        <v>20</v>
      </c>
      <c r="B21" s="1">
        <f>Fixture!C21</f>
        <v>44890.791666666701</v>
      </c>
      <c r="C21">
        <f t="shared" si="0"/>
        <v>25</v>
      </c>
      <c r="D21">
        <f t="shared" si="1"/>
        <v>11</v>
      </c>
      <c r="E21" s="1" t="str">
        <f t="shared" si="2"/>
        <v>2022-11-25</v>
      </c>
      <c r="F21" t="str">
        <f>Fixture!H21</f>
        <v>2-1</v>
      </c>
      <c r="G21">
        <f>VLOOKUP(Fixture!D21,Folha3!$A$2:$B$9,2,0)</f>
        <v>1</v>
      </c>
      <c r="H21">
        <f>VLOOKUP(Fixture!E21,Folha2!$A$2:$B$33,2,0)</f>
        <v>11</v>
      </c>
      <c r="I21">
        <f>VLOOKUP(Fixture!F21,Folha2!$A$2:$B$33,2,0)</f>
        <v>31</v>
      </c>
      <c r="J21" s="2">
        <f>IF(Fixture!B21&lt;4,1,0)</f>
        <v>1</v>
      </c>
      <c r="L21" t="str">
        <f t="shared" si="3"/>
        <v>INSERT INTO Jogo VALUES(20,'2022-11-25','2-1',1,11,31,1);</v>
      </c>
    </row>
    <row r="22" spans="1:12" x14ac:dyDescent="0.35">
      <c r="A22">
        <v>21</v>
      </c>
      <c r="B22" s="1">
        <f>Fixture!C22</f>
        <v>44891.416666666701</v>
      </c>
      <c r="C22">
        <f t="shared" si="0"/>
        <v>26</v>
      </c>
      <c r="D22">
        <f t="shared" si="1"/>
        <v>11</v>
      </c>
      <c r="E22" s="1" t="str">
        <f t="shared" si="2"/>
        <v>2022-11-26</v>
      </c>
      <c r="F22" t="str">
        <f>Fixture!H22</f>
        <v>1-1</v>
      </c>
      <c r="G22">
        <f>VLOOKUP(Fixture!D22,Folha3!$A$2:$B$9,2,0)</f>
        <v>4</v>
      </c>
      <c r="H22">
        <f>VLOOKUP(Fixture!E22,Folha2!$A$2:$B$33,2,0)</f>
        <v>29</v>
      </c>
      <c r="I22">
        <f>VLOOKUP(Fixture!F22,Folha2!$A$2:$B$33,2,0)</f>
        <v>2</v>
      </c>
      <c r="J22" s="2">
        <f>IF(Fixture!B22&lt;4,1,0)</f>
        <v>1</v>
      </c>
      <c r="L22" t="str">
        <f t="shared" si="3"/>
        <v>INSERT INTO Jogo VALUES(21,'2022-11-26','1-1',4,29,2,1);</v>
      </c>
    </row>
    <row r="23" spans="1:12" x14ac:dyDescent="0.35">
      <c r="A23">
        <v>22</v>
      </c>
      <c r="B23" s="1">
        <f>Fixture!C23</f>
        <v>44891.541666666701</v>
      </c>
      <c r="C23">
        <f t="shared" si="0"/>
        <v>26</v>
      </c>
      <c r="D23">
        <f t="shared" si="1"/>
        <v>11</v>
      </c>
      <c r="E23" s="1" t="str">
        <f t="shared" si="2"/>
        <v>2022-11-26</v>
      </c>
      <c r="F23" t="str">
        <f>Fixture!H23</f>
        <v>2-0</v>
      </c>
      <c r="G23">
        <f>VLOOKUP(Fixture!D23,Folha3!$A$2:$B$9,2,0)</f>
        <v>6</v>
      </c>
      <c r="H23">
        <f>VLOOKUP(Fixture!E23,Folha2!$A$2:$B$33,2,0)</f>
        <v>21</v>
      </c>
      <c r="I23">
        <f>VLOOKUP(Fixture!F23,Folha2!$A$2:$B$33,2,0)</f>
        <v>24</v>
      </c>
      <c r="J23" s="2">
        <f>IF(Fixture!B23&lt;4,1,0)</f>
        <v>1</v>
      </c>
      <c r="L23" t="str">
        <f t="shared" si="3"/>
        <v>INSERT INTO Jogo VALUES(22,'2022-11-26','2-0',6,21,24,1);</v>
      </c>
    </row>
    <row r="24" spans="1:12" x14ac:dyDescent="0.35">
      <c r="A24">
        <v>23</v>
      </c>
      <c r="B24" s="1">
        <f>Fixture!C24</f>
        <v>44891.666666666701</v>
      </c>
      <c r="C24">
        <f t="shared" si="0"/>
        <v>26</v>
      </c>
      <c r="D24">
        <f t="shared" si="1"/>
        <v>11</v>
      </c>
      <c r="E24" s="1" t="str">
        <f t="shared" si="2"/>
        <v>2022-11-26</v>
      </c>
      <c r="F24" t="str">
        <f>Fixture!H24</f>
        <v>1-1</v>
      </c>
      <c r="G24">
        <f>VLOOKUP(Fixture!D24,Folha3!$A$2:$B$9,2,0)</f>
        <v>8</v>
      </c>
      <c r="H24">
        <f>VLOOKUP(Fixture!E24,Folha2!$A$2:$B$33,2,0)</f>
        <v>12</v>
      </c>
      <c r="I24">
        <f>VLOOKUP(Fixture!F24,Folha2!$A$2:$B$33,2,0)</f>
        <v>9</v>
      </c>
      <c r="J24" s="2">
        <f>IF(Fixture!B24&lt;4,1,0)</f>
        <v>1</v>
      </c>
      <c r="L24" t="str">
        <f t="shared" si="3"/>
        <v>INSERT INTO Jogo VALUES(23,'2022-11-26','1-1',8,12,9,1);</v>
      </c>
    </row>
    <row r="25" spans="1:12" x14ac:dyDescent="0.35">
      <c r="A25">
        <v>24</v>
      </c>
      <c r="B25" s="1">
        <f>Fixture!C25</f>
        <v>44891.791666666701</v>
      </c>
      <c r="C25">
        <f t="shared" si="0"/>
        <v>26</v>
      </c>
      <c r="D25">
        <f t="shared" si="1"/>
        <v>11</v>
      </c>
      <c r="E25" s="1" t="str">
        <f t="shared" si="2"/>
        <v>2022-11-26</v>
      </c>
      <c r="F25" t="str">
        <f>Fixture!H25</f>
        <v>2-0</v>
      </c>
      <c r="G25">
        <f>VLOOKUP(Fixture!D25,Folha3!$A$2:$B$9,2,0)</f>
        <v>2</v>
      </c>
      <c r="H25">
        <f>VLOOKUP(Fixture!E25,Folha2!$A$2:$B$33,2,0)</f>
        <v>1</v>
      </c>
      <c r="I25">
        <f>VLOOKUP(Fixture!F25,Folha2!$A$2:$B$33,2,0)</f>
        <v>18</v>
      </c>
      <c r="J25" s="2">
        <f>IF(Fixture!B25&lt;4,1,0)</f>
        <v>1</v>
      </c>
      <c r="L25" t="str">
        <f t="shared" si="3"/>
        <v>INSERT INTO Jogo VALUES(24,'2022-11-26','2-0',2,1,18,1);</v>
      </c>
    </row>
    <row r="26" spans="1:12" x14ac:dyDescent="0.35">
      <c r="A26">
        <v>25</v>
      </c>
      <c r="B26" s="1">
        <f>Fixture!C26</f>
        <v>44892.416666666701</v>
      </c>
      <c r="C26">
        <f t="shared" si="0"/>
        <v>27</v>
      </c>
      <c r="D26">
        <f t="shared" si="1"/>
        <v>11</v>
      </c>
      <c r="E26" s="1" t="str">
        <f t="shared" si="2"/>
        <v>2022-11-27</v>
      </c>
      <c r="F26" t="str">
        <f>Fixture!H26</f>
        <v>2-1</v>
      </c>
      <c r="G26">
        <f>VLOOKUP(Fixture!D26,Folha3!$A$2:$B$9,2,0)</f>
        <v>3</v>
      </c>
      <c r="H26">
        <f>VLOOKUP(Fixture!E26,Folha2!$A$2:$B$33,2,0)</f>
        <v>16</v>
      </c>
      <c r="I26">
        <f>VLOOKUP(Fixture!F26,Folha2!$A$2:$B$33,2,0)</f>
        <v>7</v>
      </c>
      <c r="J26" s="2">
        <f>IF(Fixture!B26&lt;4,1,0)</f>
        <v>1</v>
      </c>
      <c r="L26" t="str">
        <f t="shared" si="3"/>
        <v>INSERT INTO Jogo VALUES(25,'2022-11-27','2-1',3,16,7,1);</v>
      </c>
    </row>
    <row r="27" spans="1:12" x14ac:dyDescent="0.35">
      <c r="A27">
        <v>26</v>
      </c>
      <c r="B27" s="1">
        <f>Fixture!C27</f>
        <v>44892.541666666701</v>
      </c>
      <c r="C27">
        <f t="shared" si="0"/>
        <v>27</v>
      </c>
      <c r="D27">
        <f t="shared" si="1"/>
        <v>11</v>
      </c>
      <c r="E27" s="1" t="str">
        <f t="shared" si="2"/>
        <v>2022-11-27</v>
      </c>
      <c r="F27" t="str">
        <f>Fixture!H27</f>
        <v>2-0</v>
      </c>
      <c r="G27">
        <f>VLOOKUP(Fixture!D27,Folha3!$A$2:$B$9,2,0)</f>
        <v>5</v>
      </c>
      <c r="H27">
        <f>VLOOKUP(Fixture!E27,Folha2!$A$2:$B$33,2,0)</f>
        <v>3</v>
      </c>
      <c r="I27">
        <f>VLOOKUP(Fixture!F27,Folha2!$A$2:$B$33,2,0)</f>
        <v>19</v>
      </c>
      <c r="J27" s="2">
        <f>IF(Fixture!B27&lt;4,1,0)</f>
        <v>1</v>
      </c>
      <c r="L27" t="str">
        <f t="shared" si="3"/>
        <v>INSERT INTO Jogo VALUES(26,'2022-11-27','2-0',5,3,19,1);</v>
      </c>
    </row>
    <row r="28" spans="1:12" x14ac:dyDescent="0.35">
      <c r="A28">
        <v>27</v>
      </c>
      <c r="B28" s="1">
        <f>Fixture!C28</f>
        <v>44892.666666666701</v>
      </c>
      <c r="C28">
        <f t="shared" si="0"/>
        <v>27</v>
      </c>
      <c r="D28">
        <f t="shared" si="1"/>
        <v>11</v>
      </c>
      <c r="E28" s="1" t="str">
        <f t="shared" si="2"/>
        <v>2022-11-27</v>
      </c>
      <c r="F28" t="str">
        <f>Fixture!H28</f>
        <v>2-1</v>
      </c>
      <c r="G28">
        <f>VLOOKUP(Fixture!D28,Folha3!$A$2:$B$9,2,0)</f>
        <v>7</v>
      </c>
      <c r="H28">
        <f>VLOOKUP(Fixture!E28,Folha2!$A$2:$B$33,2,0)</f>
        <v>8</v>
      </c>
      <c r="I28">
        <f>VLOOKUP(Fixture!F28,Folha2!$A$2:$B$33,2,0)</f>
        <v>6</v>
      </c>
      <c r="J28" s="2">
        <f>IF(Fixture!B28&lt;4,1,0)</f>
        <v>1</v>
      </c>
      <c r="L28" t="str">
        <f t="shared" si="3"/>
        <v>INSERT INTO Jogo VALUES(27,'2022-11-27','2-1',7,8,6,1);</v>
      </c>
    </row>
    <row r="29" spans="1:12" x14ac:dyDescent="0.35">
      <c r="A29">
        <v>28</v>
      </c>
      <c r="B29" s="1">
        <f>Fixture!C29</f>
        <v>44892.791666666701</v>
      </c>
      <c r="C29">
        <f t="shared" si="0"/>
        <v>27</v>
      </c>
      <c r="D29">
        <f t="shared" si="1"/>
        <v>11</v>
      </c>
      <c r="E29" s="1" t="str">
        <f t="shared" si="2"/>
        <v>2022-11-27</v>
      </c>
      <c r="F29" t="str">
        <f>Fixture!H29</f>
        <v>1-2</v>
      </c>
      <c r="G29">
        <f>VLOOKUP(Fixture!D29,Folha3!$A$2:$B$9,2,0)</f>
        <v>1</v>
      </c>
      <c r="H29">
        <f>VLOOKUP(Fixture!E29,Folha2!$A$2:$B$33,2,0)</f>
        <v>27</v>
      </c>
      <c r="I29">
        <f>VLOOKUP(Fixture!F29,Folha2!$A$2:$B$33,2,0)</f>
        <v>13</v>
      </c>
      <c r="J29" s="2">
        <f>IF(Fixture!B29&lt;4,1,0)</f>
        <v>1</v>
      </c>
      <c r="L29" t="str">
        <f t="shared" si="3"/>
        <v>INSERT INTO Jogo VALUES(28,'2022-11-27','1-2',1,27,13,1);</v>
      </c>
    </row>
    <row r="30" spans="1:12" x14ac:dyDescent="0.35">
      <c r="A30">
        <v>29</v>
      </c>
      <c r="B30" s="1">
        <f>Fixture!C30</f>
        <v>44893.416666666701</v>
      </c>
      <c r="C30">
        <f t="shared" si="0"/>
        <v>28</v>
      </c>
      <c r="D30">
        <f t="shared" si="1"/>
        <v>11</v>
      </c>
      <c r="E30" s="1" t="str">
        <f t="shared" si="2"/>
        <v>2022-11-28</v>
      </c>
      <c r="F30" t="str">
        <f>Fixture!H30</f>
        <v>0-1</v>
      </c>
      <c r="G30">
        <f>VLOOKUP(Fixture!D30,Folha3!$A$2:$B$9,2,0)</f>
        <v>4</v>
      </c>
      <c r="H30">
        <f>VLOOKUP(Fixture!E30,Folha2!$A$2:$B$33,2,0)</f>
        <v>5</v>
      </c>
      <c r="I30">
        <f>VLOOKUP(Fixture!F30,Folha2!$A$2:$B$33,2,0)</f>
        <v>26</v>
      </c>
      <c r="J30" s="2">
        <f>IF(Fixture!B30&lt;4,1,0)</f>
        <v>1</v>
      </c>
      <c r="L30" t="str">
        <f t="shared" si="3"/>
        <v>INSERT INTO Jogo VALUES(29,'2022-11-28','0-1',4,5,26,1);</v>
      </c>
    </row>
    <row r="31" spans="1:12" x14ac:dyDescent="0.35">
      <c r="A31">
        <v>30</v>
      </c>
      <c r="B31" s="1">
        <f>Fixture!C31</f>
        <v>44893.541666666701</v>
      </c>
      <c r="C31">
        <f t="shared" si="0"/>
        <v>28</v>
      </c>
      <c r="D31">
        <f t="shared" si="1"/>
        <v>11</v>
      </c>
      <c r="E31" s="1" t="str">
        <f t="shared" si="2"/>
        <v>2022-11-28</v>
      </c>
      <c r="F31" t="str">
        <f>Fixture!H31</f>
        <v>2-1</v>
      </c>
      <c r="G31">
        <f>VLOOKUP(Fixture!D31,Folha3!$A$2:$B$9,2,0)</f>
        <v>6</v>
      </c>
      <c r="H31">
        <f>VLOOKUP(Fixture!E31,Folha2!$A$2:$B$33,2,0)</f>
        <v>17</v>
      </c>
      <c r="I31">
        <f>VLOOKUP(Fixture!F31,Folha2!$A$2:$B$33,2,0)</f>
        <v>14</v>
      </c>
      <c r="J31" s="2">
        <f>IF(Fixture!B31&lt;4,1,0)</f>
        <v>1</v>
      </c>
      <c r="L31" t="str">
        <f t="shared" si="3"/>
        <v>INSERT INTO Jogo VALUES(30,'2022-11-28','2-1',6,17,14,1);</v>
      </c>
    </row>
    <row r="32" spans="1:12" x14ac:dyDescent="0.35">
      <c r="A32">
        <v>31</v>
      </c>
      <c r="B32" s="1">
        <f>Fixture!C32</f>
        <v>44893.666666666701</v>
      </c>
      <c r="C32">
        <f t="shared" si="0"/>
        <v>28</v>
      </c>
      <c r="D32">
        <f t="shared" si="1"/>
        <v>11</v>
      </c>
      <c r="E32" s="1" t="str">
        <f t="shared" si="2"/>
        <v>2022-11-28</v>
      </c>
      <c r="F32" t="str">
        <f>Fixture!H32</f>
        <v>2-1</v>
      </c>
      <c r="G32">
        <f>VLOOKUP(Fixture!D32,Folha3!$A$2:$B$9,2,0)</f>
        <v>8</v>
      </c>
      <c r="H32">
        <f>VLOOKUP(Fixture!E32,Folha2!$A$2:$B$33,2,0)</f>
        <v>4</v>
      </c>
      <c r="I32">
        <f>VLOOKUP(Fixture!F32,Folha2!$A$2:$B$33,2,0)</f>
        <v>28</v>
      </c>
      <c r="J32" s="2">
        <f>IF(Fixture!B32&lt;4,1,0)</f>
        <v>1</v>
      </c>
      <c r="L32" t="str">
        <f t="shared" si="3"/>
        <v>INSERT INTO Jogo VALUES(31,'2022-11-28','2-1',8,4,28,1);</v>
      </c>
    </row>
    <row r="33" spans="1:12" x14ac:dyDescent="0.35">
      <c r="A33">
        <v>32</v>
      </c>
      <c r="B33" s="1">
        <f>Fixture!C33</f>
        <v>44893.791666666701</v>
      </c>
      <c r="C33">
        <f t="shared" si="0"/>
        <v>28</v>
      </c>
      <c r="D33">
        <f t="shared" si="1"/>
        <v>11</v>
      </c>
      <c r="E33" s="1" t="str">
        <f t="shared" si="2"/>
        <v>2022-11-28</v>
      </c>
      <c r="F33" t="str">
        <f>Fixture!H33</f>
        <v>1-1</v>
      </c>
      <c r="G33">
        <f>VLOOKUP(Fixture!D33,Folha3!$A$2:$B$9,2,0)</f>
        <v>2</v>
      </c>
      <c r="H33">
        <f>VLOOKUP(Fixture!E33,Folha2!$A$2:$B$33,2,0)</f>
        <v>22</v>
      </c>
      <c r="I33">
        <f>VLOOKUP(Fixture!F33,Folha2!$A$2:$B$33,2,0)</f>
        <v>30</v>
      </c>
      <c r="J33" s="2">
        <f>IF(Fixture!B33&lt;4,1,0)</f>
        <v>1</v>
      </c>
      <c r="L33" t="str">
        <f t="shared" si="3"/>
        <v>INSERT INTO Jogo VALUES(32,'2022-11-28','1-1',2,22,30,1);</v>
      </c>
    </row>
    <row r="34" spans="1:12" x14ac:dyDescent="0.35">
      <c r="A34">
        <v>33</v>
      </c>
      <c r="B34" s="1">
        <f>Fixture!C34</f>
        <v>44894.625</v>
      </c>
      <c r="C34">
        <f t="shared" si="0"/>
        <v>29</v>
      </c>
      <c r="D34">
        <f t="shared" si="1"/>
        <v>11</v>
      </c>
      <c r="E34" s="1" t="str">
        <f t="shared" si="2"/>
        <v>2022-11-29</v>
      </c>
      <c r="F34" t="str">
        <f>Fixture!H34</f>
        <v>1-1</v>
      </c>
      <c r="G34">
        <f>VLOOKUP(Fixture!D34,Folha3!$A$2:$B$9,2,0)</f>
        <v>7</v>
      </c>
      <c r="H34">
        <f>VLOOKUP(Fixture!E34,Folha2!$A$2:$B$33,2,0)</f>
        <v>10</v>
      </c>
      <c r="I34">
        <f>VLOOKUP(Fixture!F34,Folha2!$A$2:$B$33,2,0)</f>
        <v>25</v>
      </c>
      <c r="J34" s="2">
        <f>IF(Fixture!B34&lt;4,1,0)</f>
        <v>1</v>
      </c>
      <c r="L34" t="str">
        <f t="shared" si="3"/>
        <v>INSERT INTO Jogo VALUES(33,'2022-11-29','1-1',7,10,25,1);</v>
      </c>
    </row>
    <row r="35" spans="1:12" x14ac:dyDescent="0.35">
      <c r="A35">
        <v>34</v>
      </c>
      <c r="B35" s="1">
        <f>Fixture!C35</f>
        <v>44894.625</v>
      </c>
      <c r="C35">
        <f t="shared" si="0"/>
        <v>29</v>
      </c>
      <c r="D35">
        <f t="shared" si="1"/>
        <v>11</v>
      </c>
      <c r="E35" s="1" t="str">
        <f t="shared" si="2"/>
        <v>2022-11-29</v>
      </c>
      <c r="F35" t="str">
        <f>Fixture!H35</f>
        <v>3-0</v>
      </c>
      <c r="G35">
        <f>VLOOKUP(Fixture!D35,Folha3!$A$2:$B$9,2,0)</f>
        <v>1</v>
      </c>
      <c r="H35">
        <f>VLOOKUP(Fixture!E35,Folha2!$A$2:$B$33,2,0)</f>
        <v>20</v>
      </c>
      <c r="I35">
        <f>VLOOKUP(Fixture!F35,Folha2!$A$2:$B$33,2,0)</f>
        <v>23</v>
      </c>
      <c r="J35" s="2">
        <f>IF(Fixture!B35&lt;4,1,0)</f>
        <v>1</v>
      </c>
      <c r="L35" t="str">
        <f t="shared" si="3"/>
        <v>INSERT INTO Jogo VALUES(34,'2022-11-29','3-0',1,20,23,1);</v>
      </c>
    </row>
    <row r="36" spans="1:12" x14ac:dyDescent="0.35">
      <c r="A36">
        <v>35</v>
      </c>
      <c r="B36" s="1">
        <f>Fixture!C36</f>
        <v>44894.791666666701</v>
      </c>
      <c r="C36">
        <f t="shared" si="0"/>
        <v>29</v>
      </c>
      <c r="D36">
        <f t="shared" si="1"/>
        <v>11</v>
      </c>
      <c r="E36" s="1" t="str">
        <f t="shared" si="2"/>
        <v>2022-11-29</v>
      </c>
      <c r="F36" t="str">
        <f>Fixture!H36</f>
        <v>0-2</v>
      </c>
      <c r="G36">
        <f>VLOOKUP(Fixture!D36,Folha3!$A$2:$B$9,2,0)</f>
        <v>3</v>
      </c>
      <c r="H36">
        <f>VLOOKUP(Fixture!E36,Folha2!$A$2:$B$33,2,0)</f>
        <v>32</v>
      </c>
      <c r="I36">
        <f>VLOOKUP(Fixture!F36,Folha2!$A$2:$B$33,2,0)</f>
        <v>11</v>
      </c>
      <c r="J36" s="2">
        <f>IF(Fixture!B36&lt;4,1,0)</f>
        <v>1</v>
      </c>
      <c r="L36" t="str">
        <f t="shared" si="3"/>
        <v>INSERT INTO Jogo VALUES(35,'2022-11-29','0-2',3,32,11,1);</v>
      </c>
    </row>
    <row r="37" spans="1:12" x14ac:dyDescent="0.35">
      <c r="A37">
        <v>36</v>
      </c>
      <c r="B37" s="1">
        <f>Fixture!C37</f>
        <v>44894.791666666701</v>
      </c>
      <c r="C37">
        <f t="shared" si="0"/>
        <v>29</v>
      </c>
      <c r="D37">
        <f t="shared" si="1"/>
        <v>11</v>
      </c>
      <c r="E37" s="1" t="str">
        <f t="shared" si="2"/>
        <v>2022-11-29</v>
      </c>
      <c r="F37" t="str">
        <f>Fixture!H37</f>
        <v>1-1</v>
      </c>
      <c r="G37">
        <f>VLOOKUP(Fixture!D37,Folha3!$A$2:$B$9,2,0)</f>
        <v>5</v>
      </c>
      <c r="H37">
        <f>VLOOKUP(Fixture!E37,Folha2!$A$2:$B$33,2,0)</f>
        <v>15</v>
      </c>
      <c r="I37">
        <f>VLOOKUP(Fixture!F37,Folha2!$A$2:$B$33,2,0)</f>
        <v>31</v>
      </c>
      <c r="J37" s="2">
        <f>IF(Fixture!B37&lt;4,1,0)</f>
        <v>1</v>
      </c>
      <c r="L37" t="str">
        <f t="shared" si="3"/>
        <v>INSERT INTO Jogo VALUES(36,'2022-11-29','1-1',5,15,31,1);</v>
      </c>
    </row>
    <row r="38" spans="1:12" x14ac:dyDescent="0.35">
      <c r="A38">
        <v>37</v>
      </c>
      <c r="B38" s="1">
        <f>Fixture!C38</f>
        <v>44895.625</v>
      </c>
      <c r="C38">
        <f t="shared" si="0"/>
        <v>30</v>
      </c>
      <c r="D38">
        <f t="shared" si="1"/>
        <v>11</v>
      </c>
      <c r="E38" s="1" t="str">
        <f t="shared" si="2"/>
        <v>2022-11-30</v>
      </c>
      <c r="F38" t="str">
        <f>Fixture!H38</f>
        <v>0-2</v>
      </c>
      <c r="G38">
        <f>VLOOKUP(Fixture!D38,Folha3!$A$2:$B$9,2,0)</f>
        <v>4</v>
      </c>
      <c r="H38">
        <f>VLOOKUP(Fixture!E38,Folha2!$A$2:$B$33,2,0)</f>
        <v>2</v>
      </c>
      <c r="I38">
        <f>VLOOKUP(Fixture!F38,Folha2!$A$2:$B$33,2,0)</f>
        <v>9</v>
      </c>
      <c r="J38" s="2">
        <f>IF(Fixture!B38&lt;4,1,0)</f>
        <v>1</v>
      </c>
      <c r="L38" t="str">
        <f t="shared" si="3"/>
        <v>INSERT INTO Jogo VALUES(37,'2022-11-30','0-2',4,2,9,1);</v>
      </c>
    </row>
    <row r="39" spans="1:12" x14ac:dyDescent="0.35">
      <c r="A39">
        <v>38</v>
      </c>
      <c r="B39" s="1">
        <f>Fixture!C39</f>
        <v>44895.625</v>
      </c>
      <c r="C39">
        <f t="shared" si="0"/>
        <v>30</v>
      </c>
      <c r="D39">
        <f t="shared" si="1"/>
        <v>11</v>
      </c>
      <c r="E39" s="1" t="str">
        <f t="shared" si="2"/>
        <v>2022-11-30</v>
      </c>
      <c r="F39" t="str">
        <f>Fixture!H39</f>
        <v>0-3</v>
      </c>
      <c r="G39">
        <f>VLOOKUP(Fixture!D39,Folha3!$A$2:$B$9,2,0)</f>
        <v>6</v>
      </c>
      <c r="H39">
        <f>VLOOKUP(Fixture!E39,Folha2!$A$2:$B$33,2,0)</f>
        <v>29</v>
      </c>
      <c r="I39">
        <f>VLOOKUP(Fixture!F39,Folha2!$A$2:$B$33,2,0)</f>
        <v>12</v>
      </c>
      <c r="J39" s="2">
        <f>IF(Fixture!B39&lt;4,1,0)</f>
        <v>1</v>
      </c>
      <c r="L39" t="str">
        <f t="shared" si="3"/>
        <v>INSERT INTO Jogo VALUES(38,'2022-11-30','0-3',6,29,12,1);</v>
      </c>
    </row>
    <row r="40" spans="1:12" x14ac:dyDescent="0.35">
      <c r="A40">
        <v>39</v>
      </c>
      <c r="B40" s="1">
        <f>Fixture!C40</f>
        <v>44895.791666666701</v>
      </c>
      <c r="C40">
        <f t="shared" si="0"/>
        <v>30</v>
      </c>
      <c r="D40">
        <f t="shared" si="1"/>
        <v>11</v>
      </c>
      <c r="E40" s="1" t="str">
        <f t="shared" si="2"/>
        <v>2022-11-30</v>
      </c>
      <c r="F40" t="str">
        <f>Fixture!H40</f>
        <v>1-2</v>
      </c>
      <c r="G40">
        <f>VLOOKUP(Fixture!D40,Folha3!$A$2:$B$9,2,0)</f>
        <v>8</v>
      </c>
      <c r="H40">
        <f>VLOOKUP(Fixture!E40,Folha2!$A$2:$B$33,2,0)</f>
        <v>21</v>
      </c>
      <c r="I40">
        <f>VLOOKUP(Fixture!F40,Folha2!$A$2:$B$33,2,0)</f>
        <v>1</v>
      </c>
      <c r="J40" s="2">
        <f>IF(Fixture!B40&lt;4,1,0)</f>
        <v>1</v>
      </c>
      <c r="L40" t="str">
        <f t="shared" si="3"/>
        <v>INSERT INTO Jogo VALUES(39,'2022-11-30','1-2',8,21,1,1);</v>
      </c>
    </row>
    <row r="41" spans="1:12" x14ac:dyDescent="0.35">
      <c r="A41">
        <v>40</v>
      </c>
      <c r="B41" s="1">
        <f>Fixture!C41</f>
        <v>44895.791666666701</v>
      </c>
      <c r="C41">
        <f t="shared" si="0"/>
        <v>30</v>
      </c>
      <c r="D41">
        <f t="shared" si="1"/>
        <v>11</v>
      </c>
      <c r="E41" s="1" t="str">
        <f t="shared" si="2"/>
        <v>2022-11-30</v>
      </c>
      <c r="F41" t="str">
        <f>Fixture!H41</f>
        <v>1-2</v>
      </c>
      <c r="G41">
        <f>VLOOKUP(Fixture!D41,Folha3!$A$2:$B$9,2,0)</f>
        <v>2</v>
      </c>
      <c r="H41">
        <f>VLOOKUP(Fixture!E41,Folha2!$A$2:$B$33,2,0)</f>
        <v>24</v>
      </c>
      <c r="I41">
        <f>VLOOKUP(Fixture!F41,Folha2!$A$2:$B$33,2,0)</f>
        <v>18</v>
      </c>
      <c r="J41" s="2">
        <f>IF(Fixture!B41&lt;4,1,0)</f>
        <v>1</v>
      </c>
      <c r="L41" t="str">
        <f t="shared" si="3"/>
        <v>INSERT INTO Jogo VALUES(40,'2022-11-30','1-2',2,24,18,1);</v>
      </c>
    </row>
    <row r="42" spans="1:12" x14ac:dyDescent="0.35">
      <c r="A42">
        <v>41</v>
      </c>
      <c r="B42" s="1">
        <f>Fixture!C42</f>
        <v>44896.625</v>
      </c>
      <c r="C42" t="str">
        <f t="shared" si="0"/>
        <v>01</v>
      </c>
      <c r="D42">
        <f t="shared" si="1"/>
        <v>12</v>
      </c>
      <c r="E42" s="1" t="str">
        <f t="shared" si="2"/>
        <v>2022-12-01</v>
      </c>
      <c r="F42" t="str">
        <f>Fixture!H42</f>
        <v>1-2</v>
      </c>
      <c r="G42">
        <f>VLOOKUP(Fixture!D42,Folha3!$A$2:$B$9,2,0)</f>
        <v>3</v>
      </c>
      <c r="H42">
        <f>VLOOKUP(Fixture!E42,Folha2!$A$2:$B$33,2,0)</f>
        <v>8</v>
      </c>
      <c r="I42">
        <f>VLOOKUP(Fixture!F42,Folha2!$A$2:$B$33,2,0)</f>
        <v>3</v>
      </c>
      <c r="J42" s="2">
        <f>IF(Fixture!B42&lt;4,1,0)</f>
        <v>1</v>
      </c>
      <c r="L42" t="str">
        <f t="shared" si="3"/>
        <v>INSERT INTO Jogo VALUES(41,'2022-12-01','1-2',3,8,3,1);</v>
      </c>
    </row>
    <row r="43" spans="1:12" x14ac:dyDescent="0.35">
      <c r="A43">
        <v>42</v>
      </c>
      <c r="B43" s="1">
        <f>Fixture!C43</f>
        <v>44896.625</v>
      </c>
      <c r="C43" t="str">
        <f t="shared" si="0"/>
        <v>01</v>
      </c>
      <c r="D43">
        <f t="shared" si="1"/>
        <v>12</v>
      </c>
      <c r="E43" s="1" t="str">
        <f t="shared" si="2"/>
        <v>2022-12-01</v>
      </c>
      <c r="F43" t="str">
        <f>Fixture!H43</f>
        <v>1-1</v>
      </c>
      <c r="G43">
        <f>VLOOKUP(Fixture!D43,Folha3!$A$2:$B$9,2,0)</f>
        <v>5</v>
      </c>
      <c r="H43">
        <f>VLOOKUP(Fixture!E43,Folha2!$A$2:$B$33,2,0)</f>
        <v>6</v>
      </c>
      <c r="I43">
        <f>VLOOKUP(Fixture!F43,Folha2!$A$2:$B$33,2,0)</f>
        <v>19</v>
      </c>
      <c r="J43" s="2">
        <f>IF(Fixture!B43&lt;4,1,0)</f>
        <v>1</v>
      </c>
      <c r="L43" t="str">
        <f t="shared" si="3"/>
        <v>INSERT INTO Jogo VALUES(42,'2022-12-01','1-1',5,6,19,1);</v>
      </c>
    </row>
    <row r="44" spans="1:12" x14ac:dyDescent="0.35">
      <c r="A44">
        <v>43</v>
      </c>
      <c r="B44" s="1">
        <f>Fixture!C44</f>
        <v>44896.791666666701</v>
      </c>
      <c r="C44" t="str">
        <f t="shared" si="0"/>
        <v>01</v>
      </c>
      <c r="D44">
        <f t="shared" si="1"/>
        <v>12</v>
      </c>
      <c r="E44" s="1" t="str">
        <f t="shared" si="2"/>
        <v>2022-12-01</v>
      </c>
      <c r="F44" t="str">
        <f>Fixture!H44</f>
        <v>0-2</v>
      </c>
      <c r="G44">
        <f>VLOOKUP(Fixture!D44,Folha3!$A$2:$B$9,2,0)</f>
        <v>7</v>
      </c>
      <c r="H44">
        <f>VLOOKUP(Fixture!E44,Folha2!$A$2:$B$33,2,0)</f>
        <v>16</v>
      </c>
      <c r="I44">
        <f>VLOOKUP(Fixture!F44,Folha2!$A$2:$B$33,2,0)</f>
        <v>27</v>
      </c>
      <c r="J44" s="2">
        <f>IF(Fixture!B44&lt;4,1,0)</f>
        <v>1</v>
      </c>
      <c r="L44" t="str">
        <f t="shared" si="3"/>
        <v>INSERT INTO Jogo VALUES(43,'2022-12-01','0-2',7,16,27,1);</v>
      </c>
    </row>
    <row r="45" spans="1:12" x14ac:dyDescent="0.35">
      <c r="A45">
        <v>44</v>
      </c>
      <c r="B45" s="1">
        <f>Fixture!C45</f>
        <v>44896.791666666701</v>
      </c>
      <c r="C45" t="str">
        <f t="shared" si="0"/>
        <v>01</v>
      </c>
      <c r="D45">
        <f t="shared" si="1"/>
        <v>12</v>
      </c>
      <c r="E45" s="1" t="str">
        <f t="shared" si="2"/>
        <v>2022-12-01</v>
      </c>
      <c r="F45" t="str">
        <f>Fixture!H45</f>
        <v>0-3</v>
      </c>
      <c r="G45">
        <f>VLOOKUP(Fixture!D45,Folha3!$A$2:$B$9,2,0)</f>
        <v>1</v>
      </c>
      <c r="H45">
        <f>VLOOKUP(Fixture!E45,Folha2!$A$2:$B$33,2,0)</f>
        <v>7</v>
      </c>
      <c r="I45">
        <f>VLOOKUP(Fixture!F45,Folha2!$A$2:$B$33,2,0)</f>
        <v>13</v>
      </c>
      <c r="J45" s="2">
        <f>IF(Fixture!B45&lt;4,1,0)</f>
        <v>1</v>
      </c>
      <c r="L45" t="str">
        <f t="shared" si="3"/>
        <v>INSERT INTO Jogo VALUES(44,'2022-12-01','0-3',1,7,13,1);</v>
      </c>
    </row>
    <row r="46" spans="1:12" x14ac:dyDescent="0.35">
      <c r="A46">
        <v>45</v>
      </c>
      <c r="B46" s="1">
        <f>Fixture!C46</f>
        <v>44897.625</v>
      </c>
      <c r="C46" t="str">
        <f t="shared" si="0"/>
        <v>02</v>
      </c>
      <c r="D46">
        <f t="shared" si="1"/>
        <v>12</v>
      </c>
      <c r="E46" s="1" t="str">
        <f t="shared" si="2"/>
        <v>2022-12-02</v>
      </c>
      <c r="F46" t="str">
        <f>Fixture!H46</f>
        <v>0-2</v>
      </c>
      <c r="G46">
        <f>VLOOKUP(Fixture!D46,Folha3!$A$2:$B$9,2,0)</f>
        <v>4</v>
      </c>
      <c r="H46">
        <f>VLOOKUP(Fixture!E46,Folha2!$A$2:$B$33,2,0)</f>
        <v>14</v>
      </c>
      <c r="I46">
        <f>VLOOKUP(Fixture!F46,Folha2!$A$2:$B$33,2,0)</f>
        <v>30</v>
      </c>
      <c r="J46" s="2">
        <f>IF(Fixture!B46&lt;4,1,0)</f>
        <v>1</v>
      </c>
      <c r="L46" t="str">
        <f t="shared" si="3"/>
        <v>INSERT INTO Jogo VALUES(45,'2022-12-02','0-2',4,14,30,1);</v>
      </c>
    </row>
    <row r="47" spans="1:12" x14ac:dyDescent="0.35">
      <c r="A47">
        <v>46</v>
      </c>
      <c r="B47" s="1">
        <f>Fixture!C47</f>
        <v>44897.625</v>
      </c>
      <c r="C47" t="str">
        <f t="shared" si="0"/>
        <v>02</v>
      </c>
      <c r="D47">
        <f t="shared" si="1"/>
        <v>12</v>
      </c>
      <c r="E47" s="1" t="str">
        <f t="shared" si="2"/>
        <v>2022-12-02</v>
      </c>
      <c r="F47" t="str">
        <f>Fixture!H47</f>
        <v>0-1</v>
      </c>
      <c r="G47">
        <f>VLOOKUP(Fixture!D47,Folha3!$A$2:$B$9,2,0)</f>
        <v>6</v>
      </c>
      <c r="H47">
        <f>VLOOKUP(Fixture!E47,Folha2!$A$2:$B$33,2,0)</f>
        <v>17</v>
      </c>
      <c r="I47">
        <f>VLOOKUP(Fixture!F47,Folha2!$A$2:$B$33,2,0)</f>
        <v>22</v>
      </c>
      <c r="J47" s="2">
        <f>IF(Fixture!B47&lt;4,1,0)</f>
        <v>1</v>
      </c>
      <c r="L47" t="str">
        <f t="shared" si="3"/>
        <v>INSERT INTO Jogo VALUES(46,'2022-12-02','0-1',6,17,22,1);</v>
      </c>
    </row>
    <row r="48" spans="1:12" x14ac:dyDescent="0.35">
      <c r="A48">
        <v>47</v>
      </c>
      <c r="B48" s="1">
        <f>Fixture!C48</f>
        <v>44897.791666666701</v>
      </c>
      <c r="C48" t="str">
        <f t="shared" si="0"/>
        <v>02</v>
      </c>
      <c r="D48">
        <f t="shared" si="1"/>
        <v>12</v>
      </c>
      <c r="E48" s="1" t="str">
        <f t="shared" si="2"/>
        <v>2022-12-02</v>
      </c>
      <c r="F48" t="str">
        <f>Fixture!H48</f>
        <v>0-0</v>
      </c>
      <c r="G48">
        <f>VLOOKUP(Fixture!D48,Folha3!$A$2:$B$9,2,0)</f>
        <v>8</v>
      </c>
      <c r="H48">
        <f>VLOOKUP(Fixture!E48,Folha2!$A$2:$B$33,2,0)</f>
        <v>26</v>
      </c>
      <c r="I48">
        <f>VLOOKUP(Fixture!F48,Folha2!$A$2:$B$33,2,0)</f>
        <v>28</v>
      </c>
      <c r="J48" s="2">
        <f>IF(Fixture!B48&lt;4,1,0)</f>
        <v>1</v>
      </c>
      <c r="L48" t="str">
        <f t="shared" si="3"/>
        <v>INSERT INTO Jogo VALUES(47,'2022-12-02','0-0',8,26,28,1);</v>
      </c>
    </row>
    <row r="49" spans="1:12" x14ac:dyDescent="0.35">
      <c r="A49">
        <v>48</v>
      </c>
      <c r="B49" s="1">
        <f>Fixture!C49</f>
        <v>44897.791666666701</v>
      </c>
      <c r="C49" t="str">
        <f t="shared" si="0"/>
        <v>02</v>
      </c>
      <c r="D49">
        <f t="shared" si="1"/>
        <v>12</v>
      </c>
      <c r="E49" s="1" t="str">
        <f t="shared" si="2"/>
        <v>2022-12-02</v>
      </c>
      <c r="F49" t="str">
        <f>Fixture!H49</f>
        <v>0-3</v>
      </c>
      <c r="G49">
        <f>VLOOKUP(Fixture!D49,Folha3!$A$2:$B$9,2,0)</f>
        <v>2</v>
      </c>
      <c r="H49">
        <f>VLOOKUP(Fixture!E49,Folha2!$A$2:$B$33,2,0)</f>
        <v>5</v>
      </c>
      <c r="I49">
        <f>VLOOKUP(Fixture!F49,Folha2!$A$2:$B$33,2,0)</f>
        <v>4</v>
      </c>
      <c r="J49" s="2">
        <f>IF(Fixture!B49&lt;4,1,0)</f>
        <v>1</v>
      </c>
      <c r="L49" t="str">
        <f t="shared" si="3"/>
        <v>INSERT INTO Jogo VALUES(48,'2022-12-02','0-3',2,5,4,1);</v>
      </c>
    </row>
    <row r="50" spans="1:12" x14ac:dyDescent="0.35">
      <c r="A50">
        <v>49</v>
      </c>
      <c r="B50" s="1">
        <f>Fixture!C50</f>
        <v>44898.625</v>
      </c>
      <c r="C50" t="str">
        <f t="shared" si="0"/>
        <v>03</v>
      </c>
      <c r="D50">
        <f t="shared" si="1"/>
        <v>12</v>
      </c>
      <c r="E50" s="1" t="str">
        <f t="shared" si="2"/>
        <v>2022-12-03</v>
      </c>
      <c r="F50" t="str">
        <f>Fixture!H50</f>
        <v>2-0</v>
      </c>
      <c r="G50">
        <f>VLOOKUP(Fixture!D50,Folha3!$A$2:$B$9,2,0)</f>
        <v>7</v>
      </c>
      <c r="H50">
        <f>VLOOKUP(Fixture!E50,Folha2!$A$2:$B$33,2,0)</f>
        <v>20</v>
      </c>
      <c r="I50">
        <f>VLOOKUP(Fixture!F50,Folha2!$A$2:$B$33,2,0)</f>
        <v>31</v>
      </c>
      <c r="J50" s="2">
        <v>2</v>
      </c>
      <c r="L50" t="str">
        <f t="shared" si="3"/>
        <v>INSERT INTO Jogo VALUES(49,'2022-12-03','2-0',7,20,31,2);</v>
      </c>
    </row>
    <row r="51" spans="1:12" x14ac:dyDescent="0.35">
      <c r="A51">
        <v>50</v>
      </c>
      <c r="B51" s="1">
        <f>Fixture!C51</f>
        <v>44898.791666666701</v>
      </c>
      <c r="C51" t="str">
        <f t="shared" si="0"/>
        <v>03</v>
      </c>
      <c r="D51">
        <f t="shared" si="1"/>
        <v>12</v>
      </c>
      <c r="E51" s="1" t="str">
        <f t="shared" si="2"/>
        <v>2022-12-03</v>
      </c>
      <c r="F51" t="str">
        <f>Fixture!H51</f>
        <v>2-1</v>
      </c>
      <c r="G51">
        <f>VLOOKUP(Fixture!D51,Folha3!$A$2:$B$9,2,0)</f>
        <v>3</v>
      </c>
      <c r="H51">
        <f>VLOOKUP(Fixture!E51,Folha2!$A$2:$B$33,2,0)</f>
        <v>1</v>
      </c>
      <c r="I51">
        <f>VLOOKUP(Fixture!F51,Folha2!$A$2:$B$33,2,0)</f>
        <v>9</v>
      </c>
      <c r="J51" s="2">
        <v>2</v>
      </c>
      <c r="L51" t="str">
        <f t="shared" si="3"/>
        <v>INSERT INTO Jogo VALUES(50,'2022-12-03','2-1',3,1,9,2);</v>
      </c>
    </row>
    <row r="52" spans="1:12" x14ac:dyDescent="0.35">
      <c r="A52">
        <v>51</v>
      </c>
      <c r="B52" s="1">
        <f>Fixture!C52</f>
        <v>44899.625</v>
      </c>
      <c r="C52" t="str">
        <f t="shared" si="0"/>
        <v>04</v>
      </c>
      <c r="D52">
        <f t="shared" si="1"/>
        <v>12</v>
      </c>
      <c r="E52" s="1" t="str">
        <f t="shared" si="2"/>
        <v>2022-12-04</v>
      </c>
      <c r="F52" t="str">
        <f>Fixture!H52</f>
        <v>2-1</v>
      </c>
      <c r="G52">
        <f>VLOOKUP(Fixture!D52,Folha3!$A$2:$B$9,2,0)</f>
        <v>5</v>
      </c>
      <c r="H52">
        <f>VLOOKUP(Fixture!E52,Folha2!$A$2:$B$33,2,0)</f>
        <v>12</v>
      </c>
      <c r="I52">
        <f>VLOOKUP(Fixture!F52,Folha2!$A$2:$B$33,2,0)</f>
        <v>21</v>
      </c>
      <c r="J52" s="2">
        <v>2</v>
      </c>
      <c r="L52" t="str">
        <f t="shared" si="3"/>
        <v>INSERT INTO Jogo VALUES(51,'2022-12-04','2-1',5,12,21,2);</v>
      </c>
    </row>
    <row r="53" spans="1:12" x14ac:dyDescent="0.35">
      <c r="A53">
        <v>52</v>
      </c>
      <c r="B53" s="1">
        <f>Fixture!C53</f>
        <v>44899.791666666701</v>
      </c>
      <c r="C53" t="str">
        <f t="shared" si="0"/>
        <v>04</v>
      </c>
      <c r="D53">
        <f t="shared" si="1"/>
        <v>12</v>
      </c>
      <c r="E53" s="1" t="str">
        <f t="shared" si="2"/>
        <v>2022-12-04</v>
      </c>
      <c r="F53" t="str">
        <f>Fixture!H53</f>
        <v>1-0</v>
      </c>
      <c r="G53">
        <f>VLOOKUP(Fixture!D53,Folha3!$A$2:$B$9,2,0)</f>
        <v>1</v>
      </c>
      <c r="H53">
        <f>VLOOKUP(Fixture!E53,Folha2!$A$2:$B$33,2,0)</f>
        <v>11</v>
      </c>
      <c r="I53">
        <f>VLOOKUP(Fixture!F53,Folha2!$A$2:$B$33,2,0)</f>
        <v>25</v>
      </c>
      <c r="J53" s="2">
        <v>2</v>
      </c>
      <c r="L53" t="str">
        <f t="shared" si="3"/>
        <v>INSERT INTO Jogo VALUES(52,'2022-12-04','1-0',1,11,25,2);</v>
      </c>
    </row>
    <row r="54" spans="1:12" x14ac:dyDescent="0.35">
      <c r="A54">
        <v>53</v>
      </c>
      <c r="B54" s="1">
        <f>Fixture!C54</f>
        <v>44900.625</v>
      </c>
      <c r="C54" t="str">
        <f t="shared" si="0"/>
        <v>05</v>
      </c>
      <c r="D54">
        <f t="shared" si="1"/>
        <v>12</v>
      </c>
      <c r="E54" s="1" t="str">
        <f t="shared" si="2"/>
        <v>2022-12-05</v>
      </c>
      <c r="F54" t="str">
        <f>Fixture!H54</f>
        <v>1-1</v>
      </c>
      <c r="G54">
        <f>VLOOKUP(Fixture!D54,Folha3!$A$2:$B$9,2,0)</f>
        <v>4</v>
      </c>
      <c r="H54">
        <f>VLOOKUP(Fixture!E54,Folha2!$A$2:$B$33,2,0)</f>
        <v>13</v>
      </c>
      <c r="I54">
        <f>VLOOKUP(Fixture!F54,Folha2!$A$2:$B$33,2,0)</f>
        <v>8</v>
      </c>
      <c r="J54" s="2">
        <v>2</v>
      </c>
      <c r="L54" t="str">
        <f t="shared" si="3"/>
        <v>INSERT INTO Jogo VALUES(53,'2022-12-05','1-1',4,13,8,2);</v>
      </c>
    </row>
    <row r="55" spans="1:12" x14ac:dyDescent="0.35">
      <c r="A55">
        <v>54</v>
      </c>
      <c r="B55" s="1">
        <f>Fixture!C55</f>
        <v>44900.791666666701</v>
      </c>
      <c r="C55" t="str">
        <f t="shared" si="0"/>
        <v>05</v>
      </c>
      <c r="D55">
        <f t="shared" si="1"/>
        <v>12</v>
      </c>
      <c r="E55" s="1" t="str">
        <f t="shared" si="2"/>
        <v>2022-12-05</v>
      </c>
      <c r="F55" t="str">
        <f>Fixture!H55</f>
        <v>3-1</v>
      </c>
      <c r="G55">
        <f>VLOOKUP(Fixture!D55,Folha3!$A$2:$B$9,2,0)</f>
        <v>8</v>
      </c>
      <c r="H55">
        <f>VLOOKUP(Fixture!E55,Folha2!$A$2:$B$33,2,0)</f>
        <v>4</v>
      </c>
      <c r="I55">
        <f>VLOOKUP(Fixture!F55,Folha2!$A$2:$B$33,2,0)</f>
        <v>30</v>
      </c>
      <c r="J55" s="2">
        <v>2</v>
      </c>
      <c r="L55" t="str">
        <f t="shared" si="3"/>
        <v>INSERT INTO Jogo VALUES(54,'2022-12-05','3-1',8,4,30,2);</v>
      </c>
    </row>
    <row r="56" spans="1:12" x14ac:dyDescent="0.35">
      <c r="A56">
        <v>55</v>
      </c>
      <c r="B56" s="1">
        <f>Fixture!C56</f>
        <v>44901.625</v>
      </c>
      <c r="C56" t="str">
        <f t="shared" si="0"/>
        <v>06</v>
      </c>
      <c r="D56">
        <f t="shared" si="1"/>
        <v>12</v>
      </c>
      <c r="E56" s="1" t="str">
        <f t="shared" si="2"/>
        <v>2022-12-06</v>
      </c>
      <c r="F56" t="str">
        <f>Fixture!H56</f>
        <v>2-2</v>
      </c>
      <c r="G56">
        <f>VLOOKUP(Fixture!D56,Folha3!$A$2:$B$9,2,0)</f>
        <v>6</v>
      </c>
      <c r="H56">
        <f>VLOOKUP(Fixture!E56,Folha2!$A$2:$B$33,2,0)</f>
        <v>3</v>
      </c>
      <c r="I56">
        <f>VLOOKUP(Fixture!F56,Folha2!$A$2:$B$33,2,0)</f>
        <v>27</v>
      </c>
      <c r="J56" s="2">
        <v>2</v>
      </c>
      <c r="L56" t="str">
        <f t="shared" si="3"/>
        <v>INSERT INTO Jogo VALUES(55,'2022-12-06','2-2',6,3,27,2);</v>
      </c>
    </row>
    <row r="57" spans="1:12" x14ac:dyDescent="0.35">
      <c r="A57">
        <v>56</v>
      </c>
      <c r="B57" s="1">
        <f>Fixture!C57</f>
        <v>44901.791666666701</v>
      </c>
      <c r="C57" t="str">
        <f t="shared" si="0"/>
        <v>06</v>
      </c>
      <c r="D57">
        <f t="shared" si="1"/>
        <v>12</v>
      </c>
      <c r="E57" s="1" t="str">
        <f t="shared" si="2"/>
        <v>2022-12-06</v>
      </c>
      <c r="F57" t="str">
        <f>Fixture!H57</f>
        <v>1-0</v>
      </c>
      <c r="G57">
        <f>VLOOKUP(Fixture!D57,Folha3!$A$2:$B$9,2,0)</f>
        <v>2</v>
      </c>
      <c r="H57">
        <f>VLOOKUP(Fixture!E57,Folha2!$A$2:$B$33,2,0)</f>
        <v>22</v>
      </c>
      <c r="I57">
        <f>VLOOKUP(Fixture!F57,Folha2!$A$2:$B$33,2,0)</f>
        <v>26</v>
      </c>
      <c r="J57" s="2">
        <v>2</v>
      </c>
      <c r="L57" t="str">
        <f t="shared" si="3"/>
        <v>INSERT INTO Jogo VALUES(56,'2022-12-06','1-0',2,22,26,2);</v>
      </c>
    </row>
    <row r="58" spans="1:12" x14ac:dyDescent="0.35">
      <c r="A58">
        <v>57</v>
      </c>
      <c r="B58" s="1">
        <f>Fixture!C58</f>
        <v>44904.625</v>
      </c>
      <c r="C58" t="str">
        <f t="shared" si="0"/>
        <v>09</v>
      </c>
      <c r="D58">
        <f t="shared" si="1"/>
        <v>12</v>
      </c>
      <c r="E58" s="1" t="str">
        <f t="shared" si="2"/>
        <v>2022-12-09</v>
      </c>
      <c r="F58" t="str">
        <f>Fixture!H58</f>
        <v>1-1</v>
      </c>
      <c r="G58">
        <f>VLOOKUP(Fixture!D58,Folha3!$A$2:$B$9,2,0)</f>
        <v>6</v>
      </c>
      <c r="H58">
        <f>VLOOKUP(Fixture!E58,Folha2!$A$2:$B$33,2,0)</f>
        <v>20</v>
      </c>
      <c r="I58">
        <f>VLOOKUP(Fixture!F58,Folha2!$A$2:$B$33,2,0)</f>
        <v>1</v>
      </c>
      <c r="J58" s="2">
        <v>3</v>
      </c>
      <c r="L58" t="str">
        <f t="shared" si="3"/>
        <v>INSERT INTO Jogo VALUES(57,'2022-12-09','1-1',6,20,1,3);</v>
      </c>
    </row>
    <row r="59" spans="1:12" x14ac:dyDescent="0.35">
      <c r="A59">
        <v>58</v>
      </c>
      <c r="B59" s="1">
        <f>Fixture!C59</f>
        <v>44904.791666666701</v>
      </c>
      <c r="C59" t="str">
        <f t="shared" si="0"/>
        <v>09</v>
      </c>
      <c r="D59">
        <f t="shared" si="1"/>
        <v>12</v>
      </c>
      <c r="E59" s="1" t="str">
        <f t="shared" si="2"/>
        <v>2022-12-09</v>
      </c>
      <c r="F59" t="str">
        <f>Fixture!H59</f>
        <v>2-3</v>
      </c>
      <c r="G59">
        <f>VLOOKUP(Fixture!D59,Folha3!$A$2:$B$9,2,0)</f>
        <v>2</v>
      </c>
      <c r="H59">
        <f>VLOOKUP(Fixture!E59,Folha2!$A$2:$B$33,2,0)</f>
        <v>13</v>
      </c>
      <c r="I59">
        <f>VLOOKUP(Fixture!F59,Folha2!$A$2:$B$33,2,0)</f>
        <v>4</v>
      </c>
      <c r="J59" s="2">
        <v>3</v>
      </c>
      <c r="L59" t="str">
        <f t="shared" si="3"/>
        <v>INSERT INTO Jogo VALUES(58,'2022-12-09','2-3',2,13,4,3);</v>
      </c>
    </row>
    <row r="60" spans="1:12" x14ac:dyDescent="0.35">
      <c r="A60">
        <v>59</v>
      </c>
      <c r="B60" s="1">
        <f>Fixture!C60</f>
        <v>44905.625</v>
      </c>
      <c r="C60">
        <f t="shared" si="0"/>
        <v>10</v>
      </c>
      <c r="D60">
        <f t="shared" si="1"/>
        <v>12</v>
      </c>
      <c r="E60" s="1" t="str">
        <f t="shared" si="2"/>
        <v>2022-12-10</v>
      </c>
      <c r="F60" t="str">
        <f>Fixture!H60</f>
        <v>1-1</v>
      </c>
      <c r="G60">
        <f>VLOOKUP(Fixture!D60,Folha3!$A$2:$B$9,2,0)</f>
        <v>5</v>
      </c>
      <c r="H60">
        <f>VLOOKUP(Fixture!E60,Folha2!$A$2:$B$33,2,0)</f>
        <v>11</v>
      </c>
      <c r="I60">
        <f>VLOOKUP(Fixture!F60,Folha2!$A$2:$B$33,2,0)</f>
        <v>12</v>
      </c>
      <c r="J60" s="2">
        <v>3</v>
      </c>
      <c r="L60" t="str">
        <f t="shared" si="3"/>
        <v>INSERT INTO Jogo VALUES(59,'2022-12-10','1-1',5,11,12,3);</v>
      </c>
    </row>
    <row r="61" spans="1:12" x14ac:dyDescent="0.35">
      <c r="A61">
        <v>60</v>
      </c>
      <c r="B61" s="1">
        <f>Fixture!C61</f>
        <v>44905.791666666701</v>
      </c>
      <c r="C61">
        <f t="shared" si="0"/>
        <v>10</v>
      </c>
      <c r="D61">
        <f t="shared" si="1"/>
        <v>12</v>
      </c>
      <c r="E61" s="1" t="str">
        <f t="shared" si="2"/>
        <v>2022-12-10</v>
      </c>
      <c r="F61" t="str">
        <f>Fixture!H61</f>
        <v>1-2</v>
      </c>
      <c r="G61">
        <f>VLOOKUP(Fixture!D61,Folha3!$A$2:$B$9,2,0)</f>
        <v>1</v>
      </c>
      <c r="H61">
        <f>VLOOKUP(Fixture!E61,Folha2!$A$2:$B$33,2,0)</f>
        <v>3</v>
      </c>
      <c r="I61">
        <f>VLOOKUP(Fixture!F61,Folha2!$A$2:$B$33,2,0)</f>
        <v>22</v>
      </c>
      <c r="J61" s="2">
        <v>3</v>
      </c>
      <c r="L61" t="str">
        <f t="shared" si="3"/>
        <v>INSERT INTO Jogo VALUES(60,'2022-12-10','1-2',1,3,22,3);</v>
      </c>
    </row>
    <row r="62" spans="1:12" x14ac:dyDescent="0.35">
      <c r="A62">
        <v>61</v>
      </c>
      <c r="B62" s="1">
        <f>Fixture!C62</f>
        <v>44908.791666666701</v>
      </c>
      <c r="C62">
        <f t="shared" si="0"/>
        <v>13</v>
      </c>
      <c r="D62">
        <f t="shared" si="1"/>
        <v>12</v>
      </c>
      <c r="E62" s="1" t="str">
        <f t="shared" si="2"/>
        <v>2022-12-13</v>
      </c>
      <c r="F62" t="str">
        <f>Fixture!H62</f>
        <v>2-1</v>
      </c>
      <c r="G62">
        <f>VLOOKUP(Fixture!D62,Folha3!$A$2:$B$9,2,0)</f>
        <v>2</v>
      </c>
      <c r="H62">
        <f>VLOOKUP(Fixture!E62,Folha2!$A$2:$B$33,2,0)</f>
        <v>1</v>
      </c>
      <c r="I62">
        <f>VLOOKUP(Fixture!F62,Folha2!$A$2:$B$33,2,0)</f>
        <v>4</v>
      </c>
      <c r="J62" s="2">
        <v>4</v>
      </c>
      <c r="L62" t="str">
        <f t="shared" si="3"/>
        <v>INSERT INTO Jogo VALUES(61,'2022-12-13','2-1',2,1,4,4);</v>
      </c>
    </row>
    <row r="63" spans="1:12" x14ac:dyDescent="0.35">
      <c r="A63">
        <v>62</v>
      </c>
      <c r="B63" s="1">
        <f>Fixture!C63</f>
        <v>44909.791666666701</v>
      </c>
      <c r="C63">
        <f t="shared" si="0"/>
        <v>14</v>
      </c>
      <c r="D63">
        <f t="shared" si="1"/>
        <v>12</v>
      </c>
      <c r="E63" s="1" t="str">
        <f t="shared" si="2"/>
        <v>2022-12-14</v>
      </c>
      <c r="F63" t="str">
        <f>Fixture!H63</f>
        <v>1-1</v>
      </c>
      <c r="G63">
        <f>VLOOKUP(Fixture!D63,Folha3!$A$2:$B$9,2,0)</f>
        <v>1</v>
      </c>
      <c r="H63">
        <f>VLOOKUP(Fixture!E63,Folha2!$A$2:$B$33,2,0)</f>
        <v>12</v>
      </c>
      <c r="I63">
        <f>VLOOKUP(Fixture!F63,Folha2!$A$2:$B$33,2,0)</f>
        <v>22</v>
      </c>
      <c r="J63" s="2">
        <v>4</v>
      </c>
      <c r="L63" t="str">
        <f t="shared" si="3"/>
        <v>INSERT INTO Jogo VALUES(62,'2022-12-14','1-1',1,12,22,4);</v>
      </c>
    </row>
    <row r="64" spans="1:12" x14ac:dyDescent="0.35">
      <c r="A64">
        <v>63</v>
      </c>
      <c r="B64" s="1">
        <f>Fixture!C64</f>
        <v>44912.625</v>
      </c>
      <c r="C64">
        <f t="shared" si="0"/>
        <v>17</v>
      </c>
      <c r="D64">
        <f t="shared" si="1"/>
        <v>12</v>
      </c>
      <c r="E64" s="1" t="str">
        <f t="shared" si="2"/>
        <v>2022-12-17</v>
      </c>
      <c r="F64" t="str">
        <f>Fixture!H64</f>
        <v>0-2</v>
      </c>
      <c r="G64">
        <f>VLOOKUP(Fixture!D64,Folha3!$A$2:$B$9,2,0)</f>
        <v>7</v>
      </c>
      <c r="H64">
        <f>VLOOKUP(Fixture!E64,Folha2!$A$2:$B$33,2,0)</f>
        <v>4</v>
      </c>
      <c r="I64">
        <f>VLOOKUP(Fixture!F64,Folha2!$A$2:$B$33,2,0)</f>
        <v>12</v>
      </c>
      <c r="J64" s="2">
        <v>5</v>
      </c>
      <c r="L64" t="str">
        <f t="shared" si="3"/>
        <v>INSERT INTO Jogo VALUES(63,'2022-12-17','0-2',7,4,12,5);</v>
      </c>
    </row>
    <row r="65" spans="1:12" x14ac:dyDescent="0.35">
      <c r="A65">
        <v>64</v>
      </c>
      <c r="B65" s="1">
        <f>Fixture!C65</f>
        <v>44913.625</v>
      </c>
      <c r="C65">
        <f t="shared" si="0"/>
        <v>18</v>
      </c>
      <c r="D65">
        <f t="shared" ref="D65" si="4">IF(MONTH(B65)&lt;10,"0"&amp;MONTH(B65),MONTH(B65))</f>
        <v>12</v>
      </c>
      <c r="E65" s="1" t="str">
        <f t="shared" si="2"/>
        <v>2022-12-18</v>
      </c>
      <c r="F65" t="str">
        <f>Fixture!H65</f>
        <v>0-1</v>
      </c>
      <c r="G65">
        <f>VLOOKUP(Fixture!D65,Folha3!$A$2:$B$9,2,0)</f>
        <v>2</v>
      </c>
      <c r="H65">
        <f>VLOOKUP(Fixture!E65,Folha2!$A$2:$B$33,2,0)</f>
        <v>1</v>
      </c>
      <c r="I65">
        <f>VLOOKUP(Fixture!F65,Folha2!$A$2:$B$33,2,0)</f>
        <v>22</v>
      </c>
      <c r="J65" s="2">
        <v>6</v>
      </c>
      <c r="L65" t="str">
        <f t="shared" ref="L65" si="5">"INSERT INTO Jogo VALUES("&amp;A65&amp;",'"&amp;E65&amp;"','"&amp;F65&amp;"',"&amp;G65&amp;","&amp;H65&amp;","&amp;I65&amp;","&amp;J65&amp;");"</f>
        <v>INSERT INTO Jogo VALUES(64,'2022-12-18','0-1',2,1,22,6);</v>
      </c>
    </row>
    <row r="66" spans="1:12" x14ac:dyDescent="0.35">
      <c r="J6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FD57-8499-4DED-A666-64E43D451474}">
  <dimension ref="A1:B33"/>
  <sheetViews>
    <sheetView workbookViewId="0">
      <selection activeCell="A11" sqref="A1:B1048576"/>
    </sheetView>
  </sheetViews>
  <sheetFormatPr defaultRowHeight="14.5" x14ac:dyDescent="0.35"/>
  <cols>
    <col min="1" max="1" width="13.26953125" bestFit="1" customWidth="1"/>
  </cols>
  <sheetData>
    <row r="1" spans="1:2" x14ac:dyDescent="0.35">
      <c r="A1" t="s">
        <v>69</v>
      </c>
      <c r="B1" t="s">
        <v>61</v>
      </c>
    </row>
    <row r="2" spans="1:2" x14ac:dyDescent="0.35">
      <c r="A2" s="2" t="s">
        <v>23</v>
      </c>
      <c r="B2">
        <v>1</v>
      </c>
    </row>
    <row r="3" spans="1:2" x14ac:dyDescent="0.35">
      <c r="A3" s="2" t="s">
        <v>35</v>
      </c>
      <c r="B3">
        <v>2</v>
      </c>
    </row>
    <row r="4" spans="1:2" x14ac:dyDescent="0.35">
      <c r="A4" s="2" t="s">
        <v>44</v>
      </c>
      <c r="B4">
        <v>3</v>
      </c>
    </row>
    <row r="5" spans="1:2" x14ac:dyDescent="0.35">
      <c r="A5" s="2" t="s">
        <v>54</v>
      </c>
      <c r="B5">
        <v>4</v>
      </c>
    </row>
    <row r="6" spans="1:2" x14ac:dyDescent="0.35">
      <c r="A6" s="2" t="s">
        <v>47</v>
      </c>
      <c r="B6">
        <v>5</v>
      </c>
    </row>
    <row r="7" spans="1:2" x14ac:dyDescent="0.35">
      <c r="A7" s="2" t="s">
        <v>45</v>
      </c>
      <c r="B7">
        <v>6</v>
      </c>
    </row>
    <row r="8" spans="1:2" x14ac:dyDescent="0.35">
      <c r="A8" s="2" t="s">
        <v>43</v>
      </c>
      <c r="B8">
        <v>7</v>
      </c>
    </row>
    <row r="9" spans="1:2" x14ac:dyDescent="0.35">
      <c r="A9" s="2" t="s">
        <v>37</v>
      </c>
      <c r="B9">
        <v>8</v>
      </c>
    </row>
    <row r="10" spans="1:2" x14ac:dyDescent="0.35">
      <c r="A10" s="2" t="s">
        <v>27</v>
      </c>
      <c r="B10">
        <v>9</v>
      </c>
    </row>
    <row r="11" spans="1:2" x14ac:dyDescent="0.35">
      <c r="A11" s="2" t="s">
        <v>10</v>
      </c>
      <c r="B11">
        <v>10</v>
      </c>
    </row>
    <row r="12" spans="1:2" x14ac:dyDescent="0.35">
      <c r="A12" s="2" t="s">
        <v>13</v>
      </c>
      <c r="B12">
        <v>11</v>
      </c>
    </row>
    <row r="13" spans="1:2" x14ac:dyDescent="0.35">
      <c r="A13" s="2" t="s">
        <v>34</v>
      </c>
      <c r="B13">
        <v>12</v>
      </c>
    </row>
    <row r="14" spans="1:2" x14ac:dyDescent="0.35">
      <c r="A14" s="2" t="s">
        <v>39</v>
      </c>
      <c r="B14">
        <v>13</v>
      </c>
    </row>
    <row r="15" spans="1:2" x14ac:dyDescent="0.35">
      <c r="A15" s="2" t="s">
        <v>53</v>
      </c>
      <c r="B15">
        <v>14</v>
      </c>
    </row>
    <row r="16" spans="1:2" x14ac:dyDescent="0.35">
      <c r="A16" s="2" t="s">
        <v>14</v>
      </c>
      <c r="B16">
        <v>15</v>
      </c>
    </row>
    <row r="17" spans="1:2" x14ac:dyDescent="0.35">
      <c r="A17" s="2" t="s">
        <v>40</v>
      </c>
      <c r="B17">
        <v>16</v>
      </c>
    </row>
    <row r="18" spans="1:2" x14ac:dyDescent="0.35">
      <c r="A18" s="2" t="s">
        <v>50</v>
      </c>
      <c r="B18">
        <v>17</v>
      </c>
    </row>
    <row r="19" spans="1:2" x14ac:dyDescent="0.35">
      <c r="A19" s="2" t="s">
        <v>31</v>
      </c>
      <c r="B19">
        <v>18</v>
      </c>
    </row>
    <row r="20" spans="1:2" x14ac:dyDescent="0.35">
      <c r="A20" s="2" t="s">
        <v>85</v>
      </c>
      <c r="B20">
        <v>19</v>
      </c>
    </row>
    <row r="21" spans="1:2" x14ac:dyDescent="0.35">
      <c r="A21" s="2" t="s">
        <v>18</v>
      </c>
      <c r="B21">
        <v>20</v>
      </c>
    </row>
    <row r="22" spans="1:2" x14ac:dyDescent="0.35">
      <c r="A22" s="2" t="s">
        <v>32</v>
      </c>
      <c r="B22">
        <v>21</v>
      </c>
    </row>
    <row r="23" spans="1:2" x14ac:dyDescent="0.35">
      <c r="A23" s="2" t="s">
        <v>52</v>
      </c>
      <c r="B23">
        <v>22</v>
      </c>
    </row>
    <row r="24" spans="1:2" x14ac:dyDescent="0.35">
      <c r="A24" s="2" t="s">
        <v>9</v>
      </c>
      <c r="B24">
        <v>23</v>
      </c>
    </row>
    <row r="25" spans="1:2" x14ac:dyDescent="0.35">
      <c r="A25" s="2" t="s">
        <v>24</v>
      </c>
      <c r="B25">
        <v>24</v>
      </c>
    </row>
    <row r="26" spans="1:2" x14ac:dyDescent="0.35">
      <c r="A26" s="2" t="s">
        <v>17</v>
      </c>
      <c r="B26">
        <v>25</v>
      </c>
    </row>
    <row r="27" spans="1:2" x14ac:dyDescent="0.35">
      <c r="A27" s="2" t="s">
        <v>55</v>
      </c>
      <c r="B27">
        <v>26</v>
      </c>
    </row>
    <row r="28" spans="1:2" x14ac:dyDescent="0.35">
      <c r="A28" s="2" t="s">
        <v>42</v>
      </c>
      <c r="B28">
        <v>27</v>
      </c>
    </row>
    <row r="29" spans="1:2" x14ac:dyDescent="0.35">
      <c r="A29" s="2" t="s">
        <v>46</v>
      </c>
      <c r="B29">
        <v>28</v>
      </c>
    </row>
    <row r="30" spans="1:2" x14ac:dyDescent="0.35">
      <c r="A30" s="2" t="s">
        <v>28</v>
      </c>
      <c r="B30">
        <v>29</v>
      </c>
    </row>
    <row r="31" spans="1:2" x14ac:dyDescent="0.35">
      <c r="A31" s="2" t="s">
        <v>49</v>
      </c>
      <c r="B31">
        <v>30</v>
      </c>
    </row>
    <row r="32" spans="1:2" x14ac:dyDescent="0.35">
      <c r="A32" s="2" t="s">
        <v>20</v>
      </c>
      <c r="B32">
        <v>31</v>
      </c>
    </row>
    <row r="33" spans="1:2" x14ac:dyDescent="0.35">
      <c r="A33" s="2" t="s">
        <v>21</v>
      </c>
      <c r="B33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91CD-2160-4A55-92C1-E10EC89BFFE9}">
  <dimension ref="A1:B9"/>
  <sheetViews>
    <sheetView workbookViewId="0">
      <selection activeCell="B10" sqref="B10"/>
    </sheetView>
  </sheetViews>
  <sheetFormatPr defaultRowHeight="14.5" x14ac:dyDescent="0.35"/>
  <cols>
    <col min="1" max="1" width="25.36328125" bestFit="1" customWidth="1"/>
  </cols>
  <sheetData>
    <row r="1" spans="1:2" x14ac:dyDescent="0.35">
      <c r="A1" t="s">
        <v>68</v>
      </c>
      <c r="B1" t="s">
        <v>61</v>
      </c>
    </row>
    <row r="2" spans="1:2" x14ac:dyDescent="0.35">
      <c r="A2" t="s">
        <v>8</v>
      </c>
      <c r="B2">
        <v>1</v>
      </c>
    </row>
    <row r="3" spans="1:2" x14ac:dyDescent="0.35">
      <c r="A3" t="s">
        <v>22</v>
      </c>
      <c r="B3">
        <v>2</v>
      </c>
    </row>
    <row r="4" spans="1:2" x14ac:dyDescent="0.35">
      <c r="A4" t="s">
        <v>19</v>
      </c>
      <c r="B4">
        <v>3</v>
      </c>
    </row>
    <row r="5" spans="1:2" x14ac:dyDescent="0.35">
      <c r="A5" t="s">
        <v>33</v>
      </c>
      <c r="B5">
        <v>4</v>
      </c>
    </row>
    <row r="6" spans="1:2" x14ac:dyDescent="0.35">
      <c r="A6" t="s">
        <v>16</v>
      </c>
      <c r="B6">
        <v>5</v>
      </c>
    </row>
    <row r="7" spans="1:2" x14ac:dyDescent="0.35">
      <c r="A7" t="s">
        <v>26</v>
      </c>
      <c r="B7">
        <v>6</v>
      </c>
    </row>
    <row r="8" spans="1:2" x14ac:dyDescent="0.35">
      <c r="A8" t="s">
        <v>12</v>
      </c>
      <c r="B8">
        <v>7</v>
      </c>
    </row>
    <row r="9" spans="1:2" x14ac:dyDescent="0.35">
      <c r="A9" t="s">
        <v>30</v>
      </c>
      <c r="B9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Fixture</vt:lpstr>
      <vt:lpstr>0</vt:lpstr>
      <vt:lpstr>Folha2</vt:lpstr>
      <vt:lpstr>Folha3</vt:lpstr>
      <vt:lpstr>Fixture!Títulos_de_Impressão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FIFA World Cup 2022 Fixture</dc:title>
  <dc:creator>fixturedownload.com</dc:creator>
  <cp:lastModifiedBy>Manuel Neto</cp:lastModifiedBy>
  <dcterms:modified xsi:type="dcterms:W3CDTF">2022-11-17T00:47:32Z</dcterms:modified>
</cp:coreProperties>
</file>