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" windowHeight="1170" firstSheet="2" activeTab="2"/>
  </bookViews>
  <sheets>
    <sheet name="Readme" sheetId="4" r:id="rId1"/>
    <sheet name="SetBasicData" sheetId="8" r:id="rId2"/>
    <sheet name="Set700Section" sheetId="16" r:id="rId3"/>
    <sheet name="Set800Section" sheetId="10" r:id="rId4"/>
    <sheet name="Set900Section" sheetId="11" r:id="rId5"/>
    <sheet name="Set1000Section" sheetId="12" r:id="rId6"/>
    <sheet name="Set1100Section" sheetId="13" r:id="rId7"/>
    <sheet name="Set1200Section" sheetId="14" r:id="rId8"/>
    <sheet name="SetPCData" sheetId="28" r:id="rId9"/>
    <sheet name="Set1300Section" sheetId="15" r:id="rId10"/>
    <sheet name="SetFeeDetails" sheetId="17" r:id="rId11"/>
    <sheet name="VerifySec32PointsandFees" sheetId="18" r:id="rId12"/>
    <sheet name="VerifyDailyInterest" sheetId="20" r:id="rId13"/>
    <sheet name="TotalEstimatedFunds" sheetId="21" r:id="rId14"/>
    <sheet name="VerifyClosingCostsSummary" sheetId="22" r:id="rId15"/>
    <sheet name="ChangeApprisalFee" sheetId="25" r:id="rId16"/>
    <sheet name="VerifyTotalEstimatedFunds" sheetId="23" r:id="rId17"/>
    <sheet name="VerifyFeeDetails" sheetId="26" r:id="rId18"/>
    <sheet name="VerifyMIPGuaranteeFeeCalc" sheetId="27" r:id="rId19"/>
  </sheets>
  <calcPr calcId="152511"/>
</workbook>
</file>

<file path=xl/calcChain.xml><?xml version="1.0" encoding="utf-8"?>
<calcChain xmlns="http://schemas.openxmlformats.org/spreadsheetml/2006/main">
  <c r="F8" i="22" l="1"/>
  <c r="E8" i="22"/>
  <c r="F7" i="22"/>
  <c r="E7" i="22"/>
  <c r="F6" i="22" l="1"/>
  <c r="E6" i="22"/>
  <c r="F5" i="22"/>
  <c r="E5" i="22"/>
  <c r="Z35" i="12" l="1"/>
  <c r="AB36" i="12" l="1"/>
  <c r="AB35" i="12"/>
  <c r="AB34" i="12"/>
  <c r="AB37" i="12" l="1"/>
  <c r="AB33" i="12" l="1"/>
  <c r="F17" i="26" l="1"/>
  <c r="AB50" i="12" l="1"/>
  <c r="AB73" i="12" l="1"/>
  <c r="Z73" i="12"/>
  <c r="C22" i="26" l="1"/>
  <c r="C21" i="26"/>
  <c r="C20" i="26"/>
  <c r="C19" i="26"/>
  <c r="C18" i="26"/>
  <c r="C17" i="26"/>
  <c r="D19" i="26"/>
  <c r="B18" i="26"/>
  <c r="D22" i="26"/>
  <c r="B21" i="26"/>
  <c r="D20" i="26"/>
  <c r="E19" i="26"/>
  <c r="AO62" i="12" l="1"/>
  <c r="E22" i="26" l="1"/>
  <c r="D21" i="26"/>
  <c r="G20" i="26"/>
  <c r="G17" i="26" l="1"/>
  <c r="D17" i="26"/>
  <c r="B15" i="26" l="1"/>
  <c r="D16" i="26"/>
  <c r="D15" i="26"/>
  <c r="D14" i="26"/>
  <c r="C16" i="26"/>
  <c r="C15" i="26"/>
  <c r="C14" i="26"/>
  <c r="G14" i="26"/>
  <c r="Z62" i="12" l="1"/>
  <c r="D13" i="26" l="1"/>
  <c r="C13" i="26"/>
  <c r="E13" i="26"/>
  <c r="D12" i="26"/>
  <c r="G12" i="26"/>
  <c r="C12" i="26"/>
  <c r="F11" i="26"/>
  <c r="D11" i="26"/>
  <c r="C11" i="26"/>
  <c r="G11" i="26" l="1"/>
  <c r="J10" i="26" l="1"/>
  <c r="K10" i="26"/>
  <c r="I7" i="26"/>
  <c r="H7" i="26"/>
  <c r="I8" i="26"/>
  <c r="H8" i="26"/>
  <c r="F9" i="26"/>
  <c r="C9" i="26"/>
  <c r="D9" i="26"/>
  <c r="E9" i="26"/>
  <c r="C8" i="26"/>
  <c r="B8" i="26"/>
  <c r="G7" i="26"/>
  <c r="C7" i="26"/>
  <c r="F8" i="26"/>
  <c r="F7" i="26"/>
  <c r="D8" i="26"/>
  <c r="D7" i="26"/>
  <c r="I6" i="26" l="1"/>
  <c r="I5" i="26"/>
  <c r="H6" i="26"/>
  <c r="H5" i="26"/>
  <c r="I4" i="26"/>
  <c r="H4" i="26"/>
  <c r="C6" i="26"/>
  <c r="C5" i="26"/>
  <c r="B5" i="26"/>
  <c r="E6" i="26"/>
  <c r="D6" i="26"/>
  <c r="F5" i="26"/>
  <c r="D5" i="26"/>
  <c r="F4" i="26"/>
  <c r="D4" i="26"/>
  <c r="G4" i="26"/>
  <c r="C4" i="26"/>
  <c r="F3" i="26" l="1"/>
  <c r="E3" i="26"/>
  <c r="D3" i="26"/>
  <c r="C3" i="26"/>
  <c r="F2" i="26" l="1"/>
  <c r="D2" i="26"/>
  <c r="C2" i="26"/>
  <c r="B2" i="26"/>
  <c r="M44" i="11" l="1"/>
  <c r="L44" i="11"/>
  <c r="N18" i="8" l="1"/>
  <c r="N10" i="8" l="1"/>
  <c r="G4" i="23" l="1"/>
  <c r="E4" i="22" l="1"/>
  <c r="E3" i="22"/>
  <c r="D4" i="22"/>
  <c r="D3" i="22"/>
  <c r="B3" i="22"/>
  <c r="C3" i="22"/>
  <c r="B4" i="22"/>
  <c r="C4" i="22"/>
  <c r="G3" i="23"/>
  <c r="F4" i="23"/>
  <c r="F3" i="23"/>
  <c r="F2" i="23"/>
  <c r="E4" i="23"/>
  <c r="E3" i="23"/>
  <c r="D3" i="23"/>
  <c r="D4" i="23"/>
  <c r="C4" i="23"/>
  <c r="C3" i="23"/>
  <c r="H3" i="23"/>
  <c r="H4" i="23"/>
  <c r="E2" i="22" l="1"/>
  <c r="D2" i="22"/>
  <c r="C2" i="22"/>
  <c r="B2" i="22"/>
  <c r="G2" i="23"/>
  <c r="E2" i="23"/>
  <c r="D2" i="23"/>
  <c r="C2" i="23"/>
  <c r="B2" i="23"/>
  <c r="N8" i="8" l="1"/>
  <c r="M34" i="11" l="1"/>
  <c r="L34" i="11"/>
  <c r="Z33" i="12" l="1"/>
  <c r="M32" i="11" l="1"/>
  <c r="L32" i="11"/>
  <c r="M31" i="11" l="1"/>
  <c r="L31" i="11"/>
  <c r="M30" i="11" l="1"/>
  <c r="L30" i="11"/>
  <c r="M29" i="11" l="1"/>
  <c r="L29" i="11"/>
  <c r="Y37" i="12" l="1"/>
  <c r="Z37" i="12" s="1"/>
  <c r="M28" i="11" l="1"/>
  <c r="L28" i="11"/>
  <c r="Z34" i="12" l="1"/>
  <c r="AA37" i="12" l="1"/>
  <c r="Z36" i="12"/>
  <c r="AA36" i="12"/>
  <c r="AA35" i="12" l="1"/>
  <c r="AA34" i="12" l="1"/>
  <c r="AA33" i="12"/>
  <c r="M27" i="11" l="1"/>
  <c r="L27" i="11"/>
  <c r="M26" i="11" l="1"/>
  <c r="L26" i="11"/>
  <c r="M18" i="11" l="1"/>
  <c r="L18" i="11"/>
  <c r="N3" i="8" l="1"/>
  <c r="L19" i="11" l="1"/>
  <c r="L13" i="11" l="1"/>
  <c r="M12" i="11" l="1"/>
  <c r="L12" i="11"/>
  <c r="L6" i="11" l="1"/>
  <c r="L5" i="11" l="1"/>
  <c r="L3" i="11" l="1"/>
</calcChain>
</file>

<file path=xl/sharedStrings.xml><?xml version="1.0" encoding="utf-8"?>
<sst xmlns="http://schemas.openxmlformats.org/spreadsheetml/2006/main" count="1367" uniqueCount="985">
  <si>
    <t>Note:</t>
  </si>
  <si>
    <t>RowID</t>
  </si>
  <si>
    <t>801a_LoanOriginationFess</t>
  </si>
  <si>
    <t>801b_ApplicationFees</t>
  </si>
  <si>
    <t>802a_Percent</t>
  </si>
  <si>
    <t>802a_Amount</t>
  </si>
  <si>
    <t>802e_Amount</t>
  </si>
  <si>
    <t>901_Chargesdays</t>
  </si>
  <si>
    <t>903_mths</t>
  </si>
  <si>
    <t>1002_mths</t>
  </si>
  <si>
    <t>1003_mths</t>
  </si>
  <si>
    <t>1004_mths</t>
  </si>
  <si>
    <t>1101a_Borrower</t>
  </si>
  <si>
    <t>1101a_Seller</t>
  </si>
  <si>
    <t>1101b_Borrower</t>
  </si>
  <si>
    <t>1101b_Seller</t>
  </si>
  <si>
    <t>1202_Borrower</t>
  </si>
  <si>
    <t>1203_Borrower</t>
  </si>
  <si>
    <t>1204_Borrower</t>
  </si>
  <si>
    <t>1302_Borrower</t>
  </si>
  <si>
    <t>1303_Borrower</t>
  </si>
  <si>
    <t>Please use "Shared_RowID"as much as possible, and if your data is specific, naming conventions and style should be "Story_XXXXX"</t>
  </si>
  <si>
    <t>Shared_BasicData1</t>
  </si>
  <si>
    <t>801d_UnderwritingFees</t>
  </si>
  <si>
    <t>802e_Percent</t>
  </si>
  <si>
    <t>804_Borrower</t>
  </si>
  <si>
    <t>805_Borrower</t>
  </si>
  <si>
    <t>806_Borrower</t>
  </si>
  <si>
    <t>807_Borrower</t>
  </si>
  <si>
    <t>901_InterestFrom</t>
  </si>
  <si>
    <t>06/16/2015</t>
  </si>
  <si>
    <t>904_Taxes</t>
  </si>
  <si>
    <t>1002_Ins</t>
  </si>
  <si>
    <t>85</t>
  </si>
  <si>
    <t>1004_Taxes</t>
  </si>
  <si>
    <t>1101c_Borrower</t>
  </si>
  <si>
    <t>1101a_Text</t>
  </si>
  <si>
    <t>Insurance Binder</t>
  </si>
  <si>
    <t>1101b_Text</t>
  </si>
  <si>
    <t>TItle Insurance</t>
  </si>
  <si>
    <t>1101c_Text</t>
  </si>
  <si>
    <t>Title Search</t>
  </si>
  <si>
    <t>500</t>
  </si>
  <si>
    <t>1102a_Borrower</t>
  </si>
  <si>
    <t>26600_800Line</t>
  </si>
  <si>
    <t>26600_900Line</t>
  </si>
  <si>
    <t>26600_1000Line</t>
  </si>
  <si>
    <t>26600_1100Line</t>
  </si>
  <si>
    <t>26600_1200Line</t>
  </si>
  <si>
    <t>26600_1300Line</t>
  </si>
  <si>
    <t>701_Borrower</t>
  </si>
  <si>
    <t>Story_26773</t>
  </si>
  <si>
    <t>901_Interestfrom</t>
  </si>
  <si>
    <t>26089_Section900</t>
  </si>
  <si>
    <t>1005_Taxes</t>
  </si>
  <si>
    <t>1006_Insurance</t>
  </si>
  <si>
    <t>1007_Reserve</t>
  </si>
  <si>
    <t>1008_Reserve</t>
  </si>
  <si>
    <t>1009_Reserve</t>
  </si>
  <si>
    <t>26046_1000Line</t>
  </si>
  <si>
    <t>E2E_DisclosureTracking</t>
  </si>
  <si>
    <t>25367_Section900</t>
  </si>
  <si>
    <t>1010_USDAAnnualFee</t>
  </si>
  <si>
    <t>mths</t>
  </si>
  <si>
    <t>monthlyfee</t>
  </si>
  <si>
    <t>Borrower</t>
  </si>
  <si>
    <t>Seller</t>
  </si>
  <si>
    <t>Bor_Financed</t>
  </si>
  <si>
    <t>Bor_POC</t>
  </si>
  <si>
    <t>Seller_POC</t>
  </si>
  <si>
    <t>Lender_PAC</t>
  </si>
  <si>
    <t>Lender_POC</t>
  </si>
  <si>
    <t>Broker_PAC</t>
  </si>
  <si>
    <t>Broker_POC</t>
  </si>
  <si>
    <t>Other_PAC</t>
  </si>
  <si>
    <t>Other_POC</t>
  </si>
  <si>
    <t>26095_TC1_903</t>
  </si>
  <si>
    <t>26095_Others</t>
  </si>
  <si>
    <t>Sec32PointsandFees</t>
  </si>
  <si>
    <t>26095_Blank</t>
  </si>
  <si>
    <t>200.00</t>
  </si>
  <si>
    <t>27176_Section900</t>
  </si>
  <si>
    <t>23711_800Line</t>
  </si>
  <si>
    <t>801a_ProcessingFees</t>
  </si>
  <si>
    <t>801b_UnderwritingFees</t>
  </si>
  <si>
    <t>804_AppraisalFees</t>
  </si>
  <si>
    <t>805_CreditReport</t>
  </si>
  <si>
    <t>806_TaxService</t>
  </si>
  <si>
    <t>807_FloodCertification</t>
  </si>
  <si>
    <t>ProcessingFees_Seller</t>
  </si>
  <si>
    <t>UnderwritingFees_Seller</t>
  </si>
  <si>
    <t>LoanOriginationFees_Seller</t>
  </si>
  <si>
    <t>ApplicationFees_Seller</t>
  </si>
  <si>
    <t>1007_Mths</t>
  </si>
  <si>
    <t>1008_Mths</t>
  </si>
  <si>
    <t>1009_Mths</t>
  </si>
  <si>
    <t>1010_Mths</t>
  </si>
  <si>
    <t>13120_Section1000_TestData4</t>
  </si>
  <si>
    <t>13120_Section1000_TestData5</t>
  </si>
  <si>
    <t>13120_Section1000_TestData6</t>
  </si>
  <si>
    <t>801c_ProcessingFees</t>
  </si>
  <si>
    <t>802c_Borrower</t>
  </si>
  <si>
    <t>802d_Borrower</t>
  </si>
  <si>
    <t>802b_Percent</t>
  </si>
  <si>
    <t>804_PaidBy</t>
  </si>
  <si>
    <t>27202_27406</t>
  </si>
  <si>
    <t>L</t>
  </si>
  <si>
    <t>27606_Section900_TestData1</t>
  </si>
  <si>
    <t>1003_Mths</t>
  </si>
  <si>
    <t>27606_Section1000_TestData1</t>
  </si>
  <si>
    <t>27606_Section800_TestData1</t>
  </si>
  <si>
    <t>27606_Section1300_TestData1</t>
  </si>
  <si>
    <t>1302_PaidBy</t>
  </si>
  <si>
    <t>B</t>
  </si>
  <si>
    <t>27202_27435</t>
  </si>
  <si>
    <t>27202_27436</t>
  </si>
  <si>
    <t>27202_27437</t>
  </si>
  <si>
    <t>27202_27503</t>
  </si>
  <si>
    <t>27202_27505</t>
  </si>
  <si>
    <t>27606_Section800_TestData2</t>
  </si>
  <si>
    <t>27606_Section900_TestData2</t>
  </si>
  <si>
    <t>27606_Section1000_TestData2</t>
  </si>
  <si>
    <t>27606_Section1300_TestData2</t>
  </si>
  <si>
    <t>27606_Section800_TestData3</t>
  </si>
  <si>
    <t>27606_Section900_TestData3</t>
  </si>
  <si>
    <t>27606_Section1000_TestData3</t>
  </si>
  <si>
    <t>27606_Section1300_TestData3</t>
  </si>
  <si>
    <t>27202_27444</t>
  </si>
  <si>
    <t>27606_Section1300_TestData4</t>
  </si>
  <si>
    <t>27606_Section1000_TestData4</t>
  </si>
  <si>
    <t>27606_Section900_TestData4</t>
  </si>
  <si>
    <t>27606_Section800_TestData4</t>
  </si>
  <si>
    <t>26825_TC1_Section700</t>
  </si>
  <si>
    <t>26825_TC19_Section700</t>
  </si>
  <si>
    <t>26825_TC21_1_Section700</t>
  </si>
  <si>
    <t>26825_TC21_2_Section700</t>
  </si>
  <si>
    <t>26825_Others_Section700</t>
  </si>
  <si>
    <t>26825_TC22_2_Section700</t>
  </si>
  <si>
    <t>26825_TC20_1_Section800</t>
  </si>
  <si>
    <t>26825_TC20_2_Section800</t>
  </si>
  <si>
    <t>26825_Others_Section800</t>
  </si>
  <si>
    <t>26825_TC22_2_Section800</t>
  </si>
  <si>
    <t>26825_Section900</t>
  </si>
  <si>
    <t>27202_27528</t>
  </si>
  <si>
    <t>27202_27532</t>
  </si>
  <si>
    <t>29743_1100Line</t>
  </si>
  <si>
    <t>1101d_Text</t>
  </si>
  <si>
    <t>1101a_PaidByBorrower</t>
  </si>
  <si>
    <t>1101b_PaidByBorrower</t>
  </si>
  <si>
    <t>1101c_PaidByBorrower</t>
  </si>
  <si>
    <t>1101d_Borrower</t>
  </si>
  <si>
    <t>1101d_PaidByBorrower</t>
  </si>
  <si>
    <t>1101e_Text</t>
  </si>
  <si>
    <t>1101e_Borrower</t>
  </si>
  <si>
    <t>1101e_PaidByBorrower</t>
  </si>
  <si>
    <t>1101f_Text</t>
  </si>
  <si>
    <t>1101f_Borrower</t>
  </si>
  <si>
    <t>1101f_PaidByBorrower</t>
  </si>
  <si>
    <t>1102a_Text</t>
  </si>
  <si>
    <t>1102a_PaidByBorrower</t>
  </si>
  <si>
    <t>1102b_Text</t>
  </si>
  <si>
    <t>1102b_Borrower</t>
  </si>
  <si>
    <t>1102b_PaidByBorrower</t>
  </si>
  <si>
    <t>1102c_Text</t>
  </si>
  <si>
    <t>1102c_Borrower</t>
  </si>
  <si>
    <t>1102c_PaidByBorrower</t>
  </si>
  <si>
    <t>1102d_Text</t>
  </si>
  <si>
    <t>1102d_Borrower</t>
  </si>
  <si>
    <t>1102d_PaidByBorrower</t>
  </si>
  <si>
    <t>1102e_Text</t>
  </si>
  <si>
    <t>1102e_Borrower</t>
  </si>
  <si>
    <t>1102e_PaidByBorrower</t>
  </si>
  <si>
    <t>1102f_Text</t>
  </si>
  <si>
    <t>1102f_Borrower</t>
  </si>
  <si>
    <t>1102f_PaidByBorrower</t>
  </si>
  <si>
    <t>1102g_Text</t>
  </si>
  <si>
    <t>1102g_Borrower</t>
  </si>
  <si>
    <t>1102g_PaidByBorrower</t>
  </si>
  <si>
    <t>1102h_Text</t>
  </si>
  <si>
    <t>1102h_Borrower</t>
  </si>
  <si>
    <t>1102h_PaidByBorrower</t>
  </si>
  <si>
    <t>1102i_Text</t>
  </si>
  <si>
    <t>1102i_Borrower</t>
  </si>
  <si>
    <t>1102i_PaidByBorrower</t>
  </si>
  <si>
    <t>1102j_Text</t>
  </si>
  <si>
    <t>1102j_Borrower</t>
  </si>
  <si>
    <t>1102j_PaidByBorrower</t>
  </si>
  <si>
    <t>Title Insurance Services</t>
  </si>
  <si>
    <t>Title Policy</t>
  </si>
  <si>
    <t>Courier Fee</t>
  </si>
  <si>
    <t>Closing Protection Fee</t>
  </si>
  <si>
    <t>Wire Instructions Fee</t>
  </si>
  <si>
    <t>Titles Binder Policy Fee</t>
  </si>
  <si>
    <t>Company</t>
  </si>
  <si>
    <t>Closing Protection Letter</t>
  </si>
  <si>
    <t>Commitment Fee</t>
  </si>
  <si>
    <t>Endorsement Fee</t>
  </si>
  <si>
    <t>Wire Transfer</t>
  </si>
  <si>
    <t>Signing Agent Fee</t>
  </si>
  <si>
    <t>ON</t>
  </si>
  <si>
    <t>OFF</t>
  </si>
  <si>
    <t>Itemizefeeswhenprint</t>
  </si>
  <si>
    <t>28239_Section802E</t>
  </si>
  <si>
    <t>802e_AdditionalAmount</t>
  </si>
  <si>
    <t>901_InterestTo</t>
  </si>
  <si>
    <t>28239_Section900</t>
  </si>
  <si>
    <t>1003_MI</t>
  </si>
  <si>
    <t>28232_Section1000</t>
  </si>
  <si>
    <t>901_SellerAmount</t>
  </si>
  <si>
    <t>27386_Section800</t>
  </si>
  <si>
    <t>26052_TC2_26548_1</t>
  </si>
  <si>
    <t>26052_TC2_26548_2</t>
  </si>
  <si>
    <t>26052_TC2_26548_0</t>
  </si>
  <si>
    <t>29290_Interestfrom</t>
  </si>
  <si>
    <t>26052_TC3_26595_0</t>
  </si>
  <si>
    <t>26052_1</t>
  </si>
  <si>
    <t>26052_0</t>
  </si>
  <si>
    <t>26052_2</t>
  </si>
  <si>
    <t>26052_TC3_26595_1</t>
  </si>
  <si>
    <t>26052_3</t>
  </si>
  <si>
    <t>26052_4</t>
  </si>
  <si>
    <t>26052_5</t>
  </si>
  <si>
    <t>1205_Borrower</t>
  </si>
  <si>
    <t>28049_Borrower</t>
  </si>
  <si>
    <t>28049_1203Line</t>
  </si>
  <si>
    <t>28049_1204Line</t>
  </si>
  <si>
    <t>28049_1205Line</t>
  </si>
  <si>
    <t>26781_SetData</t>
  </si>
  <si>
    <t>29469_FeeDescription</t>
  </si>
  <si>
    <t>Test Fee Description</t>
  </si>
  <si>
    <t>29469_BorrowerOnly</t>
  </si>
  <si>
    <t>29469_SellerAmountCreditObligated</t>
  </si>
  <si>
    <t>100.00</t>
  </si>
  <si>
    <t>50.00</t>
  </si>
  <si>
    <t>29469_BrokerLenderOTherAmounts</t>
  </si>
  <si>
    <t>10.00</t>
  </si>
  <si>
    <t>5.00</t>
  </si>
  <si>
    <t>20.00</t>
  </si>
  <si>
    <t>15.00</t>
  </si>
  <si>
    <t>8.00</t>
  </si>
  <si>
    <t>7.00</t>
  </si>
  <si>
    <t>29469_PaidToType</t>
  </si>
  <si>
    <t>Broker</t>
  </si>
  <si>
    <t>29469_PaidToName</t>
  </si>
  <si>
    <t>Test Paid To Name</t>
  </si>
  <si>
    <t>FeeDescription</t>
  </si>
  <si>
    <t>PaidToType</t>
  </si>
  <si>
    <t>PaidToName</t>
  </si>
  <si>
    <t>28863_SetData</t>
  </si>
  <si>
    <t>389_BrokerFees</t>
  </si>
  <si>
    <t>1620_BrokerFees</t>
  </si>
  <si>
    <t>28863_SetData2</t>
  </si>
  <si>
    <t>30271_1007Line</t>
  </si>
  <si>
    <t>29532_SetData</t>
  </si>
  <si>
    <t>333_DailyInterest</t>
  </si>
  <si>
    <t>29532_TC1_4decimal</t>
  </si>
  <si>
    <t>29532_TC1_2decimal</t>
  </si>
  <si>
    <t>29532_TC2_4decimal</t>
  </si>
  <si>
    <t>56.6660</t>
  </si>
  <si>
    <t>29532_TC2_2decimal</t>
  </si>
  <si>
    <t>29532_TC3_4decimal</t>
  </si>
  <si>
    <t>56.6600</t>
  </si>
  <si>
    <t>29532_TC3_2decimal</t>
  </si>
  <si>
    <t>29532_TC4_4decimal</t>
  </si>
  <si>
    <t>56.6000</t>
  </si>
  <si>
    <t>29532_TC4_2decimal</t>
  </si>
  <si>
    <t>56.60</t>
  </si>
  <si>
    <t>29532_TC5_4decimal</t>
  </si>
  <si>
    <t>56.0000</t>
  </si>
  <si>
    <t>29532_TC5_2decimal</t>
  </si>
  <si>
    <t>56.00</t>
  </si>
  <si>
    <t>29648_Borrower</t>
  </si>
  <si>
    <t>373_1206</t>
  </si>
  <si>
    <t>374_1206_Borrower</t>
  </si>
  <si>
    <t>Transfer Taxes</t>
  </si>
  <si>
    <t>802f_Percent</t>
  </si>
  <si>
    <t>802f_Seller</t>
  </si>
  <si>
    <t>802g_Percent</t>
  </si>
  <si>
    <t>802g_Seller</t>
  </si>
  <si>
    <t>802h_Percent</t>
  </si>
  <si>
    <t>802h_Seller</t>
  </si>
  <si>
    <t>29650_TC1_SetData</t>
  </si>
  <si>
    <t>29650_TC2_SetData</t>
  </si>
  <si>
    <t>E2E_DetailsOfTransaction_Section800</t>
  </si>
  <si>
    <t>E2E_DetailsOfTransaction_Section1000</t>
  </si>
  <si>
    <t>801b_PaidBy</t>
  </si>
  <si>
    <t>E2E_2015Itemization_Section800</t>
  </si>
  <si>
    <t>1103_Borrower</t>
  </si>
  <si>
    <t>E2E_2015Itemization_Section1200</t>
  </si>
  <si>
    <t>E2E_2015Itemization_Section1300</t>
  </si>
  <si>
    <t>907_mths</t>
  </si>
  <si>
    <t>E2E_2015Itemization_Section900</t>
  </si>
  <si>
    <t>E2E_2015Itemization_Section800_CC</t>
  </si>
  <si>
    <t>AppraisalFees_Seller</t>
  </si>
  <si>
    <t>CreditReport_Seller</t>
  </si>
  <si>
    <t>TaxService_Seller</t>
  </si>
  <si>
    <t>FloodCert_Seller</t>
  </si>
  <si>
    <t>904_mths</t>
  </si>
  <si>
    <t>907_Taxes</t>
  </si>
  <si>
    <t>908_mths</t>
  </si>
  <si>
    <t>908_Taxes</t>
  </si>
  <si>
    <t>912_mths</t>
  </si>
  <si>
    <t>912_Taxes</t>
  </si>
  <si>
    <t>E2E_2015Itemization_Section900_CC</t>
  </si>
  <si>
    <t>RowId</t>
  </si>
  <si>
    <t>136_PurchasePrice</t>
  </si>
  <si>
    <t>1092_Refinance</t>
  </si>
  <si>
    <t>138_EstimatedPrepaidItems</t>
  </si>
  <si>
    <t>137_EstimatedClosingCosts</t>
  </si>
  <si>
    <t>1073_TotalCosts</t>
  </si>
  <si>
    <t>143_CCPaidBySeller</t>
  </si>
  <si>
    <t>142_CashToBorrower</t>
  </si>
  <si>
    <t>4710_Data1</t>
  </si>
  <si>
    <t>4710_Data2</t>
  </si>
  <si>
    <t>75,000.00</t>
  </si>
  <si>
    <t>300.00</t>
  </si>
  <si>
    <t>1,560.00</t>
  </si>
  <si>
    <t>1,000.00</t>
  </si>
  <si>
    <t>77,860.00</t>
  </si>
  <si>
    <t>125.00</t>
  </si>
  <si>
    <t>-23,565.00</t>
  </si>
  <si>
    <t>115,000.00</t>
  </si>
  <si>
    <t>117,860.00</t>
  </si>
  <si>
    <t>16,435.00</t>
  </si>
  <si>
    <t>969_PMIMIPFundingFee</t>
  </si>
  <si>
    <t>1852_CCPaidByBrokerLenderAndOther</t>
  </si>
  <si>
    <t>904_Seller</t>
  </si>
  <si>
    <t>907_Seller</t>
  </si>
  <si>
    <t>908_Seller</t>
  </si>
  <si>
    <t>912_Seller</t>
  </si>
  <si>
    <t>E2E_2015Itemization_Section1000_CC</t>
  </si>
  <si>
    <t>1002_Seller</t>
  </si>
  <si>
    <t>1004_Seller</t>
  </si>
  <si>
    <t>E2E_2015Itemization_Section1100_CC</t>
  </si>
  <si>
    <t>1101c_Seller</t>
  </si>
  <si>
    <t>1102a_Seller</t>
  </si>
  <si>
    <t>1102b_Seller</t>
  </si>
  <si>
    <t>1102c_Seller</t>
  </si>
  <si>
    <t>1103_Seller</t>
  </si>
  <si>
    <t>1104_Seller</t>
  </si>
  <si>
    <t>1104_Borrower</t>
  </si>
  <si>
    <t>E2E_2015Itemization_Section1200_CC</t>
  </si>
  <si>
    <t>1202_Seller</t>
  </si>
  <si>
    <t>1203_Seller</t>
  </si>
  <si>
    <t>1204_Seller</t>
  </si>
  <si>
    <t>1205_Seller</t>
  </si>
  <si>
    <t>E2E_2015Itemization_Section1300_CC</t>
  </si>
  <si>
    <t>1304_Borrower</t>
  </si>
  <si>
    <t>1303_Seller</t>
  </si>
  <si>
    <t>1304_Seller</t>
  </si>
  <si>
    <t>1302_Seller</t>
  </si>
  <si>
    <t>E2E_2015Itemization_Section1100</t>
  </si>
  <si>
    <t>911_mths</t>
  </si>
  <si>
    <t>911_Taxes</t>
  </si>
  <si>
    <t>911_Seller</t>
  </si>
  <si>
    <t>E2E_2015Itemization_801b</t>
  </si>
  <si>
    <t>E2E_2015Itemization_801c</t>
  </si>
  <si>
    <t>Lender</t>
  </si>
  <si>
    <t>E2E_2015Itemization_805</t>
  </si>
  <si>
    <t>904_Recipient</t>
  </si>
  <si>
    <t>903_CompanyName</t>
  </si>
  <si>
    <t>30073_LoanOriginationFees1</t>
  </si>
  <si>
    <t>30073_LoanOriginationFees2</t>
  </si>
  <si>
    <t>CBIZ2617_701</t>
  </si>
  <si>
    <t>CBIZ2617_801b</t>
  </si>
  <si>
    <t>CBIZ2621_Section700_1</t>
  </si>
  <si>
    <t>CBIZ2621_Section700_2</t>
  </si>
  <si>
    <t>CBIZ26202619_Section700_1</t>
  </si>
  <si>
    <t>CBIZ26202619_Section700_2</t>
  </si>
  <si>
    <t>CBIZ26202619_Section700_3</t>
  </si>
  <si>
    <t>CBIZ26202619_Section700_4</t>
  </si>
  <si>
    <t>CBIZ26202619_Section700_5</t>
  </si>
  <si>
    <t>CBIZ26202619_Section700_6</t>
  </si>
  <si>
    <t>CBIZ2656_Section700</t>
  </si>
  <si>
    <t>CBIZ2797_801d</t>
  </si>
  <si>
    <t>TC2_CBIZ2797_700</t>
  </si>
  <si>
    <t>TC3_CBIZ2797_700</t>
  </si>
  <si>
    <t>TC5_CBIZ2797_700</t>
  </si>
  <si>
    <t>CBIZ_112_2826</t>
  </si>
  <si>
    <t>CBIZ2974_Section1100</t>
  </si>
  <si>
    <t>State Farm</t>
  </si>
  <si>
    <t>county</t>
  </si>
  <si>
    <t>PTAC-178</t>
  </si>
  <si>
    <t>PTAC-190</t>
  </si>
  <si>
    <t>PTAC-191</t>
  </si>
  <si>
    <t>PTAC-200</t>
  </si>
  <si>
    <t>HP_Core2p_Int</t>
  </si>
  <si>
    <t>PTAC-207</t>
  </si>
  <si>
    <t>PTAC-214</t>
  </si>
  <si>
    <t>PTAC-221</t>
  </si>
  <si>
    <t>PTAC-227</t>
  </si>
  <si>
    <t>PTAC-233</t>
  </si>
  <si>
    <t>PTAC-239</t>
  </si>
  <si>
    <t>E2E_HPQualification3</t>
  </si>
  <si>
    <t>E2E_HPQual3</t>
  </si>
  <si>
    <t>County</t>
  </si>
  <si>
    <t>PTAC-245</t>
  </si>
  <si>
    <t>819_Borrower</t>
  </si>
  <si>
    <t>E2E_NC_TC1</t>
  </si>
  <si>
    <t>1003_Seller</t>
  </si>
  <si>
    <t>1010_Seller</t>
  </si>
  <si>
    <t>PTAC-1490_Alerts</t>
  </si>
  <si>
    <t>PTAC-1490_Alerts_01</t>
  </si>
  <si>
    <t>905_Borrower</t>
  </si>
  <si>
    <t>PTAC-691</t>
  </si>
  <si>
    <t>PTAC-1278_ClosingCostTables</t>
  </si>
  <si>
    <t>PTAC-1352_LoanTerms_LEandCD</t>
  </si>
  <si>
    <t>PTAC-1566</t>
  </si>
  <si>
    <t>PTAC-1567</t>
  </si>
  <si>
    <t>E2E_Refinance</t>
  </si>
  <si>
    <t>1001_Borrower</t>
  </si>
  <si>
    <t>Misc. Fee 1206</t>
  </si>
  <si>
    <t>PTAC-1582</t>
  </si>
  <si>
    <t>PTAC-1479</t>
  </si>
  <si>
    <t>E2E_CONVPURARM</t>
  </si>
  <si>
    <t>PTAC-1372_LoanTemplates_2015Itemization</t>
  </si>
  <si>
    <t>PTAC-1475</t>
  </si>
  <si>
    <t>802a_1141LenderCompCredit</t>
  </si>
  <si>
    <t>804Fee_641_Borrower</t>
  </si>
  <si>
    <t>NEWHUD2.X.1109_Lender</t>
  </si>
  <si>
    <t>805Fee_640_Borrower</t>
  </si>
  <si>
    <t>NEWHUD2.X.1142_Lender</t>
  </si>
  <si>
    <t>SYS.X268</t>
  </si>
  <si>
    <t>FloodCert_Borrower</t>
  </si>
  <si>
    <t>906_FloodIns</t>
  </si>
  <si>
    <t>O</t>
  </si>
  <si>
    <t>906_FloodInsPremium</t>
  </si>
  <si>
    <t>LENPCC_TotLenPaidCC</t>
  </si>
  <si>
    <t>TNBPCC_TotNonBorrowerPaidCC</t>
  </si>
  <si>
    <t>TotLenderCredit</t>
  </si>
  <si>
    <t>TotClosingCosts</t>
  </si>
  <si>
    <t>141_LenderCredit</t>
  </si>
  <si>
    <t>1852_CCPaidByBLO</t>
  </si>
  <si>
    <t>E2E_FHAPURARM</t>
  </si>
  <si>
    <t>1844_TotalCredits</t>
  </si>
  <si>
    <t>142_CashFromBorrower</t>
  </si>
  <si>
    <t>PTAC-1364</t>
  </si>
  <si>
    <t>801a_PaidTo</t>
  </si>
  <si>
    <t>801b_PaidTo</t>
  </si>
  <si>
    <t>BR_LoCompensationPaidTo</t>
  </si>
  <si>
    <t>BR_LoCompensationPaidBy</t>
  </si>
  <si>
    <t>BR_LoCompensation_Seller</t>
  </si>
  <si>
    <t>BR_LoCompensationPaidTo_DontEnforce</t>
  </si>
  <si>
    <t>BR_LoCompPaidByFieldOn_3rdParty1</t>
  </si>
  <si>
    <t>BR_LoCompPaidByFieldOn_3rdParty2</t>
  </si>
  <si>
    <t>#0</t>
  </si>
  <si>
    <t>801c_PaidTo</t>
  </si>
  <si>
    <t>LoanOriginationFeesByBorrower</t>
  </si>
  <si>
    <t>801a_PaidBy</t>
  </si>
  <si>
    <t>801c_PaidBy</t>
  </si>
  <si>
    <t>1352_ConstrPerm_ARM_1stAmortDT</t>
  </si>
  <si>
    <t>1352_ConstrPerm_ARM_1stAmortDT_1002</t>
  </si>
  <si>
    <t>1352_ConstrPerm_ARM_1stAmortDT_1003</t>
  </si>
  <si>
    <t>1352_ConstrPerm_ARM_1stAmortDT_1004</t>
  </si>
  <si>
    <t>ApprisalFee</t>
  </si>
  <si>
    <t>PTAC-1498_LoanTemplates_ClosingCost</t>
  </si>
  <si>
    <t>PTAC-1498_LoanTemplates_ClosingCost1</t>
  </si>
  <si>
    <t>1352_EscrowPayment_CD4_1002</t>
  </si>
  <si>
    <t>1352_EscrowPayment_CD4_1003</t>
  </si>
  <si>
    <t>1352_EscrowPayment_CD4_1004</t>
  </si>
  <si>
    <t>1352_EscrowPayment_CD4_1005</t>
  </si>
  <si>
    <t>1352_EscrowPayment_CD4_1006</t>
  </si>
  <si>
    <t>1352_EscrowPayment_CD4_1007</t>
  </si>
  <si>
    <t>1352_EscrowPayment_CD4</t>
  </si>
  <si>
    <t>TaxInterestRate</t>
  </si>
  <si>
    <t>1628_MiscReserve</t>
  </si>
  <si>
    <t>ABC</t>
  </si>
  <si>
    <t>1352_ConstrPerm_NonUSDA</t>
  </si>
  <si>
    <t>1352_ConstrPerm_NonUSDA_834</t>
  </si>
  <si>
    <t>1352_ConstrPerm_NonUSDA_835</t>
  </si>
  <si>
    <t>1352_ConstrPerm_NonUSDA_1115</t>
  </si>
  <si>
    <t>1352_ConstrPerm_NonUSDA_1116</t>
  </si>
  <si>
    <t>1352_ConstrPerm_NonUSDA_1003</t>
  </si>
  <si>
    <t>BR_LoCompPaidByFieldOn</t>
  </si>
  <si>
    <t>2145_LOFees</t>
  </si>
  <si>
    <t>PTAC-2256</t>
  </si>
  <si>
    <t>702_Borrower</t>
  </si>
  <si>
    <t>704_Borrower</t>
  </si>
  <si>
    <t>E2E_FHANoCHOTRefiFix</t>
  </si>
  <si>
    <t>1352_ConstrPerm_USDA</t>
  </si>
  <si>
    <t>1352_ConstrPerm_USDA_834</t>
  </si>
  <si>
    <t>1352_ConstrPerm_USDA_835</t>
  </si>
  <si>
    <t>1352_ConstrPerm_USDA_1115</t>
  </si>
  <si>
    <t>1352_ConstrPerm_USDA_1116</t>
  </si>
  <si>
    <t>1352_ConstrPerm_Fixed_CD4_672</t>
  </si>
  <si>
    <t>Shared_ConstrPerm_EstEscrow</t>
  </si>
  <si>
    <t>Shared_ConstrPerm_EstEscrow_1002</t>
  </si>
  <si>
    <t>Shared_ConstrPerm_EstEscrow_1003</t>
  </si>
  <si>
    <t>Shared_ConstrPerm_EstEscrow_1004</t>
  </si>
  <si>
    <t>Shared_ConstrPerm_EstEscrow_1005</t>
  </si>
  <si>
    <t>Shared_ConstrPerm_EstEscrow_1006</t>
  </si>
  <si>
    <t>Shared_ConstrPerm_EstEscrow_1007</t>
  </si>
  <si>
    <t>Rate</t>
  </si>
  <si>
    <t>DueDate</t>
  </si>
  <si>
    <t>ApplicationDate</t>
  </si>
  <si>
    <t>1352_ConstrPerm_Fixed_CD4_672_1002</t>
  </si>
  <si>
    <t>1352_ConstrPerm_Fixed_CD4_672_1003</t>
  </si>
  <si>
    <t>1352_ConstrPerm_Fixed_CD4_672_1004</t>
  </si>
  <si>
    <t>1352_ConstrPerm_Fixed_CD4_672_1005</t>
  </si>
  <si>
    <t>1352_ConstrPerm_Fixed_CD4_672_1006</t>
  </si>
  <si>
    <t>InitialEscAccColumns</t>
  </si>
  <si>
    <t>Tax;HazIns;MtgIns;FldIns;CityTaxes;User#1;User#2;User#3;AnnualFee</t>
  </si>
  <si>
    <t>1352_ConstrPerm_Fixed_CD4_672_1007</t>
  </si>
  <si>
    <t>1352_ConstrPerm_Fixed_CD4_763</t>
  </si>
  <si>
    <t>1352_ConstrPerm_Fixed_CD4_763_1002</t>
  </si>
  <si>
    <t>1352_ConstrPerm_Fixed_CD4_763_1003</t>
  </si>
  <si>
    <t>1352_ConstrPerm_Fixed_CD4_763_1004</t>
  </si>
  <si>
    <t>1352_ConstrPerm_Fixed_CD4_763_1005</t>
  </si>
  <si>
    <t>1352_ConstrPerm_Fixed_CD4_763_1006</t>
  </si>
  <si>
    <t>1352_ConstrPerm_Fixed_CD4_763_1007</t>
  </si>
  <si>
    <t>1352_ConstrPerm_Fixed_CD4_1338</t>
  </si>
  <si>
    <t>1352_ConstrPerm_Fixed_CD4_1449</t>
  </si>
  <si>
    <t>PTAC-1577</t>
  </si>
  <si>
    <t>PTAC-1578</t>
  </si>
  <si>
    <t>1352_ConstrPerm_Fixed_CD4_1338_1002</t>
  </si>
  <si>
    <t>1352_ConstrPerm_Fixed_CD4_1338_1003</t>
  </si>
  <si>
    <t>1352_ConstrPerm_Fixed_CD4_1338_1004</t>
  </si>
  <si>
    <t>1352_ConstrPerm_Fixed_CD4_1338_1005</t>
  </si>
  <si>
    <t>1352_ConstrPerm_Fixed_CD4_1338_1006</t>
  </si>
  <si>
    <t>1352_ConstrPerm_Fixed_CD4_1338_1007</t>
  </si>
  <si>
    <t>1352_ConstrPerm_Fixed_CD4_1449_903</t>
  </si>
  <si>
    <t>1352_ConstrPerm_Fixed_CD4_1449_1002</t>
  </si>
  <si>
    <t>1352_ConstrPerm_Fixed_CD4_1449_1003</t>
  </si>
  <si>
    <t>1352_ConstrPerm_Fixed_CD4_1449_1004</t>
  </si>
  <si>
    <t>1352_ConstrPerm_Fixed_CD4_1449_1005</t>
  </si>
  <si>
    <t>1352_ConstrPerm_Fixed_CD4_1449_1006</t>
  </si>
  <si>
    <t>1352_ConstrPerm_Fixed_CD4_1449_1007</t>
  </si>
  <si>
    <t>PTAC-1583</t>
  </si>
  <si>
    <t>1352_ConstrLaon_AsAppraisedVal</t>
  </si>
  <si>
    <t>801d_PaidBy</t>
  </si>
  <si>
    <t>801b_Seller</t>
  </si>
  <si>
    <t>801c_Seller</t>
  </si>
  <si>
    <t>801d_Seller</t>
  </si>
  <si>
    <t>FirstPaymentdate</t>
  </si>
  <si>
    <t>AmountType</t>
  </si>
  <si>
    <t>230_HomeInsurance</t>
  </si>
  <si>
    <t>231_PropertTaxes</t>
  </si>
  <si>
    <t>230_HazIns</t>
  </si>
  <si>
    <t>1405_RETaxes</t>
  </si>
  <si>
    <t>FHANOCHOTREFIFIX</t>
  </si>
  <si>
    <t>PTAC-2278_Workflow800</t>
  </si>
  <si>
    <t>PTAC-2278_Workflow801b</t>
  </si>
  <si>
    <t>PTAC-2278_Workflow801c</t>
  </si>
  <si>
    <t>PTAC-2278_Workflow801d</t>
  </si>
  <si>
    <t>PTAC-2278</t>
  </si>
  <si>
    <t>1352_ConstrLoan_AsAppraisedVal_IntAqChck</t>
  </si>
  <si>
    <t>1352_ConstrLoan_AsAppraisedVal_IntAqUnChck</t>
  </si>
  <si>
    <t>E2E_ConvNoRefiARM</t>
  </si>
  <si>
    <t>E2E_VAPURARM</t>
  </si>
  <si>
    <t>As Completed Purchase Price</t>
  </si>
  <si>
    <t>PTAC-2290</t>
  </si>
  <si>
    <t>PTAC-2290_Workflow1302</t>
  </si>
  <si>
    <t>Attorney's Fees-Borrower's Attorney</t>
  </si>
  <si>
    <t>PTAC-2290_Workflow1303</t>
  </si>
  <si>
    <t>PTAC-2290_Workflow1304</t>
  </si>
  <si>
    <t>1352_ConstrMgmt_F2F_ProjPayTable_774_Step2</t>
  </si>
  <si>
    <t>1352_ConstrMgmt_F2F_ProjPayTable_774_Step3</t>
  </si>
  <si>
    <t>1352_ConstrMgmt_F2F_ProjPayTable_774_Step4</t>
  </si>
  <si>
    <t>1352_ConstrMgmt_F2A_ProjPayTable_862_Step2</t>
  </si>
  <si>
    <t>1352_ConstrMgmt_F2A_ProjPayTable_862_Step3</t>
  </si>
  <si>
    <t>1352_ConstrMgmt_F2A_ProjPayTable_862_Step4</t>
  </si>
  <si>
    <t>1352_ConstrMgmt_F2A_ProjPayTable_862_Step6</t>
  </si>
  <si>
    <t>1352_ConstrMgmt_F2A_ProjPayTable_862_Step7</t>
  </si>
  <si>
    <t>1352_ConstrMgmt_F2F_ProjPayTable_703_Step2</t>
  </si>
  <si>
    <t>1352_ConstrMgmt_F2F_ProjPayTable_703_Step3</t>
  </si>
  <si>
    <t>1352_ConstrMgmt_F2F_ProjPayTable_703_Step4</t>
  </si>
  <si>
    <t>1352_ConstOnly_Fixed</t>
  </si>
  <si>
    <t>PTAC-1079_SetData</t>
  </si>
  <si>
    <t>E2E_VANoCORefiARM</t>
  </si>
  <si>
    <t>801g_Text</t>
  </si>
  <si>
    <t>801g_Borrower</t>
  </si>
  <si>
    <t>801i_Text</t>
  </si>
  <si>
    <t>801i_Borrower</t>
  </si>
  <si>
    <t>809_Text</t>
  </si>
  <si>
    <t>809_Borrower</t>
  </si>
  <si>
    <t>PTAC-2443_SetData</t>
  </si>
  <si>
    <t>Closing Fee</t>
  </si>
  <si>
    <t>Rate Lock Fee</t>
  </si>
  <si>
    <t>Appraisal Reinspection Fee</t>
  </si>
  <si>
    <t>Endorsement T-19 Restrictions, Encroachments, Minerals(Survey)</t>
  </si>
  <si>
    <t>Endorsement T-30 Taxes-Deletion of Rollback Exception</t>
  </si>
  <si>
    <t>Endorsement T-36 Environmental Protection(EPA)</t>
  </si>
  <si>
    <t>Endorsement T-3 Taxes-"Not Yet Due and Payable"</t>
  </si>
  <si>
    <t>E-Recording Fee</t>
  </si>
  <si>
    <t>Tax Certification</t>
  </si>
  <si>
    <t>Endorsement TR-3 Taxes</t>
  </si>
  <si>
    <t>As Completed Appraised Value</t>
  </si>
  <si>
    <t>PTAC-2280</t>
  </si>
  <si>
    <t>PTAC-2452_SetData</t>
  </si>
  <si>
    <t>Rate Lock Extension Fee</t>
  </si>
  <si>
    <t>Rate Re-re-lock fee</t>
  </si>
  <si>
    <t>Endorsement T-19 Restrictions</t>
  </si>
  <si>
    <t>801h_Text</t>
  </si>
  <si>
    <t>801h_Borrower</t>
  </si>
  <si>
    <t>Rate Re-lock Fee</t>
  </si>
  <si>
    <t>1310_Text</t>
  </si>
  <si>
    <t>1310_Borrower</t>
  </si>
  <si>
    <t>1311_Text</t>
  </si>
  <si>
    <t>1311_Borrower</t>
  </si>
  <si>
    <t>1312_Text</t>
  </si>
  <si>
    <t>1312_Borrower</t>
  </si>
  <si>
    <t>1313_Text</t>
  </si>
  <si>
    <t>1313_Borrower</t>
  </si>
  <si>
    <t>1314_Text</t>
  </si>
  <si>
    <t>1314_Borrower</t>
  </si>
  <si>
    <t>1315_Text</t>
  </si>
  <si>
    <t>1315_Borrower</t>
  </si>
  <si>
    <t>HOA Transfer</t>
  </si>
  <si>
    <t>PTAC-2666_SetData</t>
  </si>
  <si>
    <t>HOA</t>
  </si>
  <si>
    <t>Home Warranty Fee</t>
  </si>
  <si>
    <t>Home Inspection Fee</t>
  </si>
  <si>
    <t>HOA Inspection</t>
  </si>
  <si>
    <t>Home</t>
  </si>
  <si>
    <t>1204_Deed</t>
  </si>
  <si>
    <t>1204_Mortgage</t>
  </si>
  <si>
    <t>1205_Deed</t>
  </si>
  <si>
    <t>1205_Mortgage</t>
  </si>
  <si>
    <t>1204_PaidToName</t>
  </si>
  <si>
    <t>1205_PaidToName</t>
  </si>
  <si>
    <t>Alameda County</t>
  </si>
  <si>
    <t>State of California</t>
  </si>
  <si>
    <t>PTAC-2901_SetPaidToData</t>
  </si>
  <si>
    <t>PTAC-2927</t>
  </si>
  <si>
    <t>PTAC-2901</t>
  </si>
  <si>
    <t>FeeName</t>
  </si>
  <si>
    <t>1011_Adjust</t>
  </si>
  <si>
    <t>PTAC-1079_Verify</t>
  </si>
  <si>
    <t>PTAC-1079_VerifyMonthField</t>
  </si>
  <si>
    <t>1005_Mths</t>
  </si>
  <si>
    <t>1006_Mths</t>
  </si>
  <si>
    <t>E2E_FHANOCHOTREFIFIX</t>
  </si>
  <si>
    <t>E2E_FHACORefiARM</t>
  </si>
  <si>
    <t>1490_ComplianceAlerts</t>
  </si>
  <si>
    <t>NEWHUDX591_Taxes</t>
  </si>
  <si>
    <t>E2E_FHAPURCASHFIX</t>
  </si>
  <si>
    <t>PTAC-1479_2</t>
  </si>
  <si>
    <t>E2E_WrkFlow_2015_FundWrkSheet</t>
  </si>
  <si>
    <t>NEWHUD.X1175_PaidBy</t>
  </si>
  <si>
    <t>NEWHUD.X1179_PaidBy</t>
  </si>
  <si>
    <t>NEWHUD.X1183_PaidBy</t>
  </si>
  <si>
    <t>1202_Deed</t>
  </si>
  <si>
    <t>1202_Mortgage</t>
  </si>
  <si>
    <t>1202_Releases</t>
  </si>
  <si>
    <t>1101a_TitleServiceName</t>
  </si>
  <si>
    <t>1101b_TitleServiceName</t>
  </si>
  <si>
    <t>1101c_TitleServiceName</t>
  </si>
  <si>
    <t>TC9_FieldTriggerRules</t>
  </si>
  <si>
    <t>PTAC-3100</t>
  </si>
  <si>
    <t>2135_LenderCreditForConstandPur</t>
  </si>
  <si>
    <t>2135_LenderCreditForConstandPur_804</t>
  </si>
  <si>
    <t>2135_LenderCreditForConstandPur_805</t>
  </si>
  <si>
    <t>2135_LenderCreditForConstandPur_806</t>
  </si>
  <si>
    <t>2135_LenderCreditForConstandPur_807</t>
  </si>
  <si>
    <t>906_Mnths</t>
  </si>
  <si>
    <t>2345_LenderCreditForFHAandNoCaRefi</t>
  </si>
  <si>
    <t>2345_LenderCreditForConvandCaRefi</t>
  </si>
  <si>
    <t>2345_LenderCreditForCoutandRefi_804</t>
  </si>
  <si>
    <t>2345_LenderCreditForCoutandRefi_805</t>
  </si>
  <si>
    <t>2345_LenderCreditForCoutandRefi_806</t>
  </si>
  <si>
    <t>2345_LenderCreditForCoutandRefi_807</t>
  </si>
  <si>
    <t>E2E_CONVCASHOUTREFIFIX</t>
  </si>
  <si>
    <t>PTAC-3225_5</t>
  </si>
  <si>
    <t>PTAC-3225_8</t>
  </si>
  <si>
    <t>1352_ConstrMgmt_EscrowMI78</t>
  </si>
  <si>
    <t>HazIns_Combo</t>
  </si>
  <si>
    <t>Loan Amount</t>
  </si>
  <si>
    <t>1352_ConstrMgmt_EscrowMI78_903</t>
  </si>
  <si>
    <t>1352_ConstrMgmt_EscrowMI78_904</t>
  </si>
  <si>
    <t>1352_ConstrMgmt_EscrowMI78_906</t>
  </si>
  <si>
    <t>PTAC-3103</t>
  </si>
  <si>
    <t>562_Seller</t>
  </si>
  <si>
    <t>x2195_Broker</t>
  </si>
  <si>
    <t>x2198_Lender</t>
  </si>
  <si>
    <t>x2201_Other</t>
  </si>
  <si>
    <t>PTAC-3355</t>
  </si>
  <si>
    <t>PTAC-3358</t>
  </si>
  <si>
    <t>PTAC-3359</t>
  </si>
  <si>
    <t>PTAC-3360</t>
  </si>
  <si>
    <t>902_PaidTo</t>
  </si>
  <si>
    <t>PTAC-3355_2</t>
  </si>
  <si>
    <t>PTAC-3359_2</t>
  </si>
  <si>
    <t>PTAC-3240_10</t>
  </si>
  <si>
    <t>PTAC-3240_12</t>
  </si>
  <si>
    <t>PTAC-3240_18</t>
  </si>
  <si>
    <t>PTAC-3240_20</t>
  </si>
  <si>
    <t>802e_Seller</t>
  </si>
  <si>
    <t>PTAC-18</t>
  </si>
  <si>
    <t>Inspection Fee</t>
  </si>
  <si>
    <t>Other</t>
  </si>
  <si>
    <t>PTAC-18_OrigFee_1.25</t>
  </si>
  <si>
    <t>PTAC-18_OrigFee_1.50</t>
  </si>
  <si>
    <t>PTAC-669</t>
  </si>
  <si>
    <t>PTAC-994</t>
  </si>
  <si>
    <t>2770_WorkFlow_2015Item_FundingSheet</t>
  </si>
  <si>
    <t>2770_WorkFlow_2015Item_FundingSheet_802e</t>
  </si>
  <si>
    <t>2770_WorkFlow_2015Item_FundingSheet_802f</t>
  </si>
  <si>
    <t>2770_WorkFlow_2015Item_FundingSheet_802g</t>
  </si>
  <si>
    <t>802g_PaidBy</t>
  </si>
  <si>
    <t>802e_PaidBy</t>
  </si>
  <si>
    <t>802f_PaidBy</t>
  </si>
  <si>
    <t>E2E_2015Itemization_Section1100_a</t>
  </si>
  <si>
    <t>E2E_2015Itemization_Section1100_b</t>
  </si>
  <si>
    <t>E2E_2015Itemization_Section1100_c</t>
  </si>
  <si>
    <t>TotalFeeAmount</t>
  </si>
  <si>
    <t>Section32Fee</t>
  </si>
  <si>
    <t>E2E_2015Itemization_Section1200_a</t>
  </si>
  <si>
    <t>E2E_2015Itemization_Section1200_b</t>
  </si>
  <si>
    <t>E2E_2015Itemization_Section1200_c</t>
  </si>
  <si>
    <t>PTAC-981</t>
  </si>
  <si>
    <t>PTAC-668</t>
  </si>
  <si>
    <t>PTAC3673_VerifyDisclosureTrackingRecord</t>
  </si>
  <si>
    <t>903_Borrower</t>
  </si>
  <si>
    <t>PTAC-988</t>
  </si>
  <si>
    <t>1302_Text</t>
  </si>
  <si>
    <t>Administration</t>
  </si>
  <si>
    <t>3720_FeeVariance</t>
  </si>
  <si>
    <t>3720_804FeeDetails</t>
  </si>
  <si>
    <t>903_PaidTo</t>
  </si>
  <si>
    <t>A</t>
  </si>
  <si>
    <t>910_MiscPrepaidFee</t>
  </si>
  <si>
    <t>910_Months</t>
  </si>
  <si>
    <t>910_MonthlyFeeAmount</t>
  </si>
  <si>
    <t>910_PaidTo</t>
  </si>
  <si>
    <t>1101a_PaidTo</t>
  </si>
  <si>
    <t>1101a_PaidBy</t>
  </si>
  <si>
    <t>Assignment Fee</t>
  </si>
  <si>
    <t>1102c_PaidBy</t>
  </si>
  <si>
    <t>1102c_PaidTo</t>
  </si>
  <si>
    <t>1104_PaidBy</t>
  </si>
  <si>
    <t>1104_PaidTo</t>
  </si>
  <si>
    <t>PTO Line 910</t>
  </si>
  <si>
    <t>1109_MiscTitleChargeName</t>
  </si>
  <si>
    <t>1109_BorrowerFee</t>
  </si>
  <si>
    <t>1109_PaidTo</t>
  </si>
  <si>
    <t>CanShopFor #1109</t>
  </si>
  <si>
    <t>Misc1206</t>
  </si>
  <si>
    <t>1302_PaidTo</t>
  </si>
  <si>
    <t>1303_MiscServiceFeeName</t>
  </si>
  <si>
    <t>1303_PaidTo</t>
  </si>
  <si>
    <t>Misc1302</t>
  </si>
  <si>
    <t>Misc1303</t>
  </si>
  <si>
    <t>TransferTaxes</t>
  </si>
  <si>
    <t>CityCountyStamps</t>
  </si>
  <si>
    <t>StateTaxStamps</t>
  </si>
  <si>
    <t>Desc1</t>
  </si>
  <si>
    <t>Misc 1206</t>
  </si>
  <si>
    <t>1206_PaidBy</t>
  </si>
  <si>
    <t>PTAC-1074</t>
  </si>
  <si>
    <t>2770_WorkFlow_2015Item_Section1100_Borrower</t>
  </si>
  <si>
    <t>2770_WorkFlow_2015Item_Section1100_Seller</t>
  </si>
  <si>
    <t>2770_WorkFlow_2015Item_Section1100b</t>
  </si>
  <si>
    <t>2770_WorkFlow_2015Item_Section1100c</t>
  </si>
  <si>
    <t>2770_WorkFlow_2015Item_Section1100a</t>
  </si>
  <si>
    <t>LenderAmtPaid</t>
  </si>
  <si>
    <t>TotalPaidBy</t>
  </si>
  <si>
    <t>TotalFeeAmt</t>
  </si>
  <si>
    <t>Section32Pts</t>
  </si>
  <si>
    <t>910_Description</t>
  </si>
  <si>
    <t>1109_PaidBy</t>
  </si>
  <si>
    <t>OtherAmtPaid</t>
  </si>
  <si>
    <t>L244_InterestFrom</t>
  </si>
  <si>
    <t>1352_LEandCD_AfterDisclose</t>
  </si>
  <si>
    <t>3720_1206FeeDetails</t>
  </si>
  <si>
    <t>3720_Credit</t>
  </si>
  <si>
    <t>3720_FeeUpdate</t>
  </si>
  <si>
    <t>3720_UpdateEscrow</t>
  </si>
  <si>
    <t>2770_WorkFlow_2015Item_Section1202</t>
  </si>
  <si>
    <t>2770_WorkFlow_2015Item_Section1203</t>
  </si>
  <si>
    <t>2770_WorkFlow_2015Item_Section1204</t>
  </si>
  <si>
    <t>2770_WorkFlow_2015Item_Section1200_Seller</t>
  </si>
  <si>
    <t>2770_WorkFlow_2015Item_Section1200_Borrower</t>
  </si>
  <si>
    <t>BrokerAmtPaid</t>
  </si>
  <si>
    <t>BorrowerPaid</t>
  </si>
  <si>
    <t>SellerPaid</t>
  </si>
  <si>
    <t>CanShopFor PTO #910</t>
  </si>
  <si>
    <t>2770_WorkFlow_2015Item_Section1300_Borrower</t>
  </si>
  <si>
    <t>2770_WorkFlow_2015Item_Section1300_Seller</t>
  </si>
  <si>
    <t>2770_WorkFlow_2015Item_Section1302</t>
  </si>
  <si>
    <t>2770_WorkFlow_2015Item_Section1303</t>
  </si>
  <si>
    <t>2770_WorkFlow_2015Item_Section1304</t>
  </si>
  <si>
    <t>1301_BorrowerPaid</t>
  </si>
  <si>
    <t>1301_SellerPaid</t>
  </si>
  <si>
    <t>2770_WorkFlow_2015Item_Section1301</t>
  </si>
  <si>
    <t>PTAC-2284</t>
  </si>
  <si>
    <t>CushionTax</t>
  </si>
  <si>
    <t>CushionMI</t>
  </si>
  <si>
    <t>DueDate1Tax</t>
  </si>
  <si>
    <t>DueDate2Tax</t>
  </si>
  <si>
    <t>1387_Value</t>
  </si>
  <si>
    <t>230_Value</t>
  </si>
  <si>
    <t>596_Value</t>
  </si>
  <si>
    <t>317_Value</t>
  </si>
  <si>
    <t>656_Value</t>
  </si>
  <si>
    <t>1296_Value</t>
  </si>
  <si>
    <t>232_Value</t>
  </si>
  <si>
    <t>563_Value</t>
  </si>
  <si>
    <t>319_Value</t>
  </si>
  <si>
    <t>338_Value</t>
  </si>
  <si>
    <t>1386_Value</t>
  </si>
  <si>
    <t>231_Value</t>
  </si>
  <si>
    <t>595_Value</t>
  </si>
  <si>
    <t>655_Value</t>
  </si>
  <si>
    <t>1107_MIPFundingGuarantee</t>
  </si>
  <si>
    <t>1199_MMIPercent</t>
  </si>
  <si>
    <t>1198_MMIMonths</t>
  </si>
  <si>
    <t>1201_MMIPercent</t>
  </si>
  <si>
    <t>1200_MMIMonths</t>
  </si>
  <si>
    <t>1205_CancelAt</t>
  </si>
  <si>
    <t>CushionHazIns</t>
  </si>
  <si>
    <t>AggAdjustment</t>
  </si>
  <si>
    <t>PTAC-3576_LoanOrginationFee</t>
  </si>
  <si>
    <t>2770_WorkFlow_2015Item_Section801c</t>
  </si>
  <si>
    <t>2770_WorkFlow_2015Item_Section801b</t>
  </si>
  <si>
    <t>2770_WorkFlow_2015Item_Section801d</t>
  </si>
  <si>
    <t>2770_WorkFlow_2015Item_Section801</t>
  </si>
  <si>
    <t>2770_WorkFlow_2015Item_900Borrower_902SetFeeDetails</t>
  </si>
  <si>
    <t>2770_WorkFlow_2015Item_900Borrower_903SetRate</t>
  </si>
  <si>
    <t>2770_WorkFlow_2015Item_900Borrower_1004SetRate</t>
  </si>
  <si>
    <t>2770_WorkFlow_2015Item_Section802</t>
  </si>
  <si>
    <t>2770_WorkFlow_2015Item_Section700</t>
  </si>
  <si>
    <t>2770_WorkFlow_2015Item_900Section_SetBasicData</t>
  </si>
  <si>
    <t>2770_WorkFlow_2015Item_900Borrower_902SetSellerDetails</t>
  </si>
  <si>
    <t>902_PaidBy</t>
  </si>
  <si>
    <t>903_PaidBy</t>
  </si>
  <si>
    <t>904_PaidBy</t>
  </si>
  <si>
    <t>2770_WorkFlow_2015Item_900Borrower_903SetSellerDetails</t>
  </si>
  <si>
    <t>2770_WorkFlow_2015Item_900Borrower_904SetSellerDetails</t>
  </si>
  <si>
    <t>1107_MIP/Funding/Guarantee</t>
  </si>
  <si>
    <t>2770_WorkFlow_2015Item_900Borrower_902ValidateDetails</t>
  </si>
  <si>
    <t>2770_WorkFlow_2015Item_900Borrower_903ValidateDetails</t>
  </si>
  <si>
    <t>2770_WorkFlow_2015Item_900Borrower_904ValidateDetails</t>
  </si>
  <si>
    <t>strRowID</t>
  </si>
  <si>
    <t>3561_GuaranteeFeeAmount</t>
  </si>
  <si>
    <t>3562_TotalLoanAmount</t>
  </si>
  <si>
    <t>1205_CancelAtDisabled</t>
  </si>
  <si>
    <t>3563_AmtGuaranteeFeeFinanced</t>
  </si>
  <si>
    <t>3564_GuaranteeFeeAmount</t>
  </si>
  <si>
    <t>3565_TotalLoanAmount</t>
  </si>
  <si>
    <t>1.500000</t>
  </si>
  <si>
    <t>0.500000</t>
  </si>
  <si>
    <t>0.250000</t>
  </si>
  <si>
    <t>78.000</t>
  </si>
  <si>
    <t>2770_WorkFlow_2015Item_900Borrower_902Validate_MIPMIDetails</t>
  </si>
  <si>
    <t>2770_WorkFlow_2015Item_900Borrower_Aggregate</t>
  </si>
  <si>
    <t>2770_WorkFlow_2015Item_Section1000_Line1002_SetData</t>
  </si>
  <si>
    <t>2770_WorkFlow_2015Item_Section1000_Line1002_ValidateData</t>
  </si>
  <si>
    <t>1002_Borrower_Amt</t>
  </si>
  <si>
    <t>2770_WorkFlow_2015Item_Section1000_Line1003_SetData</t>
  </si>
  <si>
    <t>2770_WorkFlow_2015Item_Section1000_Line1003_ValidateData</t>
  </si>
  <si>
    <t>2770_WorkFlow_2015Item_Section1000_Line1004_SetData</t>
  </si>
  <si>
    <t>1003_Borrower_Amt</t>
  </si>
  <si>
    <t>2770_WorkFlow_2015Item_900Borrower_1002SetFeeDetails</t>
  </si>
  <si>
    <t>2770_WorkFlow_2015Item_900Borrower_1003SetFeeDetails</t>
  </si>
  <si>
    <t>2770_WorkFlow_2015Item_900Borrower_1004SetFeeDetails</t>
  </si>
  <si>
    <t>2770_WorkFlow_2015Item_900Borrower_1002ValidateFeeDetails</t>
  </si>
  <si>
    <t>2770_WorkFlow_2015Item_900Borrower_1003ValidateFeeDetails</t>
  </si>
  <si>
    <t>2770_WorkFlow_2015Item_900Borrower_1004ValidateFeeDetails</t>
  </si>
  <si>
    <t>323_Value</t>
  </si>
  <si>
    <t>2770_WorkFlow_2015Item_Section1000_Line1004_ValidateData</t>
  </si>
  <si>
    <t>PTAC-3678_Hoepa</t>
  </si>
  <si>
    <t>PTAC-3678_Hoepa1</t>
  </si>
  <si>
    <t>PTAC-2825_LoanType</t>
  </si>
  <si>
    <t>1199_Interest Rate</t>
  </si>
  <si>
    <t>1198_Months</t>
  </si>
  <si>
    <t>1201_InterestRate</t>
  </si>
  <si>
    <t>1200_Months</t>
  </si>
  <si>
    <t>2770_WorkFlow_2015Item_FundingSheet_2284</t>
  </si>
  <si>
    <t>2770_WorkFlow_2015Item_FundingSheet_2284_902</t>
  </si>
  <si>
    <t>B_PaidBy</t>
  </si>
  <si>
    <t>1311_Rate</t>
  </si>
  <si>
    <t>2770_WorkFlow_2015Item_FundingSheet_2284_903</t>
  </si>
  <si>
    <t>L_PaidBy</t>
  </si>
  <si>
    <t>2770_WorkFlow_2015Item_FundingSheet_2284_904</t>
  </si>
  <si>
    <t>Calculate</t>
  </si>
  <si>
    <t>Base Loan Amount</t>
  </si>
  <si>
    <t>2770_WorkFlow_2015Item_FundingSheet_2284_1002</t>
  </si>
  <si>
    <t>2770_WorkFlow_2015Item_FundingSheet_2284_1003</t>
  </si>
  <si>
    <t>2770_WorkFlow_2015Item_FundingSheet_2284_1004</t>
  </si>
  <si>
    <t>594_Seller</t>
  </si>
  <si>
    <t>578_Seller</t>
  </si>
  <si>
    <t>O_PaidBy</t>
  </si>
  <si>
    <t>Row1:2,2,2;Row2:11/01/2017,03/01/2018,02/01/2018;Row3:02/01/2018</t>
  </si>
  <si>
    <t>RateTxt_1004</t>
  </si>
  <si>
    <t>NEWHUD2.X4397_Mnths</t>
  </si>
  <si>
    <t>DueDate1Hazard</t>
  </si>
  <si>
    <t>DueDate1MI</t>
  </si>
  <si>
    <t>L251_Months</t>
  </si>
  <si>
    <t>1004_PaidBy</t>
  </si>
  <si>
    <t>E2E_PREREQUISITE</t>
  </si>
  <si>
    <t>PTAC-2074_SetData</t>
  </si>
  <si>
    <t>CTA-134</t>
  </si>
  <si>
    <t>CTA-141</t>
  </si>
  <si>
    <t>NICE-2166</t>
  </si>
  <si>
    <t>CTA-266</t>
  </si>
  <si>
    <t>CTA-266-1</t>
  </si>
  <si>
    <t>CTA-69</t>
  </si>
  <si>
    <t>PTAC-1498_LoanProgram_ClosingCost</t>
  </si>
  <si>
    <t>CBIZ_12551</t>
  </si>
  <si>
    <t>CBIZ_12551_903SetRate</t>
  </si>
  <si>
    <t>Other Impound</t>
  </si>
  <si>
    <t>1007_Misc_Description</t>
  </si>
  <si>
    <t>1008_Misc_Description</t>
  </si>
  <si>
    <t>1009_Misc_Description</t>
  </si>
  <si>
    <t>PTAC-ClosingCost2</t>
  </si>
  <si>
    <t>AppendTemplateCheck</t>
  </si>
  <si>
    <t>yes</t>
  </si>
  <si>
    <t>PTAC-ClosingCost3</t>
  </si>
  <si>
    <t>907_L259</t>
  </si>
  <si>
    <t>CTA-374</t>
  </si>
  <si>
    <t>Line 907</t>
  </si>
  <si>
    <t>907_NEWHUD2.X4401</t>
  </si>
  <si>
    <t>907_NEWHUD2.X4402</t>
  </si>
  <si>
    <t>909_NEWHUD.X583</t>
  </si>
  <si>
    <t>Line 909</t>
  </si>
  <si>
    <t>909_NEWHUD2.X4405</t>
  </si>
  <si>
    <t>909_NEWHUD2.X4406</t>
  </si>
  <si>
    <t>911_NEWHUD2.X4410</t>
  </si>
  <si>
    <t>911_NEWHUD2.X4409</t>
  </si>
  <si>
    <t>Line 911</t>
  </si>
  <si>
    <t>911_NEWHUD.X1586</t>
  </si>
  <si>
    <t>PC_Borrower</t>
  </si>
  <si>
    <t>PC_Seller</t>
  </si>
  <si>
    <t>PC_PaidTo</t>
  </si>
  <si>
    <t>PC_DidShop</t>
  </si>
  <si>
    <t>PC_CanShop</t>
  </si>
  <si>
    <t>CBIZ15785_PC1</t>
  </si>
  <si>
    <t>CBIZ15785_PC2</t>
  </si>
  <si>
    <t>CBIZ15785_PC3</t>
  </si>
  <si>
    <t>CBIZ15785_PC4</t>
  </si>
  <si>
    <t>Can Change</t>
  </si>
  <si>
    <t>Section</t>
  </si>
  <si>
    <t>Change More than 10%</t>
  </si>
  <si>
    <t>S</t>
  </si>
  <si>
    <t>CoC_LE_TwoFees</t>
  </si>
  <si>
    <t>CoC_CD_TwoFees</t>
  </si>
  <si>
    <t>FeeIncreased_Fields</t>
  </si>
  <si>
    <t>Loan Origination Fees|Application Fees</t>
  </si>
  <si>
    <t>Loan Origination Fees</t>
  </si>
  <si>
    <t>PC_FirstField</t>
  </si>
  <si>
    <t>PC_SecondField</t>
  </si>
  <si>
    <t>PC1From</t>
  </si>
  <si>
    <t>PC1To</t>
  </si>
  <si>
    <t>PC2From</t>
  </si>
  <si>
    <t>PC2To</t>
  </si>
  <si>
    <t>PC3From</t>
  </si>
  <si>
    <t>PC3To</t>
  </si>
  <si>
    <t>Cannot increase</t>
  </si>
  <si>
    <t>PC4From</t>
  </si>
  <si>
    <t>PC4To</t>
  </si>
  <si>
    <t>CBIZ14296_PC1</t>
  </si>
  <si>
    <t>PC1ToCBIZ14296</t>
  </si>
  <si>
    <t>PC_PaidBy</t>
  </si>
  <si>
    <t>PC_SellerObligated</t>
  </si>
  <si>
    <t>KBYO2_16570</t>
  </si>
  <si>
    <t>CBIZ16570</t>
  </si>
  <si>
    <t>CBIZ_14310</t>
  </si>
  <si>
    <t>PC4_PaidBy</t>
  </si>
  <si>
    <t>PC4_Borrower</t>
  </si>
  <si>
    <t>PC3_PaidBy</t>
  </si>
  <si>
    <t>PC3_Borrower</t>
  </si>
  <si>
    <t>PC2_PaidBy</t>
  </si>
  <si>
    <t>PC2_Borrower</t>
  </si>
  <si>
    <t>PC1_PaidBy</t>
  </si>
  <si>
    <t>PC1_Borrower</t>
  </si>
  <si>
    <t>801a_SysX17</t>
  </si>
  <si>
    <t>CBIZ_14310_ConstrPerm</t>
  </si>
  <si>
    <t>E2E_CashTOClose_Refinance</t>
  </si>
  <si>
    <t>E2E_CashTOClose_Refinance_Itr1</t>
  </si>
  <si>
    <t>TOTcashToBorrower</t>
  </si>
  <si>
    <t>1134_POC</t>
  </si>
  <si>
    <t>E2E_CashTOClose_Purchase</t>
  </si>
  <si>
    <t>E2E_CashTOClose_Purchase_Itr1</t>
  </si>
  <si>
    <t>CTA407</t>
  </si>
  <si>
    <t>336_TaxService</t>
  </si>
  <si>
    <t>NEWHUD2.X1178</t>
  </si>
  <si>
    <t>NEWHUD2.X1208</t>
  </si>
  <si>
    <t>NEWHUD2.X1211</t>
  </si>
  <si>
    <t>FeeVariance_LE</t>
  </si>
  <si>
    <t>FeeVariance_CD</t>
  </si>
  <si>
    <t>LC_Conventional_Refinance</t>
  </si>
  <si>
    <t>LC_Conventional_Refinance_X1109</t>
  </si>
  <si>
    <t>LC_Conventional_Refinance_X1142</t>
  </si>
  <si>
    <t>LC_Conventional_Refinance_X1178</t>
  </si>
  <si>
    <t>LC_Conventional_Refinance_X1208__X1211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</si>
</sst>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800000"/>
      <name val="Calibri"/>
      <family val="2"/>
      <scheme val="minor"/>
    </font>
    <font>
      <sz val="12"/>
      <color rgb="FF808080"/>
      <name val="Calibri"/>
      <family val="2"/>
    </font>
    <font>
      <sz val="10"/>
      <name val="Courier New"/>
      <family val="3"/>
    </font>
    <font>
      <b/>
      <sz val="11"/>
      <name val="Calibri"/>
      <family val="2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3" fontId="0" fillId="0" borderId="0" xfId="0" applyNumberFormat="1"/>
    <xf numFmtId="4" fontId="0" fillId="0" borderId="0" xfId="0" applyNumberFormat="1"/>
    <xf numFmtId="0" fontId="5" fillId="0" borderId="0" xfId="0" applyFont="1"/>
    <xf numFmtId="0" fontId="3" fillId="0" borderId="0" xfId="0" applyFont="1" applyFill="1"/>
    <xf numFmtId="0" fontId="0" fillId="0" borderId="0" xfId="0" applyFill="1" applyBorder="1"/>
    <xf numFmtId="0" fontId="6" fillId="0" borderId="0" xfId="0" applyFont="1"/>
    <xf numFmtId="0" fontId="0" fillId="0" borderId="0" xfId="0" applyFont="1"/>
    <xf numFmtId="0" fontId="7" fillId="0" borderId="0" xfId="0" applyFont="1"/>
    <xf numFmtId="164" fontId="0" fillId="0" borderId="0" xfId="0" applyNumberFormat="1"/>
    <xf numFmtId="0" fontId="4" fillId="0" borderId="0" xfId="0" applyFont="1" applyFill="1"/>
    <xf numFmtId="0" fontId="8" fillId="0" borderId="0" xfId="0" applyFont="1"/>
    <xf numFmtId="0" fontId="2" fillId="2" borderId="0" xfId="0" applyFont="1" applyFill="1"/>
    <xf numFmtId="49" fontId="2" fillId="0" borderId="0" xfId="0" applyNumberFormat="1" applyFont="1"/>
    <xf numFmtId="49" fontId="0" fillId="0" borderId="0" xfId="0" applyNumberFormat="1" applyProtection="1">
      <protection locked="0"/>
    </xf>
    <xf numFmtId="0" fontId="0" fillId="0" borderId="0" xfId="0" applyAlignment="1">
      <alignment wrapText="1"/>
    </xf>
    <xf numFmtId="0" fontId="1" fillId="0" borderId="0" xfId="0" applyFont="1" applyFill="1" applyBorder="1"/>
    <xf numFmtId="2" fontId="1" fillId="0" borderId="0" xfId="0" applyNumberFormat="1" applyFont="1"/>
    <xf numFmtId="14" fontId="9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 vertical="top"/>
    </xf>
    <xf numFmtId="0" fontId="0" fillId="0" borderId="0" xfId="0" applyFill="1"/>
    <xf numFmtId="0" fontId="0" fillId="0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1" t="s">
        <v>21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pane xSplit="1" ySplit="1" topLeftCell="AE2" activePane="bottomRight" state="frozen"/>
      <selection activeCell="E17" sqref="E17"/>
      <selection pane="topRight" activeCell="E17" sqref="E17"/>
      <selection pane="bottomLeft" activeCell="E17" sqref="E17"/>
      <selection pane="bottomRight" activeCell="E18" sqref="E18"/>
    </sheetView>
  </sheetViews>
  <sheetFormatPr defaultRowHeight="15" x14ac:dyDescent="0.25"/>
  <cols>
    <col min="1" max="1" width="46.28515625" bestFit="1" customWidth="1"/>
    <col min="2" max="2" width="14.42578125" bestFit="1" customWidth="1"/>
    <col min="3" max="3" width="16" customWidth="1"/>
    <col min="4" max="4" width="15.42578125" bestFit="1" customWidth="1"/>
    <col min="5" max="6" width="15.42578125" customWidth="1"/>
    <col min="7" max="7" width="15.5703125" bestFit="1" customWidth="1"/>
    <col min="8" max="8" width="15.5703125" customWidth="1"/>
    <col min="9" max="9" width="15.28515625" bestFit="1" customWidth="1"/>
    <col min="10" max="10" width="15.42578125" bestFit="1" customWidth="1"/>
    <col min="12" max="12" width="14.42578125" bestFit="1" customWidth="1"/>
    <col min="13" max="13" width="18.85546875" bestFit="1" customWidth="1"/>
    <col min="14" max="14" width="14.42578125" bestFit="1" customWidth="1"/>
    <col min="15" max="15" width="20" bestFit="1" customWidth="1"/>
    <col min="16" max="16" width="14.42578125" bestFit="1" customWidth="1"/>
    <col min="17" max="17" width="14.85546875" bestFit="1" customWidth="1"/>
    <col min="18" max="18" width="14.42578125" bestFit="1" customWidth="1"/>
    <col min="19" max="19" width="9.85546875" bestFit="1" customWidth="1"/>
    <col min="20" max="21" width="14.42578125" bestFit="1" customWidth="1"/>
    <col min="22" max="22" width="12" bestFit="1" customWidth="1"/>
    <col min="23" max="23" width="25.7109375" bestFit="1" customWidth="1"/>
    <col min="24" max="24" width="12" bestFit="1" customWidth="1"/>
    <col min="25" max="26" width="14.42578125" bestFit="1" customWidth="1"/>
    <col min="27" max="29" width="11.140625" bestFit="1" customWidth="1"/>
  </cols>
  <sheetData>
    <row r="1" spans="1:26" s="2" customFormat="1" x14ac:dyDescent="0.25">
      <c r="A1" s="2" t="s">
        <v>1</v>
      </c>
      <c r="B1" s="2" t="s">
        <v>19</v>
      </c>
      <c r="C1" s="2" t="s">
        <v>112</v>
      </c>
      <c r="D1" s="2" t="s">
        <v>20</v>
      </c>
      <c r="E1" s="2" t="s">
        <v>347</v>
      </c>
      <c r="F1" s="2" t="s">
        <v>350</v>
      </c>
      <c r="G1" s="2" t="s">
        <v>348</v>
      </c>
      <c r="H1" s="2" t="s">
        <v>349</v>
      </c>
      <c r="I1" s="2" t="s">
        <v>595</v>
      </c>
      <c r="J1" s="2" t="s">
        <v>596</v>
      </c>
      <c r="K1" s="2" t="s">
        <v>597</v>
      </c>
      <c r="L1" s="2" t="s">
        <v>598</v>
      </c>
      <c r="M1" s="2" t="s">
        <v>599</v>
      </c>
      <c r="N1" s="2" t="s">
        <v>600</v>
      </c>
      <c r="O1" s="2" t="s">
        <v>601</v>
      </c>
      <c r="P1" s="2" t="s">
        <v>602</v>
      </c>
      <c r="Q1" s="2" t="s">
        <v>603</v>
      </c>
      <c r="R1" s="2" t="s">
        <v>604</v>
      </c>
      <c r="S1" s="2" t="s">
        <v>605</v>
      </c>
      <c r="T1" s="2" t="s">
        <v>606</v>
      </c>
      <c r="U1" s="7" t="s">
        <v>714</v>
      </c>
      <c r="V1" s="2" t="s">
        <v>737</v>
      </c>
      <c r="W1" s="2" t="s">
        <v>738</v>
      </c>
      <c r="X1" s="2" t="s">
        <v>739</v>
      </c>
      <c r="Y1" s="7"/>
      <c r="Z1" s="7"/>
    </row>
    <row r="2" spans="1:26" x14ac:dyDescent="0.25">
      <c r="A2" t="s">
        <v>49</v>
      </c>
      <c r="B2">
        <v>125</v>
      </c>
      <c r="D2">
        <v>150</v>
      </c>
      <c r="G2" s="4"/>
      <c r="H2" s="4"/>
    </row>
    <row r="3" spans="1:26" x14ac:dyDescent="0.25">
      <c r="A3" t="s">
        <v>111</v>
      </c>
      <c r="B3">
        <v>300</v>
      </c>
      <c r="C3" t="s">
        <v>113</v>
      </c>
    </row>
    <row r="4" spans="1:26" x14ac:dyDescent="0.25">
      <c r="A4" t="s">
        <v>122</v>
      </c>
      <c r="B4">
        <v>300</v>
      </c>
      <c r="C4" t="s">
        <v>113</v>
      </c>
    </row>
    <row r="5" spans="1:26" x14ac:dyDescent="0.25">
      <c r="A5" t="s">
        <v>126</v>
      </c>
      <c r="B5">
        <v>300</v>
      </c>
      <c r="C5" t="s">
        <v>113</v>
      </c>
    </row>
    <row r="6" spans="1:26" x14ac:dyDescent="0.25">
      <c r="A6" t="s">
        <v>128</v>
      </c>
      <c r="B6">
        <v>300</v>
      </c>
      <c r="C6" t="s">
        <v>113</v>
      </c>
    </row>
    <row r="7" spans="1:26" x14ac:dyDescent="0.25">
      <c r="A7" t="s">
        <v>289</v>
      </c>
      <c r="B7">
        <v>50</v>
      </c>
      <c r="D7">
        <v>50</v>
      </c>
      <c r="E7">
        <v>250</v>
      </c>
      <c r="F7">
        <v>50</v>
      </c>
      <c r="G7">
        <v>50</v>
      </c>
      <c r="H7">
        <v>250</v>
      </c>
    </row>
    <row r="8" spans="1:26" x14ac:dyDescent="0.25">
      <c r="A8" t="s">
        <v>346</v>
      </c>
      <c r="B8">
        <v>50</v>
      </c>
      <c r="D8">
        <v>25</v>
      </c>
      <c r="E8">
        <v>250</v>
      </c>
      <c r="F8">
        <v>50</v>
      </c>
      <c r="G8">
        <v>25</v>
      </c>
      <c r="H8">
        <v>250</v>
      </c>
    </row>
    <row r="9" spans="1:26" x14ac:dyDescent="0.25">
      <c r="A9" t="s">
        <v>550</v>
      </c>
      <c r="B9">
        <v>100</v>
      </c>
      <c r="D9">
        <v>100</v>
      </c>
      <c r="E9">
        <v>100</v>
      </c>
      <c r="F9">
        <v>50</v>
      </c>
      <c r="G9">
        <v>50</v>
      </c>
      <c r="H9">
        <v>50</v>
      </c>
    </row>
    <row r="10" spans="1:26" x14ac:dyDescent="0.25">
      <c r="A10" s="6" t="s">
        <v>608</v>
      </c>
      <c r="I10" t="s">
        <v>607</v>
      </c>
      <c r="J10">
        <v>100</v>
      </c>
      <c r="K10" t="s">
        <v>609</v>
      </c>
      <c r="L10">
        <v>100</v>
      </c>
      <c r="M10" t="s">
        <v>610</v>
      </c>
      <c r="N10">
        <v>100</v>
      </c>
      <c r="O10" t="s">
        <v>611</v>
      </c>
      <c r="P10">
        <v>100</v>
      </c>
      <c r="Q10" t="s">
        <v>612</v>
      </c>
      <c r="R10">
        <v>100</v>
      </c>
      <c r="S10" t="s">
        <v>613</v>
      </c>
      <c r="T10">
        <v>100</v>
      </c>
    </row>
    <row r="11" spans="1:26" x14ac:dyDescent="0.25">
      <c r="A11" t="s">
        <v>710</v>
      </c>
      <c r="B11">
        <v>100</v>
      </c>
      <c r="U11" t="s">
        <v>715</v>
      </c>
    </row>
    <row r="12" spans="1:26" x14ac:dyDescent="0.25">
      <c r="A12" t="s">
        <v>716</v>
      </c>
      <c r="B12">
        <v>302</v>
      </c>
      <c r="C12" t="s">
        <v>106</v>
      </c>
      <c r="D12">
        <v>303</v>
      </c>
      <c r="U12" t="s">
        <v>740</v>
      </c>
      <c r="V12" t="s">
        <v>719</v>
      </c>
      <c r="W12" t="s">
        <v>741</v>
      </c>
      <c r="X12" t="s">
        <v>425</v>
      </c>
    </row>
    <row r="13" spans="1:26" x14ac:dyDescent="0.25">
      <c r="A13" t="s">
        <v>687</v>
      </c>
      <c r="B13" s="6">
        <v>302</v>
      </c>
      <c r="C13" s="6" t="s">
        <v>106</v>
      </c>
      <c r="D13">
        <v>303</v>
      </c>
      <c r="U13" s="6" t="s">
        <v>740</v>
      </c>
      <c r="V13" s="6" t="s">
        <v>719</v>
      </c>
      <c r="W13" s="6" t="s">
        <v>741</v>
      </c>
      <c r="X13" s="6" t="s">
        <v>425</v>
      </c>
    </row>
    <row r="14" spans="1:26" x14ac:dyDescent="0.25">
      <c r="A14" s="7" t="s">
        <v>776</v>
      </c>
      <c r="B14">
        <v>100</v>
      </c>
      <c r="D14">
        <v>100</v>
      </c>
      <c r="E14">
        <v>100</v>
      </c>
    </row>
    <row r="15" spans="1:26" x14ac:dyDescent="0.25">
      <c r="A15" s="7" t="s">
        <v>777</v>
      </c>
      <c r="F15">
        <v>50</v>
      </c>
      <c r="G15">
        <v>50</v>
      </c>
      <c r="H15">
        <v>50</v>
      </c>
    </row>
    <row r="16" spans="1:26" x14ac:dyDescent="0.25">
      <c r="A16" s="7" t="s">
        <v>889</v>
      </c>
      <c r="B16">
        <v>20</v>
      </c>
      <c r="D16">
        <v>50</v>
      </c>
      <c r="E16">
        <v>20</v>
      </c>
    </row>
    <row r="17" spans="1:24" s="6" customFormat="1" x14ac:dyDescent="0.25">
      <c r="A17" s="6" t="s">
        <v>978</v>
      </c>
      <c r="D17" s="6">
        <v>335</v>
      </c>
      <c r="U17" s="6" t="s">
        <v>740</v>
      </c>
      <c r="V17" s="6" t="s">
        <v>719</v>
      </c>
      <c r="W17" s="6" t="s">
        <v>741</v>
      </c>
      <c r="X17" s="6" t="s">
        <v>425</v>
      </c>
    </row>
    <row r="18" spans="1:24" s="6" customFormat="1" x14ac:dyDescent="0.25">
      <c r="A18" s="6" t="s">
        <v>979</v>
      </c>
      <c r="D18" s="6">
        <v>380</v>
      </c>
      <c r="U18" s="6" t="s">
        <v>740</v>
      </c>
      <c r="V18" s="6" t="s">
        <v>719</v>
      </c>
      <c r="W18" s="6" t="s">
        <v>741</v>
      </c>
      <c r="X18" s="6" t="s">
        <v>425</v>
      </c>
    </row>
  </sheetData>
  <pageMargins left="0.7" right="0.7" top="0.75" bottom="0.75" header="0.3" footer="0.3"/>
  <pageSetup orientation="portrait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2"/>
  <sheetViews>
    <sheetView workbookViewId="0">
      <pane ySplit="1" topLeftCell="A134" activePane="bottomLeft" state="frozen"/>
      <selection pane="bottomLeft" activeCell="B151" sqref="B151"/>
    </sheetView>
  </sheetViews>
  <sheetFormatPr defaultRowHeight="15" x14ac:dyDescent="0.25"/>
  <cols>
    <col min="1" max="1" width="60" bestFit="1" customWidth="1"/>
    <col min="2" max="2" width="31.28515625" bestFit="1" customWidth="1"/>
    <col min="3" max="3" width="11.85546875" customWidth="1"/>
    <col min="4" max="4" width="16.7109375" customWidth="1"/>
    <col min="6" max="6" width="12.85546875" style="3" customWidth="1"/>
    <col min="7" max="7" width="9.140625" style="3" customWidth="1"/>
    <col min="8" max="8" width="9.140625" style="3"/>
    <col min="9" max="9" width="14.5703125" style="3" customWidth="1"/>
    <col min="10" max="10" width="9.140625" style="3"/>
    <col min="11" max="11" width="11.140625" style="3" customWidth="1"/>
    <col min="12" max="13" width="12" style="3" customWidth="1"/>
    <col min="14" max="14" width="11.28515625" style="3" customWidth="1"/>
    <col min="15" max="15" width="12.5703125" style="3" customWidth="1"/>
    <col min="16" max="16" width="10.7109375" style="3" customWidth="1"/>
    <col min="17" max="17" width="12.5703125" style="3" customWidth="1"/>
    <col min="18" max="18" width="15.140625" bestFit="1" customWidth="1"/>
    <col min="19" max="19" width="29" bestFit="1" customWidth="1"/>
    <col min="20" max="20" width="19.140625" bestFit="1" customWidth="1"/>
    <col min="21" max="21" width="16.85546875" bestFit="1" customWidth="1"/>
    <col min="22" max="22" width="10.7109375" bestFit="1" customWidth="1"/>
    <col min="23" max="23" width="13.28515625" bestFit="1" customWidth="1"/>
    <col min="24" max="24" width="16" bestFit="1" customWidth="1"/>
    <col min="25" max="25" width="12.85546875" bestFit="1" customWidth="1"/>
    <col min="26" max="26" width="12.140625" bestFit="1" customWidth="1"/>
    <col min="29" max="31" width="11" bestFit="1" customWidth="1"/>
    <col min="32" max="32" width="26" bestFit="1" customWidth="1"/>
    <col min="33" max="33" width="13.85546875" bestFit="1" customWidth="1"/>
    <col min="34" max="34" width="14.140625" bestFit="1" customWidth="1"/>
    <col min="35" max="35" width="16.28515625" bestFit="1" customWidth="1"/>
    <col min="37" max="37" width="12.7109375" bestFit="1" customWidth="1"/>
    <col min="38" max="38" width="22.85546875" bestFit="1" customWidth="1"/>
  </cols>
  <sheetData>
    <row r="1" spans="1:38" s="2" customFormat="1" x14ac:dyDescent="0.25">
      <c r="A1" s="2" t="s">
        <v>1</v>
      </c>
      <c r="B1" s="2" t="s">
        <v>245</v>
      </c>
      <c r="C1" s="2" t="s">
        <v>246</v>
      </c>
      <c r="D1" s="2" t="s">
        <v>247</v>
      </c>
      <c r="E1" s="2" t="s">
        <v>63</v>
      </c>
      <c r="F1" s="9" t="s">
        <v>64</v>
      </c>
      <c r="G1" s="9" t="s">
        <v>65</v>
      </c>
      <c r="H1" s="9" t="s">
        <v>66</v>
      </c>
      <c r="I1" s="9" t="s">
        <v>67</v>
      </c>
      <c r="J1" s="9" t="s">
        <v>68</v>
      </c>
      <c r="K1" s="9" t="s">
        <v>69</v>
      </c>
      <c r="L1" s="9" t="s">
        <v>70</v>
      </c>
      <c r="M1" s="9" t="s">
        <v>71</v>
      </c>
      <c r="N1" s="9" t="s">
        <v>72</v>
      </c>
      <c r="O1" s="9" t="s">
        <v>73</v>
      </c>
      <c r="P1" s="9" t="s">
        <v>74</v>
      </c>
      <c r="Q1" s="9" t="s">
        <v>75</v>
      </c>
      <c r="R1" s="12" t="s">
        <v>464</v>
      </c>
      <c r="S1" s="12" t="s">
        <v>534</v>
      </c>
      <c r="T1" s="2" t="s">
        <v>535</v>
      </c>
      <c r="U1" s="2" t="s">
        <v>536</v>
      </c>
      <c r="V1" s="2" t="s">
        <v>537</v>
      </c>
      <c r="W1" s="2" t="s">
        <v>538</v>
      </c>
      <c r="X1" s="2" t="s">
        <v>704</v>
      </c>
      <c r="Y1" s="2" t="s">
        <v>705</v>
      </c>
      <c r="Z1" s="12" t="s">
        <v>699</v>
      </c>
      <c r="AA1" s="12" t="s">
        <v>700</v>
      </c>
      <c r="AB1" s="12" t="s">
        <v>698</v>
      </c>
      <c r="AC1" s="2" t="s">
        <v>823</v>
      </c>
      <c r="AD1" s="2" t="s">
        <v>824</v>
      </c>
      <c r="AE1" s="2" t="s">
        <v>825</v>
      </c>
      <c r="AF1" s="7" t="s">
        <v>828</v>
      </c>
      <c r="AG1" s="2" t="s">
        <v>772</v>
      </c>
      <c r="AH1" s="2" t="s">
        <v>754</v>
      </c>
      <c r="AI1" s="2" t="s">
        <v>874</v>
      </c>
      <c r="AJ1" s="2" t="s">
        <v>760</v>
      </c>
      <c r="AK1" s="2" t="s">
        <v>883</v>
      </c>
      <c r="AL1" s="12" t="s">
        <v>884</v>
      </c>
    </row>
    <row r="2" spans="1:38" x14ac:dyDescent="0.25">
      <c r="A2" t="s">
        <v>76</v>
      </c>
      <c r="E2">
        <v>1</v>
      </c>
    </row>
    <row r="3" spans="1:38" x14ac:dyDescent="0.25">
      <c r="A3" t="s">
        <v>77</v>
      </c>
      <c r="E3">
        <v>1</v>
      </c>
      <c r="F3" s="3">
        <v>200</v>
      </c>
    </row>
    <row r="4" spans="1:38" x14ac:dyDescent="0.25">
      <c r="A4" t="s">
        <v>224</v>
      </c>
      <c r="L4" s="3">
        <v>200</v>
      </c>
      <c r="M4" s="3">
        <v>100</v>
      </c>
    </row>
    <row r="5" spans="1:38" x14ac:dyDescent="0.25">
      <c r="A5" t="s">
        <v>225</v>
      </c>
      <c r="L5" s="3">
        <v>200</v>
      </c>
      <c r="N5" s="3">
        <v>200</v>
      </c>
    </row>
    <row r="6" spans="1:38" x14ac:dyDescent="0.25">
      <c r="A6" t="s">
        <v>226</v>
      </c>
      <c r="L6" s="3">
        <v>300</v>
      </c>
      <c r="M6" s="3">
        <v>200</v>
      </c>
    </row>
    <row r="7" spans="1:38" x14ac:dyDescent="0.25">
      <c r="A7" t="s">
        <v>228</v>
      </c>
      <c r="B7" t="s">
        <v>229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38" x14ac:dyDescent="0.25">
      <c r="A8" t="s">
        <v>230</v>
      </c>
      <c r="F8" s="4"/>
      <c r="G8" s="4" t="s">
        <v>80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spans="1:38" x14ac:dyDescent="0.25">
      <c r="A9" t="s">
        <v>231</v>
      </c>
      <c r="F9" s="4"/>
      <c r="G9" s="4"/>
      <c r="H9" s="4" t="s">
        <v>232</v>
      </c>
      <c r="I9" s="4"/>
      <c r="J9" s="4"/>
      <c r="K9" s="4" t="s">
        <v>233</v>
      </c>
      <c r="L9" s="4"/>
      <c r="M9" s="4"/>
      <c r="N9" s="4"/>
      <c r="O9" s="4"/>
      <c r="P9" s="4"/>
      <c r="Q9" s="4"/>
    </row>
    <row r="10" spans="1:38" x14ac:dyDescent="0.25">
      <c r="A10" t="s">
        <v>234</v>
      </c>
      <c r="F10" s="4"/>
      <c r="G10" s="4" t="s">
        <v>80</v>
      </c>
      <c r="H10" s="4"/>
      <c r="I10" s="4"/>
      <c r="J10" s="4"/>
      <c r="K10" s="4"/>
      <c r="L10" s="4" t="s">
        <v>235</v>
      </c>
      <c r="M10" s="4" t="s">
        <v>236</v>
      </c>
      <c r="N10" s="4" t="s">
        <v>237</v>
      </c>
      <c r="O10" s="4" t="s">
        <v>238</v>
      </c>
      <c r="P10" s="4" t="s">
        <v>239</v>
      </c>
      <c r="Q10" s="4" t="s">
        <v>240</v>
      </c>
    </row>
    <row r="11" spans="1:38" x14ac:dyDescent="0.25">
      <c r="A11" t="s">
        <v>241</v>
      </c>
      <c r="C11" t="s">
        <v>242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38" x14ac:dyDescent="0.25">
      <c r="A12" t="s">
        <v>243</v>
      </c>
      <c r="D12" t="s">
        <v>244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38" x14ac:dyDescent="0.25">
      <c r="A13" t="s">
        <v>355</v>
      </c>
      <c r="I13" s="3">
        <v>10</v>
      </c>
      <c r="J13" s="3">
        <v>10</v>
      </c>
    </row>
    <row r="14" spans="1:38" x14ac:dyDescent="0.25">
      <c r="A14" t="s">
        <v>356</v>
      </c>
      <c r="C14" t="s">
        <v>357</v>
      </c>
      <c r="I14" s="3">
        <v>10</v>
      </c>
      <c r="J14" s="3">
        <v>10</v>
      </c>
      <c r="N14" s="3">
        <v>10</v>
      </c>
      <c r="P14" s="3">
        <v>5</v>
      </c>
    </row>
    <row r="15" spans="1:38" x14ac:dyDescent="0.25">
      <c r="A15" t="s">
        <v>358</v>
      </c>
      <c r="C15" t="s">
        <v>242</v>
      </c>
    </row>
    <row r="16" spans="1:38" x14ac:dyDescent="0.25">
      <c r="A16" t="s">
        <v>363</v>
      </c>
      <c r="G16" s="3">
        <v>1000</v>
      </c>
      <c r="I16" s="3">
        <v>100</v>
      </c>
    </row>
    <row r="17" spans="1:16" x14ac:dyDescent="0.25">
      <c r="A17" t="s">
        <v>364</v>
      </c>
      <c r="G17" s="3">
        <v>1000</v>
      </c>
      <c r="I17" s="3">
        <v>100</v>
      </c>
    </row>
    <row r="18" spans="1:16" x14ac:dyDescent="0.25">
      <c r="A18" t="s">
        <v>375</v>
      </c>
      <c r="G18" s="3">
        <v>5200</v>
      </c>
      <c r="I18" s="3">
        <v>1500</v>
      </c>
      <c r="J18" s="3">
        <v>1500</v>
      </c>
    </row>
    <row r="19" spans="1:16" x14ac:dyDescent="0.25">
      <c r="A19" t="s">
        <v>374</v>
      </c>
      <c r="G19" s="3">
        <v>5200</v>
      </c>
      <c r="I19" s="3">
        <v>1500</v>
      </c>
      <c r="J19" s="3">
        <v>1500</v>
      </c>
    </row>
    <row r="20" spans="1:16" x14ac:dyDescent="0.25">
      <c r="A20" t="s">
        <v>376</v>
      </c>
      <c r="G20" s="3">
        <v>1000</v>
      </c>
      <c r="I20" s="3">
        <v>500</v>
      </c>
      <c r="J20" s="3">
        <v>200</v>
      </c>
    </row>
    <row r="21" spans="1:16" x14ac:dyDescent="0.25">
      <c r="A21" t="s">
        <v>377</v>
      </c>
      <c r="G21" s="3">
        <v>1000</v>
      </c>
      <c r="I21" s="3">
        <v>500</v>
      </c>
      <c r="J21" s="3">
        <v>200</v>
      </c>
    </row>
    <row r="22" spans="1:16" x14ac:dyDescent="0.25">
      <c r="A22" s="6" t="s">
        <v>650</v>
      </c>
      <c r="G22" s="3">
        <v>450</v>
      </c>
      <c r="L22" s="3">
        <v>450</v>
      </c>
    </row>
    <row r="23" spans="1:16" x14ac:dyDescent="0.25">
      <c r="A23" s="6" t="s">
        <v>651</v>
      </c>
      <c r="G23" s="3">
        <v>50</v>
      </c>
      <c r="L23" s="3">
        <v>25</v>
      </c>
    </row>
    <row r="24" spans="1:16" x14ac:dyDescent="0.25">
      <c r="A24" s="6" t="s">
        <v>652</v>
      </c>
      <c r="G24" s="3">
        <v>50</v>
      </c>
      <c r="P24" s="3">
        <v>25</v>
      </c>
    </row>
    <row r="25" spans="1:16" x14ac:dyDescent="0.25">
      <c r="A25" s="6" t="s">
        <v>653</v>
      </c>
      <c r="G25" s="3">
        <v>100</v>
      </c>
      <c r="L25" s="3">
        <v>25</v>
      </c>
      <c r="P25" s="3">
        <v>25</v>
      </c>
    </row>
    <row r="26" spans="1:16" x14ac:dyDescent="0.25">
      <c r="A26" s="6" t="s">
        <v>451</v>
      </c>
      <c r="F26" s="3">
        <v>50</v>
      </c>
      <c r="H26" s="3">
        <v>100</v>
      </c>
    </row>
    <row r="27" spans="1:16" x14ac:dyDescent="0.25">
      <c r="A27" s="6" t="s">
        <v>452</v>
      </c>
    </row>
    <row r="28" spans="1:16" x14ac:dyDescent="0.25">
      <c r="A28" s="6" t="s">
        <v>453</v>
      </c>
      <c r="H28" s="3">
        <v>100</v>
      </c>
    </row>
    <row r="29" spans="1:16" x14ac:dyDescent="0.25">
      <c r="A29" s="7" t="s">
        <v>457</v>
      </c>
      <c r="F29" s="3">
        <v>50</v>
      </c>
      <c r="H29" s="3">
        <v>100</v>
      </c>
    </row>
    <row r="30" spans="1:16" x14ac:dyDescent="0.25">
      <c r="A30" s="7" t="s">
        <v>458</v>
      </c>
      <c r="H30" s="3">
        <v>100</v>
      </c>
    </row>
    <row r="31" spans="1:16" x14ac:dyDescent="0.25">
      <c r="A31" s="7" t="s">
        <v>459</v>
      </c>
      <c r="H31" s="3">
        <v>100</v>
      </c>
    </row>
    <row r="32" spans="1:16" x14ac:dyDescent="0.25">
      <c r="A32" s="7" t="s">
        <v>460</v>
      </c>
      <c r="F32" s="3">
        <v>50</v>
      </c>
      <c r="H32" s="3">
        <v>100</v>
      </c>
    </row>
    <row r="33" spans="1:17" x14ac:dyDescent="0.25">
      <c r="A33" s="7" t="s">
        <v>461</v>
      </c>
      <c r="F33" s="3">
        <v>50</v>
      </c>
      <c r="H33" s="3">
        <v>100</v>
      </c>
    </row>
    <row r="34" spans="1:17" x14ac:dyDescent="0.25">
      <c r="A34" s="7" t="s">
        <v>462</v>
      </c>
      <c r="E34">
        <v>11</v>
      </c>
      <c r="F34" s="3">
        <v>50</v>
      </c>
      <c r="H34" s="3">
        <v>100</v>
      </c>
    </row>
    <row r="35" spans="1:17" x14ac:dyDescent="0.25">
      <c r="A35" s="13" t="s">
        <v>468</v>
      </c>
      <c r="G35" s="3">
        <v>100</v>
      </c>
      <c r="H35" s="3">
        <v>50</v>
      </c>
    </row>
    <row r="36" spans="1:17" s="6" customFormat="1" x14ac:dyDescent="0.25">
      <c r="A36" s="13" t="s">
        <v>469</v>
      </c>
      <c r="G36" s="3">
        <v>125</v>
      </c>
      <c r="H36" s="3">
        <v>25</v>
      </c>
      <c r="I36" s="3"/>
      <c r="J36" s="3"/>
      <c r="K36" s="3"/>
      <c r="L36" s="3"/>
      <c r="M36" s="3"/>
      <c r="N36" s="3"/>
      <c r="O36" s="3"/>
      <c r="P36" s="3"/>
      <c r="Q36" s="3"/>
    </row>
    <row r="37" spans="1:17" s="6" customFormat="1" x14ac:dyDescent="0.25">
      <c r="A37" s="13" t="s">
        <v>470</v>
      </c>
      <c r="G37" s="3">
        <v>150</v>
      </c>
      <c r="H37" s="3">
        <v>20</v>
      </c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13" t="s">
        <v>471</v>
      </c>
      <c r="G38" s="3">
        <v>175</v>
      </c>
      <c r="H38" s="3">
        <v>10</v>
      </c>
    </row>
    <row r="39" spans="1:17" x14ac:dyDescent="0.25">
      <c r="A39" s="13" t="s">
        <v>472</v>
      </c>
    </row>
    <row r="40" spans="1:17" s="6" customFormat="1" x14ac:dyDescent="0.25">
      <c r="A40" s="13" t="s">
        <v>480</v>
      </c>
      <c r="F40" s="3"/>
      <c r="G40" s="3">
        <v>100</v>
      </c>
      <c r="H40" s="3">
        <v>50</v>
      </c>
      <c r="I40" s="3"/>
      <c r="J40" s="3"/>
      <c r="K40" s="3"/>
      <c r="L40" s="3"/>
      <c r="M40" s="3"/>
      <c r="N40" s="3"/>
      <c r="O40" s="3"/>
      <c r="P40" s="3"/>
      <c r="Q40" s="3"/>
    </row>
    <row r="41" spans="1:17" s="6" customFormat="1" x14ac:dyDescent="0.25">
      <c r="A41" s="13" t="s">
        <v>481</v>
      </c>
      <c r="G41" s="3">
        <v>125</v>
      </c>
      <c r="H41" s="3">
        <v>25</v>
      </c>
      <c r="I41" s="3"/>
      <c r="J41" s="3"/>
      <c r="K41" s="3"/>
      <c r="L41" s="3"/>
      <c r="M41" s="3"/>
      <c r="N41" s="3"/>
      <c r="O41" s="3"/>
      <c r="P41" s="3"/>
      <c r="Q41" s="3"/>
    </row>
    <row r="42" spans="1:17" s="6" customFormat="1" x14ac:dyDescent="0.25">
      <c r="A42" s="13" t="s">
        <v>482</v>
      </c>
      <c r="G42" s="3">
        <v>150</v>
      </c>
      <c r="H42" s="3">
        <v>20</v>
      </c>
      <c r="I42" s="3"/>
      <c r="J42" s="3"/>
      <c r="K42" s="3"/>
      <c r="L42" s="3"/>
      <c r="M42" s="3"/>
      <c r="N42" s="3"/>
      <c r="O42" s="3"/>
      <c r="P42" s="3"/>
      <c r="Q42" s="3"/>
    </row>
    <row r="43" spans="1:17" s="6" customFormat="1" x14ac:dyDescent="0.25">
      <c r="A43" s="13" t="s">
        <v>483</v>
      </c>
      <c r="F43" s="3"/>
      <c r="G43" s="3">
        <v>175</v>
      </c>
      <c r="H43" s="3">
        <v>10</v>
      </c>
      <c r="I43" s="3"/>
      <c r="J43" s="3"/>
      <c r="K43" s="3"/>
      <c r="L43" s="3"/>
      <c r="M43" s="3"/>
      <c r="N43" s="3"/>
      <c r="O43" s="3"/>
      <c r="P43" s="3"/>
      <c r="Q43" s="3"/>
    </row>
    <row r="44" spans="1:17" ht="15.75" x14ac:dyDescent="0.25">
      <c r="A44" s="15" t="s">
        <v>486</v>
      </c>
      <c r="F44" s="3">
        <v>50</v>
      </c>
      <c r="H44" s="3">
        <v>100</v>
      </c>
    </row>
    <row r="45" spans="1:17" ht="15.75" x14ac:dyDescent="0.25">
      <c r="A45" s="15" t="s">
        <v>487</v>
      </c>
      <c r="H45" s="3">
        <v>100</v>
      </c>
    </row>
    <row r="46" spans="1:17" ht="15.75" x14ac:dyDescent="0.25">
      <c r="A46" s="15" t="s">
        <v>488</v>
      </c>
      <c r="H46" s="3">
        <v>100</v>
      </c>
    </row>
    <row r="47" spans="1:17" ht="15.75" x14ac:dyDescent="0.25">
      <c r="A47" s="15" t="s">
        <v>489</v>
      </c>
      <c r="F47" s="3">
        <v>50</v>
      </c>
      <c r="H47" s="3">
        <v>100</v>
      </c>
    </row>
    <row r="48" spans="1:17" ht="15.75" x14ac:dyDescent="0.25">
      <c r="A48" s="15" t="s">
        <v>490</v>
      </c>
      <c r="F48" s="3">
        <v>50</v>
      </c>
      <c r="H48" s="3">
        <v>100</v>
      </c>
    </row>
    <row r="49" spans="1:17" ht="15.75" x14ac:dyDescent="0.25">
      <c r="A49" s="15" t="s">
        <v>491</v>
      </c>
      <c r="B49" t="s">
        <v>466</v>
      </c>
      <c r="E49">
        <v>11</v>
      </c>
      <c r="F49" s="3">
        <v>50</v>
      </c>
      <c r="H49" s="3">
        <v>100</v>
      </c>
    </row>
    <row r="50" spans="1:17" x14ac:dyDescent="0.25">
      <c r="A50" s="14" t="s">
        <v>495</v>
      </c>
      <c r="F50" s="3">
        <v>50</v>
      </c>
      <c r="H50" s="3">
        <v>100</v>
      </c>
    </row>
    <row r="51" spans="1:17" x14ac:dyDescent="0.25">
      <c r="A51" s="14" t="s">
        <v>496</v>
      </c>
      <c r="H51" s="3">
        <v>100</v>
      </c>
    </row>
    <row r="52" spans="1:17" x14ac:dyDescent="0.25">
      <c r="A52" s="14" t="s">
        <v>497</v>
      </c>
      <c r="H52" s="3">
        <v>100</v>
      </c>
    </row>
    <row r="53" spans="1:17" x14ac:dyDescent="0.25">
      <c r="A53" s="14" t="s">
        <v>498</v>
      </c>
      <c r="F53" s="3">
        <v>50</v>
      </c>
      <c r="H53" s="3">
        <v>100</v>
      </c>
    </row>
    <row r="54" spans="1:17" x14ac:dyDescent="0.25">
      <c r="A54" s="14" t="s">
        <v>499</v>
      </c>
      <c r="F54" s="3">
        <v>50</v>
      </c>
      <c r="H54" s="3">
        <v>100</v>
      </c>
    </row>
    <row r="55" spans="1:17" s="6" customFormat="1" x14ac:dyDescent="0.25">
      <c r="A55" s="14" t="s">
        <v>502</v>
      </c>
      <c r="B55" s="6" t="s">
        <v>466</v>
      </c>
      <c r="E55" s="6">
        <v>11</v>
      </c>
      <c r="F55" s="3">
        <v>50</v>
      </c>
      <c r="G55" s="3"/>
      <c r="H55" s="3">
        <v>100</v>
      </c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5">
      <c r="A56" s="14" t="s">
        <v>495</v>
      </c>
    </row>
    <row r="57" spans="1:17" s="6" customFormat="1" x14ac:dyDescent="0.25">
      <c r="A57" s="14" t="s">
        <v>504</v>
      </c>
      <c r="F57" s="3">
        <v>50</v>
      </c>
      <c r="G57" s="3"/>
      <c r="H57" s="3">
        <v>100</v>
      </c>
      <c r="I57" s="3"/>
      <c r="J57" s="3"/>
      <c r="K57" s="3"/>
      <c r="L57" s="3"/>
      <c r="M57" s="3"/>
      <c r="N57" s="3"/>
      <c r="O57" s="3"/>
      <c r="P57" s="3"/>
      <c r="Q57" s="3"/>
    </row>
    <row r="58" spans="1:17" s="6" customFormat="1" x14ac:dyDescent="0.25">
      <c r="A58" s="14" t="s">
        <v>505</v>
      </c>
      <c r="F58" s="3"/>
      <c r="G58" s="3"/>
      <c r="H58" s="3">
        <v>100</v>
      </c>
      <c r="I58" s="3"/>
      <c r="J58" s="3"/>
      <c r="K58" s="3"/>
      <c r="L58" s="3"/>
      <c r="M58" s="3"/>
      <c r="N58" s="3"/>
      <c r="O58" s="3"/>
      <c r="P58" s="3"/>
      <c r="Q58" s="3"/>
    </row>
    <row r="59" spans="1:17" s="6" customFormat="1" x14ac:dyDescent="0.25">
      <c r="A59" s="14" t="s">
        <v>506</v>
      </c>
      <c r="F59" s="3"/>
      <c r="G59" s="3"/>
      <c r="H59" s="3">
        <v>100</v>
      </c>
      <c r="I59" s="3"/>
      <c r="J59" s="3"/>
      <c r="K59" s="3"/>
      <c r="L59" s="3"/>
      <c r="M59" s="3"/>
      <c r="N59" s="3"/>
      <c r="O59" s="3"/>
      <c r="P59" s="3"/>
      <c r="Q59" s="3"/>
    </row>
    <row r="60" spans="1:17" s="6" customFormat="1" x14ac:dyDescent="0.25">
      <c r="A60" s="14" t="s">
        <v>507</v>
      </c>
      <c r="F60" s="3">
        <v>50</v>
      </c>
      <c r="G60" s="3"/>
      <c r="H60" s="3">
        <v>100</v>
      </c>
      <c r="I60" s="3"/>
      <c r="J60" s="3"/>
      <c r="K60" s="3"/>
      <c r="L60" s="3"/>
      <c r="M60" s="3"/>
      <c r="N60" s="3"/>
      <c r="O60" s="3"/>
      <c r="P60" s="3"/>
      <c r="Q60" s="3"/>
    </row>
    <row r="61" spans="1:17" s="6" customFormat="1" x14ac:dyDescent="0.25">
      <c r="A61" s="14" t="s">
        <v>508</v>
      </c>
      <c r="F61" s="3">
        <v>50</v>
      </c>
      <c r="G61" s="3"/>
      <c r="H61" s="3">
        <v>100</v>
      </c>
      <c r="I61" s="3"/>
      <c r="J61" s="3"/>
      <c r="K61" s="3"/>
      <c r="L61" s="3"/>
      <c r="M61" s="3"/>
      <c r="N61" s="3"/>
      <c r="O61" s="3"/>
      <c r="P61" s="3"/>
      <c r="Q61" s="3"/>
    </row>
    <row r="62" spans="1:17" s="6" customFormat="1" x14ac:dyDescent="0.25">
      <c r="A62" s="14" t="s">
        <v>509</v>
      </c>
      <c r="B62" s="6" t="s">
        <v>466</v>
      </c>
      <c r="E62" s="6">
        <v>11</v>
      </c>
      <c r="F62" s="3">
        <v>50</v>
      </c>
      <c r="G62" s="3"/>
      <c r="H62" s="3">
        <v>100</v>
      </c>
      <c r="I62" s="3"/>
      <c r="J62" s="3"/>
      <c r="K62" s="3"/>
      <c r="L62" s="3"/>
      <c r="M62" s="3"/>
      <c r="N62" s="3"/>
      <c r="O62" s="3"/>
      <c r="P62" s="3"/>
      <c r="Q62" s="3"/>
    </row>
    <row r="63" spans="1:17" s="6" customFormat="1" x14ac:dyDescent="0.25">
      <c r="A63" s="14" t="s">
        <v>514</v>
      </c>
      <c r="F63" s="3">
        <v>50</v>
      </c>
      <c r="G63" s="3"/>
      <c r="H63" s="3">
        <v>100</v>
      </c>
      <c r="I63" s="3"/>
      <c r="J63" s="3"/>
      <c r="K63" s="3"/>
      <c r="L63" s="3"/>
      <c r="M63" s="3"/>
      <c r="N63" s="3"/>
      <c r="O63" s="3"/>
      <c r="P63" s="3"/>
      <c r="Q63" s="3"/>
    </row>
    <row r="64" spans="1:17" s="6" customFormat="1" x14ac:dyDescent="0.25">
      <c r="A64" s="14" t="s">
        <v>515</v>
      </c>
      <c r="F64" s="3"/>
      <c r="G64" s="3"/>
      <c r="H64" s="3">
        <v>100</v>
      </c>
      <c r="I64" s="3"/>
      <c r="J64" s="3"/>
      <c r="K64" s="3"/>
      <c r="L64" s="3"/>
      <c r="M64" s="3"/>
      <c r="N64" s="3"/>
      <c r="O64" s="3"/>
      <c r="P64" s="3"/>
      <c r="Q64" s="3"/>
    </row>
    <row r="65" spans="1:23" s="6" customFormat="1" x14ac:dyDescent="0.25">
      <c r="A65" s="14" t="s">
        <v>516</v>
      </c>
      <c r="F65" s="3"/>
      <c r="G65" s="3"/>
      <c r="H65" s="3">
        <v>100</v>
      </c>
      <c r="I65" s="3"/>
      <c r="J65" s="3"/>
      <c r="K65" s="3"/>
      <c r="L65" s="3"/>
      <c r="M65" s="3"/>
      <c r="N65" s="3"/>
      <c r="O65" s="3"/>
      <c r="P65" s="3"/>
      <c r="Q65" s="3"/>
    </row>
    <row r="66" spans="1:23" s="6" customFormat="1" x14ac:dyDescent="0.25">
      <c r="A66" s="14" t="s">
        <v>517</v>
      </c>
      <c r="F66" s="3">
        <v>50</v>
      </c>
      <c r="G66" s="3"/>
      <c r="H66" s="3">
        <v>100</v>
      </c>
      <c r="I66" s="3"/>
      <c r="J66" s="3"/>
      <c r="K66" s="3"/>
      <c r="L66" s="3"/>
      <c r="M66" s="3"/>
      <c r="N66" s="3"/>
      <c r="O66" s="3"/>
      <c r="P66" s="3"/>
      <c r="Q66" s="3"/>
    </row>
    <row r="67" spans="1:23" s="6" customFormat="1" x14ac:dyDescent="0.25">
      <c r="A67" s="14" t="s">
        <v>518</v>
      </c>
      <c r="F67" s="3">
        <v>50</v>
      </c>
      <c r="G67" s="3"/>
      <c r="H67" s="3">
        <v>100</v>
      </c>
      <c r="I67" s="3"/>
      <c r="J67" s="3"/>
      <c r="K67" s="3"/>
      <c r="L67" s="3"/>
      <c r="M67" s="3"/>
      <c r="N67" s="3"/>
      <c r="O67" s="3"/>
      <c r="P67" s="3"/>
      <c r="Q67" s="3"/>
    </row>
    <row r="68" spans="1:23" s="6" customFormat="1" x14ac:dyDescent="0.25">
      <c r="A68" s="14" t="s">
        <v>519</v>
      </c>
      <c r="B68" s="6" t="s">
        <v>466</v>
      </c>
      <c r="E68" s="6">
        <v>11</v>
      </c>
      <c r="F68" s="3">
        <v>50</v>
      </c>
      <c r="G68" s="3"/>
      <c r="H68" s="3">
        <v>100</v>
      </c>
      <c r="I68" s="3"/>
      <c r="J68" s="3"/>
      <c r="K68" s="3"/>
      <c r="L68" s="3"/>
      <c r="M68" s="3"/>
      <c r="N68" s="3"/>
      <c r="O68" s="3"/>
      <c r="P68" s="3"/>
      <c r="Q68" s="3"/>
    </row>
    <row r="69" spans="1:23" x14ac:dyDescent="0.25">
      <c r="A69" s="14" t="s">
        <v>520</v>
      </c>
      <c r="R69">
        <v>1</v>
      </c>
    </row>
    <row r="70" spans="1:23" s="6" customFormat="1" x14ac:dyDescent="0.25">
      <c r="A70" s="14" t="s">
        <v>521</v>
      </c>
      <c r="F70" s="3">
        <v>50</v>
      </c>
      <c r="G70" s="3"/>
      <c r="H70" s="3">
        <v>100</v>
      </c>
      <c r="I70" s="3"/>
      <c r="J70" s="3"/>
      <c r="K70" s="3"/>
      <c r="L70" s="3"/>
      <c r="M70" s="3"/>
      <c r="N70" s="3"/>
      <c r="O70" s="3"/>
      <c r="P70" s="3"/>
      <c r="Q70" s="3"/>
    </row>
    <row r="71" spans="1:23" s="6" customFormat="1" x14ac:dyDescent="0.25">
      <c r="A71" s="14" t="s">
        <v>522</v>
      </c>
      <c r="F71" s="3"/>
      <c r="G71" s="3"/>
      <c r="H71" s="3">
        <v>100</v>
      </c>
      <c r="I71" s="3"/>
      <c r="J71" s="3"/>
      <c r="K71" s="3"/>
      <c r="L71" s="3"/>
      <c r="M71" s="3"/>
      <c r="N71" s="3"/>
      <c r="O71" s="3"/>
      <c r="P71" s="3"/>
      <c r="Q71" s="3"/>
    </row>
    <row r="72" spans="1:23" s="6" customFormat="1" x14ac:dyDescent="0.25">
      <c r="A72" s="14" t="s">
        <v>523</v>
      </c>
      <c r="F72" s="3"/>
      <c r="G72" s="3"/>
      <c r="H72" s="3">
        <v>100</v>
      </c>
      <c r="I72" s="3"/>
      <c r="J72" s="3"/>
      <c r="K72" s="3"/>
      <c r="L72" s="3"/>
      <c r="M72" s="3"/>
      <c r="N72" s="3"/>
      <c r="O72" s="3"/>
      <c r="P72" s="3"/>
      <c r="Q72" s="3"/>
    </row>
    <row r="73" spans="1:23" s="6" customFormat="1" x14ac:dyDescent="0.25">
      <c r="A73" s="14" t="s">
        <v>524</v>
      </c>
      <c r="F73" s="3">
        <v>50</v>
      </c>
      <c r="G73" s="3"/>
      <c r="H73" s="3">
        <v>100</v>
      </c>
      <c r="I73" s="3"/>
      <c r="J73" s="3"/>
      <c r="K73" s="3"/>
      <c r="L73" s="3"/>
      <c r="M73" s="3"/>
      <c r="N73" s="3"/>
      <c r="O73" s="3"/>
      <c r="P73" s="3"/>
      <c r="Q73" s="3"/>
    </row>
    <row r="74" spans="1:23" s="6" customFormat="1" x14ac:dyDescent="0.25">
      <c r="A74" s="14" t="s">
        <v>525</v>
      </c>
      <c r="F74" s="3">
        <v>50</v>
      </c>
      <c r="G74" s="3"/>
      <c r="H74" s="3">
        <v>100</v>
      </c>
      <c r="I74" s="3"/>
      <c r="J74" s="3"/>
      <c r="K74" s="3"/>
      <c r="L74" s="3"/>
      <c r="M74" s="3"/>
      <c r="N74" s="3"/>
      <c r="O74" s="3"/>
      <c r="P74" s="3"/>
      <c r="Q74" s="3"/>
    </row>
    <row r="75" spans="1:23" s="6" customFormat="1" x14ac:dyDescent="0.25">
      <c r="A75" s="14" t="s">
        <v>526</v>
      </c>
      <c r="B75" s="6" t="s">
        <v>466</v>
      </c>
      <c r="E75" s="6">
        <v>11</v>
      </c>
      <c r="F75" s="3">
        <v>50</v>
      </c>
      <c r="G75" s="3"/>
      <c r="H75" s="3">
        <v>100</v>
      </c>
      <c r="I75" s="3"/>
      <c r="J75" s="3"/>
      <c r="K75" s="3"/>
      <c r="L75" s="3"/>
      <c r="M75" s="3"/>
      <c r="N75" s="3"/>
      <c r="O75" s="3"/>
      <c r="P75" s="3"/>
      <c r="Q75" s="3"/>
    </row>
    <row r="76" spans="1:23" x14ac:dyDescent="0.25">
      <c r="A76" s="1" t="s">
        <v>528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1" t="s">
        <v>545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>
        <v>1</v>
      </c>
      <c r="S77" s="1" t="s">
        <v>549</v>
      </c>
      <c r="T77" s="1">
        <v>141.66999999999999</v>
      </c>
      <c r="U77" s="1">
        <v>141.66999999999999</v>
      </c>
      <c r="V77" s="1">
        <v>141.66999999999999</v>
      </c>
      <c r="W77" s="1">
        <v>141.66999999999999</v>
      </c>
    </row>
    <row r="78" spans="1:23" x14ac:dyDescent="0.25">
      <c r="A78" s="1" t="s">
        <v>546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>
        <v>1</v>
      </c>
      <c r="S78" s="1" t="s">
        <v>586</v>
      </c>
      <c r="T78" s="1">
        <v>183.33</v>
      </c>
      <c r="U78" s="1">
        <v>183.33</v>
      </c>
      <c r="V78" s="1">
        <v>183.33</v>
      </c>
      <c r="W78" s="1">
        <v>183.33</v>
      </c>
    </row>
    <row r="79" spans="1:23" x14ac:dyDescent="0.25">
      <c r="A79" s="7" t="s">
        <v>541</v>
      </c>
      <c r="M79" s="3">
        <v>25</v>
      </c>
    </row>
    <row r="80" spans="1:23" x14ac:dyDescent="0.25">
      <c r="A80" s="7" t="s">
        <v>542</v>
      </c>
      <c r="O80" s="3">
        <v>25</v>
      </c>
    </row>
    <row r="81" spans="1:23" x14ac:dyDescent="0.25">
      <c r="A81" s="7" t="s">
        <v>543</v>
      </c>
      <c r="Q81" s="3">
        <v>25</v>
      </c>
    </row>
    <row r="82" spans="1:23" x14ac:dyDescent="0.25">
      <c r="A82" s="7" t="s">
        <v>551</v>
      </c>
      <c r="B82" t="s">
        <v>552</v>
      </c>
      <c r="N82" s="3">
        <v>25</v>
      </c>
      <c r="O82" s="3">
        <v>25</v>
      </c>
    </row>
    <row r="83" spans="1:23" x14ac:dyDescent="0.25">
      <c r="A83" s="7" t="s">
        <v>553</v>
      </c>
      <c r="B83" t="s">
        <v>552</v>
      </c>
      <c r="L83" s="3">
        <v>25</v>
      </c>
      <c r="M83" s="3">
        <v>25</v>
      </c>
    </row>
    <row r="84" spans="1:23" x14ac:dyDescent="0.25">
      <c r="A84" s="7" t="s">
        <v>554</v>
      </c>
      <c r="B84" t="s">
        <v>552</v>
      </c>
      <c r="P84" s="3">
        <v>25</v>
      </c>
      <c r="Q84" s="3">
        <v>25</v>
      </c>
    </row>
    <row r="85" spans="1:23" x14ac:dyDescent="0.25">
      <c r="A85" s="13" t="s">
        <v>555</v>
      </c>
      <c r="F85" s="3">
        <v>100</v>
      </c>
    </row>
    <row r="86" spans="1:23" s="6" customFormat="1" x14ac:dyDescent="0.25">
      <c r="A86" s="13" t="s">
        <v>556</v>
      </c>
      <c r="F86" s="3">
        <v>100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23" s="6" customFormat="1" x14ac:dyDescent="0.25">
      <c r="A87" s="13" t="s">
        <v>557</v>
      </c>
      <c r="F87" s="3">
        <v>100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23" x14ac:dyDescent="0.25">
      <c r="A88" s="14" t="s">
        <v>558</v>
      </c>
      <c r="F88" s="3">
        <v>100</v>
      </c>
    </row>
    <row r="89" spans="1:23" x14ac:dyDescent="0.25">
      <c r="A89" s="14" t="s">
        <v>559</v>
      </c>
      <c r="F89" s="3">
        <v>100</v>
      </c>
    </row>
    <row r="90" spans="1:23" x14ac:dyDescent="0.25">
      <c r="A90" s="14" t="s">
        <v>560</v>
      </c>
      <c r="F90" s="3">
        <v>100</v>
      </c>
    </row>
    <row r="91" spans="1:23" x14ac:dyDescent="0.25">
      <c r="A91" s="14" t="s">
        <v>561</v>
      </c>
      <c r="F91" s="3">
        <v>100</v>
      </c>
    </row>
    <row r="92" spans="1:23" x14ac:dyDescent="0.25">
      <c r="A92" s="14" t="s">
        <v>562</v>
      </c>
      <c r="F92" s="3">
        <v>100</v>
      </c>
    </row>
    <row r="93" spans="1:23" x14ac:dyDescent="0.25">
      <c r="A93" s="25" t="s">
        <v>563</v>
      </c>
      <c r="B93" s="1"/>
      <c r="C93" s="1"/>
      <c r="D93" s="1"/>
      <c r="E93" s="1"/>
      <c r="F93" s="26">
        <v>100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A94" s="25" t="s">
        <v>564</v>
      </c>
      <c r="B94" s="1"/>
      <c r="C94" s="1"/>
      <c r="D94" s="1"/>
      <c r="E94" s="1"/>
      <c r="F94" s="26">
        <v>100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A95" s="25" t="s">
        <v>565</v>
      </c>
      <c r="B95" s="1"/>
      <c r="C95" s="1"/>
      <c r="D95" s="1"/>
      <c r="E95" s="1"/>
      <c r="F95" s="26">
        <v>100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1" t="s">
        <v>566</v>
      </c>
      <c r="B96" s="1"/>
      <c r="C96" s="1"/>
      <c r="D96" s="1"/>
      <c r="E96" s="1"/>
      <c r="F96" s="26">
        <v>12539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5" x14ac:dyDescent="0.25">
      <c r="A97" s="6" t="s">
        <v>637</v>
      </c>
      <c r="E97">
        <v>1</v>
      </c>
      <c r="N97" s="3">
        <v>900</v>
      </c>
    </row>
    <row r="98" spans="1:25" s="6" customFormat="1" x14ac:dyDescent="0.25">
      <c r="A98" s="6" t="s">
        <v>657</v>
      </c>
      <c r="F98" s="3"/>
      <c r="G98" s="3">
        <v>450</v>
      </c>
      <c r="H98" s="3"/>
      <c r="I98" s="3"/>
      <c r="J98" s="3"/>
      <c r="K98" s="3"/>
      <c r="L98" s="3">
        <v>450</v>
      </c>
      <c r="M98" s="3"/>
      <c r="N98" s="3"/>
      <c r="O98" s="3"/>
      <c r="P98" s="3"/>
      <c r="Q98" s="3"/>
    </row>
    <row r="99" spans="1:25" s="6" customFormat="1" x14ac:dyDescent="0.25">
      <c r="A99" s="6" t="s">
        <v>658</v>
      </c>
      <c r="F99" s="3"/>
      <c r="G99" s="3">
        <v>50</v>
      </c>
      <c r="H99" s="3"/>
      <c r="I99" s="3"/>
      <c r="J99" s="3"/>
      <c r="K99" s="3"/>
      <c r="L99" s="3">
        <v>25</v>
      </c>
      <c r="M99" s="3"/>
      <c r="N99" s="3"/>
      <c r="O99" s="3"/>
      <c r="P99" s="3"/>
      <c r="Q99" s="3"/>
    </row>
    <row r="100" spans="1:25" s="6" customFormat="1" x14ac:dyDescent="0.25">
      <c r="A100" s="6" t="s">
        <v>659</v>
      </c>
      <c r="F100" s="3"/>
      <c r="G100" s="3">
        <v>50</v>
      </c>
      <c r="H100" s="3"/>
      <c r="I100" s="3"/>
      <c r="J100" s="3"/>
      <c r="K100" s="3"/>
      <c r="L100" s="3"/>
      <c r="M100" s="3"/>
      <c r="N100" s="3"/>
      <c r="O100" s="3"/>
      <c r="P100" s="3">
        <v>25</v>
      </c>
      <c r="Q100" s="3"/>
    </row>
    <row r="101" spans="1:25" s="6" customFormat="1" x14ac:dyDescent="0.25">
      <c r="A101" s="6" t="s">
        <v>660</v>
      </c>
      <c r="F101" s="3"/>
      <c r="G101" s="3">
        <v>100</v>
      </c>
      <c r="H101" s="3"/>
      <c r="I101" s="3"/>
      <c r="J101" s="3"/>
      <c r="K101" s="3"/>
      <c r="L101" s="3">
        <v>25</v>
      </c>
      <c r="M101" s="3"/>
      <c r="N101" s="3"/>
      <c r="O101" s="3"/>
      <c r="P101" s="3">
        <v>25</v>
      </c>
      <c r="Q101" s="3"/>
    </row>
    <row r="102" spans="1:25" x14ac:dyDescent="0.25">
      <c r="A102" s="1" t="s">
        <v>667</v>
      </c>
      <c r="B102" s="1"/>
      <c r="C102" s="1"/>
      <c r="D102" s="1"/>
      <c r="E102" s="1">
        <v>2</v>
      </c>
      <c r="F102" s="1"/>
      <c r="G102" s="1"/>
      <c r="H102" s="26">
        <v>100</v>
      </c>
      <c r="I102" s="1"/>
      <c r="J102" s="1"/>
      <c r="K102" s="1"/>
      <c r="L102" s="1"/>
      <c r="M102" s="1"/>
      <c r="N102" s="1"/>
      <c r="O102" s="1"/>
      <c r="P102" s="1"/>
    </row>
    <row r="103" spans="1:25" x14ac:dyDescent="0.25">
      <c r="A103" s="1" t="s">
        <v>668</v>
      </c>
      <c r="B103" s="1"/>
      <c r="C103" s="1"/>
      <c r="D103" s="1"/>
      <c r="E103" s="1">
        <v>2</v>
      </c>
      <c r="F103" s="26">
        <v>100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25" x14ac:dyDescent="0.25">
      <c r="A104" s="1" t="s">
        <v>669</v>
      </c>
      <c r="B104" s="1"/>
      <c r="C104" s="1"/>
      <c r="D104" s="1"/>
      <c r="E104" s="1">
        <v>2</v>
      </c>
      <c r="F104" s="26">
        <v>100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25" x14ac:dyDescent="0.25">
      <c r="A105" s="7" t="s">
        <v>690</v>
      </c>
      <c r="B105" t="s">
        <v>688</v>
      </c>
      <c r="C105" t="s">
        <v>689</v>
      </c>
      <c r="D105" t="s">
        <v>689</v>
      </c>
      <c r="G105" s="3">
        <v>1000</v>
      </c>
    </row>
    <row r="106" spans="1:25" x14ac:dyDescent="0.25">
      <c r="A106" s="7" t="s">
        <v>691</v>
      </c>
      <c r="B106" s="6" t="s">
        <v>688</v>
      </c>
      <c r="C106" s="6" t="s">
        <v>689</v>
      </c>
      <c r="D106" s="6" t="s">
        <v>689</v>
      </c>
      <c r="G106" s="3">
        <v>1500</v>
      </c>
    </row>
    <row r="107" spans="1:25" x14ac:dyDescent="0.25">
      <c r="A107" s="7" t="s">
        <v>695</v>
      </c>
      <c r="O107" s="3">
        <v>25</v>
      </c>
    </row>
    <row r="108" spans="1:25" x14ac:dyDescent="0.25">
      <c r="A108" s="7" t="s">
        <v>696</v>
      </c>
      <c r="M108" s="3">
        <v>25</v>
      </c>
    </row>
    <row r="109" spans="1:25" x14ac:dyDescent="0.25">
      <c r="A109" s="7" t="s">
        <v>697</v>
      </c>
      <c r="Q109" s="3">
        <v>25</v>
      </c>
    </row>
    <row r="110" spans="1:25" s="6" customFormat="1" x14ac:dyDescent="0.25">
      <c r="A110" s="7" t="s">
        <v>701</v>
      </c>
      <c r="F110" s="3"/>
      <c r="G110" s="3">
        <v>100</v>
      </c>
      <c r="H110" s="3">
        <v>50</v>
      </c>
      <c r="I110" s="3"/>
      <c r="J110" s="3"/>
      <c r="K110" s="3"/>
      <c r="L110" s="3"/>
      <c r="M110" s="3">
        <v>25</v>
      </c>
      <c r="N110" s="3"/>
      <c r="O110" s="3"/>
      <c r="P110" s="3"/>
      <c r="Q110" s="3"/>
      <c r="X110" s="6">
        <v>150</v>
      </c>
      <c r="Y110" s="6">
        <v>75</v>
      </c>
    </row>
    <row r="111" spans="1:25" s="6" customFormat="1" x14ac:dyDescent="0.25">
      <c r="A111" s="7" t="s">
        <v>702</v>
      </c>
      <c r="F111" s="3"/>
      <c r="G111" s="3">
        <v>100</v>
      </c>
      <c r="H111" s="3">
        <v>50</v>
      </c>
      <c r="I111" s="3"/>
      <c r="J111" s="3"/>
      <c r="K111" s="3"/>
      <c r="L111" s="3"/>
      <c r="M111" s="3"/>
      <c r="N111" s="3"/>
      <c r="O111" s="3">
        <v>25</v>
      </c>
      <c r="P111" s="3"/>
      <c r="Q111" s="3"/>
      <c r="X111" s="6">
        <v>150</v>
      </c>
      <c r="Y111" s="6">
        <v>75</v>
      </c>
    </row>
    <row r="112" spans="1:25" s="6" customFormat="1" x14ac:dyDescent="0.25">
      <c r="A112" s="7" t="s">
        <v>703</v>
      </c>
      <c r="F112" s="3"/>
      <c r="G112" s="3">
        <v>100</v>
      </c>
      <c r="H112" s="3">
        <v>50</v>
      </c>
      <c r="I112" s="3"/>
      <c r="J112" s="3"/>
      <c r="K112" s="3"/>
      <c r="L112" s="3"/>
      <c r="M112" s="3"/>
      <c r="N112" s="3"/>
      <c r="O112" s="3"/>
      <c r="P112" s="3"/>
      <c r="Q112" s="3">
        <v>25</v>
      </c>
      <c r="X112" s="6">
        <v>150</v>
      </c>
      <c r="Y112" s="6">
        <v>75</v>
      </c>
    </row>
    <row r="113" spans="1:28" s="6" customFormat="1" x14ac:dyDescent="0.25">
      <c r="A113" s="7" t="s">
        <v>706</v>
      </c>
      <c r="F113" s="3"/>
      <c r="G113" s="3">
        <v>100</v>
      </c>
      <c r="H113" s="3">
        <v>50</v>
      </c>
      <c r="I113" s="3"/>
      <c r="J113" s="3"/>
      <c r="K113" s="3"/>
      <c r="L113" s="3"/>
      <c r="M113" s="3"/>
      <c r="N113" s="3"/>
      <c r="O113" s="3">
        <v>25</v>
      </c>
      <c r="P113" s="3"/>
      <c r="Q113" s="3"/>
      <c r="X113" s="6">
        <v>150</v>
      </c>
      <c r="Y113" s="6">
        <v>75</v>
      </c>
    </row>
    <row r="114" spans="1:28" s="6" customFormat="1" x14ac:dyDescent="0.25">
      <c r="A114" s="7" t="s">
        <v>707</v>
      </c>
      <c r="F114" s="3"/>
      <c r="G114" s="3">
        <v>100</v>
      </c>
      <c r="H114" s="3">
        <v>50</v>
      </c>
      <c r="I114" s="3"/>
      <c r="J114" s="3"/>
      <c r="K114" s="3"/>
      <c r="L114" s="3"/>
      <c r="M114" s="3">
        <v>25</v>
      </c>
      <c r="N114" s="3"/>
      <c r="O114" s="3">
        <v>25</v>
      </c>
      <c r="P114" s="3"/>
      <c r="Q114" s="3"/>
      <c r="X114" s="6">
        <v>150</v>
      </c>
      <c r="Y114" s="6">
        <v>75</v>
      </c>
    </row>
    <row r="115" spans="1:28" s="6" customFormat="1" x14ac:dyDescent="0.25">
      <c r="A115" s="7" t="s">
        <v>708</v>
      </c>
      <c r="F115" s="3"/>
      <c r="G115" s="3">
        <v>100</v>
      </c>
      <c r="H115" s="3">
        <v>50</v>
      </c>
      <c r="I115" s="3"/>
      <c r="J115" s="3"/>
      <c r="K115" s="3"/>
      <c r="L115" s="3"/>
      <c r="M115" s="3"/>
      <c r="N115" s="3"/>
      <c r="O115" s="3"/>
      <c r="P115" s="3"/>
      <c r="Q115" s="3">
        <v>25</v>
      </c>
      <c r="X115" s="6">
        <v>150</v>
      </c>
      <c r="Y115" s="6">
        <v>75</v>
      </c>
    </row>
    <row r="116" spans="1:28" x14ac:dyDescent="0.25">
      <c r="A116" t="s">
        <v>694</v>
      </c>
      <c r="E116">
        <v>1</v>
      </c>
      <c r="Z116" t="s">
        <v>113</v>
      </c>
      <c r="AA116" t="s">
        <v>106</v>
      </c>
      <c r="AB116" t="s">
        <v>425</v>
      </c>
    </row>
    <row r="117" spans="1:28" x14ac:dyDescent="0.25">
      <c r="A117" s="8" t="s">
        <v>717</v>
      </c>
      <c r="J117" s="3">
        <v>450</v>
      </c>
    </row>
    <row r="118" spans="1:28" s="6" customFormat="1" x14ac:dyDescent="0.25">
      <c r="A118" s="7" t="s">
        <v>687</v>
      </c>
      <c r="B118" s="6" t="s">
        <v>731</v>
      </c>
      <c r="C118" s="6" t="s">
        <v>689</v>
      </c>
      <c r="D118" s="6" t="s">
        <v>689</v>
      </c>
      <c r="E118" s="6">
        <v>1</v>
      </c>
      <c r="F118" s="3">
        <v>910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28" s="6" customFormat="1" x14ac:dyDescent="0.25">
      <c r="A119" s="6" t="s">
        <v>751</v>
      </c>
      <c r="F119" s="3"/>
      <c r="G119" s="3"/>
      <c r="H119" s="3"/>
      <c r="I119" s="3"/>
      <c r="J119" s="3"/>
      <c r="K119" s="3"/>
      <c r="L119" s="3"/>
      <c r="M119" s="3">
        <v>25</v>
      </c>
      <c r="N119" s="3"/>
      <c r="O119" s="3"/>
      <c r="P119" s="3"/>
      <c r="Q119" s="3"/>
    </row>
    <row r="120" spans="1:28" s="6" customFormat="1" x14ac:dyDescent="0.25">
      <c r="A120" s="6" t="s">
        <v>752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>
        <v>25</v>
      </c>
    </row>
    <row r="121" spans="1:28" x14ac:dyDescent="0.25">
      <c r="A121" s="6" t="s">
        <v>753</v>
      </c>
      <c r="O121" s="3">
        <v>25</v>
      </c>
    </row>
    <row r="122" spans="1:28" x14ac:dyDescent="0.25">
      <c r="A122" t="s">
        <v>763</v>
      </c>
      <c r="L122" s="3">
        <v>50</v>
      </c>
    </row>
    <row r="123" spans="1:28" x14ac:dyDescent="0.25">
      <c r="A123" t="s">
        <v>767</v>
      </c>
      <c r="F123"/>
      <c r="G123"/>
      <c r="H123"/>
      <c r="I123" s="6"/>
      <c r="J123" s="6"/>
      <c r="K123" s="6"/>
      <c r="L123"/>
      <c r="M123"/>
      <c r="N123"/>
      <c r="O123">
        <v>25</v>
      </c>
      <c r="P123"/>
      <c r="Q123"/>
    </row>
    <row r="124" spans="1:28" x14ac:dyDescent="0.25">
      <c r="A124" s="7" t="s">
        <v>768</v>
      </c>
      <c r="F124"/>
      <c r="G124"/>
      <c r="H124"/>
      <c r="I124" s="6"/>
      <c r="J124" s="6"/>
      <c r="K124" s="6"/>
      <c r="L124"/>
      <c r="M124">
        <v>25</v>
      </c>
      <c r="N124"/>
      <c r="O124"/>
      <c r="P124"/>
      <c r="Q124"/>
    </row>
    <row r="125" spans="1:28" x14ac:dyDescent="0.25">
      <c r="A125" s="7" t="s">
        <v>769</v>
      </c>
      <c r="F125"/>
      <c r="G125"/>
      <c r="H125"/>
      <c r="I125" s="6"/>
      <c r="J125" s="6"/>
      <c r="K125" s="6"/>
      <c r="L125"/>
      <c r="M125"/>
      <c r="N125"/>
      <c r="O125"/>
      <c r="P125"/>
      <c r="Q125">
        <v>25</v>
      </c>
    </row>
    <row r="126" spans="1:28" x14ac:dyDescent="0.25">
      <c r="A126" s="6" t="s">
        <v>778</v>
      </c>
      <c r="N126" s="3">
        <v>25</v>
      </c>
      <c r="O126" s="3">
        <v>25</v>
      </c>
    </row>
    <row r="127" spans="1:28" x14ac:dyDescent="0.25">
      <c r="A127" s="7" t="s">
        <v>779</v>
      </c>
      <c r="L127" s="3">
        <v>25</v>
      </c>
      <c r="M127" s="3">
        <v>25</v>
      </c>
    </row>
    <row r="128" spans="1:28" x14ac:dyDescent="0.25">
      <c r="A128" s="7" t="s">
        <v>780</v>
      </c>
      <c r="P128" s="3">
        <v>25</v>
      </c>
      <c r="Q128" s="3">
        <v>25</v>
      </c>
    </row>
    <row r="129" spans="1:56" x14ac:dyDescent="0.25">
      <c r="A129" s="7" t="s">
        <v>813</v>
      </c>
      <c r="M129" s="3">
        <v>25</v>
      </c>
    </row>
    <row r="130" spans="1:56" x14ac:dyDescent="0.25">
      <c r="A130" s="7" t="s">
        <v>812</v>
      </c>
      <c r="O130" s="3">
        <v>25</v>
      </c>
    </row>
    <row r="131" spans="1:56" x14ac:dyDescent="0.25">
      <c r="A131" s="7" t="s">
        <v>814</v>
      </c>
      <c r="Q131" s="3">
        <v>25</v>
      </c>
    </row>
    <row r="132" spans="1:56" x14ac:dyDescent="0.25">
      <c r="A132" s="7" t="s">
        <v>816</v>
      </c>
      <c r="G132" s="3">
        <v>1350</v>
      </c>
    </row>
    <row r="133" spans="1:56" x14ac:dyDescent="0.25">
      <c r="A133" s="7" t="s">
        <v>822</v>
      </c>
      <c r="H133" s="3">
        <v>50</v>
      </c>
      <c r="M133" s="3">
        <v>25</v>
      </c>
      <c r="AC133" t="s">
        <v>113</v>
      </c>
      <c r="AD133" t="s">
        <v>106</v>
      </c>
      <c r="AE133" t="s">
        <v>425</v>
      </c>
      <c r="AF133">
        <v>1</v>
      </c>
    </row>
    <row r="134" spans="1:56" x14ac:dyDescent="0.25">
      <c r="A134" s="7" t="s">
        <v>826</v>
      </c>
      <c r="B134" s="6"/>
      <c r="C134" s="6"/>
      <c r="D134" s="6"/>
      <c r="E134" s="6"/>
      <c r="H134" s="3">
        <v>50</v>
      </c>
      <c r="O134" s="3">
        <v>25</v>
      </c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 t="s">
        <v>113</v>
      </c>
      <c r="AD134" s="6" t="s">
        <v>106</v>
      </c>
      <c r="AE134" s="6" t="s">
        <v>425</v>
      </c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</row>
    <row r="135" spans="1:56" x14ac:dyDescent="0.25">
      <c r="A135" s="7" t="s">
        <v>827</v>
      </c>
      <c r="B135" s="6"/>
      <c r="C135" s="6"/>
      <c r="D135" s="6"/>
      <c r="E135" s="6"/>
      <c r="H135" s="3">
        <v>50</v>
      </c>
      <c r="Q135" s="3">
        <v>25</v>
      </c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 t="s">
        <v>113</v>
      </c>
      <c r="AD135" s="6" t="s">
        <v>106</v>
      </c>
      <c r="AE135" s="6" t="s">
        <v>425</v>
      </c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</row>
    <row r="136" spans="1:56" x14ac:dyDescent="0.25">
      <c r="A136" s="7" t="s">
        <v>852</v>
      </c>
      <c r="N136" s="3">
        <v>25</v>
      </c>
    </row>
    <row r="137" spans="1:56" x14ac:dyDescent="0.25">
      <c r="A137" s="7" t="s">
        <v>853</v>
      </c>
      <c r="L137" s="3">
        <v>25</v>
      </c>
    </row>
    <row r="138" spans="1:56" x14ac:dyDescent="0.25">
      <c r="A138" s="7" t="s">
        <v>854</v>
      </c>
      <c r="P138" s="3">
        <v>25</v>
      </c>
    </row>
    <row r="139" spans="1:56" x14ac:dyDescent="0.25">
      <c r="A139" s="7" t="s">
        <v>868</v>
      </c>
      <c r="N139" s="3">
        <v>1350</v>
      </c>
      <c r="O139" s="3">
        <v>25</v>
      </c>
      <c r="X139">
        <v>1350</v>
      </c>
      <c r="Y139">
        <v>-75</v>
      </c>
      <c r="AG139">
        <v>1375</v>
      </c>
    </row>
    <row r="140" spans="1:56" s="6" customFormat="1" x14ac:dyDescent="0.25">
      <c r="A140" s="7" t="s">
        <v>871</v>
      </c>
      <c r="F140" s="3"/>
      <c r="G140" s="3"/>
      <c r="H140" s="3"/>
      <c r="I140" s="3"/>
      <c r="J140" s="3"/>
      <c r="K140" s="3"/>
      <c r="L140" s="3">
        <v>68.52</v>
      </c>
      <c r="M140" s="3">
        <v>25</v>
      </c>
      <c r="N140" s="3"/>
      <c r="O140" s="3"/>
      <c r="P140" s="3"/>
      <c r="Q140" s="3"/>
      <c r="X140" s="6">
        <v>68.48</v>
      </c>
      <c r="Y140" s="6">
        <v>0</v>
      </c>
      <c r="AG140" s="6">
        <v>93.52</v>
      </c>
    </row>
    <row r="141" spans="1:56" s="6" customFormat="1" x14ac:dyDescent="0.25">
      <c r="A141" s="7" t="s">
        <v>873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>
        <v>208.34</v>
      </c>
      <c r="Q141" s="3">
        <v>25</v>
      </c>
      <c r="X141" s="6">
        <v>208.34</v>
      </c>
      <c r="AG141" s="6">
        <v>93.52</v>
      </c>
      <c r="AH141" s="6">
        <v>233.34</v>
      </c>
      <c r="AI141" s="6" t="s">
        <v>875</v>
      </c>
      <c r="AK141" s="6">
        <v>1.25</v>
      </c>
      <c r="AL141" s="6">
        <v>2</v>
      </c>
    </row>
    <row r="142" spans="1:56" x14ac:dyDescent="0.25">
      <c r="A142" s="7" t="s">
        <v>876</v>
      </c>
      <c r="N142" s="3">
        <v>25</v>
      </c>
      <c r="X142">
        <v>68.48</v>
      </c>
      <c r="Y142">
        <v>0</v>
      </c>
      <c r="AG142">
        <v>25</v>
      </c>
    </row>
    <row r="143" spans="1:56" s="6" customFormat="1" x14ac:dyDescent="0.25">
      <c r="A143" s="7" t="s">
        <v>877</v>
      </c>
      <c r="F143" s="3"/>
      <c r="G143" s="3"/>
      <c r="H143" s="3"/>
      <c r="I143" s="3"/>
      <c r="J143" s="3"/>
      <c r="K143" s="3"/>
      <c r="L143" s="3">
        <v>25</v>
      </c>
      <c r="M143" s="3"/>
      <c r="N143" s="3"/>
      <c r="O143" s="3"/>
      <c r="P143" s="3"/>
      <c r="Q143" s="3"/>
      <c r="X143" s="6">
        <v>75</v>
      </c>
      <c r="Y143" s="6">
        <v>0</v>
      </c>
      <c r="AH143" s="6">
        <v>25</v>
      </c>
    </row>
    <row r="144" spans="1:56" s="6" customFormat="1" x14ac:dyDescent="0.25">
      <c r="A144" s="7" t="s">
        <v>878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>
        <v>25</v>
      </c>
      <c r="Q144" s="3"/>
      <c r="X144" s="6">
        <v>208.34</v>
      </c>
      <c r="AJ144" s="6">
        <v>25</v>
      </c>
    </row>
    <row r="145" spans="1:17" s="6" customFormat="1" x14ac:dyDescent="0.25">
      <c r="A145" s="8" t="s">
        <v>892</v>
      </c>
      <c r="F145" s="3"/>
      <c r="G145" s="3"/>
      <c r="H145" s="3">
        <v>68</v>
      </c>
      <c r="I145" s="3"/>
      <c r="J145" s="3"/>
      <c r="K145" s="3"/>
      <c r="L145" s="3"/>
      <c r="M145" s="3"/>
      <c r="N145" s="3"/>
      <c r="O145" s="3"/>
      <c r="P145" s="3"/>
      <c r="Q145" s="3"/>
    </row>
    <row r="146" spans="1:17" s="6" customFormat="1" x14ac:dyDescent="0.25">
      <c r="A146" s="8" t="s">
        <v>893</v>
      </c>
      <c r="F146" s="3"/>
      <c r="G146" s="3"/>
      <c r="H146" s="3">
        <v>100</v>
      </c>
      <c r="I146" s="3"/>
      <c r="J146" s="3"/>
      <c r="K146" s="3"/>
      <c r="L146" s="3"/>
      <c r="M146" s="3"/>
      <c r="N146" s="3"/>
      <c r="O146" s="3"/>
      <c r="P146" s="3"/>
      <c r="Q146" s="3"/>
    </row>
    <row r="147" spans="1:17" s="6" customFormat="1" x14ac:dyDescent="0.25">
      <c r="A147" s="7" t="s">
        <v>981</v>
      </c>
      <c r="F147" s="3"/>
      <c r="G147" s="3"/>
      <c r="H147" s="3"/>
      <c r="I147" s="3"/>
      <c r="J147" s="3"/>
      <c r="K147" s="3"/>
      <c r="L147" s="3">
        <v>450</v>
      </c>
      <c r="M147" s="3"/>
      <c r="N147" s="3"/>
      <c r="O147" s="3"/>
      <c r="P147" s="3"/>
      <c r="Q147" s="3"/>
    </row>
    <row r="148" spans="1:17" s="6" customFormat="1" x14ac:dyDescent="0.25">
      <c r="A148" s="7" t="s">
        <v>982</v>
      </c>
      <c r="D148" s="7"/>
      <c r="F148" s="3"/>
      <c r="G148" s="3"/>
      <c r="H148" s="3"/>
      <c r="I148" s="3"/>
      <c r="J148" s="3"/>
      <c r="K148" s="3"/>
      <c r="L148" s="3">
        <v>25</v>
      </c>
      <c r="M148" s="3"/>
      <c r="N148" s="3"/>
      <c r="O148" s="3"/>
      <c r="P148" s="3"/>
      <c r="Q148" s="3"/>
    </row>
    <row r="149" spans="1:17" s="6" customFormat="1" x14ac:dyDescent="0.25">
      <c r="A149" s="7" t="s">
        <v>983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>
        <v>25</v>
      </c>
      <c r="Q149" s="3"/>
    </row>
    <row r="150" spans="1:17" s="6" customFormat="1" x14ac:dyDescent="0.25">
      <c r="A150" s="7" t="s">
        <v>984</v>
      </c>
      <c r="F150" s="3"/>
      <c r="G150" s="3"/>
      <c r="H150" s="3"/>
      <c r="I150" s="3"/>
      <c r="J150" s="3"/>
      <c r="K150" s="3"/>
      <c r="L150" s="3">
        <v>25</v>
      </c>
      <c r="M150" s="3"/>
      <c r="N150" s="3"/>
      <c r="O150" s="3"/>
      <c r="P150" s="3">
        <v>25</v>
      </c>
      <c r="Q150" s="3"/>
    </row>
    <row r="152" spans="1:17" x14ac:dyDescent="0.25">
      <c r="D152" s="7"/>
    </row>
  </sheetData>
  <pageMargins left="0.7" right="0.7" top="0.75" bottom="0.75" header="0.3" footer="0.3"/>
  <pageSetup orientation="portrait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5" x14ac:dyDescent="0.25"/>
  <cols>
    <col min="1" max="1" width="18.28515625" customWidth="1"/>
    <col min="2" max="2" width="22" style="4" customWidth="1"/>
  </cols>
  <sheetData>
    <row r="1" spans="1:2" x14ac:dyDescent="0.25">
      <c r="A1" t="s">
        <v>1</v>
      </c>
      <c r="B1" s="4" t="s">
        <v>78</v>
      </c>
    </row>
    <row r="2" spans="1:2" x14ac:dyDescent="0.25">
      <c r="A2" t="s">
        <v>76</v>
      </c>
      <c r="B2" s="4">
        <v>208.33</v>
      </c>
    </row>
    <row r="3" spans="1:2" x14ac:dyDescent="0.25">
      <c r="A3" t="s">
        <v>79</v>
      </c>
    </row>
    <row r="4" spans="1:2" x14ac:dyDescent="0.25">
      <c r="A4" t="s">
        <v>77</v>
      </c>
      <c r="B4" s="4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4" sqref="C4"/>
    </sheetView>
  </sheetViews>
  <sheetFormatPr defaultRowHeight="15" x14ac:dyDescent="0.25"/>
  <cols>
    <col min="2" max="2" width="16.5703125" bestFit="1" customWidth="1"/>
  </cols>
  <sheetData>
    <row r="1" spans="1:2" x14ac:dyDescent="0.25">
      <c r="A1" s="2" t="s">
        <v>1</v>
      </c>
      <c r="B1" s="2" t="s">
        <v>254</v>
      </c>
    </row>
    <row r="2" spans="1:2" x14ac:dyDescent="0.25">
      <c r="A2" t="s">
        <v>255</v>
      </c>
      <c r="B2" s="4">
        <v>56.666600000000003</v>
      </c>
    </row>
    <row r="3" spans="1:2" x14ac:dyDescent="0.25">
      <c r="A3" t="s">
        <v>256</v>
      </c>
      <c r="B3" s="4">
        <v>56.67</v>
      </c>
    </row>
    <row r="4" spans="1:2" x14ac:dyDescent="0.25">
      <c r="A4" t="s">
        <v>257</v>
      </c>
      <c r="B4" s="4" t="s">
        <v>258</v>
      </c>
    </row>
    <row r="5" spans="1:2" x14ac:dyDescent="0.25">
      <c r="A5" t="s">
        <v>259</v>
      </c>
      <c r="B5" s="4">
        <v>56.67</v>
      </c>
    </row>
    <row r="6" spans="1:2" x14ac:dyDescent="0.25">
      <c r="A6" t="s">
        <v>260</v>
      </c>
      <c r="B6" s="4" t="s">
        <v>261</v>
      </c>
    </row>
    <row r="7" spans="1:2" x14ac:dyDescent="0.25">
      <c r="A7" t="s">
        <v>262</v>
      </c>
      <c r="B7" s="4">
        <v>56.66</v>
      </c>
    </row>
    <row r="8" spans="1:2" x14ac:dyDescent="0.25">
      <c r="A8" t="s">
        <v>263</v>
      </c>
      <c r="B8" s="4" t="s">
        <v>264</v>
      </c>
    </row>
    <row r="9" spans="1:2" x14ac:dyDescent="0.25">
      <c r="A9" t="s">
        <v>265</v>
      </c>
      <c r="B9" s="4" t="s">
        <v>266</v>
      </c>
    </row>
    <row r="10" spans="1:2" x14ac:dyDescent="0.25">
      <c r="A10" t="s">
        <v>267</v>
      </c>
      <c r="B10" s="4" t="s">
        <v>268</v>
      </c>
    </row>
    <row r="11" spans="1:2" x14ac:dyDescent="0.25">
      <c r="A11" t="s">
        <v>269</v>
      </c>
      <c r="B11" s="4" t="s">
        <v>270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27" sqref="F27"/>
    </sheetView>
  </sheetViews>
  <sheetFormatPr defaultRowHeight="15" x14ac:dyDescent="0.25"/>
  <cols>
    <col min="1" max="1" width="11" customWidth="1"/>
    <col min="2" max="2" width="17.7109375" bestFit="1" customWidth="1"/>
    <col min="3" max="3" width="15" bestFit="1" customWidth="1"/>
    <col min="4" max="4" width="26.28515625" bestFit="1" customWidth="1"/>
    <col min="5" max="5" width="25.5703125" bestFit="1" customWidth="1"/>
    <col min="6" max="6" width="23.85546875" bestFit="1" customWidth="1"/>
    <col min="7" max="7" width="15.28515625" bestFit="1" customWidth="1"/>
    <col min="8" max="8" width="18.7109375" bestFit="1" customWidth="1"/>
    <col min="9" max="9" width="36.42578125" bestFit="1" customWidth="1"/>
    <col min="10" max="10" width="19.85546875" bestFit="1" customWidth="1"/>
  </cols>
  <sheetData>
    <row r="1" spans="1:10" s="2" customFormat="1" x14ac:dyDescent="0.25">
      <c r="A1" s="2" t="s">
        <v>304</v>
      </c>
      <c r="B1" s="2" t="s">
        <v>305</v>
      </c>
      <c r="C1" s="2" t="s">
        <v>306</v>
      </c>
      <c r="D1" s="2" t="s">
        <v>307</v>
      </c>
      <c r="E1" s="2" t="s">
        <v>308</v>
      </c>
      <c r="F1" s="2" t="s">
        <v>324</v>
      </c>
      <c r="G1" s="2" t="s">
        <v>309</v>
      </c>
      <c r="H1" s="2" t="s">
        <v>310</v>
      </c>
      <c r="I1" s="2" t="s">
        <v>325</v>
      </c>
      <c r="J1" s="2" t="s">
        <v>311</v>
      </c>
    </row>
    <row r="2" spans="1:10" x14ac:dyDescent="0.25">
      <c r="A2" t="s">
        <v>312</v>
      </c>
      <c r="B2" s="4"/>
      <c r="C2" s="4" t="s">
        <v>314</v>
      </c>
      <c r="D2" s="4" t="s">
        <v>315</v>
      </c>
      <c r="E2" s="4" t="s">
        <v>316</v>
      </c>
      <c r="F2" s="4" t="s">
        <v>317</v>
      </c>
      <c r="G2" s="4" t="s">
        <v>318</v>
      </c>
      <c r="H2" s="4" t="s">
        <v>319</v>
      </c>
      <c r="I2" s="4" t="s">
        <v>315</v>
      </c>
      <c r="J2" s="4" t="s">
        <v>320</v>
      </c>
    </row>
    <row r="3" spans="1:10" x14ac:dyDescent="0.25">
      <c r="A3" t="s">
        <v>313</v>
      </c>
      <c r="B3" s="4" t="s">
        <v>321</v>
      </c>
      <c r="C3" s="4"/>
      <c r="D3" s="4" t="s">
        <v>315</v>
      </c>
      <c r="E3" s="4" t="s">
        <v>316</v>
      </c>
      <c r="F3" s="4" t="s">
        <v>317</v>
      </c>
      <c r="G3" s="4" t="s">
        <v>322</v>
      </c>
      <c r="H3" s="4" t="s">
        <v>319</v>
      </c>
      <c r="I3" s="4" t="s">
        <v>315</v>
      </c>
      <c r="J3" s="4" t="s">
        <v>323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8" sqref="A8"/>
    </sheetView>
  </sheetViews>
  <sheetFormatPr defaultRowHeight="15" x14ac:dyDescent="0.25"/>
  <cols>
    <col min="1" max="1" width="34.7109375" bestFit="1" customWidth="1"/>
    <col min="2" max="2" width="21.140625" bestFit="1" customWidth="1"/>
    <col min="3" max="3" width="30.7109375" bestFit="1" customWidth="1"/>
    <col min="4" max="4" width="15.5703125" bestFit="1" customWidth="1"/>
    <col min="5" max="5" width="16.7109375" customWidth="1"/>
    <col min="6" max="6" width="19" bestFit="1" customWidth="1"/>
  </cols>
  <sheetData>
    <row r="1" spans="1:6" x14ac:dyDescent="0.25">
      <c r="A1" s="2" t="s">
        <v>1</v>
      </c>
      <c r="B1" s="2" t="s">
        <v>427</v>
      </c>
      <c r="C1" s="2" t="s">
        <v>428</v>
      </c>
      <c r="D1" s="2" t="s">
        <v>429</v>
      </c>
      <c r="E1" s="2" t="s">
        <v>430</v>
      </c>
      <c r="F1" s="2" t="s">
        <v>969</v>
      </c>
    </row>
    <row r="2" spans="1:6" x14ac:dyDescent="0.25">
      <c r="A2" s="7" t="s">
        <v>649</v>
      </c>
      <c r="B2" t="str">
        <f>TEXT(500,"##0.00")</f>
        <v>500.00</v>
      </c>
      <c r="C2" t="str">
        <f>TEXT(550,"##0.00")</f>
        <v>550.00</v>
      </c>
      <c r="D2" s="10" t="str">
        <f>TEXT(6000,"#,##0.00")</f>
        <v>6,000.00</v>
      </c>
      <c r="E2" s="10" t="str">
        <f>TEXT(9092.33,"#,##0.00")</f>
        <v>9,092.33</v>
      </c>
    </row>
    <row r="3" spans="1:6" x14ac:dyDescent="0.25">
      <c r="A3" s="6" t="s">
        <v>655</v>
      </c>
      <c r="B3" s="6" t="str">
        <f t="shared" ref="B3:B4" si="0">TEXT(500,"##0.00")</f>
        <v>500.00</v>
      </c>
      <c r="C3" s="6" t="str">
        <f t="shared" ref="C3:C4" si="1">TEXT(550,"##0.00")</f>
        <v>550.00</v>
      </c>
      <c r="D3" s="10" t="str">
        <f>TEXT(2800,"#,##0.00")</f>
        <v>2,800.00</v>
      </c>
      <c r="E3" s="10" t="str">
        <f>TEXT(5581.22,"#,##0.00")</f>
        <v>5,581.22</v>
      </c>
    </row>
    <row r="4" spans="1:6" x14ac:dyDescent="0.25">
      <c r="A4" s="6" t="s">
        <v>656</v>
      </c>
      <c r="B4" s="6" t="str">
        <f t="shared" si="0"/>
        <v>500.00</v>
      </c>
      <c r="C4" s="6" t="str">
        <f t="shared" si="1"/>
        <v>550.00</v>
      </c>
      <c r="D4" s="10" t="str">
        <f>TEXT(3000,"#,##0.00")</f>
        <v>3,000.00</v>
      </c>
      <c r="E4" s="10" t="str">
        <f>TEXT(5800.67,"#,##0.00")</f>
        <v>5,800.67</v>
      </c>
    </row>
    <row r="5" spans="1:6" s="6" customFormat="1" x14ac:dyDescent="0.25">
      <c r="A5" s="6" t="s">
        <v>967</v>
      </c>
      <c r="E5" s="10" t="str">
        <f>TEXT(530,"#,##0.00")</f>
        <v>530.00</v>
      </c>
      <c r="F5" s="10" t="str">
        <f>TEXT(-8470,"#,##0.00")</f>
        <v>-8,470.00</v>
      </c>
    </row>
    <row r="6" spans="1:6" s="6" customFormat="1" x14ac:dyDescent="0.25">
      <c r="A6" s="6" t="s">
        <v>968</v>
      </c>
      <c r="E6" s="10" t="str">
        <f>TEXT(630,"#,##0.00")</f>
        <v>630.00</v>
      </c>
      <c r="F6" s="10" t="str">
        <f>TEXT(-7400,"#,##0.00")</f>
        <v>-7,400.00</v>
      </c>
    </row>
    <row r="7" spans="1:6" s="6" customFormat="1" x14ac:dyDescent="0.25">
      <c r="A7" s="6" t="s">
        <v>971</v>
      </c>
      <c r="E7" s="10" t="str">
        <f>TEXT(530,"#,##0.00")</f>
        <v>530.00</v>
      </c>
      <c r="F7" s="10" t="str">
        <f>TEXT(530,"#,##0.00")</f>
        <v>530.00</v>
      </c>
    </row>
    <row r="8" spans="1:6" s="6" customFormat="1" x14ac:dyDescent="0.25">
      <c r="A8" s="6" t="s">
        <v>972</v>
      </c>
      <c r="E8" s="10" t="str">
        <f>TEXT(630,"#,##0.00")</f>
        <v>630.00</v>
      </c>
      <c r="F8" s="10" t="str">
        <f>TEXT(630,"#,##0.00")</f>
        <v>630.00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23.140625" customWidth="1"/>
    <col min="2" max="2" width="16.7109375" customWidth="1"/>
  </cols>
  <sheetData>
    <row r="1" spans="1:2" x14ac:dyDescent="0.25">
      <c r="A1" s="2" t="s">
        <v>1</v>
      </c>
      <c r="B1" s="2" t="s">
        <v>454</v>
      </c>
    </row>
    <row r="2" spans="1:2" x14ac:dyDescent="0.25">
      <c r="A2" s="7" t="s">
        <v>433</v>
      </c>
      <c r="B2">
        <v>600</v>
      </c>
    </row>
    <row r="3" spans="1:2" s="6" customFormat="1" x14ac:dyDescent="0.25">
      <c r="A3" s="7" t="s">
        <v>548</v>
      </c>
      <c r="B3" s="6">
        <v>600</v>
      </c>
    </row>
    <row r="4" spans="1:2" s="6" customFormat="1" x14ac:dyDescent="0.25">
      <c r="A4" s="7" t="s">
        <v>568</v>
      </c>
      <c r="B4" s="6">
        <v>600</v>
      </c>
    </row>
    <row r="5" spans="1:2" s="6" customFormat="1" x14ac:dyDescent="0.25">
      <c r="A5" s="7" t="s">
        <v>635</v>
      </c>
      <c r="B5" s="6">
        <v>600</v>
      </c>
    </row>
  </sheetData>
  <pageMargins left="0.7" right="0.7" top="0.75" bottom="0.75" header="0.3" footer="0.3"/>
  <pageSetup orientation="portrait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5" sqref="F15"/>
    </sheetView>
  </sheetViews>
  <sheetFormatPr defaultRowHeight="15" x14ac:dyDescent="0.25"/>
  <cols>
    <col min="1" max="1" width="34.7109375" bestFit="1" customWidth="1"/>
    <col min="2" max="2" width="17.7109375" bestFit="1" customWidth="1"/>
    <col min="3" max="3" width="15.28515625" bestFit="1" customWidth="1"/>
    <col min="4" max="4" width="16.7109375" bestFit="1" customWidth="1"/>
    <col min="5" max="5" width="18" bestFit="1" customWidth="1"/>
    <col min="6" max="6" width="16.85546875" bestFit="1" customWidth="1"/>
    <col min="7" max="7" width="42.42578125" customWidth="1"/>
    <col min="8" max="8" width="15" bestFit="1" customWidth="1"/>
  </cols>
  <sheetData>
    <row r="1" spans="1:8" x14ac:dyDescent="0.25">
      <c r="A1" s="2" t="s">
        <v>1</v>
      </c>
      <c r="B1" s="2" t="s">
        <v>305</v>
      </c>
      <c r="C1" s="2" t="s">
        <v>309</v>
      </c>
      <c r="D1" s="2" t="s">
        <v>431</v>
      </c>
      <c r="E1" s="2" t="s">
        <v>432</v>
      </c>
      <c r="F1" s="2" t="s">
        <v>434</v>
      </c>
      <c r="G1" s="2" t="s">
        <v>435</v>
      </c>
      <c r="H1" s="2" t="s">
        <v>306</v>
      </c>
    </row>
    <row r="2" spans="1:8" x14ac:dyDescent="0.25">
      <c r="A2" s="7" t="s">
        <v>649</v>
      </c>
      <c r="B2" s="10" t="str">
        <f>TEXT(700000, "#,##0.00")</f>
        <v>700,000.00</v>
      </c>
      <c r="C2" s="11" t="str">
        <f>TEXT(708592.33,"#,##0.00")</f>
        <v>708,592.33</v>
      </c>
      <c r="D2" s="10" t="str">
        <f>TEXT(1000,"#,##0.00")</f>
        <v>1,000.00</v>
      </c>
      <c r="E2" s="10" t="str">
        <f>TEXT(5550,"#,##0.00")</f>
        <v>5,550.00</v>
      </c>
      <c r="F2" s="10" t="str">
        <f>TEXT(606550,"#,##0.00")</f>
        <v>606,550.00</v>
      </c>
      <c r="G2" s="10" t="str">
        <f>TEXT(102042.33,"#,##0.00")</f>
        <v>102,042.33</v>
      </c>
    </row>
    <row r="3" spans="1:8" x14ac:dyDescent="0.25">
      <c r="A3" t="s">
        <v>655</v>
      </c>
      <c r="C3" s="11" t="str">
        <f>TEXT(285081.22,"#,##0.00")</f>
        <v>285,081.22</v>
      </c>
      <c r="D3" s="10" t="str">
        <f t="shared" ref="D3:D4" si="0">TEXT(1000,"#,##0.00")</f>
        <v>1,000.00</v>
      </c>
      <c r="E3" s="10" t="str">
        <f>TEXT(2350,"#,##0.00")</f>
        <v>2,350.00</v>
      </c>
      <c r="F3" s="10" t="str">
        <f>TEXT(283350,"#,##0.00")</f>
        <v>283,350.00</v>
      </c>
      <c r="G3" s="10" t="str">
        <f>TEXT(1731.22,"#,##0.00")</f>
        <v>1,731.22</v>
      </c>
      <c r="H3" s="10" t="str">
        <f>TEXT(280000, "#,##0.00")</f>
        <v>280,000.00</v>
      </c>
    </row>
    <row r="4" spans="1:8" x14ac:dyDescent="0.25">
      <c r="A4" t="s">
        <v>656</v>
      </c>
      <c r="C4" s="11" t="str">
        <f>TEXT(285300.67,"#,##0.00")</f>
        <v>285,300.67</v>
      </c>
      <c r="D4" s="10" t="str">
        <f t="shared" si="0"/>
        <v>1,000.00</v>
      </c>
      <c r="E4" s="10" t="str">
        <f>TEXT(2550,"#,##0.00")</f>
        <v>2,550.00</v>
      </c>
      <c r="F4" s="10" t="str">
        <f>TEXT(303550,"#,##0.00")</f>
        <v>303,550.00</v>
      </c>
      <c r="G4" s="10" t="str">
        <f>TEXT(-ABS(18249.33),"#,##0.00")</f>
        <v>-18,249.33</v>
      </c>
      <c r="H4" s="10" t="str">
        <f>TEXT(280000, "#,##0.00")</f>
        <v>280,000.00</v>
      </c>
    </row>
    <row r="5" spans="1:8" x14ac:dyDescent="0.25">
      <c r="E5" s="10"/>
    </row>
  </sheetData>
  <pageMargins left="0.7" right="0.7" top="0.75" bottom="0.75" header="0.3" footer="0.3"/>
  <pageSetup orientation="portrait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L17" sqref="L17"/>
    </sheetView>
  </sheetViews>
  <sheetFormatPr defaultRowHeight="15" x14ac:dyDescent="0.25"/>
  <cols>
    <col min="1" max="1" width="60" bestFit="1" customWidth="1"/>
    <col min="2" max="2" width="14.85546875" bestFit="1" customWidth="1"/>
    <col min="3" max="3" width="11.42578125" bestFit="1" customWidth="1"/>
    <col min="4" max="4" width="12.42578125" bestFit="1" customWidth="1"/>
    <col min="5" max="5" width="13.85546875" bestFit="1" customWidth="1"/>
    <col min="6" max="6" width="12.28515625" bestFit="1" customWidth="1"/>
    <col min="7" max="7" width="14.5703125" bestFit="1" customWidth="1"/>
    <col min="8" max="8" width="13.28515625" bestFit="1" customWidth="1"/>
    <col min="9" max="9" width="10" bestFit="1" customWidth="1"/>
    <col min="10" max="10" width="15.140625" bestFit="1" customWidth="1"/>
    <col min="11" max="11" width="18.42578125" bestFit="1" customWidth="1"/>
  </cols>
  <sheetData>
    <row r="1" spans="1:11" x14ac:dyDescent="0.25">
      <c r="A1" s="2" t="s">
        <v>1</v>
      </c>
      <c r="B1" s="2" t="s">
        <v>754</v>
      </c>
      <c r="C1" s="2" t="s">
        <v>755</v>
      </c>
      <c r="D1" s="2" t="s">
        <v>756</v>
      </c>
      <c r="E1" s="20" t="s">
        <v>760</v>
      </c>
      <c r="F1" s="2" t="s">
        <v>757</v>
      </c>
      <c r="G1" s="20" t="s">
        <v>772</v>
      </c>
      <c r="H1" s="2" t="s">
        <v>773</v>
      </c>
      <c r="I1" s="2" t="s">
        <v>774</v>
      </c>
      <c r="J1" s="2" t="s">
        <v>782</v>
      </c>
      <c r="K1" s="2" t="s">
        <v>781</v>
      </c>
    </row>
    <row r="2" spans="1:11" x14ac:dyDescent="0.25">
      <c r="A2" s="7" t="s">
        <v>751</v>
      </c>
      <c r="B2" s="6" t="str">
        <f>TEXT(25,"#,##0.00")</f>
        <v>25.00</v>
      </c>
      <c r="C2" s="6" t="str">
        <f>TEXT(25,"#,##0.00")</f>
        <v>25.00</v>
      </c>
      <c r="D2" s="6" t="str">
        <f t="shared" ref="D2:D9" si="0">TEXT(150,"#,##0.00")</f>
        <v>150.00</v>
      </c>
      <c r="E2" s="6"/>
      <c r="F2" s="6" t="str">
        <f>TEXT(75,"#,##0.00")</f>
        <v>75.00</v>
      </c>
    </row>
    <row r="3" spans="1:11" s="6" customFormat="1" x14ac:dyDescent="0.25">
      <c r="A3" s="7" t="s">
        <v>752</v>
      </c>
      <c r="C3" s="6" t="str">
        <f>TEXT(25,"#,##0.00")</f>
        <v>25.00</v>
      </c>
      <c r="D3" s="6" t="str">
        <f t="shared" si="0"/>
        <v>150.00</v>
      </c>
      <c r="E3" s="6" t="str">
        <f>TEXT(25,"#,##0.00")</f>
        <v>25.00</v>
      </c>
      <c r="F3" s="6" t="str">
        <f>TEXT(75,"#,##0.00")</f>
        <v>75.00</v>
      </c>
    </row>
    <row r="4" spans="1:11" x14ac:dyDescent="0.25">
      <c r="A4" s="7" t="s">
        <v>767</v>
      </c>
      <c r="C4" s="6" t="str">
        <f>TEXT(25,"#,##0.00")</f>
        <v>25.00</v>
      </c>
      <c r="D4" s="6" t="str">
        <f t="shared" si="0"/>
        <v>150.00</v>
      </c>
      <c r="F4" s="6" t="str">
        <f>TEXT(75,"#,##0.00")</f>
        <v>75.00</v>
      </c>
      <c r="G4" s="6" t="str">
        <f>TEXT(25,"#,##0.00")</f>
        <v>25.00</v>
      </c>
      <c r="H4" s="6" t="str">
        <f>TEXT(100,"#,##0.00")</f>
        <v>100.00</v>
      </c>
      <c r="I4" s="6" t="str">
        <f>TEXT(50,"#,##0.00")</f>
        <v>50.00</v>
      </c>
    </row>
    <row r="5" spans="1:11" x14ac:dyDescent="0.25">
      <c r="A5" s="7" t="s">
        <v>768</v>
      </c>
      <c r="B5" s="6" t="str">
        <f>TEXT(25,"#,##0.00")</f>
        <v>25.00</v>
      </c>
      <c r="C5" s="6" t="str">
        <f>TEXT(25,"#,##0.00")</f>
        <v>25.00</v>
      </c>
      <c r="D5" s="6" t="str">
        <f t="shared" si="0"/>
        <v>150.00</v>
      </c>
      <c r="E5" s="6"/>
      <c r="F5" s="6" t="str">
        <f>TEXT(75,"#,##0.00")</f>
        <v>75.00</v>
      </c>
      <c r="G5" s="6"/>
      <c r="H5" s="6" t="str">
        <f>TEXT(100,"#,##0.00")</f>
        <v>100.00</v>
      </c>
      <c r="I5" s="6" t="str">
        <f>TEXT(50,"#,##0.00")</f>
        <v>50.00</v>
      </c>
    </row>
    <row r="6" spans="1:11" x14ac:dyDescent="0.25">
      <c r="A6" s="7" t="s">
        <v>769</v>
      </c>
      <c r="C6" s="6" t="str">
        <f>TEXT(25,"#,##0.00")</f>
        <v>25.00</v>
      </c>
      <c r="D6" s="6" t="str">
        <f t="shared" si="0"/>
        <v>150.00</v>
      </c>
      <c r="E6" s="6" t="str">
        <f>TEXT(25,"#,##0.00")</f>
        <v>25.00</v>
      </c>
      <c r="H6" s="6" t="str">
        <f>TEXT(100,"#,##0.00")</f>
        <v>100.00</v>
      </c>
      <c r="I6" s="6" t="str">
        <f>TEXT(50,"#,##0.00")</f>
        <v>50.00</v>
      </c>
    </row>
    <row r="7" spans="1:11" x14ac:dyDescent="0.25">
      <c r="A7" s="7" t="s">
        <v>778</v>
      </c>
      <c r="C7" s="6" t="str">
        <f>TEXT(50,"#,##0.00")</f>
        <v>50.00</v>
      </c>
      <c r="D7" s="6" t="str">
        <f t="shared" si="0"/>
        <v>150.00</v>
      </c>
      <c r="F7" s="6" t="str">
        <f>TEXT(50,"#,##0.00")</f>
        <v>50.00</v>
      </c>
      <c r="G7" s="6" t="str">
        <f>TEXT(50,"#,##0.00")</f>
        <v>50.00</v>
      </c>
      <c r="H7" s="6" t="str">
        <f>TEXT(100,"#,##0.00")</f>
        <v>100.00</v>
      </c>
      <c r="I7" s="6" t="str">
        <f>TEXT(50,"#,##0.00")</f>
        <v>50.00</v>
      </c>
    </row>
    <row r="8" spans="1:11" x14ac:dyDescent="0.25">
      <c r="A8" s="7" t="s">
        <v>779</v>
      </c>
      <c r="B8" s="6" t="str">
        <f>TEXT(50,"#,##0.00")</f>
        <v>50.00</v>
      </c>
      <c r="C8" s="6" t="str">
        <f>TEXT(50,"#,##0.00")</f>
        <v>50.00</v>
      </c>
      <c r="D8" s="6" t="str">
        <f t="shared" si="0"/>
        <v>150.00</v>
      </c>
      <c r="F8" s="6" t="str">
        <f>TEXT(50,"#,##0.00")</f>
        <v>50.00</v>
      </c>
      <c r="H8" s="6" t="str">
        <f>TEXT(100,"#,##0.00")</f>
        <v>100.00</v>
      </c>
      <c r="I8" s="6" t="str">
        <f>TEXT(50,"#,##0.00")</f>
        <v>50.00</v>
      </c>
    </row>
    <row r="9" spans="1:11" x14ac:dyDescent="0.25">
      <c r="A9" s="7" t="s">
        <v>780</v>
      </c>
      <c r="C9" s="6" t="str">
        <f>TEXT(50,"#,##0.00")</f>
        <v>50.00</v>
      </c>
      <c r="D9" s="6" t="str">
        <f t="shared" si="0"/>
        <v>150.00</v>
      </c>
      <c r="E9" s="6" t="str">
        <f>TEXT(50,"#,##0.00")</f>
        <v>50.00</v>
      </c>
      <c r="F9" s="6" t="str">
        <f>TEXT(50,"#,##0.00")</f>
        <v>50.00</v>
      </c>
    </row>
    <row r="10" spans="1:11" x14ac:dyDescent="0.25">
      <c r="A10" s="7" t="s">
        <v>783</v>
      </c>
      <c r="J10" s="6" t="str">
        <f>TEXT(150,"#,##0.00")</f>
        <v>150.00</v>
      </c>
      <c r="K10" s="6" t="str">
        <f>TEXT(225,"#,##0.00")</f>
        <v>225.00</v>
      </c>
    </row>
    <row r="11" spans="1:11" x14ac:dyDescent="0.25">
      <c r="A11" s="7" t="s">
        <v>829</v>
      </c>
      <c r="C11" s="6" t="str">
        <f>TEXT(1350,"#,##0.00")</f>
        <v>1,350.00</v>
      </c>
      <c r="D11" s="6" t="str">
        <f>TEXT(1400,"#,##0.00")</f>
        <v>1,400.00</v>
      </c>
      <c r="F11" s="6" t="str">
        <f>TEXT(25,"#,##0.00")</f>
        <v>25.00</v>
      </c>
      <c r="G11" s="6" t="str">
        <f>TEXT(1350,"#,##0.00")</f>
        <v>1,350.00</v>
      </c>
    </row>
    <row r="12" spans="1:11" x14ac:dyDescent="0.25">
      <c r="A12" s="7" t="s">
        <v>830</v>
      </c>
      <c r="B12" s="6"/>
      <c r="C12" s="6" t="str">
        <f>TEXT(93.52,"#,##0.00")</f>
        <v>93.52</v>
      </c>
      <c r="D12" s="6" t="str">
        <f>TEXT(68.48,"#,##0.00")</f>
        <v>68.48</v>
      </c>
      <c r="E12" s="6"/>
      <c r="F12" s="6">
        <v>0</v>
      </c>
      <c r="G12" s="6" t="str">
        <f>TEXT(93.52,"#,##0.00")</f>
        <v>93.52</v>
      </c>
      <c r="H12" s="6"/>
      <c r="I12" s="6"/>
      <c r="J12" s="6"/>
      <c r="K12" s="6"/>
    </row>
    <row r="13" spans="1:11" x14ac:dyDescent="0.25">
      <c r="A13" s="7" t="s">
        <v>831</v>
      </c>
      <c r="B13" s="6"/>
      <c r="C13" s="6" t="str">
        <f>TEXT(208.34,"#,##0.00")</f>
        <v>208.34</v>
      </c>
      <c r="D13" s="6" t="str">
        <f>TEXT(258.34,"#,##0.00")</f>
        <v>258.34</v>
      </c>
      <c r="E13" s="6" t="str">
        <f>TEXT(208.34,"#,##0.00")</f>
        <v>208.34</v>
      </c>
      <c r="H13" s="6"/>
      <c r="I13" s="6"/>
      <c r="J13" s="6"/>
      <c r="K13" s="6"/>
    </row>
    <row r="14" spans="1:11" x14ac:dyDescent="0.25">
      <c r="A14" s="7" t="s">
        <v>855</v>
      </c>
      <c r="C14" s="6" t="str">
        <f>TEXT(25,"#,##0.00")</f>
        <v>25.00</v>
      </c>
      <c r="D14" s="6" t="str">
        <f>TEXT(68.48,"#,##0.00")</f>
        <v>68.48</v>
      </c>
      <c r="F14">
        <v>0</v>
      </c>
      <c r="G14" s="6" t="str">
        <f>TEXT(25,"#,##0.00")</f>
        <v>25.00</v>
      </c>
    </row>
    <row r="15" spans="1:11" x14ac:dyDescent="0.25">
      <c r="A15" s="7" t="s">
        <v>856</v>
      </c>
      <c r="B15" s="6" t="str">
        <f>TEXT(25,"#,##0.00")</f>
        <v>25.00</v>
      </c>
      <c r="C15" s="6" t="str">
        <f>TEXT(25,"#,##0.00")</f>
        <v>25.00</v>
      </c>
      <c r="D15" s="6" t="str">
        <f>TEXT(75,"#,##0.00")</f>
        <v>75.00</v>
      </c>
      <c r="F15">
        <v>0</v>
      </c>
    </row>
    <row r="16" spans="1:11" x14ac:dyDescent="0.25">
      <c r="A16" s="7" t="s">
        <v>857</v>
      </c>
      <c r="C16" s="6" t="str">
        <f>TEXT(25,"#,##0.00")</f>
        <v>25.00</v>
      </c>
      <c r="D16" s="6" t="str">
        <f>TEXT(208.34,"#,##0.00")</f>
        <v>208.34</v>
      </c>
      <c r="E16">
        <v>25</v>
      </c>
    </row>
    <row r="17" spans="1:7" x14ac:dyDescent="0.25">
      <c r="A17" s="7" t="s">
        <v>868</v>
      </c>
      <c r="C17" s="11" t="str">
        <f>TEXT(1375,"#,##0.00")</f>
        <v>1,375.00</v>
      </c>
      <c r="D17" s="11" t="str">
        <f>TEXT(1350,"#,##0.00")</f>
        <v>1,350.00</v>
      </c>
      <c r="F17" t="str">
        <f>TEXT(C17-75,"#,##0.00")</f>
        <v>1,300.00</v>
      </c>
      <c r="G17" s="11" t="str">
        <f>TEXT(1375,"#,##0.00")</f>
        <v>1,375.00</v>
      </c>
    </row>
    <row r="18" spans="1:7" x14ac:dyDescent="0.25">
      <c r="A18" s="7" t="s">
        <v>871</v>
      </c>
      <c r="B18" t="str">
        <f>TEXT(93.52,"#,##0.00")</f>
        <v>93.52</v>
      </c>
      <c r="C18" s="6" t="str">
        <f>TEXT(93.52,"#,##0.00")</f>
        <v>93.52</v>
      </c>
      <c r="D18" s="6">
        <v>68.48</v>
      </c>
    </row>
    <row r="19" spans="1:7" x14ac:dyDescent="0.25">
      <c r="A19" s="7" t="s">
        <v>873</v>
      </c>
      <c r="C19" s="6" t="str">
        <f>TEXT(233.34,"#,##0.00")</f>
        <v>233.34</v>
      </c>
      <c r="D19" t="str">
        <f>TEXT(208.34,"#,##0.00")</f>
        <v>208.34</v>
      </c>
      <c r="E19" t="str">
        <f>TEXT(233.34,"#,##0.00")</f>
        <v>233.34</v>
      </c>
    </row>
    <row r="20" spans="1:7" x14ac:dyDescent="0.25">
      <c r="A20" s="7" t="s">
        <v>876</v>
      </c>
      <c r="C20" s="6" t="str">
        <f>TEXT(25,"#,##0.00")</f>
        <v>25.00</v>
      </c>
      <c r="D20" s="6" t="str">
        <f>TEXT(68.48,"#,##0.00")</f>
        <v>68.48</v>
      </c>
      <c r="G20" s="24" t="str">
        <f>TEXT(25,"#,##0.00")</f>
        <v>25.00</v>
      </c>
    </row>
    <row r="21" spans="1:7" x14ac:dyDescent="0.25">
      <c r="A21" s="7" t="s">
        <v>877</v>
      </c>
      <c r="B21" t="str">
        <f>TEXT(25,"#,##0.00")</f>
        <v>25.00</v>
      </c>
      <c r="C21" s="6" t="str">
        <f>TEXT(25,"#,##0.00")</f>
        <v>25.00</v>
      </c>
      <c r="D21" s="6" t="str">
        <f>TEXT(75,"#,##0.00")</f>
        <v>75.00</v>
      </c>
    </row>
    <row r="22" spans="1:7" x14ac:dyDescent="0.25">
      <c r="A22" s="7" t="s">
        <v>878</v>
      </c>
      <c r="C22" s="6" t="str">
        <f>TEXT(25,"#,##0.00")</f>
        <v>25.00</v>
      </c>
      <c r="D22" t="str">
        <f>TEXT(208.34,"#,##0.00")</f>
        <v>208.34</v>
      </c>
      <c r="E22" t="str">
        <f>TEXT(25,"#,##0.00")</f>
        <v>25.00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E9" sqref="E9"/>
    </sheetView>
  </sheetViews>
  <sheetFormatPr defaultColWidth="9.140625" defaultRowHeight="15" x14ac:dyDescent="0.25"/>
  <cols>
    <col min="1" max="1" width="62.42578125" style="6" bestFit="1" customWidth="1"/>
    <col min="2" max="2" width="26.7109375" style="6" bestFit="1" customWidth="1"/>
    <col min="3" max="6" width="17.42578125" style="6" bestFit="1" customWidth="1"/>
    <col min="7" max="7" width="14" style="6" bestFit="1" customWidth="1"/>
    <col min="8" max="8" width="26.42578125" style="6" bestFit="1" customWidth="1"/>
    <col min="9" max="9" width="22.140625" style="6" bestFit="1" customWidth="1"/>
    <col min="10" max="10" width="22" style="6" bestFit="1" customWidth="1"/>
    <col min="11" max="11" width="31.140625" style="6" bestFit="1" customWidth="1"/>
    <col min="12" max="12" width="26.42578125" style="6" bestFit="1" customWidth="1"/>
    <col min="13" max="13" width="22.140625" style="6" bestFit="1" customWidth="1"/>
    <col min="14" max="16384" width="9.140625" style="6"/>
  </cols>
  <sheetData>
    <row r="1" spans="1:13" x14ac:dyDescent="0.25">
      <c r="A1" s="2" t="s">
        <v>832</v>
      </c>
      <c r="B1" s="22" t="s">
        <v>803</v>
      </c>
      <c r="C1" s="22" t="s">
        <v>804</v>
      </c>
      <c r="D1" s="2" t="s">
        <v>805</v>
      </c>
      <c r="E1" s="22" t="s">
        <v>806</v>
      </c>
      <c r="F1" s="2" t="s">
        <v>807</v>
      </c>
      <c r="G1" s="22" t="s">
        <v>808</v>
      </c>
      <c r="H1" s="22" t="s">
        <v>833</v>
      </c>
      <c r="I1" s="22" t="s">
        <v>834</v>
      </c>
      <c r="J1" s="22" t="s">
        <v>835</v>
      </c>
      <c r="K1" s="22" t="s">
        <v>836</v>
      </c>
      <c r="L1" s="22" t="s">
        <v>837</v>
      </c>
      <c r="M1" s="22" t="s">
        <v>838</v>
      </c>
    </row>
    <row r="2" spans="1:13" x14ac:dyDescent="0.25">
      <c r="A2" s="7" t="s">
        <v>843</v>
      </c>
      <c r="B2" s="23" t="s">
        <v>839</v>
      </c>
      <c r="C2" s="4" t="s">
        <v>840</v>
      </c>
      <c r="D2" s="6">
        <v>120</v>
      </c>
      <c r="E2" s="4" t="s">
        <v>841</v>
      </c>
      <c r="F2" s="6">
        <v>240</v>
      </c>
      <c r="G2" s="4" t="s">
        <v>842</v>
      </c>
    </row>
  </sheetData>
  <dataValidations count="2">
    <dataValidation type="list" allowBlank="1" showInputMessage="1" showErrorMessage="1" sqref="G1:G2">
      <formula1>"ApplicationDate,FileStartedDate"</formula1>
    </dataValidation>
    <dataValidation type="list" allowBlank="1" showInputMessage="1" showErrorMessage="1" sqref="E1:E2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workbookViewId="0">
      <pane xSplit="1" ySplit="1" topLeftCell="E11" activePane="bottomRight" state="frozen"/>
      <selection activeCell="E17" sqref="E17"/>
      <selection pane="topRight" activeCell="E17" sqref="E17"/>
      <selection pane="bottomLeft" activeCell="E17" sqref="E17"/>
      <selection pane="bottomRight" activeCell="A27" sqref="A27:XFD27"/>
    </sheetView>
  </sheetViews>
  <sheetFormatPr defaultRowHeight="15" x14ac:dyDescent="0.25"/>
  <cols>
    <col min="1" max="1" width="48.28515625" bestFit="1" customWidth="1"/>
    <col min="2" max="2" width="24.42578125" bestFit="1" customWidth="1"/>
    <col min="3" max="3" width="20.7109375" bestFit="1" customWidth="1"/>
    <col min="4" max="4" width="20.7109375" customWidth="1"/>
    <col min="5" max="5" width="22" customWidth="1"/>
    <col min="6" max="9" width="20.7109375" customWidth="1"/>
    <col min="10" max="10" width="12.85546875" bestFit="1" customWidth="1"/>
    <col min="11" max="11" width="18.42578125" customWidth="1"/>
    <col min="12" max="12" width="13.42578125" bestFit="1" customWidth="1"/>
    <col min="13" max="13" width="16.140625" bestFit="1" customWidth="1"/>
    <col min="14" max="14" width="16.140625" customWidth="1"/>
    <col min="19" max="19" width="15.42578125" bestFit="1" customWidth="1"/>
    <col min="20" max="20" width="12.140625" bestFit="1" customWidth="1"/>
    <col min="29" max="29" width="36.7109375" bestFit="1" customWidth="1"/>
  </cols>
  <sheetData>
    <row r="1" spans="1:30" x14ac:dyDescent="0.25">
      <c r="A1" s="2" t="s">
        <v>1</v>
      </c>
      <c r="B1" s="2" t="s">
        <v>2</v>
      </c>
      <c r="C1" s="2" t="s">
        <v>3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52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7" t="s">
        <v>686</v>
      </c>
      <c r="AC1" s="2" t="s">
        <v>936</v>
      </c>
      <c r="AD1" s="2" t="s">
        <v>970</v>
      </c>
    </row>
    <row r="2" spans="1:30" x14ac:dyDescent="0.25">
      <c r="A2" t="s">
        <v>22</v>
      </c>
      <c r="B2" s="3">
        <v>1.25</v>
      </c>
      <c r="C2">
        <v>300</v>
      </c>
      <c r="J2">
        <v>1</v>
      </c>
      <c r="K2">
        <v>200</v>
      </c>
      <c r="L2">
        <v>2000</v>
      </c>
      <c r="M2">
        <v>30</v>
      </c>
      <c r="N2" s="5">
        <v>42271</v>
      </c>
      <c r="O2">
        <v>2</v>
      </c>
      <c r="P2">
        <v>2</v>
      </c>
      <c r="Q2">
        <v>2</v>
      </c>
      <c r="R2">
        <v>2</v>
      </c>
      <c r="S2">
        <v>100</v>
      </c>
      <c r="T2">
        <v>50</v>
      </c>
      <c r="U2">
        <v>200</v>
      </c>
      <c r="V2">
        <v>80</v>
      </c>
      <c r="W2">
        <v>55</v>
      </c>
      <c r="X2">
        <v>50</v>
      </c>
      <c r="Y2">
        <v>60</v>
      </c>
      <c r="Z2">
        <v>80</v>
      </c>
      <c r="AA2">
        <v>30</v>
      </c>
    </row>
    <row r="3" spans="1:30" x14ac:dyDescent="0.25">
      <c r="A3" t="s">
        <v>386</v>
      </c>
      <c r="B3">
        <v>1</v>
      </c>
      <c r="C3">
        <v>300</v>
      </c>
      <c r="F3">
        <v>300</v>
      </c>
      <c r="G3">
        <v>25</v>
      </c>
      <c r="I3">
        <v>10</v>
      </c>
      <c r="N3" s="5">
        <f ca="1">TODAY()</f>
        <v>43322</v>
      </c>
    </row>
    <row r="4" spans="1:30" x14ac:dyDescent="0.25">
      <c r="A4" s="6" t="s">
        <v>405</v>
      </c>
    </row>
    <row r="5" spans="1:30" x14ac:dyDescent="0.25">
      <c r="A5" t="s">
        <v>547</v>
      </c>
      <c r="F5">
        <v>600</v>
      </c>
    </row>
    <row r="6" spans="1:30" x14ac:dyDescent="0.25">
      <c r="A6" t="s">
        <v>631</v>
      </c>
      <c r="F6" s="6">
        <v>600</v>
      </c>
    </row>
    <row r="7" spans="1:30" s="6" customFormat="1" x14ac:dyDescent="0.25">
      <c r="A7" s="6" t="s">
        <v>632</v>
      </c>
      <c r="F7" s="6">
        <v>600</v>
      </c>
    </row>
    <row r="8" spans="1:30" x14ac:dyDescent="0.25">
      <c r="A8" s="7" t="s">
        <v>648</v>
      </c>
      <c r="N8" s="5">
        <f ca="1">TODAY()+31</f>
        <v>43353</v>
      </c>
    </row>
    <row r="9" spans="1:30" s="6" customFormat="1" x14ac:dyDescent="0.25">
      <c r="A9" s="6" t="s">
        <v>661</v>
      </c>
      <c r="F9" s="6">
        <v>600</v>
      </c>
    </row>
    <row r="10" spans="1:30" s="6" customFormat="1" x14ac:dyDescent="0.25">
      <c r="A10" s="7" t="s">
        <v>670</v>
      </c>
      <c r="N10" s="18">
        <f ca="1">TODAY()-DAY(TODAY())+1</f>
        <v>43313</v>
      </c>
    </row>
    <row r="11" spans="1:30" x14ac:dyDescent="0.25">
      <c r="A11" t="s">
        <v>682</v>
      </c>
      <c r="L11">
        <v>300</v>
      </c>
      <c r="AB11">
        <v>200</v>
      </c>
    </row>
    <row r="12" spans="1:30" x14ac:dyDescent="0.25">
      <c r="A12" t="s">
        <v>683</v>
      </c>
      <c r="L12" s="6">
        <v>300</v>
      </c>
      <c r="AB12">
        <v>200</v>
      </c>
    </row>
    <row r="13" spans="1:30" x14ac:dyDescent="0.25">
      <c r="A13" t="s">
        <v>684</v>
      </c>
      <c r="L13" s="6">
        <v>300</v>
      </c>
      <c r="AB13">
        <v>200</v>
      </c>
    </row>
    <row r="14" spans="1:30" x14ac:dyDescent="0.25">
      <c r="A14" t="s">
        <v>685</v>
      </c>
      <c r="L14" s="6">
        <v>300</v>
      </c>
      <c r="AB14">
        <v>200</v>
      </c>
    </row>
    <row r="15" spans="1:30" x14ac:dyDescent="0.25">
      <c r="A15" t="s">
        <v>687</v>
      </c>
      <c r="B15">
        <v>1</v>
      </c>
      <c r="C15">
        <v>200</v>
      </c>
      <c r="D15">
        <v>300</v>
      </c>
      <c r="E15">
        <v>999</v>
      </c>
      <c r="J15">
        <v>1.25</v>
      </c>
    </row>
    <row r="16" spans="1:30" x14ac:dyDescent="0.25">
      <c r="A16" t="s">
        <v>690</v>
      </c>
      <c r="B16">
        <v>1.25</v>
      </c>
      <c r="AC16" s="6" t="s">
        <v>938</v>
      </c>
    </row>
    <row r="17" spans="1:38" x14ac:dyDescent="0.25">
      <c r="A17" s="6" t="s">
        <v>691</v>
      </c>
      <c r="B17">
        <v>1.5</v>
      </c>
      <c r="AC17" s="6" t="s">
        <v>938</v>
      </c>
    </row>
    <row r="18" spans="1:38" x14ac:dyDescent="0.25">
      <c r="A18" s="7" t="s">
        <v>711</v>
      </c>
      <c r="N18" s="18">
        <f ca="1">TODAY()-DAY(TODAY())+1</f>
        <v>43313</v>
      </c>
    </row>
    <row r="19" spans="1:38" x14ac:dyDescent="0.25">
      <c r="A19" t="s">
        <v>811</v>
      </c>
      <c r="F19">
        <v>3</v>
      </c>
    </row>
    <row r="20" spans="1:38" x14ac:dyDescent="0.25">
      <c r="A20" s="7" t="s">
        <v>821</v>
      </c>
      <c r="O20">
        <v>2</v>
      </c>
    </row>
    <row r="21" spans="1:38" s="6" customFormat="1" x14ac:dyDescent="0.25">
      <c r="A21" s="6" t="s">
        <v>934</v>
      </c>
      <c r="B21" s="6">
        <v>1.25</v>
      </c>
      <c r="C21" s="6">
        <v>100</v>
      </c>
      <c r="AC21" s="6" t="s">
        <v>937</v>
      </c>
    </row>
    <row r="22" spans="1:38" s="6" customFormat="1" x14ac:dyDescent="0.25">
      <c r="A22" s="6" t="s">
        <v>935</v>
      </c>
      <c r="B22" s="6">
        <v>1.5</v>
      </c>
      <c r="C22" s="6">
        <v>150</v>
      </c>
      <c r="AC22" s="6" t="s">
        <v>937</v>
      </c>
    </row>
    <row r="23" spans="1:38" x14ac:dyDescent="0.25">
      <c r="A23" s="6" t="s">
        <v>967</v>
      </c>
      <c r="B23" s="6"/>
      <c r="C23" s="6"/>
      <c r="D23" s="6"/>
      <c r="E23" s="6"/>
      <c r="F23" s="6">
        <v>500</v>
      </c>
      <c r="G23" s="6">
        <v>30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5">
      <c r="A24" s="6" t="s">
        <v>968</v>
      </c>
      <c r="B24" s="6"/>
      <c r="C24" s="6"/>
      <c r="D24" s="6"/>
      <c r="E24" s="6"/>
      <c r="F24" s="6">
        <v>600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>
        <v>30</v>
      </c>
      <c r="AE24" s="6"/>
      <c r="AF24" s="6"/>
      <c r="AG24" s="6"/>
      <c r="AH24" s="6"/>
      <c r="AI24" s="6"/>
      <c r="AJ24" s="6"/>
      <c r="AK24" s="6"/>
      <c r="AL24" s="6"/>
    </row>
    <row r="25" spans="1:38" s="6" customFormat="1" x14ac:dyDescent="0.25">
      <c r="A25" s="6" t="s">
        <v>971</v>
      </c>
      <c r="F25" s="6">
        <v>500</v>
      </c>
      <c r="G25" s="6">
        <v>30</v>
      </c>
    </row>
    <row r="26" spans="1:38" s="6" customFormat="1" x14ac:dyDescent="0.25">
      <c r="A26" s="6" t="s">
        <v>972</v>
      </c>
      <c r="F26" s="6">
        <v>600</v>
      </c>
      <c r="AD26" s="6">
        <v>30</v>
      </c>
    </row>
    <row r="27" spans="1:38" s="6" customFormat="1" x14ac:dyDescent="0.25">
      <c r="A27" s="6" t="s">
        <v>980</v>
      </c>
      <c r="B27" s="6">
        <v>1</v>
      </c>
      <c r="C27" s="6">
        <v>200</v>
      </c>
      <c r="D27" s="6">
        <v>300</v>
      </c>
      <c r="E27" s="6">
        <v>999</v>
      </c>
      <c r="F27" s="6">
        <v>450</v>
      </c>
      <c r="G27" s="6">
        <v>50</v>
      </c>
      <c r="H27" s="6">
        <v>50</v>
      </c>
      <c r="I27" s="6">
        <v>100</v>
      </c>
      <c r="M27" s="6">
        <v>10</v>
      </c>
      <c r="O27" s="6">
        <v>1</v>
      </c>
      <c r="P27" s="6">
        <v>1</v>
      </c>
      <c r="R27" s="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pane xSplit="1" ySplit="1" topLeftCell="B2" activePane="bottomRight" state="frozen"/>
      <selection activeCell="E17" sqref="E17"/>
      <selection pane="topRight" activeCell="E17" sqref="E17"/>
      <selection pane="bottomLeft" activeCell="E17" sqref="E17"/>
      <selection pane="bottomRight" activeCell="B10" sqref="B10"/>
    </sheetView>
  </sheetViews>
  <sheetFormatPr defaultRowHeight="15" x14ac:dyDescent="0.25"/>
  <cols>
    <col min="1" max="1" width="35.5703125" bestFit="1" customWidth="1"/>
    <col min="2" max="2" width="20.7109375" bestFit="1" customWidth="1"/>
    <col min="3" max="4" width="13.42578125" bestFit="1" customWidth="1"/>
  </cols>
  <sheetData>
    <row r="1" spans="1:4" x14ac:dyDescent="0.25">
      <c r="A1" s="2" t="s">
        <v>1</v>
      </c>
      <c r="B1" s="2" t="s">
        <v>50</v>
      </c>
      <c r="C1" t="s">
        <v>476</v>
      </c>
      <c r="D1" t="s">
        <v>477</v>
      </c>
    </row>
    <row r="2" spans="1:4" x14ac:dyDescent="0.25">
      <c r="A2" t="s">
        <v>51</v>
      </c>
      <c r="B2">
        <v>2000</v>
      </c>
    </row>
    <row r="3" spans="1:4" x14ac:dyDescent="0.25">
      <c r="A3" t="s">
        <v>132</v>
      </c>
      <c r="B3">
        <v>200</v>
      </c>
    </row>
    <row r="4" spans="1:4" x14ac:dyDescent="0.25">
      <c r="A4" t="s">
        <v>133</v>
      </c>
      <c r="B4">
        <v>300</v>
      </c>
    </row>
    <row r="5" spans="1:4" x14ac:dyDescent="0.25">
      <c r="A5" t="s">
        <v>134</v>
      </c>
      <c r="B5">
        <v>300</v>
      </c>
    </row>
    <row r="6" spans="1:4" x14ac:dyDescent="0.25">
      <c r="A6" t="s">
        <v>135</v>
      </c>
      <c r="B6">
        <v>200</v>
      </c>
    </row>
    <row r="7" spans="1:4" x14ac:dyDescent="0.25">
      <c r="A7" t="s">
        <v>136</v>
      </c>
      <c r="B7">
        <v>300.05</v>
      </c>
    </row>
    <row r="8" spans="1:4" x14ac:dyDescent="0.25">
      <c r="A8" t="s">
        <v>137</v>
      </c>
      <c r="B8">
        <v>350.05</v>
      </c>
    </row>
    <row r="9" spans="1:4" x14ac:dyDescent="0.25">
      <c r="A9" t="s">
        <v>365</v>
      </c>
      <c r="B9">
        <v>1000</v>
      </c>
    </row>
    <row r="10" spans="1:4" x14ac:dyDescent="0.25">
      <c r="A10" t="s">
        <v>366</v>
      </c>
      <c r="B10">
        <v>500</v>
      </c>
    </row>
    <row r="11" spans="1:4" x14ac:dyDescent="0.25">
      <c r="A11" t="s">
        <v>367</v>
      </c>
      <c r="B11">
        <v>1000</v>
      </c>
    </row>
    <row r="12" spans="1:4" x14ac:dyDescent="0.25">
      <c r="A12" t="s">
        <v>368</v>
      </c>
      <c r="B12">
        <v>10000</v>
      </c>
    </row>
    <row r="13" spans="1:4" x14ac:dyDescent="0.25">
      <c r="A13" t="s">
        <v>369</v>
      </c>
      <c r="B13">
        <v>400</v>
      </c>
    </row>
    <row r="14" spans="1:4" x14ac:dyDescent="0.25">
      <c r="A14" t="s">
        <v>370</v>
      </c>
      <c r="B14">
        <v>400000</v>
      </c>
    </row>
    <row r="15" spans="1:4" x14ac:dyDescent="0.25">
      <c r="A15" t="s">
        <v>371</v>
      </c>
      <c r="B15">
        <v>200</v>
      </c>
    </row>
    <row r="16" spans="1:4" x14ac:dyDescent="0.25">
      <c r="A16" t="s">
        <v>372</v>
      </c>
      <c r="B16">
        <v>5000000</v>
      </c>
    </row>
    <row r="17" spans="1:4" x14ac:dyDescent="0.25">
      <c r="A17" t="s">
        <v>373</v>
      </c>
      <c r="B17">
        <v>500000</v>
      </c>
    </row>
    <row r="18" spans="1:4" x14ac:dyDescent="0.25">
      <c r="A18" t="s">
        <v>475</v>
      </c>
      <c r="B18">
        <v>100</v>
      </c>
      <c r="C18">
        <v>100</v>
      </c>
      <c r="D18">
        <v>100</v>
      </c>
    </row>
    <row r="19" spans="1:4" x14ac:dyDescent="0.25">
      <c r="A19" t="s">
        <v>820</v>
      </c>
      <c r="B19">
        <v>100</v>
      </c>
      <c r="C19">
        <v>100</v>
      </c>
      <c r="D1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0"/>
  <sheetViews>
    <sheetView workbookViewId="0">
      <pane xSplit="1" ySplit="1" topLeftCell="B117" activePane="bottomRight" state="frozen"/>
      <selection activeCell="E17" sqref="E17"/>
      <selection pane="topRight" activeCell="E17" sqref="E17"/>
      <selection pane="bottomLeft" activeCell="E17" sqref="E17"/>
      <selection pane="bottomRight" activeCell="C123" sqref="C123"/>
    </sheetView>
  </sheetViews>
  <sheetFormatPr defaultRowHeight="36.75" customHeight="1" x14ac:dyDescent="0.25"/>
  <cols>
    <col min="1" max="1" width="53.42578125" customWidth="1"/>
    <col min="2" max="2" width="24.42578125" bestFit="1" customWidth="1"/>
    <col min="3" max="3" width="24.42578125" style="6" customWidth="1"/>
    <col min="4" max="4" width="26.7109375" customWidth="1"/>
    <col min="5" max="6" width="22.5703125" bestFit="1" customWidth="1"/>
    <col min="7" max="7" width="13.140625" bestFit="1" customWidth="1"/>
    <col min="8" max="8" width="14.28515625" bestFit="1" customWidth="1"/>
    <col min="9" max="9" width="14.5703125" bestFit="1" customWidth="1"/>
    <col min="10" max="10" width="13.140625" bestFit="1" customWidth="1"/>
    <col min="11" max="17" width="13.140625" customWidth="1"/>
    <col min="18" max="18" width="19" customWidth="1"/>
    <col min="19" max="20" width="18.7109375" customWidth="1"/>
    <col min="21" max="21" width="18.7109375" style="6" customWidth="1"/>
    <col min="22" max="22" width="19.85546875" customWidth="1"/>
    <col min="23" max="24" width="13.42578125" bestFit="1" customWidth="1"/>
    <col min="25" max="25" width="26" bestFit="1" customWidth="1"/>
    <col min="26" max="26" width="21.85546875" bestFit="1" customWidth="1"/>
    <col min="27" max="27" width="21" bestFit="1" customWidth="1"/>
    <col min="28" max="28" width="23.42578125" bestFit="1" customWidth="1"/>
    <col min="29" max="29" width="15.140625" bestFit="1" customWidth="1"/>
    <col min="30" max="30" width="16.140625" bestFit="1" customWidth="1"/>
    <col min="31" max="31" width="19.85546875" bestFit="1" customWidth="1"/>
    <col min="32" max="32" width="18.85546875" bestFit="1" customWidth="1"/>
    <col min="33" max="33" width="16.7109375" bestFit="1" customWidth="1"/>
    <col min="34" max="34" width="16" bestFit="1" customWidth="1"/>
    <col min="35" max="35" width="13.42578125" bestFit="1" customWidth="1"/>
    <col min="36" max="36" width="27.28515625" bestFit="1" customWidth="1"/>
    <col min="37" max="37" width="20.85546875" bestFit="1" customWidth="1"/>
    <col min="38" max="38" width="24.28515625" bestFit="1" customWidth="1"/>
    <col min="39" max="39" width="20.85546875" bestFit="1" customWidth="1"/>
    <col min="40" max="40" width="24.28515625" bestFit="1" customWidth="1"/>
    <col min="42" max="42" width="19.28515625" bestFit="1" customWidth="1"/>
    <col min="43" max="43" width="12" bestFit="1" customWidth="1"/>
    <col min="44" max="44" width="14.140625" customWidth="1"/>
    <col min="45" max="45" width="12.140625" bestFit="1" customWidth="1"/>
    <col min="46" max="46" width="17" customWidth="1"/>
    <col min="47" max="47" width="30.42578125" bestFit="1" customWidth="1"/>
    <col min="48" max="48" width="19.28515625" customWidth="1"/>
    <col min="49" max="49" width="11.85546875" bestFit="1" customWidth="1"/>
    <col min="50" max="50" width="12.140625" bestFit="1" customWidth="1"/>
    <col min="51" max="51" width="10.7109375" bestFit="1" customWidth="1"/>
    <col min="52" max="52" width="10.42578125" bestFit="1" customWidth="1"/>
    <col min="53" max="53" width="10.7109375" bestFit="1" customWidth="1"/>
    <col min="54" max="54" width="22.5703125" bestFit="1" customWidth="1"/>
    <col min="55" max="55" width="13.85546875" bestFit="1" customWidth="1"/>
    <col min="56" max="56" width="18.28515625" bestFit="1" customWidth="1"/>
    <col min="57" max="57" width="13.28515625" bestFit="1" customWidth="1"/>
    <col min="58" max="58" width="12.7109375" bestFit="1" customWidth="1"/>
    <col min="59" max="59" width="23" bestFit="1" customWidth="1"/>
    <col min="60" max="60" width="12.7109375" bestFit="1" customWidth="1"/>
    <col min="61" max="61" width="12.85546875" bestFit="1" customWidth="1"/>
    <col min="62" max="62" width="15.85546875" bestFit="1" customWidth="1"/>
    <col min="63" max="63" width="14.5703125" bestFit="1" customWidth="1"/>
    <col min="64" max="66" width="22.28515625" bestFit="1" customWidth="1"/>
    <col min="67" max="67" width="12" bestFit="1" customWidth="1"/>
    <col min="70" max="70" width="22.140625" bestFit="1" customWidth="1"/>
    <col min="71" max="71" width="14.5703125" bestFit="1" customWidth="1"/>
    <col min="72" max="74" width="16.28515625" bestFit="1" customWidth="1"/>
  </cols>
  <sheetData>
    <row r="1" spans="1:74" ht="36.75" customHeight="1" x14ac:dyDescent="0.25">
      <c r="A1" s="2" t="s">
        <v>1</v>
      </c>
      <c r="B1" s="2" t="s">
        <v>2</v>
      </c>
      <c r="C1" s="2" t="s">
        <v>965</v>
      </c>
      <c r="D1" s="2" t="s">
        <v>3</v>
      </c>
      <c r="E1" s="2" t="s">
        <v>100</v>
      </c>
      <c r="F1" s="2" t="s">
        <v>23</v>
      </c>
      <c r="G1" s="2" t="s">
        <v>103</v>
      </c>
      <c r="H1" s="2" t="s">
        <v>101</v>
      </c>
      <c r="I1" s="2" t="s">
        <v>102</v>
      </c>
      <c r="J1" s="2" t="s">
        <v>24</v>
      </c>
      <c r="K1" s="2" t="s">
        <v>203</v>
      </c>
      <c r="L1" s="2" t="s">
        <v>275</v>
      </c>
      <c r="M1" s="2" t="s">
        <v>276</v>
      </c>
      <c r="N1" s="2" t="s">
        <v>277</v>
      </c>
      <c r="O1" s="2" t="s">
        <v>278</v>
      </c>
      <c r="P1" s="2" t="s">
        <v>279</v>
      </c>
      <c r="Q1" s="2" t="s">
        <v>280</v>
      </c>
      <c r="R1" s="2" t="s">
        <v>25</v>
      </c>
      <c r="S1" s="2" t="s">
        <v>85</v>
      </c>
      <c r="T1" s="2" t="s">
        <v>104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91</v>
      </c>
      <c r="Z1" s="2" t="s">
        <v>92</v>
      </c>
      <c r="AA1" s="2" t="s">
        <v>89</v>
      </c>
      <c r="AB1" s="2" t="s">
        <v>90</v>
      </c>
      <c r="AC1" s="2" t="s">
        <v>249</v>
      </c>
      <c r="AD1" s="2" t="s">
        <v>250</v>
      </c>
      <c r="AE1" s="2" t="s">
        <v>293</v>
      </c>
      <c r="AF1" s="2" t="s">
        <v>294</v>
      </c>
      <c r="AG1" s="2" t="s">
        <v>295</v>
      </c>
      <c r="AH1" s="2" t="s">
        <v>296</v>
      </c>
      <c r="AI1" s="2" t="s">
        <v>397</v>
      </c>
      <c r="AJ1" s="2" t="s">
        <v>417</v>
      </c>
      <c r="AK1" s="2" t="s">
        <v>418</v>
      </c>
      <c r="AL1" s="2" t="s">
        <v>419</v>
      </c>
      <c r="AM1" s="2" t="s">
        <v>420</v>
      </c>
      <c r="AN1" s="2" t="s">
        <v>421</v>
      </c>
      <c r="AO1" s="2" t="s">
        <v>422</v>
      </c>
      <c r="AP1" s="2" t="s">
        <v>423</v>
      </c>
      <c r="AQ1" s="2" t="s">
        <v>437</v>
      </c>
      <c r="AR1" s="2" t="s">
        <v>438</v>
      </c>
      <c r="AS1" s="2" t="s">
        <v>285</v>
      </c>
      <c r="AT1" s="2" t="s">
        <v>446</v>
      </c>
      <c r="AU1" s="2" t="s">
        <v>447</v>
      </c>
      <c r="AV1" s="2" t="s">
        <v>448</v>
      </c>
      <c r="AW1" s="2" t="s">
        <v>449</v>
      </c>
      <c r="AX1" s="2" t="s">
        <v>529</v>
      </c>
      <c r="AY1" s="2" t="s">
        <v>530</v>
      </c>
      <c r="AZ1" s="2" t="s">
        <v>531</v>
      </c>
      <c r="BA1" s="2" t="s">
        <v>532</v>
      </c>
      <c r="BB1" s="2" t="s">
        <v>569</v>
      </c>
      <c r="BC1" s="2" t="s">
        <v>570</v>
      </c>
      <c r="BD1" s="2" t="s">
        <v>571</v>
      </c>
      <c r="BE1" s="2" t="s">
        <v>572</v>
      </c>
      <c r="BF1" s="2" t="s">
        <v>28</v>
      </c>
      <c r="BG1" s="2" t="s">
        <v>573</v>
      </c>
      <c r="BH1" s="2" t="s">
        <v>574</v>
      </c>
      <c r="BI1" s="2" t="s">
        <v>4</v>
      </c>
      <c r="BJ1" s="2" t="s">
        <v>592</v>
      </c>
      <c r="BK1" s="2" t="s">
        <v>593</v>
      </c>
      <c r="BL1" s="12" t="s">
        <v>638</v>
      </c>
      <c r="BM1" s="12" t="s">
        <v>639</v>
      </c>
      <c r="BN1" s="12" t="s">
        <v>640</v>
      </c>
      <c r="BO1" t="s">
        <v>699</v>
      </c>
      <c r="BP1" s="6" t="s">
        <v>700</v>
      </c>
      <c r="BQ1" t="s">
        <v>698</v>
      </c>
      <c r="BR1" s="2" t="s">
        <v>905</v>
      </c>
      <c r="BS1" t="s">
        <v>974</v>
      </c>
      <c r="BT1" s="12" t="s">
        <v>975</v>
      </c>
      <c r="BU1" s="12" t="s">
        <v>976</v>
      </c>
      <c r="BV1" s="12" t="s">
        <v>977</v>
      </c>
    </row>
    <row r="2" spans="1:74" ht="36.75" customHeight="1" x14ac:dyDescent="0.25">
      <c r="A2" t="s">
        <v>44</v>
      </c>
      <c r="D2">
        <v>500</v>
      </c>
      <c r="E2">
        <v>500</v>
      </c>
      <c r="F2">
        <v>500</v>
      </c>
      <c r="G2">
        <v>0.27500000000000002</v>
      </c>
      <c r="H2">
        <v>0.27500000000000002</v>
      </c>
      <c r="I2">
        <v>0.27500000000000002</v>
      </c>
      <c r="J2">
        <v>0.27500000000000002</v>
      </c>
      <c r="R2">
        <v>450</v>
      </c>
      <c r="V2">
        <v>30</v>
      </c>
      <c r="W2">
        <v>50</v>
      </c>
      <c r="X2">
        <v>55</v>
      </c>
    </row>
    <row r="3" spans="1:74" ht="36.75" customHeight="1" x14ac:dyDescent="0.25">
      <c r="A3" t="s">
        <v>82</v>
      </c>
      <c r="B3">
        <v>1.5</v>
      </c>
      <c r="E3">
        <v>1000</v>
      </c>
      <c r="F3">
        <v>1000</v>
      </c>
      <c r="Z3">
        <v>1500</v>
      </c>
      <c r="AA3">
        <v>2000</v>
      </c>
    </row>
    <row r="4" spans="1:74" ht="36.75" customHeight="1" x14ac:dyDescent="0.25">
      <c r="A4" t="s">
        <v>105</v>
      </c>
      <c r="B4">
        <v>2</v>
      </c>
      <c r="D4">
        <v>500</v>
      </c>
      <c r="E4">
        <v>500</v>
      </c>
      <c r="F4">
        <v>500</v>
      </c>
      <c r="G4">
        <v>0.25</v>
      </c>
      <c r="H4">
        <v>150</v>
      </c>
      <c r="I4">
        <v>100</v>
      </c>
      <c r="R4">
        <v>800</v>
      </c>
      <c r="T4" t="s">
        <v>106</v>
      </c>
    </row>
    <row r="5" spans="1:74" ht="36.75" customHeight="1" x14ac:dyDescent="0.25">
      <c r="A5" t="s">
        <v>110</v>
      </c>
      <c r="D5">
        <v>100</v>
      </c>
      <c r="R5">
        <v>200</v>
      </c>
    </row>
    <row r="6" spans="1:74" ht="36.75" customHeight="1" x14ac:dyDescent="0.25">
      <c r="A6" t="s">
        <v>114</v>
      </c>
      <c r="B6">
        <v>1</v>
      </c>
      <c r="D6">
        <v>500</v>
      </c>
      <c r="E6">
        <v>500</v>
      </c>
      <c r="F6">
        <v>500</v>
      </c>
      <c r="G6">
        <v>1</v>
      </c>
      <c r="H6">
        <v>100</v>
      </c>
      <c r="I6">
        <v>100</v>
      </c>
    </row>
    <row r="7" spans="1:74" ht="36.75" customHeight="1" x14ac:dyDescent="0.25">
      <c r="A7" t="s">
        <v>115</v>
      </c>
      <c r="B7">
        <v>3</v>
      </c>
      <c r="D7">
        <v>500</v>
      </c>
      <c r="E7">
        <v>500</v>
      </c>
      <c r="F7">
        <v>500</v>
      </c>
      <c r="G7">
        <v>1</v>
      </c>
      <c r="H7">
        <v>100</v>
      </c>
      <c r="I7">
        <v>100</v>
      </c>
      <c r="J7">
        <v>1</v>
      </c>
    </row>
    <row r="8" spans="1:74" ht="36.75" customHeight="1" x14ac:dyDescent="0.25">
      <c r="A8" t="s">
        <v>116</v>
      </c>
      <c r="B8">
        <v>1</v>
      </c>
      <c r="D8">
        <v>500</v>
      </c>
      <c r="E8">
        <v>500</v>
      </c>
      <c r="F8">
        <v>500</v>
      </c>
      <c r="G8">
        <v>1</v>
      </c>
      <c r="H8">
        <v>100</v>
      </c>
      <c r="I8">
        <v>100</v>
      </c>
      <c r="J8">
        <v>0.1</v>
      </c>
      <c r="AK8" s="2"/>
    </row>
    <row r="9" spans="1:74" ht="36.75" customHeight="1" x14ac:dyDescent="0.25">
      <c r="A9" t="s">
        <v>117</v>
      </c>
      <c r="B9">
        <v>2</v>
      </c>
      <c r="D9">
        <v>500</v>
      </c>
      <c r="E9">
        <v>500</v>
      </c>
      <c r="F9">
        <v>500</v>
      </c>
      <c r="G9">
        <v>1</v>
      </c>
    </row>
    <row r="10" spans="1:74" ht="36.75" customHeight="1" x14ac:dyDescent="0.25">
      <c r="A10" t="s">
        <v>118</v>
      </c>
      <c r="B10">
        <v>2</v>
      </c>
      <c r="D10">
        <v>500</v>
      </c>
      <c r="E10">
        <v>500</v>
      </c>
      <c r="F10">
        <v>500</v>
      </c>
      <c r="G10">
        <v>1</v>
      </c>
      <c r="H10">
        <v>150</v>
      </c>
      <c r="I10">
        <v>100</v>
      </c>
      <c r="R10">
        <v>500</v>
      </c>
      <c r="T10" t="s">
        <v>106</v>
      </c>
    </row>
    <row r="11" spans="1:74" ht="36.75" customHeight="1" x14ac:dyDescent="0.25">
      <c r="A11" t="s">
        <v>119</v>
      </c>
      <c r="D11">
        <v>100</v>
      </c>
      <c r="R11">
        <v>200</v>
      </c>
    </row>
    <row r="12" spans="1:74" ht="36.75" customHeight="1" x14ac:dyDescent="0.25">
      <c r="A12" t="s">
        <v>123</v>
      </c>
      <c r="D12">
        <v>100</v>
      </c>
      <c r="R12">
        <v>200</v>
      </c>
    </row>
    <row r="13" spans="1:74" ht="36.75" customHeight="1" x14ac:dyDescent="0.25">
      <c r="A13" t="s">
        <v>127</v>
      </c>
      <c r="J13">
        <v>2</v>
      </c>
    </row>
    <row r="14" spans="1:74" ht="36.75" customHeight="1" x14ac:dyDescent="0.25">
      <c r="A14" t="s">
        <v>131</v>
      </c>
      <c r="D14">
        <v>100</v>
      </c>
      <c r="R14">
        <v>200</v>
      </c>
    </row>
    <row r="15" spans="1:74" ht="36.75" customHeight="1" x14ac:dyDescent="0.25">
      <c r="A15" t="s">
        <v>138</v>
      </c>
      <c r="R15">
        <v>100</v>
      </c>
    </row>
    <row r="16" spans="1:74" ht="36.75" customHeight="1" x14ac:dyDescent="0.25">
      <c r="A16" t="s">
        <v>139</v>
      </c>
      <c r="R16">
        <v>200</v>
      </c>
    </row>
    <row r="17" spans="1:30" ht="36.75" customHeight="1" x14ac:dyDescent="0.25">
      <c r="A17" t="s">
        <v>140</v>
      </c>
      <c r="R17">
        <v>100.2</v>
      </c>
    </row>
    <row r="18" spans="1:30" ht="36.75" customHeight="1" x14ac:dyDescent="0.25">
      <c r="A18" t="s">
        <v>141</v>
      </c>
      <c r="R18">
        <v>200.2</v>
      </c>
    </row>
    <row r="19" spans="1:30" ht="36.75" customHeight="1" x14ac:dyDescent="0.25">
      <c r="A19" t="s">
        <v>143</v>
      </c>
      <c r="D19">
        <v>500</v>
      </c>
      <c r="E19">
        <v>500</v>
      </c>
      <c r="F19">
        <v>500</v>
      </c>
    </row>
    <row r="20" spans="1:30" ht="36.75" customHeight="1" x14ac:dyDescent="0.25">
      <c r="A20" t="s">
        <v>144</v>
      </c>
      <c r="B20">
        <v>2</v>
      </c>
      <c r="G20">
        <v>0.25</v>
      </c>
      <c r="H20">
        <v>150</v>
      </c>
      <c r="I20">
        <v>100</v>
      </c>
      <c r="R20">
        <v>800</v>
      </c>
      <c r="T20" t="s">
        <v>106</v>
      </c>
    </row>
    <row r="21" spans="1:30" ht="36.75" customHeight="1" x14ac:dyDescent="0.25">
      <c r="A21" t="s">
        <v>202</v>
      </c>
      <c r="J21">
        <v>0.4</v>
      </c>
      <c r="K21">
        <v>163</v>
      </c>
    </row>
    <row r="22" spans="1:30" ht="36.75" customHeight="1" x14ac:dyDescent="0.25">
      <c r="A22" t="s">
        <v>209</v>
      </c>
      <c r="R22">
        <v>100</v>
      </c>
    </row>
    <row r="23" spans="1:30" ht="36.75" customHeight="1" x14ac:dyDescent="0.25">
      <c r="A23" t="s">
        <v>212</v>
      </c>
      <c r="D23">
        <v>250</v>
      </c>
      <c r="E23">
        <v>100</v>
      </c>
      <c r="R23">
        <v>500</v>
      </c>
      <c r="V23">
        <v>85</v>
      </c>
    </row>
    <row r="24" spans="1:30" ht="36.75" customHeight="1" x14ac:dyDescent="0.25">
      <c r="A24" t="s">
        <v>210</v>
      </c>
      <c r="D24">
        <v>350</v>
      </c>
      <c r="E24">
        <v>200</v>
      </c>
      <c r="R24">
        <v>600</v>
      </c>
      <c r="V24">
        <v>45</v>
      </c>
    </row>
    <row r="25" spans="1:30" ht="36.75" customHeight="1" x14ac:dyDescent="0.25">
      <c r="A25" t="s">
        <v>211</v>
      </c>
      <c r="D25">
        <v>250</v>
      </c>
      <c r="E25">
        <v>100</v>
      </c>
      <c r="R25">
        <v>400</v>
      </c>
      <c r="V25">
        <v>55</v>
      </c>
    </row>
    <row r="26" spans="1:30" ht="36.75" customHeight="1" x14ac:dyDescent="0.25">
      <c r="A26" t="s">
        <v>214</v>
      </c>
      <c r="B26">
        <v>1</v>
      </c>
    </row>
    <row r="27" spans="1:30" ht="36.75" customHeight="1" x14ac:dyDescent="0.25">
      <c r="A27" t="s">
        <v>218</v>
      </c>
      <c r="B27">
        <v>2</v>
      </c>
    </row>
    <row r="28" spans="1:30" ht="36.75" customHeight="1" x14ac:dyDescent="0.25">
      <c r="A28" t="s">
        <v>227</v>
      </c>
      <c r="D28">
        <v>500</v>
      </c>
      <c r="E28">
        <v>500</v>
      </c>
      <c r="F28">
        <v>500</v>
      </c>
    </row>
    <row r="29" spans="1:30" ht="36.75" customHeight="1" x14ac:dyDescent="0.25">
      <c r="A29" t="s">
        <v>248</v>
      </c>
      <c r="B29">
        <v>1</v>
      </c>
      <c r="D29">
        <v>100</v>
      </c>
      <c r="E29">
        <v>300</v>
      </c>
      <c r="F29">
        <v>500</v>
      </c>
    </row>
    <row r="30" spans="1:30" ht="36.75" customHeight="1" x14ac:dyDescent="0.25">
      <c r="A30" t="s">
        <v>251</v>
      </c>
      <c r="B30">
        <v>2</v>
      </c>
      <c r="K30">
        <v>200</v>
      </c>
      <c r="AC30">
        <v>5</v>
      </c>
      <c r="AD30">
        <v>5000</v>
      </c>
    </row>
    <row r="31" spans="1:30" ht="36.75" customHeight="1" x14ac:dyDescent="0.25">
      <c r="A31" t="s">
        <v>281</v>
      </c>
      <c r="L31">
        <v>0.3</v>
      </c>
      <c r="M31">
        <v>300</v>
      </c>
      <c r="N31">
        <v>0.125</v>
      </c>
      <c r="O31">
        <v>125</v>
      </c>
      <c r="P31">
        <v>0.2</v>
      </c>
      <c r="Q31">
        <v>200</v>
      </c>
    </row>
    <row r="32" spans="1:30" ht="36.75" customHeight="1" x14ac:dyDescent="0.25">
      <c r="A32" t="s">
        <v>282</v>
      </c>
      <c r="L32">
        <v>0.3</v>
      </c>
      <c r="M32">
        <v>100</v>
      </c>
      <c r="N32">
        <v>0.125</v>
      </c>
      <c r="O32">
        <v>55</v>
      </c>
      <c r="P32">
        <v>0.2</v>
      </c>
      <c r="Q32">
        <v>100</v>
      </c>
    </row>
    <row r="33" spans="1:35" ht="36.75" customHeight="1" x14ac:dyDescent="0.25">
      <c r="A33" t="s">
        <v>283</v>
      </c>
      <c r="B33">
        <v>1</v>
      </c>
      <c r="D33">
        <v>300</v>
      </c>
      <c r="E33">
        <v>125</v>
      </c>
      <c r="AA33">
        <v>125</v>
      </c>
    </row>
    <row r="34" spans="1:35" ht="36.75" customHeight="1" x14ac:dyDescent="0.25">
      <c r="A34" t="s">
        <v>286</v>
      </c>
      <c r="B34">
        <v>1.5</v>
      </c>
      <c r="D34">
        <v>125</v>
      </c>
      <c r="E34">
        <v>100</v>
      </c>
      <c r="F34">
        <v>75</v>
      </c>
      <c r="R34">
        <v>300</v>
      </c>
      <c r="V34">
        <v>45</v>
      </c>
      <c r="W34">
        <v>100</v>
      </c>
      <c r="X34">
        <v>45</v>
      </c>
      <c r="Y34">
        <v>500</v>
      </c>
      <c r="Z34">
        <v>125</v>
      </c>
      <c r="AA34">
        <v>100</v>
      </c>
      <c r="AB34">
        <v>75</v>
      </c>
      <c r="AE34">
        <v>300</v>
      </c>
      <c r="AF34">
        <v>45</v>
      </c>
      <c r="AG34">
        <v>100</v>
      </c>
      <c r="AH34">
        <v>40</v>
      </c>
    </row>
    <row r="35" spans="1:35" ht="36.75" customHeight="1" x14ac:dyDescent="0.25">
      <c r="A35" t="s">
        <v>292</v>
      </c>
      <c r="B35">
        <v>1</v>
      </c>
      <c r="D35">
        <v>100</v>
      </c>
      <c r="E35">
        <v>75</v>
      </c>
      <c r="F35">
        <v>75</v>
      </c>
      <c r="R35">
        <v>250</v>
      </c>
      <c r="V35">
        <v>40</v>
      </c>
      <c r="W35">
        <v>100</v>
      </c>
      <c r="X35">
        <v>45</v>
      </c>
      <c r="Z35">
        <v>100</v>
      </c>
      <c r="AA35">
        <v>75</v>
      </c>
      <c r="AB35">
        <v>75</v>
      </c>
      <c r="AE35">
        <v>250</v>
      </c>
      <c r="AF35">
        <v>40</v>
      </c>
      <c r="AG35">
        <v>100</v>
      </c>
      <c r="AH35">
        <v>40</v>
      </c>
    </row>
    <row r="36" spans="1:35" ht="36.75" customHeight="1" x14ac:dyDescent="0.25">
      <c r="A36" t="s">
        <v>361</v>
      </c>
      <c r="B36">
        <v>1</v>
      </c>
    </row>
    <row r="37" spans="1:35" ht="36.75" customHeight="1" x14ac:dyDescent="0.25">
      <c r="A37" t="s">
        <v>362</v>
      </c>
      <c r="B37">
        <v>1.5</v>
      </c>
    </row>
    <row r="38" spans="1:35" ht="36.75" customHeight="1" x14ac:dyDescent="0.25">
      <c r="A38" t="s">
        <v>378</v>
      </c>
      <c r="B38">
        <v>2</v>
      </c>
    </row>
    <row r="39" spans="1:35" s="6" customFormat="1" ht="36.75" customHeight="1" x14ac:dyDescent="0.25">
      <c r="A39" s="6" t="s">
        <v>398</v>
      </c>
      <c r="AI39" s="6">
        <v>100</v>
      </c>
    </row>
    <row r="40" spans="1:35" ht="36.75" customHeight="1" x14ac:dyDescent="0.25">
      <c r="A40" s="7" t="s">
        <v>382</v>
      </c>
      <c r="B40" s="6">
        <v>1</v>
      </c>
      <c r="D40" s="6">
        <v>300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300</v>
      </c>
      <c r="T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>
        <v>20</v>
      </c>
      <c r="AG40" s="6"/>
      <c r="AH40" s="6">
        <v>10</v>
      </c>
    </row>
    <row r="41" spans="1:35" s="6" customFormat="1" ht="36.75" customHeight="1" x14ac:dyDescent="0.25">
      <c r="A41" s="7" t="s">
        <v>383</v>
      </c>
      <c r="B41" s="6">
        <v>1</v>
      </c>
      <c r="D41" s="6">
        <v>300</v>
      </c>
      <c r="S41" s="6">
        <v>300</v>
      </c>
      <c r="AF41" s="6">
        <v>20</v>
      </c>
      <c r="AH41" s="6">
        <v>10</v>
      </c>
    </row>
    <row r="42" spans="1:35" s="6" customFormat="1" ht="36.75" customHeight="1" x14ac:dyDescent="0.25">
      <c r="A42" s="7" t="s">
        <v>384</v>
      </c>
      <c r="B42" s="6">
        <v>1</v>
      </c>
      <c r="D42" s="6">
        <v>300</v>
      </c>
      <c r="S42" s="6">
        <v>300</v>
      </c>
      <c r="AF42" s="6">
        <v>20</v>
      </c>
      <c r="AH42" s="6">
        <v>10</v>
      </c>
    </row>
    <row r="43" spans="1:35" s="6" customFormat="1" ht="36.75" customHeight="1" x14ac:dyDescent="0.25">
      <c r="A43" s="7" t="s">
        <v>385</v>
      </c>
      <c r="B43" s="6">
        <v>1</v>
      </c>
      <c r="D43" s="6">
        <v>300</v>
      </c>
      <c r="S43" s="6">
        <v>300</v>
      </c>
      <c r="AF43" s="6">
        <v>20</v>
      </c>
      <c r="AH43" s="6">
        <v>10</v>
      </c>
    </row>
    <row r="44" spans="1:35" s="6" customFormat="1" ht="36.75" customHeight="1" x14ac:dyDescent="0.25">
      <c r="A44" s="7" t="s">
        <v>387</v>
      </c>
      <c r="B44" s="6">
        <v>1</v>
      </c>
      <c r="D44" s="6">
        <v>300</v>
      </c>
      <c r="S44" s="6">
        <v>300</v>
      </c>
      <c r="AF44" s="6">
        <v>20</v>
      </c>
      <c r="AH44" s="6">
        <v>10</v>
      </c>
    </row>
    <row r="45" spans="1:35" s="6" customFormat="1" ht="36.75" customHeight="1" x14ac:dyDescent="0.25">
      <c r="A45" s="7" t="s">
        <v>388</v>
      </c>
      <c r="B45" s="6">
        <v>1</v>
      </c>
      <c r="D45" s="6">
        <v>300</v>
      </c>
      <c r="S45" s="6">
        <v>300</v>
      </c>
      <c r="AF45" s="6">
        <v>20</v>
      </c>
      <c r="AH45" s="6">
        <v>10</v>
      </c>
    </row>
    <row r="46" spans="1:35" s="6" customFormat="1" ht="36.75" customHeight="1" x14ac:dyDescent="0.25">
      <c r="A46" s="7" t="s">
        <v>389</v>
      </c>
      <c r="B46" s="6">
        <v>1</v>
      </c>
      <c r="D46" s="6">
        <v>300</v>
      </c>
      <c r="S46" s="6">
        <v>300</v>
      </c>
      <c r="AF46" s="6">
        <v>20</v>
      </c>
      <c r="AH46" s="6">
        <v>10</v>
      </c>
    </row>
    <row r="47" spans="1:35" s="6" customFormat="1" ht="36.75" customHeight="1" x14ac:dyDescent="0.25">
      <c r="A47" s="7" t="s">
        <v>390</v>
      </c>
      <c r="B47" s="6">
        <v>1</v>
      </c>
      <c r="D47" s="6">
        <v>300</v>
      </c>
      <c r="S47" s="6">
        <v>300</v>
      </c>
      <c r="AF47" s="6">
        <v>20</v>
      </c>
      <c r="AH47" s="6">
        <v>10</v>
      </c>
    </row>
    <row r="48" spans="1:35" s="6" customFormat="1" ht="36.75" customHeight="1" x14ac:dyDescent="0.25">
      <c r="A48" s="7" t="s">
        <v>391</v>
      </c>
      <c r="B48" s="6">
        <v>1</v>
      </c>
      <c r="D48" s="6">
        <v>300</v>
      </c>
      <c r="S48" s="6">
        <v>300</v>
      </c>
      <c r="AF48" s="6">
        <v>20</v>
      </c>
      <c r="AH48" s="6">
        <v>10</v>
      </c>
    </row>
    <row r="49" spans="1:48" s="6" customFormat="1" ht="36.75" customHeight="1" x14ac:dyDescent="0.25">
      <c r="A49" s="7" t="s">
        <v>392</v>
      </c>
      <c r="B49" s="6">
        <v>1</v>
      </c>
      <c r="D49" s="6">
        <v>300</v>
      </c>
      <c r="S49" s="6">
        <v>300</v>
      </c>
      <c r="AF49" s="6">
        <v>20</v>
      </c>
      <c r="AH49" s="6">
        <v>10</v>
      </c>
    </row>
    <row r="50" spans="1:48" ht="36.75" customHeight="1" x14ac:dyDescent="0.25">
      <c r="A50" s="8" t="s">
        <v>393</v>
      </c>
      <c r="B50">
        <v>1</v>
      </c>
      <c r="D50">
        <v>300</v>
      </c>
      <c r="S50">
        <v>300</v>
      </c>
      <c r="V50">
        <v>25</v>
      </c>
      <c r="X50">
        <v>10</v>
      </c>
    </row>
    <row r="51" spans="1:48" s="6" customFormat="1" ht="36.75" customHeight="1" x14ac:dyDescent="0.25">
      <c r="A51" s="7" t="s">
        <v>396</v>
      </c>
      <c r="B51" s="6">
        <v>1</v>
      </c>
      <c r="D51" s="6">
        <v>300</v>
      </c>
      <c r="S51" s="6">
        <v>300</v>
      </c>
      <c r="AF51" s="6">
        <v>20</v>
      </c>
      <c r="AH51" s="6">
        <v>10</v>
      </c>
    </row>
    <row r="52" spans="1:48" ht="36.75" customHeight="1" x14ac:dyDescent="0.25">
      <c r="A52" s="8" t="s">
        <v>401</v>
      </c>
      <c r="B52">
        <v>1</v>
      </c>
      <c r="D52">
        <v>100</v>
      </c>
      <c r="H52">
        <v>300</v>
      </c>
    </row>
    <row r="53" spans="1:48" ht="36.75" customHeight="1" x14ac:dyDescent="0.25">
      <c r="A53" s="8" t="s">
        <v>402</v>
      </c>
      <c r="B53">
        <v>1.5</v>
      </c>
      <c r="D53">
        <v>200</v>
      </c>
      <c r="H53">
        <v>150</v>
      </c>
    </row>
    <row r="54" spans="1:48" s="6" customFormat="1" ht="36.75" customHeight="1" x14ac:dyDescent="0.25">
      <c r="A54" s="6" t="s">
        <v>455</v>
      </c>
      <c r="B54" s="6">
        <v>0.1</v>
      </c>
      <c r="D54" s="6">
        <v>20</v>
      </c>
    </row>
    <row r="55" spans="1:48" ht="36.75" customHeight="1" x14ac:dyDescent="0.25">
      <c r="A55" t="s">
        <v>456</v>
      </c>
      <c r="B55">
        <v>2</v>
      </c>
      <c r="Y55">
        <v>100</v>
      </c>
    </row>
    <row r="56" spans="1:48" ht="36.75" customHeight="1" x14ac:dyDescent="0.25">
      <c r="A56" t="s">
        <v>406</v>
      </c>
      <c r="B56">
        <v>1</v>
      </c>
    </row>
    <row r="57" spans="1:48" ht="36.75" customHeight="1" x14ac:dyDescent="0.25">
      <c r="A57" s="6" t="s">
        <v>409</v>
      </c>
      <c r="B57">
        <v>1</v>
      </c>
      <c r="E57">
        <v>300</v>
      </c>
      <c r="F57">
        <v>900</v>
      </c>
    </row>
    <row r="58" spans="1:48" ht="36.75" customHeight="1" x14ac:dyDescent="0.25">
      <c r="A58" t="s">
        <v>413</v>
      </c>
      <c r="AI58">
        <v>100</v>
      </c>
    </row>
    <row r="59" spans="1:48" ht="36.75" customHeight="1" x14ac:dyDescent="0.25">
      <c r="A59" t="s">
        <v>415</v>
      </c>
      <c r="B59" s="6">
        <v>0.1</v>
      </c>
      <c r="D59" s="6">
        <v>20</v>
      </c>
    </row>
    <row r="60" spans="1:48" s="6" customFormat="1" ht="36.75" customHeight="1" x14ac:dyDescent="0.25">
      <c r="A60" s="6" t="s">
        <v>416</v>
      </c>
      <c r="AI60" s="6">
        <v>100</v>
      </c>
    </row>
    <row r="61" spans="1:48" ht="36.75" customHeight="1" x14ac:dyDescent="0.25">
      <c r="A61" s="7" t="s">
        <v>649</v>
      </c>
      <c r="B61">
        <v>1</v>
      </c>
      <c r="D61">
        <v>200</v>
      </c>
      <c r="E61">
        <v>300</v>
      </c>
      <c r="F61">
        <v>999</v>
      </c>
      <c r="G61">
        <v>1</v>
      </c>
      <c r="R61">
        <v>450</v>
      </c>
      <c r="AO61" t="s">
        <v>425</v>
      </c>
    </row>
    <row r="62" spans="1:48" ht="36.75" customHeight="1" x14ac:dyDescent="0.25">
      <c r="A62" t="s">
        <v>436</v>
      </c>
      <c r="B62">
        <v>1</v>
      </c>
      <c r="D62">
        <v>100</v>
      </c>
      <c r="E62">
        <v>100</v>
      </c>
      <c r="AQ62" t="s">
        <v>113</v>
      </c>
      <c r="AR62" t="s">
        <v>113</v>
      </c>
      <c r="AS62" t="s">
        <v>106</v>
      </c>
    </row>
    <row r="63" spans="1:48" s="6" customFormat="1" ht="36.75" customHeight="1" x14ac:dyDescent="0.25">
      <c r="A63" s="6" t="s">
        <v>439</v>
      </c>
      <c r="D63" s="6">
        <v>100</v>
      </c>
      <c r="E63" s="6">
        <v>100</v>
      </c>
      <c r="AQ63" s="6" t="s">
        <v>113</v>
      </c>
      <c r="AR63" s="6" t="s">
        <v>113</v>
      </c>
      <c r="AT63" s="6" t="s">
        <v>113</v>
      </c>
      <c r="AU63" s="6">
        <v>100</v>
      </c>
    </row>
    <row r="64" spans="1:48" s="6" customFormat="1" ht="36.75" customHeight="1" x14ac:dyDescent="0.25">
      <c r="A64" s="6" t="s">
        <v>440</v>
      </c>
      <c r="AV64" s="6" t="s">
        <v>106</v>
      </c>
    </row>
    <row r="65" spans="1:60" s="6" customFormat="1" ht="36.75" customHeight="1" x14ac:dyDescent="0.25">
      <c r="A65" s="6" t="s">
        <v>441</v>
      </c>
      <c r="Y65" s="6">
        <v>10</v>
      </c>
      <c r="Z65" s="6">
        <v>10</v>
      </c>
      <c r="AA65" s="6">
        <v>10</v>
      </c>
    </row>
    <row r="66" spans="1:60" s="6" customFormat="1" ht="36.75" customHeight="1" x14ac:dyDescent="0.25">
      <c r="A66" s="6" t="s">
        <v>442</v>
      </c>
      <c r="AQ66" s="6" t="s">
        <v>113</v>
      </c>
      <c r="AR66" s="6" t="s">
        <v>113</v>
      </c>
      <c r="AT66" s="6" t="s">
        <v>113</v>
      </c>
    </row>
    <row r="67" spans="1:60" s="6" customFormat="1" ht="36.75" customHeight="1" x14ac:dyDescent="0.25">
      <c r="A67" s="7" t="s">
        <v>440</v>
      </c>
      <c r="AS67" s="6" t="s">
        <v>106</v>
      </c>
    </row>
    <row r="68" spans="1:60" s="6" customFormat="1" ht="36.75" customHeight="1" x14ac:dyDescent="0.25">
      <c r="A68" s="6" t="s">
        <v>443</v>
      </c>
      <c r="AS68" s="6" t="s">
        <v>425</v>
      </c>
      <c r="AV68" s="6" t="s">
        <v>113</v>
      </c>
    </row>
    <row r="69" spans="1:60" s="6" customFormat="1" ht="36.75" customHeight="1" x14ac:dyDescent="0.25">
      <c r="A69" s="6" t="s">
        <v>444</v>
      </c>
      <c r="AW69" s="6" t="s">
        <v>445</v>
      </c>
    </row>
    <row r="70" spans="1:60" ht="36.75" customHeight="1" x14ac:dyDescent="0.25">
      <c r="A70" s="13" t="s">
        <v>467</v>
      </c>
      <c r="B70">
        <v>1</v>
      </c>
    </row>
    <row r="71" spans="1:60" ht="36.75" customHeight="1" x14ac:dyDescent="0.25">
      <c r="A71" s="7" t="s">
        <v>473</v>
      </c>
      <c r="AS71" t="s">
        <v>106</v>
      </c>
    </row>
    <row r="72" spans="1:60" ht="36.75" customHeight="1" x14ac:dyDescent="0.25">
      <c r="A72" s="6" t="s">
        <v>474</v>
      </c>
      <c r="B72" s="6">
        <v>25</v>
      </c>
    </row>
    <row r="73" spans="1:60" ht="36.75" customHeight="1" x14ac:dyDescent="0.25">
      <c r="A73" t="s">
        <v>478</v>
      </c>
      <c r="S73">
        <v>600</v>
      </c>
    </row>
    <row r="74" spans="1:60" s="6" customFormat="1" ht="36.75" customHeight="1" x14ac:dyDescent="0.25">
      <c r="A74" s="13" t="s">
        <v>479</v>
      </c>
      <c r="B74" s="6">
        <v>1</v>
      </c>
    </row>
    <row r="75" spans="1:60" ht="36.75" customHeight="1" x14ac:dyDescent="0.25">
      <c r="A75" s="13" t="s">
        <v>414</v>
      </c>
      <c r="F75">
        <v>300</v>
      </c>
    </row>
    <row r="76" spans="1:60" s="6" customFormat="1" ht="36.75" customHeight="1" x14ac:dyDescent="0.25">
      <c r="A76" s="19" t="s">
        <v>540</v>
      </c>
      <c r="D76" s="6">
        <v>100</v>
      </c>
      <c r="E76" s="6">
        <v>100</v>
      </c>
      <c r="F76" s="6">
        <v>100</v>
      </c>
      <c r="AS76" s="6" t="s">
        <v>106</v>
      </c>
      <c r="AW76" s="6" t="s">
        <v>113</v>
      </c>
      <c r="AX76" s="6" t="s">
        <v>425</v>
      </c>
      <c r="AY76" s="6">
        <v>50</v>
      </c>
      <c r="AZ76" s="6">
        <v>50</v>
      </c>
      <c r="BA76" s="6">
        <v>50</v>
      </c>
    </row>
    <row r="77" spans="1:60" s="6" customFormat="1" ht="36.75" customHeight="1" x14ac:dyDescent="0.25">
      <c r="A77" s="19" t="s">
        <v>433</v>
      </c>
      <c r="F77" s="6">
        <v>300</v>
      </c>
    </row>
    <row r="78" spans="1:60" s="6" customFormat="1" ht="36.75" customHeight="1" x14ac:dyDescent="0.25">
      <c r="A78" s="19" t="s">
        <v>548</v>
      </c>
      <c r="B78" s="6">
        <v>0</v>
      </c>
      <c r="F78" s="6">
        <v>300</v>
      </c>
    </row>
    <row r="79" spans="1:60" s="6" customFormat="1" ht="36.75" customHeight="1" x14ac:dyDescent="0.25">
      <c r="A79" s="8" t="s">
        <v>568</v>
      </c>
      <c r="B79" s="6">
        <v>0</v>
      </c>
      <c r="F79" s="6">
        <v>300</v>
      </c>
    </row>
    <row r="80" spans="1:60" ht="36.75" customHeight="1" x14ac:dyDescent="0.25">
      <c r="A80" s="8" t="s">
        <v>575</v>
      </c>
      <c r="D80">
        <v>300</v>
      </c>
      <c r="E80">
        <v>350</v>
      </c>
      <c r="F80">
        <v>125</v>
      </c>
      <c r="R80">
        <v>350</v>
      </c>
      <c r="V80">
        <v>50</v>
      </c>
      <c r="BB80" t="s">
        <v>576</v>
      </c>
      <c r="BC80">
        <v>250</v>
      </c>
      <c r="BD80" t="s">
        <v>577</v>
      </c>
      <c r="BE80">
        <v>400</v>
      </c>
      <c r="BF80">
        <v>14</v>
      </c>
      <c r="BG80" t="s">
        <v>578</v>
      </c>
      <c r="BH80">
        <v>200</v>
      </c>
    </row>
    <row r="81" spans="1:69" ht="36.75" customHeight="1" x14ac:dyDescent="0.25">
      <c r="A81" s="8" t="s">
        <v>587</v>
      </c>
      <c r="G81">
        <v>1</v>
      </c>
      <c r="AJ81">
        <v>1</v>
      </c>
      <c r="BI81">
        <v>1</v>
      </c>
    </row>
    <row r="82" spans="1:69" ht="36.75" customHeight="1" x14ac:dyDescent="0.25">
      <c r="A82" s="8" t="s">
        <v>588</v>
      </c>
      <c r="BB82" t="s">
        <v>589</v>
      </c>
      <c r="BC82">
        <v>2</v>
      </c>
      <c r="BD82" t="s">
        <v>590</v>
      </c>
      <c r="BE82">
        <v>3</v>
      </c>
      <c r="BJ82" t="s">
        <v>594</v>
      </c>
      <c r="BK82">
        <v>1</v>
      </c>
    </row>
    <row r="83" spans="1:69" ht="36.75" customHeight="1" x14ac:dyDescent="0.25">
      <c r="A83" s="8" t="s">
        <v>478</v>
      </c>
    </row>
    <row r="84" spans="1:69" s="6" customFormat="1" ht="36.75" customHeight="1" x14ac:dyDescent="0.25">
      <c r="A84" s="8" t="s">
        <v>635</v>
      </c>
      <c r="B84" s="6">
        <v>1</v>
      </c>
      <c r="E84" s="6">
        <v>310</v>
      </c>
      <c r="F84" s="6">
        <v>300</v>
      </c>
      <c r="S84" s="6">
        <v>100</v>
      </c>
      <c r="V84" s="6">
        <v>25</v>
      </c>
      <c r="W84" s="6">
        <v>190</v>
      </c>
      <c r="X84" s="6">
        <v>50</v>
      </c>
    </row>
    <row r="85" spans="1:69" ht="36.75" customHeight="1" x14ac:dyDescent="0.25">
      <c r="A85" s="6" t="s">
        <v>637</v>
      </c>
      <c r="J85">
        <v>1</v>
      </c>
      <c r="L85">
        <v>1</v>
      </c>
      <c r="N85">
        <v>1</v>
      </c>
      <c r="BL85" t="s">
        <v>113</v>
      </c>
      <c r="BM85" t="s">
        <v>106</v>
      </c>
      <c r="BN85" t="s">
        <v>425</v>
      </c>
    </row>
    <row r="86" spans="1:69" ht="36.75" customHeight="1" x14ac:dyDescent="0.25">
      <c r="A86" s="8" t="s">
        <v>647</v>
      </c>
      <c r="B86">
        <v>5</v>
      </c>
    </row>
    <row r="87" spans="1:69" s="6" customFormat="1" ht="36.75" customHeight="1" x14ac:dyDescent="0.25">
      <c r="A87" s="8" t="s">
        <v>655</v>
      </c>
      <c r="B87" s="6">
        <v>1</v>
      </c>
      <c r="D87" s="6">
        <v>200</v>
      </c>
      <c r="E87" s="6">
        <v>300</v>
      </c>
      <c r="F87" s="6">
        <v>999</v>
      </c>
      <c r="G87" s="6">
        <v>1</v>
      </c>
      <c r="R87" s="6">
        <v>450</v>
      </c>
      <c r="AO87" s="6" t="s">
        <v>425</v>
      </c>
    </row>
    <row r="88" spans="1:69" s="6" customFormat="1" ht="36.75" customHeight="1" x14ac:dyDescent="0.25">
      <c r="A88" s="8" t="s">
        <v>656</v>
      </c>
      <c r="B88" s="6">
        <v>1</v>
      </c>
      <c r="D88" s="6">
        <v>200</v>
      </c>
      <c r="E88" s="6">
        <v>300</v>
      </c>
      <c r="F88" s="6">
        <v>999</v>
      </c>
      <c r="G88" s="6">
        <v>1</v>
      </c>
      <c r="R88" s="6">
        <v>450</v>
      </c>
      <c r="AO88" s="6" t="s">
        <v>425</v>
      </c>
    </row>
    <row r="89" spans="1:69" ht="36.75" customHeight="1" x14ac:dyDescent="0.25">
      <c r="A89" s="8" t="s">
        <v>662</v>
      </c>
      <c r="B89">
        <v>1</v>
      </c>
      <c r="AQ89" t="s">
        <v>113</v>
      </c>
    </row>
    <row r="90" spans="1:69" s="6" customFormat="1" ht="36.75" customHeight="1" x14ac:dyDescent="0.25">
      <c r="A90" s="8" t="s">
        <v>663</v>
      </c>
      <c r="B90" s="6">
        <v>2</v>
      </c>
      <c r="AQ90" s="6" t="s">
        <v>113</v>
      </c>
    </row>
    <row r="91" spans="1:69" ht="36.75" customHeight="1" x14ac:dyDescent="0.25">
      <c r="A91" s="8" t="s">
        <v>692</v>
      </c>
      <c r="B91">
        <v>1</v>
      </c>
      <c r="S91">
        <v>300</v>
      </c>
      <c r="V91">
        <v>25</v>
      </c>
      <c r="AP91">
        <v>10</v>
      </c>
    </row>
    <row r="92" spans="1:69" ht="36.75" customHeight="1" x14ac:dyDescent="0.25">
      <c r="A92" s="8" t="s">
        <v>693</v>
      </c>
      <c r="B92">
        <v>1</v>
      </c>
      <c r="D92">
        <v>100</v>
      </c>
      <c r="E92">
        <v>75</v>
      </c>
      <c r="F92">
        <v>75</v>
      </c>
      <c r="AU92">
        <v>1000</v>
      </c>
    </row>
    <row r="93" spans="1:69" ht="36.75" customHeight="1" x14ac:dyDescent="0.25">
      <c r="A93" s="8" t="s">
        <v>694</v>
      </c>
      <c r="BO93" t="s">
        <v>113</v>
      </c>
      <c r="BP93" t="s">
        <v>106</v>
      </c>
      <c r="BQ93" t="s">
        <v>425</v>
      </c>
    </row>
    <row r="94" spans="1:69" s="6" customFormat="1" ht="36.75" customHeight="1" x14ac:dyDescent="0.25">
      <c r="A94" s="8" t="s">
        <v>709</v>
      </c>
      <c r="B94" s="6">
        <v>1</v>
      </c>
      <c r="D94" s="6">
        <v>100</v>
      </c>
      <c r="E94" s="6">
        <v>75</v>
      </c>
      <c r="F94" s="6">
        <v>75</v>
      </c>
      <c r="AU94" s="6">
        <v>1000</v>
      </c>
    </row>
    <row r="95" spans="1:69" ht="36.75" customHeight="1" x14ac:dyDescent="0.25">
      <c r="A95" s="8" t="s">
        <v>710</v>
      </c>
      <c r="B95">
        <v>1</v>
      </c>
      <c r="D95">
        <v>300</v>
      </c>
      <c r="R95">
        <v>100</v>
      </c>
      <c r="V95">
        <v>30</v>
      </c>
    </row>
    <row r="96" spans="1:69" s="6" customFormat="1" ht="36.75" customHeight="1" x14ac:dyDescent="0.25">
      <c r="A96" s="8" t="s">
        <v>713</v>
      </c>
      <c r="B96" s="6">
        <v>1</v>
      </c>
      <c r="D96" s="6">
        <v>100</v>
      </c>
      <c r="E96" s="6">
        <v>75</v>
      </c>
      <c r="F96" s="6">
        <v>75</v>
      </c>
      <c r="AU96" s="6">
        <v>1000</v>
      </c>
    </row>
    <row r="97" spans="1:61" ht="36.75" customHeight="1" x14ac:dyDescent="0.25">
      <c r="A97" s="8" t="s">
        <v>716</v>
      </c>
      <c r="B97">
        <v>1</v>
      </c>
      <c r="D97">
        <v>200</v>
      </c>
      <c r="E97">
        <v>300</v>
      </c>
      <c r="F97">
        <v>999</v>
      </c>
      <c r="G97">
        <v>2</v>
      </c>
      <c r="R97">
        <v>450</v>
      </c>
      <c r="V97">
        <v>50</v>
      </c>
      <c r="X97">
        <v>100</v>
      </c>
      <c r="BF97">
        <v>100</v>
      </c>
    </row>
    <row r="98" spans="1:61" ht="36.75" customHeight="1" x14ac:dyDescent="0.25">
      <c r="A98" s="8" t="s">
        <v>687</v>
      </c>
      <c r="S98">
        <v>450</v>
      </c>
      <c r="AF98">
        <v>50</v>
      </c>
      <c r="AH98">
        <v>100</v>
      </c>
    </row>
    <row r="99" spans="1:61" s="6" customFormat="1" ht="36.75" customHeight="1" x14ac:dyDescent="0.25">
      <c r="A99" s="8" t="s">
        <v>748</v>
      </c>
      <c r="B99" s="6">
        <v>1</v>
      </c>
      <c r="D99" s="6">
        <v>100</v>
      </c>
      <c r="E99" s="6">
        <v>75</v>
      </c>
      <c r="F99" s="6">
        <v>75</v>
      </c>
      <c r="AU99" s="6">
        <v>1000</v>
      </c>
    </row>
    <row r="100" spans="1:61" ht="36.75" customHeight="1" x14ac:dyDescent="0.25">
      <c r="A100" s="8" t="s">
        <v>764</v>
      </c>
      <c r="G100">
        <v>0.75</v>
      </c>
    </row>
    <row r="101" spans="1:61" ht="36.75" customHeight="1" x14ac:dyDescent="0.25">
      <c r="A101" s="8" t="s">
        <v>819</v>
      </c>
      <c r="G101">
        <v>1</v>
      </c>
      <c r="BI101">
        <v>1</v>
      </c>
    </row>
    <row r="102" spans="1:61" s="6" customFormat="1" ht="36.75" customHeight="1" x14ac:dyDescent="0.25">
      <c r="A102" s="8" t="s">
        <v>815</v>
      </c>
      <c r="D102" s="6">
        <v>100</v>
      </c>
      <c r="E102" s="6">
        <v>100</v>
      </c>
      <c r="F102" s="6">
        <v>100</v>
      </c>
      <c r="Z102" s="6">
        <v>50</v>
      </c>
      <c r="AA102" s="6">
        <v>50</v>
      </c>
      <c r="AB102" s="6">
        <v>50</v>
      </c>
      <c r="AS102" s="6" t="s">
        <v>106</v>
      </c>
      <c r="AW102" s="6" t="s">
        <v>113</v>
      </c>
      <c r="AX102" s="6" t="s">
        <v>425</v>
      </c>
    </row>
    <row r="103" spans="1:61" ht="36.75" customHeight="1" x14ac:dyDescent="0.25">
      <c r="A103" s="8" t="s">
        <v>813</v>
      </c>
    </row>
    <row r="104" spans="1:61" ht="36.75" customHeight="1" x14ac:dyDescent="0.25">
      <c r="A104" s="8" t="s">
        <v>812</v>
      </c>
    </row>
    <row r="105" spans="1:61" ht="36.75" customHeight="1" x14ac:dyDescent="0.25">
      <c r="A105" s="8" t="s">
        <v>814</v>
      </c>
    </row>
    <row r="106" spans="1:61" ht="36.75" customHeight="1" x14ac:dyDescent="0.25">
      <c r="A106" s="8" t="s">
        <v>860</v>
      </c>
      <c r="B106">
        <v>3</v>
      </c>
    </row>
    <row r="107" spans="1:61" ht="36.75" customHeight="1" x14ac:dyDescent="0.25">
      <c r="A107" s="8" t="s">
        <v>861</v>
      </c>
      <c r="B107">
        <v>0</v>
      </c>
    </row>
    <row r="108" spans="1:61" ht="36.75" customHeight="1" x14ac:dyDescent="0.25">
      <c r="A108" s="8" t="s">
        <v>862</v>
      </c>
      <c r="B108">
        <v>3</v>
      </c>
    </row>
    <row r="109" spans="1:61" s="6" customFormat="1" ht="36.75" customHeight="1" x14ac:dyDescent="0.25">
      <c r="A109" s="8" t="s">
        <v>891</v>
      </c>
      <c r="B109" s="6">
        <v>3</v>
      </c>
      <c r="D109" s="6">
        <v>500</v>
      </c>
      <c r="E109" s="6">
        <v>500</v>
      </c>
      <c r="F109" s="6">
        <v>500</v>
      </c>
      <c r="G109" s="6">
        <v>1</v>
      </c>
      <c r="H109" s="6">
        <v>100</v>
      </c>
      <c r="I109" s="6">
        <v>100</v>
      </c>
      <c r="J109" s="6">
        <v>1</v>
      </c>
      <c r="K109" s="6">
        <v>1</v>
      </c>
      <c r="L109" s="6">
        <v>0.3</v>
      </c>
      <c r="M109" s="6">
        <v>300</v>
      </c>
      <c r="N109" s="6">
        <v>0.125</v>
      </c>
      <c r="O109" s="6">
        <v>125</v>
      </c>
    </row>
    <row r="110" spans="1:61" s="6" customFormat="1" ht="36.75" customHeight="1" x14ac:dyDescent="0.25">
      <c r="A110" s="8" t="s">
        <v>894</v>
      </c>
      <c r="B110" s="6">
        <v>9</v>
      </c>
    </row>
    <row r="111" spans="1:61" s="6" customFormat="1" ht="36.75" customHeight="1" x14ac:dyDescent="0.25">
      <c r="A111" s="8" t="s">
        <v>895</v>
      </c>
      <c r="B111" s="6">
        <v>0</v>
      </c>
    </row>
    <row r="112" spans="1:61" s="6" customFormat="1" ht="36.75" customHeight="1" x14ac:dyDescent="0.25">
      <c r="A112" s="8" t="s">
        <v>896</v>
      </c>
      <c r="B112" s="6">
        <v>1</v>
      </c>
      <c r="D112" s="6">
        <v>120</v>
      </c>
    </row>
    <row r="113" spans="1:74" s="6" customFormat="1" ht="36.75" customHeight="1" x14ac:dyDescent="0.25">
      <c r="A113" s="6" t="s">
        <v>897</v>
      </c>
      <c r="D113" s="6">
        <v>30</v>
      </c>
    </row>
    <row r="114" spans="1:74" s="6" customFormat="1" ht="36.75" customHeight="1" x14ac:dyDescent="0.25">
      <c r="A114" s="6" t="s">
        <v>904</v>
      </c>
      <c r="B114" s="6">
        <v>0.2</v>
      </c>
      <c r="BR114" s="6" t="s">
        <v>906</v>
      </c>
    </row>
    <row r="115" spans="1:74" s="6" customFormat="1" ht="36.75" customHeight="1" x14ac:dyDescent="0.25">
      <c r="A115" s="6" t="s">
        <v>907</v>
      </c>
      <c r="B115" s="6">
        <v>0.2</v>
      </c>
    </row>
    <row r="116" spans="1:74" s="6" customFormat="1" ht="36.75" customHeight="1" x14ac:dyDescent="0.25">
      <c r="A116" s="6" t="s">
        <v>956</v>
      </c>
      <c r="B116" s="6">
        <v>2</v>
      </c>
      <c r="C116" s="6" t="s">
        <v>199</v>
      </c>
    </row>
    <row r="117" spans="1:74" ht="36.75" customHeight="1" x14ac:dyDescent="0.25">
      <c r="A117" t="s">
        <v>973</v>
      </c>
      <c r="B117">
        <v>1</v>
      </c>
      <c r="D117">
        <v>200</v>
      </c>
      <c r="E117">
        <v>300</v>
      </c>
      <c r="F117">
        <v>999</v>
      </c>
      <c r="G117">
        <v>1</v>
      </c>
      <c r="U117">
        <v>450</v>
      </c>
      <c r="V117">
        <v>50</v>
      </c>
      <c r="AL117">
        <v>450</v>
      </c>
      <c r="AN117">
        <v>25</v>
      </c>
      <c r="AO117" t="s">
        <v>425</v>
      </c>
      <c r="AP117">
        <v>100</v>
      </c>
      <c r="BS117">
        <v>50</v>
      </c>
      <c r="BT117">
        <v>25</v>
      </c>
      <c r="BU117">
        <v>25</v>
      </c>
      <c r="BV117">
        <v>25</v>
      </c>
    </row>
    <row r="118" spans="1:74" s="6" customFormat="1" ht="36.75" customHeight="1" x14ac:dyDescent="0.25">
      <c r="A118" s="8" t="s">
        <v>978</v>
      </c>
      <c r="B118" s="6">
        <v>2</v>
      </c>
      <c r="D118" s="6">
        <v>200</v>
      </c>
      <c r="E118" s="6">
        <v>300</v>
      </c>
      <c r="F118" s="6">
        <v>999</v>
      </c>
      <c r="G118" s="6">
        <v>1.5</v>
      </c>
      <c r="R118" s="6">
        <v>450</v>
      </c>
      <c r="V118" s="6">
        <v>75</v>
      </c>
      <c r="X118" s="6">
        <v>150</v>
      </c>
      <c r="BF118" s="6">
        <v>100</v>
      </c>
    </row>
    <row r="119" spans="1:74" s="6" customFormat="1" ht="36.75" customHeight="1" x14ac:dyDescent="0.25">
      <c r="A119" s="8" t="s">
        <v>979</v>
      </c>
      <c r="B119" s="6">
        <v>3</v>
      </c>
      <c r="D119" s="6">
        <v>200</v>
      </c>
      <c r="E119" s="6">
        <v>300</v>
      </c>
      <c r="F119" s="6">
        <v>999</v>
      </c>
      <c r="G119" s="6">
        <v>1</v>
      </c>
      <c r="R119" s="6">
        <v>450</v>
      </c>
      <c r="V119" s="6">
        <v>100</v>
      </c>
      <c r="X119" s="6">
        <v>200</v>
      </c>
      <c r="BF119" s="6">
        <v>100</v>
      </c>
    </row>
    <row r="120" spans="1:74" s="6" customFormat="1" ht="15" x14ac:dyDescent="0.25">
      <c r="A120" s="6" t="s">
        <v>980</v>
      </c>
      <c r="G120" s="6">
        <v>1</v>
      </c>
      <c r="AL120" s="6">
        <v>450</v>
      </c>
      <c r="AN120" s="6">
        <v>25</v>
      </c>
      <c r="AO120" s="6" t="s">
        <v>425</v>
      </c>
      <c r="AP120" s="6">
        <v>100</v>
      </c>
      <c r="BS120" s="6">
        <v>50</v>
      </c>
      <c r="BT120" s="6">
        <v>25</v>
      </c>
      <c r="BU120" s="6">
        <v>25</v>
      </c>
      <c r="BV120" s="6">
        <v>25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2"/>
  <sheetViews>
    <sheetView workbookViewId="0">
      <pane xSplit="1" ySplit="1" topLeftCell="AA58" activePane="bottomRight" state="frozen"/>
      <selection activeCell="E17" sqref="E17"/>
      <selection pane="topRight" activeCell="E17" sqref="E17"/>
      <selection pane="bottomLeft" activeCell="E17" sqref="E17"/>
      <selection pane="bottomRight" activeCell="A63" sqref="A63"/>
    </sheetView>
  </sheetViews>
  <sheetFormatPr defaultRowHeight="15" x14ac:dyDescent="0.25"/>
  <cols>
    <col min="1" max="1" width="48.28515625" bestFit="1" customWidth="1"/>
    <col min="2" max="2" width="16.140625" style="6" bestFit="1" customWidth="1"/>
    <col min="3" max="3" width="20.42578125" style="6" bestFit="1" customWidth="1"/>
    <col min="4" max="10" width="20.42578125" style="6" customWidth="1"/>
    <col min="11" max="11" width="16.140625" bestFit="1" customWidth="1"/>
    <col min="12" max="12" width="16.7109375" bestFit="1" customWidth="1"/>
    <col min="13" max="13" width="14.28515625" bestFit="1" customWidth="1"/>
    <col min="14" max="14" width="17.5703125" bestFit="1" customWidth="1"/>
    <col min="15" max="15" width="18.85546875" bestFit="1" customWidth="1"/>
    <col min="16" max="16" width="9.42578125" bestFit="1" customWidth="1"/>
    <col min="17" max="17" width="13.5703125" bestFit="1" customWidth="1"/>
    <col min="18" max="18" width="9.42578125" bestFit="1" customWidth="1"/>
    <col min="19" max="19" width="10" bestFit="1" customWidth="1"/>
    <col min="20" max="20" width="9.42578125" bestFit="1" customWidth="1"/>
    <col min="21" max="21" width="10" bestFit="1" customWidth="1"/>
    <col min="22" max="22" width="9.42578125" bestFit="1" customWidth="1"/>
    <col min="23" max="23" width="10" bestFit="1" customWidth="1"/>
    <col min="24" max="24" width="9.42578125" bestFit="1" customWidth="1"/>
    <col min="25" max="25" width="10" bestFit="1" customWidth="1"/>
    <col min="26" max="26" width="9.42578125" bestFit="1" customWidth="1"/>
    <col min="27" max="27" width="10" bestFit="1" customWidth="1"/>
    <col min="28" max="32" width="10.140625" bestFit="1" customWidth="1"/>
    <col min="33" max="33" width="13.42578125" bestFit="1" customWidth="1"/>
    <col min="34" max="34" width="12.5703125" bestFit="1" customWidth="1"/>
    <col min="35" max="35" width="21" bestFit="1" customWidth="1"/>
    <col min="36" max="36" width="19.85546875" customWidth="1"/>
    <col min="37" max="37" width="10.7109375" bestFit="1" customWidth="1"/>
    <col min="38" max="38" width="10.140625" bestFit="1" customWidth="1"/>
    <col min="39" max="39" width="12.85546875" bestFit="1" customWidth="1"/>
    <col min="40" max="40" width="13.28515625" bestFit="1" customWidth="1"/>
    <col min="41" max="41" width="12.140625" bestFit="1" customWidth="1"/>
    <col min="42" max="42" width="11" bestFit="1" customWidth="1"/>
    <col min="43" max="43" width="13.42578125" bestFit="1" customWidth="1"/>
    <col min="44" max="44" width="11" bestFit="1" customWidth="1"/>
    <col min="45" max="45" width="20.28515625" bestFit="1" customWidth="1"/>
    <col min="46" max="46" width="11.85546875" bestFit="1" customWidth="1"/>
    <col min="47" max="47" width="23.42578125" bestFit="1" customWidth="1"/>
    <col min="48" max="48" width="11" bestFit="1" customWidth="1"/>
    <col min="49" max="49" width="15.28515625" bestFit="1" customWidth="1"/>
    <col min="50" max="50" width="17.7109375" bestFit="1" customWidth="1"/>
    <col min="52" max="52" width="15.140625" style="6" bestFit="1" customWidth="1"/>
    <col min="53" max="53" width="30.28515625" style="6" bestFit="1" customWidth="1"/>
    <col min="54" max="54" width="31.5703125" style="6" bestFit="1" customWidth="1"/>
    <col min="55" max="55" width="28.7109375" style="6" bestFit="1" customWidth="1"/>
    <col min="56" max="56" width="31.7109375" style="6" bestFit="1" customWidth="1"/>
    <col min="57" max="57" width="18.42578125" style="6" bestFit="1" customWidth="1"/>
    <col min="58" max="58" width="26" bestFit="1" customWidth="1"/>
    <col min="59" max="59" width="16.7109375" bestFit="1" customWidth="1"/>
    <col min="60" max="60" width="12.5703125" bestFit="1" customWidth="1"/>
    <col min="61" max="61" width="16.28515625" bestFit="1" customWidth="1"/>
    <col min="62" max="62" width="12.5703125" bestFit="1" customWidth="1"/>
    <col min="63" max="63" width="12.7109375" bestFit="1" customWidth="1"/>
    <col min="65" max="65" width="12.42578125" customWidth="1"/>
    <col min="67" max="68" width="9.5703125" bestFit="1" customWidth="1"/>
  </cols>
  <sheetData>
    <row r="1" spans="1:71" x14ac:dyDescent="0.25">
      <c r="A1" s="2" t="s">
        <v>1</v>
      </c>
      <c r="B1" s="2" t="s">
        <v>908</v>
      </c>
      <c r="C1" s="2" t="s">
        <v>911</v>
      </c>
      <c r="D1" s="2" t="s">
        <v>912</v>
      </c>
      <c r="E1" s="2" t="s">
        <v>913</v>
      </c>
      <c r="F1" s="2" t="s">
        <v>915</v>
      </c>
      <c r="G1" s="2" t="s">
        <v>916</v>
      </c>
      <c r="H1" s="2" t="s">
        <v>920</v>
      </c>
      <c r="I1" s="2" t="s">
        <v>918</v>
      </c>
      <c r="J1" s="2" t="s">
        <v>917</v>
      </c>
      <c r="K1" s="2" t="s">
        <v>7</v>
      </c>
      <c r="L1" s="2" t="s">
        <v>29</v>
      </c>
      <c r="M1" s="2" t="s">
        <v>204</v>
      </c>
      <c r="N1" s="2" t="s">
        <v>208</v>
      </c>
      <c r="O1" s="2" t="s">
        <v>360</v>
      </c>
      <c r="P1" s="2" t="s">
        <v>8</v>
      </c>
      <c r="Q1" s="2" t="s">
        <v>359</v>
      </c>
      <c r="R1" s="2" t="s">
        <v>297</v>
      </c>
      <c r="S1" s="2" t="s">
        <v>31</v>
      </c>
      <c r="T1" s="2" t="s">
        <v>290</v>
      </c>
      <c r="U1" s="2" t="s">
        <v>298</v>
      </c>
      <c r="V1" s="2" t="s">
        <v>299</v>
      </c>
      <c r="W1" s="2" t="s">
        <v>300</v>
      </c>
      <c r="X1" s="2" t="s">
        <v>352</v>
      </c>
      <c r="Y1" s="2" t="s">
        <v>353</v>
      </c>
      <c r="Z1" s="2" t="s">
        <v>301</v>
      </c>
      <c r="AA1" s="2" t="s">
        <v>302</v>
      </c>
      <c r="AB1" s="2" t="s">
        <v>326</v>
      </c>
      <c r="AC1" s="2" t="s">
        <v>327</v>
      </c>
      <c r="AD1" s="2" t="s">
        <v>328</v>
      </c>
      <c r="AE1" s="2" t="s">
        <v>354</v>
      </c>
      <c r="AF1" s="2" t="s">
        <v>329</v>
      </c>
      <c r="AG1" s="2" t="s">
        <v>403</v>
      </c>
      <c r="AH1" s="2" t="s">
        <v>424</v>
      </c>
      <c r="AI1" s="2" t="s">
        <v>426</v>
      </c>
      <c r="AJ1" s="2" t="s">
        <v>634</v>
      </c>
      <c r="AK1" s="2" t="s">
        <v>654</v>
      </c>
      <c r="AL1" s="2" t="s">
        <v>671</v>
      </c>
      <c r="AM1" s="2" t="s">
        <v>672</v>
      </c>
      <c r="AN1" s="2" t="s">
        <v>673</v>
      </c>
      <c r="AO1" s="2" t="s">
        <v>674</v>
      </c>
      <c r="AP1" s="20" t="s">
        <v>679</v>
      </c>
      <c r="AQ1" s="2" t="s">
        <v>712</v>
      </c>
      <c r="AR1" s="2" t="s">
        <v>718</v>
      </c>
      <c r="AS1" s="2" t="s">
        <v>720</v>
      </c>
      <c r="AT1" s="2" t="s">
        <v>721</v>
      </c>
      <c r="AU1" s="2" t="s">
        <v>722</v>
      </c>
      <c r="AV1" s="2" t="s">
        <v>723</v>
      </c>
      <c r="AW1" s="2" t="s">
        <v>758</v>
      </c>
      <c r="AX1" s="2" t="s">
        <v>761</v>
      </c>
      <c r="AZ1" s="21" t="s">
        <v>803</v>
      </c>
      <c r="BA1" s="2" t="s">
        <v>804</v>
      </c>
      <c r="BB1" s="2" t="s">
        <v>805</v>
      </c>
      <c r="BC1" s="2" t="s">
        <v>806</v>
      </c>
      <c r="BD1" s="2" t="s">
        <v>807</v>
      </c>
      <c r="BE1" s="2" t="s">
        <v>808</v>
      </c>
      <c r="BF1" s="7" t="s">
        <v>828</v>
      </c>
      <c r="BG1" s="2" t="s">
        <v>863</v>
      </c>
      <c r="BH1" s="2" t="s">
        <v>864</v>
      </c>
      <c r="BI1" s="2" t="s">
        <v>865</v>
      </c>
      <c r="BJ1" s="2" t="s">
        <v>866</v>
      </c>
      <c r="BK1" s="2" t="s">
        <v>869</v>
      </c>
      <c r="BL1" s="2" t="s">
        <v>887</v>
      </c>
      <c r="BM1" s="2" t="s">
        <v>870</v>
      </c>
      <c r="BN1" s="2" t="s">
        <v>872</v>
      </c>
      <c r="BO1" s="2" t="s">
        <v>880</v>
      </c>
      <c r="BP1" s="2" t="s">
        <v>879</v>
      </c>
      <c r="BQ1" s="2" t="s">
        <v>881</v>
      </c>
      <c r="BR1" s="7" t="s">
        <v>883</v>
      </c>
      <c r="BS1" s="7" t="s">
        <v>884</v>
      </c>
    </row>
    <row r="2" spans="1:71" hidden="1" x14ac:dyDescent="0.25">
      <c r="A2" t="s">
        <v>45</v>
      </c>
      <c r="K2">
        <v>15</v>
      </c>
      <c r="L2" s="4" t="s">
        <v>30</v>
      </c>
      <c r="M2" s="4"/>
      <c r="N2" s="4"/>
      <c r="O2" s="4"/>
      <c r="P2">
        <v>12</v>
      </c>
      <c r="S2">
        <v>450</v>
      </c>
    </row>
    <row r="3" spans="1:71" hidden="1" x14ac:dyDescent="0.25">
      <c r="A3" t="s">
        <v>53</v>
      </c>
      <c r="L3" s="5">
        <f ca="1">TODAY()</f>
        <v>43322</v>
      </c>
      <c r="M3" s="5"/>
      <c r="N3" s="5"/>
      <c r="O3" s="5"/>
    </row>
    <row r="4" spans="1:71" hidden="1" x14ac:dyDescent="0.25">
      <c r="A4" s="5" t="s">
        <v>60</v>
      </c>
      <c r="L4" s="5">
        <v>42755</v>
      </c>
      <c r="M4" s="5"/>
      <c r="N4" s="5"/>
      <c r="O4" s="5"/>
    </row>
    <row r="5" spans="1:71" hidden="1" x14ac:dyDescent="0.25">
      <c r="A5" t="s">
        <v>61</v>
      </c>
      <c r="L5" s="5">
        <f ca="1">TODAY()</f>
        <v>43322</v>
      </c>
      <c r="M5" s="5"/>
      <c r="N5" s="5"/>
      <c r="O5" s="5"/>
    </row>
    <row r="6" spans="1:71" hidden="1" x14ac:dyDescent="0.25">
      <c r="A6" t="s">
        <v>81</v>
      </c>
      <c r="L6" s="5">
        <f ca="1">TODAY()-10</f>
        <v>43312</v>
      </c>
      <c r="M6" s="5"/>
      <c r="N6" s="5"/>
      <c r="O6" s="5"/>
    </row>
    <row r="7" spans="1:71" hidden="1" x14ac:dyDescent="0.25">
      <c r="A7" t="s">
        <v>107</v>
      </c>
      <c r="K7">
        <v>10</v>
      </c>
    </row>
    <row r="8" spans="1:71" hidden="1" x14ac:dyDescent="0.25">
      <c r="A8" t="s">
        <v>120</v>
      </c>
      <c r="K8">
        <v>10</v>
      </c>
    </row>
    <row r="9" spans="1:71" hidden="1" x14ac:dyDescent="0.25">
      <c r="A9" t="s">
        <v>124</v>
      </c>
      <c r="K9">
        <v>10</v>
      </c>
    </row>
    <row r="10" spans="1:71" hidden="1" x14ac:dyDescent="0.25">
      <c r="A10" t="s">
        <v>130</v>
      </c>
      <c r="K10">
        <v>10</v>
      </c>
    </row>
    <row r="11" spans="1:71" hidden="1" x14ac:dyDescent="0.25">
      <c r="A11" t="s">
        <v>142</v>
      </c>
      <c r="K11">
        <v>1</v>
      </c>
    </row>
    <row r="12" spans="1:71" hidden="1" x14ac:dyDescent="0.25">
      <c r="A12" t="s">
        <v>205</v>
      </c>
      <c r="K12">
        <v>51</v>
      </c>
      <c r="L12" s="5">
        <f ca="1">TODAY()</f>
        <v>43322</v>
      </c>
      <c r="M12" s="5">
        <f ca="1">TODAY()+51</f>
        <v>43373</v>
      </c>
      <c r="N12" s="3">
        <v>22.97</v>
      </c>
      <c r="O12" s="3"/>
      <c r="P12" s="3"/>
      <c r="Q12" s="3"/>
    </row>
    <row r="13" spans="1:71" hidden="1" x14ac:dyDescent="0.25">
      <c r="A13" t="s">
        <v>213</v>
      </c>
      <c r="L13" s="5">
        <f ca="1">TODAY()</f>
        <v>43322</v>
      </c>
    </row>
    <row r="14" spans="1:71" hidden="1" x14ac:dyDescent="0.25">
      <c r="A14" t="s">
        <v>253</v>
      </c>
      <c r="K14">
        <v>15</v>
      </c>
    </row>
    <row r="15" spans="1:71" hidden="1" x14ac:dyDescent="0.25">
      <c r="A15" t="s">
        <v>291</v>
      </c>
      <c r="P15">
        <v>2</v>
      </c>
      <c r="R15">
        <v>2</v>
      </c>
      <c r="S15">
        <v>35</v>
      </c>
      <c r="T15">
        <v>4</v>
      </c>
      <c r="U15">
        <v>100</v>
      </c>
      <c r="V15">
        <v>3</v>
      </c>
      <c r="W15">
        <v>125</v>
      </c>
      <c r="X15">
        <v>2</v>
      </c>
      <c r="Y15">
        <v>20</v>
      </c>
      <c r="Z15">
        <v>3</v>
      </c>
      <c r="AA15">
        <v>25</v>
      </c>
      <c r="AB15">
        <v>35</v>
      </c>
      <c r="AC15">
        <v>200</v>
      </c>
      <c r="AD15">
        <v>175</v>
      </c>
      <c r="AE15">
        <v>20</v>
      </c>
      <c r="AF15">
        <v>25</v>
      </c>
    </row>
    <row r="16" spans="1:71" hidden="1" x14ac:dyDescent="0.25">
      <c r="A16" t="s">
        <v>303</v>
      </c>
      <c r="P16">
        <v>2</v>
      </c>
      <c r="R16">
        <v>2</v>
      </c>
      <c r="S16">
        <v>35</v>
      </c>
      <c r="T16">
        <v>3</v>
      </c>
      <c r="U16">
        <v>100</v>
      </c>
      <c r="V16">
        <v>3</v>
      </c>
      <c r="W16">
        <v>125</v>
      </c>
      <c r="X16">
        <v>2</v>
      </c>
      <c r="Y16">
        <v>20</v>
      </c>
      <c r="Z16">
        <v>3</v>
      </c>
      <c r="AA16">
        <v>25</v>
      </c>
      <c r="AB16">
        <v>35</v>
      </c>
      <c r="AC16">
        <v>150</v>
      </c>
      <c r="AD16">
        <v>175</v>
      </c>
      <c r="AE16">
        <v>20</v>
      </c>
      <c r="AF16">
        <v>25</v>
      </c>
    </row>
    <row r="17" spans="1:37" s="6" customFormat="1" hidden="1" x14ac:dyDescent="0.25">
      <c r="A17" s="6" t="s">
        <v>398</v>
      </c>
      <c r="T17" s="6">
        <v>250</v>
      </c>
    </row>
    <row r="18" spans="1:37" hidden="1" x14ac:dyDescent="0.25">
      <c r="A18" s="7" t="s">
        <v>414</v>
      </c>
      <c r="K18">
        <v>10</v>
      </c>
      <c r="L18" s="5">
        <f ca="1">TODAY()+61</f>
        <v>43383</v>
      </c>
      <c r="M18" s="5">
        <f ca="1">TODAY()+71</f>
        <v>43393</v>
      </c>
      <c r="O18" t="s">
        <v>380</v>
      </c>
      <c r="P18">
        <v>12</v>
      </c>
      <c r="Q18" t="s">
        <v>381</v>
      </c>
      <c r="R18">
        <v>6</v>
      </c>
    </row>
    <row r="19" spans="1:37" hidden="1" x14ac:dyDescent="0.25">
      <c r="A19" t="s">
        <v>394</v>
      </c>
      <c r="K19">
        <v>1</v>
      </c>
      <c r="L19" s="5">
        <f ca="1">EOMONTH(TODAY(),0)</f>
        <v>43343</v>
      </c>
      <c r="O19" t="s">
        <v>380</v>
      </c>
      <c r="P19">
        <v>12</v>
      </c>
      <c r="Q19" t="s">
        <v>395</v>
      </c>
      <c r="R19">
        <v>6</v>
      </c>
    </row>
    <row r="20" spans="1:37" s="6" customFormat="1" hidden="1" x14ac:dyDescent="0.25">
      <c r="A20" s="6" t="s">
        <v>455</v>
      </c>
      <c r="AG20" s="6">
        <v>25</v>
      </c>
    </row>
    <row r="21" spans="1:37" hidden="1" x14ac:dyDescent="0.25">
      <c r="A21" t="s">
        <v>409</v>
      </c>
      <c r="Q21" s="6" t="s">
        <v>395</v>
      </c>
      <c r="R21">
        <v>6</v>
      </c>
    </row>
    <row r="22" spans="1:37" hidden="1" x14ac:dyDescent="0.25">
      <c r="A22" t="s">
        <v>413</v>
      </c>
      <c r="AG22">
        <v>250</v>
      </c>
    </row>
    <row r="23" spans="1:37" hidden="1" x14ac:dyDescent="0.25">
      <c r="A23" t="s">
        <v>415</v>
      </c>
      <c r="AG23">
        <v>25</v>
      </c>
    </row>
    <row r="24" spans="1:37" s="6" customFormat="1" hidden="1" x14ac:dyDescent="0.25">
      <c r="A24" s="6" t="s">
        <v>416</v>
      </c>
      <c r="AG24" s="6">
        <v>250</v>
      </c>
    </row>
    <row r="25" spans="1:37" hidden="1" x14ac:dyDescent="0.25">
      <c r="A25" s="7" t="s">
        <v>649</v>
      </c>
      <c r="K25">
        <v>10</v>
      </c>
      <c r="P25">
        <v>1</v>
      </c>
      <c r="R25">
        <v>1</v>
      </c>
      <c r="AI25">
        <v>100</v>
      </c>
      <c r="AK25">
        <v>1</v>
      </c>
    </row>
    <row r="26" spans="1:37" s="6" customFormat="1" hidden="1" x14ac:dyDescent="0.25">
      <c r="A26" s="7" t="s">
        <v>433</v>
      </c>
      <c r="K26" s="6">
        <v>10</v>
      </c>
      <c r="L26" s="5">
        <f ca="1">TODAY()+61</f>
        <v>43383</v>
      </c>
      <c r="M26" s="5">
        <f ca="1">TODAY()+71</f>
        <v>43393</v>
      </c>
      <c r="O26" s="6" t="s">
        <v>380</v>
      </c>
      <c r="P26" s="6">
        <v>12</v>
      </c>
      <c r="Q26" s="6" t="s">
        <v>381</v>
      </c>
      <c r="R26" s="6">
        <v>6</v>
      </c>
    </row>
    <row r="27" spans="1:37" hidden="1" x14ac:dyDescent="0.25">
      <c r="A27" t="s">
        <v>475</v>
      </c>
      <c r="L27" s="5">
        <f ca="1">TODAY()</f>
        <v>43322</v>
      </c>
      <c r="M27" s="5">
        <f ca="1">TODAY()+30</f>
        <v>43352</v>
      </c>
    </row>
    <row r="28" spans="1:37" s="6" customFormat="1" hidden="1" x14ac:dyDescent="0.25">
      <c r="A28" s="6" t="s">
        <v>544</v>
      </c>
      <c r="L28" s="5">
        <f ca="1">TODAY()</f>
        <v>43322</v>
      </c>
      <c r="M28" s="5">
        <f ca="1">TODAY()+30</f>
        <v>43352</v>
      </c>
    </row>
    <row r="29" spans="1:37" hidden="1" x14ac:dyDescent="0.25">
      <c r="A29" s="7" t="s">
        <v>539</v>
      </c>
      <c r="L29" s="5">
        <f ca="1">TODAY()-10</f>
        <v>43312</v>
      </c>
      <c r="M29" s="5">
        <f ca="1">TODAY()</f>
        <v>43322</v>
      </c>
    </row>
    <row r="30" spans="1:37" s="6" customFormat="1" hidden="1" x14ac:dyDescent="0.25">
      <c r="A30" s="7" t="s">
        <v>548</v>
      </c>
      <c r="K30" s="6">
        <v>10</v>
      </c>
      <c r="L30" s="5">
        <f ca="1">TODAY()+61</f>
        <v>43383</v>
      </c>
      <c r="M30" s="5">
        <f ca="1">TODAY()+71</f>
        <v>43393</v>
      </c>
      <c r="O30" s="6" t="s">
        <v>380</v>
      </c>
      <c r="P30" s="6">
        <v>12</v>
      </c>
      <c r="Q30" s="6" t="s">
        <v>381</v>
      </c>
      <c r="R30" s="6">
        <v>6</v>
      </c>
    </row>
    <row r="31" spans="1:37" s="6" customFormat="1" hidden="1" x14ac:dyDescent="0.25">
      <c r="A31" s="7" t="s">
        <v>568</v>
      </c>
      <c r="K31" s="6">
        <v>10</v>
      </c>
      <c r="L31" s="5">
        <f ca="1">TODAY()+61</f>
        <v>43383</v>
      </c>
      <c r="M31" s="5">
        <f ca="1">TODAY()+71</f>
        <v>43393</v>
      </c>
      <c r="O31" s="6" t="s">
        <v>380</v>
      </c>
      <c r="P31" s="6">
        <v>12</v>
      </c>
      <c r="Q31" s="6" t="s">
        <v>381</v>
      </c>
      <c r="R31" s="6">
        <v>6</v>
      </c>
    </row>
    <row r="32" spans="1:37" hidden="1" x14ac:dyDescent="0.25">
      <c r="A32" s="7" t="s">
        <v>587</v>
      </c>
      <c r="L32" s="5">
        <f ca="1">TODAY()</f>
        <v>43322</v>
      </c>
      <c r="M32" s="5">
        <f ca="1">TODAY()+30</f>
        <v>43352</v>
      </c>
    </row>
    <row r="33" spans="1:49" hidden="1" x14ac:dyDescent="0.25">
      <c r="A33" s="16" t="s">
        <v>633</v>
      </c>
      <c r="AJ33">
        <v>100</v>
      </c>
    </row>
    <row r="34" spans="1:49" s="6" customFormat="1" hidden="1" x14ac:dyDescent="0.25">
      <c r="A34" s="7" t="s">
        <v>635</v>
      </c>
      <c r="K34" s="6">
        <v>10</v>
      </c>
      <c r="L34" s="5">
        <f ca="1">TODAY()+61</f>
        <v>43383</v>
      </c>
      <c r="M34" s="5">
        <f ca="1">TODAY()+71</f>
        <v>43393</v>
      </c>
      <c r="O34" s="6" t="s">
        <v>380</v>
      </c>
      <c r="P34" s="6">
        <v>12</v>
      </c>
      <c r="Q34" s="6" t="s">
        <v>381</v>
      </c>
      <c r="R34" s="6">
        <v>6</v>
      </c>
      <c r="S34" s="6">
        <v>208.33</v>
      </c>
    </row>
    <row r="35" spans="1:49" s="6" customFormat="1" hidden="1" x14ac:dyDescent="0.25">
      <c r="A35" s="7" t="s">
        <v>655</v>
      </c>
      <c r="K35" s="6">
        <v>10</v>
      </c>
      <c r="P35" s="6">
        <v>1</v>
      </c>
      <c r="R35" s="6">
        <v>1</v>
      </c>
      <c r="AI35" s="6">
        <v>100</v>
      </c>
      <c r="AK35" s="6">
        <v>1</v>
      </c>
    </row>
    <row r="36" spans="1:49" s="6" customFormat="1" hidden="1" x14ac:dyDescent="0.25">
      <c r="A36" s="7" t="s">
        <v>656</v>
      </c>
      <c r="K36" s="6">
        <v>10</v>
      </c>
      <c r="P36" s="6">
        <v>1</v>
      </c>
      <c r="R36" s="6">
        <v>1</v>
      </c>
      <c r="AI36" s="6">
        <v>100</v>
      </c>
      <c r="AK36" s="6">
        <v>1</v>
      </c>
    </row>
    <row r="37" spans="1:49" hidden="1" x14ac:dyDescent="0.25">
      <c r="A37" t="s">
        <v>675</v>
      </c>
      <c r="AM37">
        <v>100</v>
      </c>
      <c r="AO37">
        <v>100</v>
      </c>
      <c r="AP37" t="s">
        <v>106</v>
      </c>
    </row>
    <row r="38" spans="1:49" hidden="1" x14ac:dyDescent="0.25">
      <c r="A38" t="s">
        <v>676</v>
      </c>
      <c r="AL38">
        <v>50</v>
      </c>
      <c r="AM38">
        <v>100</v>
      </c>
      <c r="AN38">
        <v>100</v>
      </c>
      <c r="AO38">
        <v>100</v>
      </c>
      <c r="AP38" t="s">
        <v>113</v>
      </c>
    </row>
    <row r="39" spans="1:49" s="6" customFormat="1" hidden="1" x14ac:dyDescent="0.25">
      <c r="A39" s="6" t="s">
        <v>677</v>
      </c>
      <c r="AM39" s="6">
        <v>100</v>
      </c>
      <c r="AO39" s="6">
        <v>100</v>
      </c>
      <c r="AP39" s="6" t="s">
        <v>106</v>
      </c>
    </row>
    <row r="40" spans="1:49" s="6" customFormat="1" hidden="1" x14ac:dyDescent="0.25">
      <c r="A40" s="6" t="s">
        <v>678</v>
      </c>
      <c r="AL40" s="6">
        <v>50</v>
      </c>
      <c r="AM40" s="6">
        <v>100</v>
      </c>
      <c r="AN40" s="6">
        <v>100</v>
      </c>
      <c r="AO40" s="6">
        <v>100</v>
      </c>
      <c r="AP40" s="6" t="s">
        <v>113</v>
      </c>
    </row>
    <row r="41" spans="1:49" s="6" customFormat="1" hidden="1" x14ac:dyDescent="0.25">
      <c r="A41" s="6" t="s">
        <v>680</v>
      </c>
      <c r="AL41" s="6">
        <v>50</v>
      </c>
      <c r="AN41" s="6">
        <v>200</v>
      </c>
      <c r="AP41" s="6" t="s">
        <v>106</v>
      </c>
    </row>
    <row r="42" spans="1:49" s="6" customFormat="1" hidden="1" x14ac:dyDescent="0.25">
      <c r="A42" s="6" t="s">
        <v>681</v>
      </c>
      <c r="AL42" s="6">
        <v>50</v>
      </c>
      <c r="AN42" s="6">
        <v>200</v>
      </c>
      <c r="AP42" s="6" t="s">
        <v>106</v>
      </c>
    </row>
    <row r="43" spans="1:49" hidden="1" x14ac:dyDescent="0.25">
      <c r="A43" s="7" t="s">
        <v>692</v>
      </c>
      <c r="K43">
        <v>1</v>
      </c>
      <c r="O43" s="6" t="s">
        <v>380</v>
      </c>
      <c r="P43">
        <v>12</v>
      </c>
      <c r="Q43" t="s">
        <v>381</v>
      </c>
      <c r="R43">
        <v>6</v>
      </c>
      <c r="S43">
        <v>86</v>
      </c>
    </row>
    <row r="44" spans="1:49" hidden="1" x14ac:dyDescent="0.25">
      <c r="A44" s="7" t="s">
        <v>694</v>
      </c>
      <c r="L44" s="5">
        <f ca="1">TODAY()+62</f>
        <v>43384</v>
      </c>
      <c r="M44" s="5">
        <f ca="1">TODAY()+72</f>
        <v>43394</v>
      </c>
    </row>
    <row r="45" spans="1:49" hidden="1" x14ac:dyDescent="0.25">
      <c r="A45" t="s">
        <v>710</v>
      </c>
      <c r="AQ45">
        <v>300</v>
      </c>
    </row>
    <row r="46" spans="1:49" hidden="1" x14ac:dyDescent="0.25">
      <c r="A46" t="s">
        <v>716</v>
      </c>
      <c r="K46">
        <v>10</v>
      </c>
      <c r="P46">
        <v>1</v>
      </c>
      <c r="R46">
        <v>1</v>
      </c>
      <c r="T46">
        <v>1</v>
      </c>
      <c r="U46">
        <v>97</v>
      </c>
      <c r="AR46" t="s">
        <v>719</v>
      </c>
      <c r="AS46" s="6" t="s">
        <v>775</v>
      </c>
      <c r="AT46">
        <v>1</v>
      </c>
      <c r="AU46">
        <v>910</v>
      </c>
      <c r="AV46" t="s">
        <v>425</v>
      </c>
    </row>
    <row r="47" spans="1:49" hidden="1" x14ac:dyDescent="0.25">
      <c r="A47" t="s">
        <v>687</v>
      </c>
      <c r="K47">
        <v>10</v>
      </c>
      <c r="P47">
        <v>1</v>
      </c>
      <c r="R47">
        <v>1</v>
      </c>
      <c r="S47">
        <v>75</v>
      </c>
      <c r="AS47" s="6" t="s">
        <v>731</v>
      </c>
      <c r="AT47" s="6">
        <v>1</v>
      </c>
      <c r="AU47" s="6">
        <v>910</v>
      </c>
      <c r="AV47" s="6" t="s">
        <v>425</v>
      </c>
      <c r="AW47" s="6" t="s">
        <v>731</v>
      </c>
    </row>
    <row r="48" spans="1:49" hidden="1" x14ac:dyDescent="0.25">
      <c r="A48" s="7" t="s">
        <v>762</v>
      </c>
      <c r="L48" s="5">
        <v>42736</v>
      </c>
    </row>
    <row r="49" spans="1:71" s="6" customFormat="1" hidden="1" x14ac:dyDescent="0.25">
      <c r="A49" s="7" t="s">
        <v>821</v>
      </c>
      <c r="R49" s="6">
        <v>2</v>
      </c>
      <c r="AJ49" s="6">
        <v>208.34</v>
      </c>
      <c r="AQ49" s="6">
        <v>67.5</v>
      </c>
      <c r="AZ49" s="6">
        <v>1.5</v>
      </c>
      <c r="BA49" s="6">
        <v>0.5</v>
      </c>
      <c r="BB49" s="6">
        <v>120</v>
      </c>
      <c r="BC49" s="6">
        <v>0.25</v>
      </c>
      <c r="BD49" s="6">
        <v>240</v>
      </c>
      <c r="BE49" s="6">
        <v>78</v>
      </c>
    </row>
    <row r="50" spans="1:71" s="6" customFormat="1" hidden="1" x14ac:dyDescent="0.25">
      <c r="A50" s="7" t="s">
        <v>867</v>
      </c>
      <c r="L50" s="5"/>
      <c r="M50" s="5"/>
      <c r="BE50" s="6">
        <v>78</v>
      </c>
      <c r="BF50" s="6">
        <v>1.5</v>
      </c>
      <c r="BG50" s="6">
        <v>0.5</v>
      </c>
      <c r="BH50" s="6">
        <v>120</v>
      </c>
      <c r="BI50" s="6">
        <v>0.25</v>
      </c>
      <c r="BJ50" s="6">
        <v>240</v>
      </c>
      <c r="BL50" s="6">
        <v>2</v>
      </c>
      <c r="BM50" s="6">
        <v>0.45</v>
      </c>
      <c r="BR50" s="6">
        <v>1.25</v>
      </c>
      <c r="BS50" s="6">
        <v>2</v>
      </c>
    </row>
    <row r="51" spans="1:71" hidden="1" x14ac:dyDescent="0.25">
      <c r="A51" s="7" t="s">
        <v>868</v>
      </c>
      <c r="AL51">
        <v>50</v>
      </c>
      <c r="BK51" t="s">
        <v>113</v>
      </c>
      <c r="BL51">
        <v>2</v>
      </c>
      <c r="BM51">
        <v>0.45</v>
      </c>
    </row>
    <row r="52" spans="1:71" s="6" customFormat="1" hidden="1" x14ac:dyDescent="0.25">
      <c r="A52" s="7" t="s">
        <v>871</v>
      </c>
      <c r="BN52" s="6" t="s">
        <v>106</v>
      </c>
      <c r="BO52" s="6">
        <v>50</v>
      </c>
    </row>
    <row r="53" spans="1:71" s="6" customFormat="1" hidden="1" x14ac:dyDescent="0.25">
      <c r="A53" s="7" t="s">
        <v>873</v>
      </c>
      <c r="BL53" s="6">
        <v>2</v>
      </c>
      <c r="BP53" s="6">
        <v>50</v>
      </c>
      <c r="BQ53" s="6" t="s">
        <v>425</v>
      </c>
    </row>
    <row r="54" spans="1:71" s="6" customFormat="1" hidden="1" x14ac:dyDescent="0.25">
      <c r="A54" s="6" t="s">
        <v>897</v>
      </c>
      <c r="AG54" s="6">
        <v>45</v>
      </c>
    </row>
    <row r="55" spans="1:71" hidden="1" x14ac:dyDescent="0.25">
      <c r="A55" s="7" t="s">
        <v>898</v>
      </c>
      <c r="P55">
        <v>6</v>
      </c>
      <c r="R55">
        <v>6</v>
      </c>
      <c r="AI55">
        <v>6</v>
      </c>
      <c r="AK55">
        <v>6</v>
      </c>
    </row>
    <row r="56" spans="1:71" s="6" customFormat="1" hidden="1" x14ac:dyDescent="0.25">
      <c r="A56" s="6" t="s">
        <v>904</v>
      </c>
      <c r="AG56" s="6">
        <v>25</v>
      </c>
    </row>
    <row r="57" spans="1:71" s="6" customFormat="1" hidden="1" x14ac:dyDescent="0.25">
      <c r="A57" s="6" t="s">
        <v>907</v>
      </c>
      <c r="AG57" s="6">
        <v>25</v>
      </c>
    </row>
    <row r="58" spans="1:71" x14ac:dyDescent="0.25">
      <c r="A58" t="s">
        <v>909</v>
      </c>
      <c r="B58" s="6" t="s">
        <v>910</v>
      </c>
      <c r="C58" s="6">
        <v>1</v>
      </c>
      <c r="D58" s="6">
        <v>907</v>
      </c>
      <c r="E58" s="6" t="s">
        <v>914</v>
      </c>
      <c r="F58" s="6">
        <v>1</v>
      </c>
      <c r="G58" s="6">
        <v>909</v>
      </c>
      <c r="H58" s="6" t="s">
        <v>919</v>
      </c>
      <c r="I58" s="6">
        <v>1</v>
      </c>
      <c r="J58" s="6">
        <v>911</v>
      </c>
    </row>
    <row r="59" spans="1:71" x14ac:dyDescent="0.25">
      <c r="A59" t="s">
        <v>954</v>
      </c>
      <c r="K59">
        <v>10</v>
      </c>
      <c r="N59">
        <v>100</v>
      </c>
    </row>
    <row r="60" spans="1:71" x14ac:dyDescent="0.25">
      <c r="A60" t="s">
        <v>966</v>
      </c>
      <c r="L60" s="5">
        <v>43191</v>
      </c>
      <c r="M60" s="5">
        <v>43191</v>
      </c>
      <c r="AX60" s="5">
        <v>43191</v>
      </c>
    </row>
    <row r="61" spans="1:71" x14ac:dyDescent="0.25">
      <c r="A61" t="s">
        <v>973</v>
      </c>
      <c r="K61">
        <v>10</v>
      </c>
      <c r="P61">
        <v>1</v>
      </c>
      <c r="R61">
        <v>1</v>
      </c>
      <c r="AI61">
        <v>100</v>
      </c>
      <c r="AK61">
        <v>1</v>
      </c>
    </row>
    <row r="62" spans="1:71" s="6" customFormat="1" x14ac:dyDescent="0.25">
      <c r="A62" s="6" t="s">
        <v>980</v>
      </c>
      <c r="R62" s="6">
        <v>1</v>
      </c>
      <c r="AI62" s="6">
        <v>100</v>
      </c>
      <c r="AK62" s="6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8"/>
  <sheetViews>
    <sheetView workbookViewId="0">
      <pane xSplit="1" ySplit="1" topLeftCell="B65" activePane="bottomRight" state="frozen"/>
      <selection activeCell="E17" sqref="E17"/>
      <selection pane="topRight" activeCell="E17" sqref="E17"/>
      <selection pane="bottomLeft" activeCell="E17" sqref="E17"/>
      <selection pane="bottomRight" activeCell="A79" sqref="A79"/>
    </sheetView>
  </sheetViews>
  <sheetFormatPr defaultRowHeight="15" x14ac:dyDescent="0.25"/>
  <cols>
    <col min="1" max="1" width="58.42578125" bestFit="1" customWidth="1"/>
    <col min="2" max="2" width="14.42578125" style="6" bestFit="1" customWidth="1"/>
    <col min="3" max="3" width="10.42578125" bestFit="1" customWidth="1"/>
    <col min="4" max="4" width="8.5703125" bestFit="1" customWidth="1"/>
    <col min="5" max="5" width="10.5703125" bestFit="1" customWidth="1"/>
    <col min="6" max="6" width="8.42578125" bestFit="1" customWidth="1"/>
    <col min="7" max="7" width="11.140625" style="6" bestFit="1" customWidth="1"/>
    <col min="8" max="8" width="10.42578125" bestFit="1" customWidth="1"/>
    <col min="9" max="10" width="11" bestFit="1" customWidth="1"/>
    <col min="11" max="11" width="14.7109375" bestFit="1" customWidth="1"/>
    <col min="12" max="12" width="10.5703125" bestFit="1" customWidth="1"/>
    <col min="13" max="13" width="13.28515625" bestFit="1" customWidth="1"/>
    <col min="14" max="14" width="10.5703125" bestFit="1" customWidth="1"/>
    <col min="15" max="15" width="13.28515625" bestFit="1" customWidth="1"/>
    <col min="16" max="16" width="10.5703125" bestFit="1" customWidth="1"/>
    <col min="17" max="17" width="13.28515625" bestFit="1" customWidth="1"/>
    <col min="18" max="18" width="10.5703125" bestFit="1" customWidth="1"/>
    <col min="19" max="19" width="20.85546875" bestFit="1" customWidth="1"/>
    <col min="20" max="20" width="11.140625" style="6" bestFit="1" customWidth="1"/>
    <col min="21" max="22" width="11.140625" bestFit="1" customWidth="1"/>
    <col min="23" max="23" width="17.5703125" bestFit="1" customWidth="1"/>
    <col min="24" max="24" width="5" bestFit="1" customWidth="1"/>
    <col min="25" max="25" width="16.85546875" style="6" bestFit="1" customWidth="1"/>
    <col min="26" max="26" width="10.7109375" bestFit="1" customWidth="1"/>
    <col min="27" max="27" width="15.42578125" bestFit="1" customWidth="1"/>
    <col min="28" max="28" width="63.42578125" bestFit="1" customWidth="1"/>
    <col min="29" max="29" width="11.7109375" bestFit="1" customWidth="1"/>
    <col min="30" max="31" width="10.5703125" bestFit="1" customWidth="1"/>
    <col min="32" max="32" width="15.140625" bestFit="1" customWidth="1"/>
    <col min="33" max="33" width="14.140625" bestFit="1" customWidth="1"/>
    <col min="34" max="34" width="11.140625" style="6" bestFit="1" customWidth="1"/>
    <col min="35" max="35" width="14.28515625" style="6" bestFit="1" customWidth="1"/>
    <col min="36" max="36" width="10.5703125" style="6" bestFit="1" customWidth="1"/>
    <col min="37" max="37" width="25.42578125" style="6" customWidth="1"/>
    <col min="38" max="38" width="12.7109375" style="6" bestFit="1" customWidth="1"/>
    <col min="39" max="39" width="15.85546875" style="6" bestFit="1" customWidth="1"/>
    <col min="40" max="40" width="12.140625" style="6" bestFit="1" customWidth="1"/>
    <col min="41" max="41" width="17.42578125" style="6" bestFit="1" customWidth="1"/>
    <col min="42" max="42" width="11.140625" style="6" bestFit="1" customWidth="1"/>
    <col min="43" max="46" width="10.140625" style="6" bestFit="1" customWidth="1"/>
    <col min="47" max="47" width="11.140625" style="6" bestFit="1" customWidth="1"/>
    <col min="48" max="51" width="10.140625" style="6" bestFit="1" customWidth="1"/>
    <col min="52" max="52" width="11.140625" style="6" bestFit="1" customWidth="1"/>
    <col min="53" max="55" width="10.140625" style="6" bestFit="1" customWidth="1"/>
    <col min="56" max="56" width="19" bestFit="1" customWidth="1"/>
    <col min="57" max="57" width="19.28515625" bestFit="1" customWidth="1"/>
  </cols>
  <sheetData>
    <row r="1" spans="1:62" x14ac:dyDescent="0.25">
      <c r="A1" s="2" t="s">
        <v>1</v>
      </c>
      <c r="B1" s="2" t="s">
        <v>410</v>
      </c>
      <c r="C1" s="2" t="s">
        <v>9</v>
      </c>
      <c r="D1" s="2" t="s">
        <v>32</v>
      </c>
      <c r="E1" s="2" t="s">
        <v>108</v>
      </c>
      <c r="F1" s="2" t="s">
        <v>206</v>
      </c>
      <c r="G1" s="2" t="s">
        <v>399</v>
      </c>
      <c r="H1" s="2" t="s">
        <v>11</v>
      </c>
      <c r="I1" s="2" t="s">
        <v>34</v>
      </c>
      <c r="J1" s="2" t="s">
        <v>54</v>
      </c>
      <c r="K1" s="2" t="s">
        <v>55</v>
      </c>
      <c r="L1" s="2" t="s">
        <v>93</v>
      </c>
      <c r="M1" s="2" t="s">
        <v>56</v>
      </c>
      <c r="N1" s="2" t="s">
        <v>94</v>
      </c>
      <c r="O1" s="2" t="s">
        <v>57</v>
      </c>
      <c r="P1" s="2" t="s">
        <v>95</v>
      </c>
      <c r="Q1" s="2" t="s">
        <v>58</v>
      </c>
      <c r="R1" s="2" t="s">
        <v>96</v>
      </c>
      <c r="S1" s="2" t="s">
        <v>62</v>
      </c>
      <c r="T1" s="2" t="s">
        <v>400</v>
      </c>
      <c r="U1" s="2" t="s">
        <v>331</v>
      </c>
      <c r="V1" s="2" t="s">
        <v>332</v>
      </c>
      <c r="W1" s="12" t="s">
        <v>465</v>
      </c>
      <c r="X1" s="2" t="s">
        <v>492</v>
      </c>
      <c r="Y1" s="2" t="s">
        <v>533</v>
      </c>
      <c r="Z1" s="2" t="s">
        <v>493</v>
      </c>
      <c r="AA1" s="2" t="s">
        <v>494</v>
      </c>
      <c r="AB1" s="7" t="s">
        <v>500</v>
      </c>
      <c r="AC1" s="2" t="s">
        <v>626</v>
      </c>
      <c r="AD1" s="2" t="s">
        <v>629</v>
      </c>
      <c r="AE1" s="2" t="s">
        <v>630</v>
      </c>
      <c r="AF1" s="12" t="s">
        <v>464</v>
      </c>
      <c r="AG1" t="s">
        <v>665</v>
      </c>
      <c r="AH1" s="2" t="s">
        <v>785</v>
      </c>
      <c r="AI1" s="2" t="s">
        <v>809</v>
      </c>
      <c r="AJ1" s="2" t="s">
        <v>786</v>
      </c>
      <c r="AK1" s="2" t="s">
        <v>787</v>
      </c>
      <c r="AL1" s="2" t="s">
        <v>788</v>
      </c>
      <c r="AM1" s="2" t="s">
        <v>885</v>
      </c>
      <c r="AN1" s="2" t="s">
        <v>886</v>
      </c>
      <c r="AO1" s="5" t="s">
        <v>810</v>
      </c>
      <c r="AP1" s="2" t="s">
        <v>789</v>
      </c>
      <c r="AQ1" s="2" t="s">
        <v>790</v>
      </c>
      <c r="AR1" s="2" t="s">
        <v>791</v>
      </c>
      <c r="AS1" s="2" t="s">
        <v>792</v>
      </c>
      <c r="AT1" s="2" t="s">
        <v>793</v>
      </c>
      <c r="AU1" s="2" t="s">
        <v>794</v>
      </c>
      <c r="AV1" s="2" t="s">
        <v>795</v>
      </c>
      <c r="AW1" s="2" t="s">
        <v>796</v>
      </c>
      <c r="AX1" s="2" t="s">
        <v>797</v>
      </c>
      <c r="AY1" s="2" t="s">
        <v>798</v>
      </c>
      <c r="AZ1" s="2" t="s">
        <v>799</v>
      </c>
      <c r="BA1" s="2" t="s">
        <v>800</v>
      </c>
      <c r="BB1" s="2" t="s">
        <v>801</v>
      </c>
      <c r="BC1" s="2" t="s">
        <v>802</v>
      </c>
      <c r="BD1" s="2" t="s">
        <v>847</v>
      </c>
      <c r="BE1" s="7" t="s">
        <v>851</v>
      </c>
      <c r="BF1" s="2" t="s">
        <v>858</v>
      </c>
      <c r="BG1" s="2" t="s">
        <v>888</v>
      </c>
      <c r="BH1" s="2" t="s">
        <v>901</v>
      </c>
      <c r="BI1" s="2" t="s">
        <v>902</v>
      </c>
      <c r="BJ1" s="2" t="s">
        <v>903</v>
      </c>
    </row>
    <row r="2" spans="1:62" x14ac:dyDescent="0.25">
      <c r="A2" t="s">
        <v>46</v>
      </c>
      <c r="C2">
        <v>2</v>
      </c>
      <c r="D2" s="4" t="s">
        <v>33</v>
      </c>
      <c r="E2" s="4"/>
      <c r="F2" s="4"/>
      <c r="G2" s="4"/>
      <c r="H2">
        <v>2</v>
      </c>
      <c r="I2">
        <v>450</v>
      </c>
    </row>
    <row r="3" spans="1:62" x14ac:dyDescent="0.25">
      <c r="A3" t="s">
        <v>59</v>
      </c>
      <c r="J3">
        <v>100</v>
      </c>
      <c r="K3">
        <v>100</v>
      </c>
      <c r="M3">
        <v>100</v>
      </c>
      <c r="O3">
        <v>200</v>
      </c>
      <c r="Q3">
        <v>100</v>
      </c>
      <c r="S3">
        <v>5.79</v>
      </c>
    </row>
    <row r="4" spans="1:62" x14ac:dyDescent="0.25">
      <c r="A4" t="s">
        <v>97</v>
      </c>
      <c r="L4">
        <v>1</v>
      </c>
      <c r="M4">
        <v>500</v>
      </c>
      <c r="N4">
        <v>1</v>
      </c>
      <c r="O4">
        <v>500</v>
      </c>
      <c r="P4">
        <v>1</v>
      </c>
      <c r="Q4">
        <v>500</v>
      </c>
    </row>
    <row r="5" spans="1:62" x14ac:dyDescent="0.25">
      <c r="A5" t="s">
        <v>98</v>
      </c>
      <c r="L5">
        <v>1</v>
      </c>
      <c r="M5">
        <v>500</v>
      </c>
      <c r="N5">
        <v>1</v>
      </c>
      <c r="O5">
        <v>500</v>
      </c>
      <c r="P5">
        <v>1</v>
      </c>
      <c r="Q5">
        <v>500</v>
      </c>
    </row>
    <row r="6" spans="1:62" x14ac:dyDescent="0.25">
      <c r="A6" t="s">
        <v>99</v>
      </c>
      <c r="R6">
        <v>1</v>
      </c>
      <c r="S6">
        <v>500</v>
      </c>
    </row>
    <row r="7" spans="1:62" x14ac:dyDescent="0.25">
      <c r="A7" t="s">
        <v>109</v>
      </c>
      <c r="E7">
        <v>3</v>
      </c>
    </row>
    <row r="8" spans="1:62" x14ac:dyDescent="0.25">
      <c r="A8" t="s">
        <v>121</v>
      </c>
      <c r="E8">
        <v>3</v>
      </c>
      <c r="R8">
        <v>2</v>
      </c>
    </row>
    <row r="9" spans="1:62" x14ac:dyDescent="0.25">
      <c r="A9" t="s">
        <v>125</v>
      </c>
      <c r="E9">
        <v>3</v>
      </c>
    </row>
    <row r="10" spans="1:62" x14ac:dyDescent="0.25">
      <c r="A10" t="s">
        <v>129</v>
      </c>
      <c r="E10">
        <v>3</v>
      </c>
      <c r="R10">
        <v>2</v>
      </c>
    </row>
    <row r="11" spans="1:62" x14ac:dyDescent="0.25">
      <c r="A11" t="s">
        <v>207</v>
      </c>
      <c r="E11">
        <v>3</v>
      </c>
      <c r="F11">
        <v>247.92</v>
      </c>
    </row>
    <row r="12" spans="1:62" x14ac:dyDescent="0.25">
      <c r="A12" t="s">
        <v>252</v>
      </c>
      <c r="L12">
        <v>2</v>
      </c>
      <c r="M12">
        <v>5</v>
      </c>
    </row>
    <row r="13" spans="1:62" x14ac:dyDescent="0.25">
      <c r="A13" t="s">
        <v>284</v>
      </c>
      <c r="C13">
        <v>2</v>
      </c>
      <c r="D13">
        <v>50</v>
      </c>
      <c r="H13">
        <v>2</v>
      </c>
      <c r="I13">
        <v>100</v>
      </c>
    </row>
    <row r="14" spans="1:62" x14ac:dyDescent="0.25">
      <c r="A14" t="s">
        <v>330</v>
      </c>
      <c r="C14">
        <v>2</v>
      </c>
      <c r="D14">
        <v>100</v>
      </c>
      <c r="H14">
        <v>2</v>
      </c>
      <c r="I14">
        <v>35</v>
      </c>
      <c r="U14">
        <v>100</v>
      </c>
      <c r="V14">
        <v>35</v>
      </c>
    </row>
    <row r="15" spans="1:62" s="6" customFormat="1" x14ac:dyDescent="0.25">
      <c r="A15" s="6" t="s">
        <v>398</v>
      </c>
      <c r="G15" s="6">
        <v>-5500</v>
      </c>
      <c r="R15" s="6">
        <v>12</v>
      </c>
      <c r="T15" s="6">
        <v>-5500</v>
      </c>
    </row>
    <row r="16" spans="1:62" x14ac:dyDescent="0.25">
      <c r="A16" s="7" t="s">
        <v>414</v>
      </c>
      <c r="B16" s="6">
        <v>278</v>
      </c>
      <c r="F16">
        <v>80</v>
      </c>
    </row>
    <row r="17" spans="1:33" x14ac:dyDescent="0.25">
      <c r="A17" t="s">
        <v>394</v>
      </c>
      <c r="C17">
        <v>2</v>
      </c>
      <c r="H17">
        <v>2</v>
      </c>
    </row>
    <row r="18" spans="1:33" x14ac:dyDescent="0.25">
      <c r="A18" s="7" t="s">
        <v>404</v>
      </c>
      <c r="B18" s="7"/>
      <c r="C18">
        <v>2</v>
      </c>
      <c r="D18">
        <v>25</v>
      </c>
      <c r="H18">
        <v>2</v>
      </c>
      <c r="I18">
        <v>15</v>
      </c>
    </row>
    <row r="19" spans="1:33" x14ac:dyDescent="0.25">
      <c r="A19" t="s">
        <v>407</v>
      </c>
      <c r="H19">
        <v>1</v>
      </c>
      <c r="I19">
        <v>100</v>
      </c>
    </row>
    <row r="20" spans="1:33" x14ac:dyDescent="0.25">
      <c r="A20" s="6" t="s">
        <v>408</v>
      </c>
      <c r="C20" s="6"/>
      <c r="D20" s="6"/>
      <c r="E20" s="6"/>
      <c r="F20" s="6"/>
      <c r="H20" s="6">
        <v>1</v>
      </c>
      <c r="I20" s="6">
        <v>100</v>
      </c>
    </row>
    <row r="21" spans="1:33" x14ac:dyDescent="0.25">
      <c r="A21" t="s">
        <v>409</v>
      </c>
      <c r="B21" s="6">
        <v>278</v>
      </c>
      <c r="C21">
        <v>4</v>
      </c>
      <c r="H21">
        <v>5</v>
      </c>
    </row>
    <row r="22" spans="1:33" x14ac:dyDescent="0.25">
      <c r="A22" t="s">
        <v>412</v>
      </c>
      <c r="H22">
        <v>1</v>
      </c>
      <c r="I22">
        <v>100</v>
      </c>
    </row>
    <row r="23" spans="1:33" x14ac:dyDescent="0.25">
      <c r="A23" t="s">
        <v>413</v>
      </c>
      <c r="E23">
        <v>55</v>
      </c>
      <c r="F23">
        <v>100</v>
      </c>
      <c r="R23">
        <v>10</v>
      </c>
      <c r="S23">
        <v>550</v>
      </c>
    </row>
    <row r="24" spans="1:33" s="6" customFormat="1" x14ac:dyDescent="0.25">
      <c r="A24" s="6" t="s">
        <v>416</v>
      </c>
      <c r="E24" s="6">
        <v>55</v>
      </c>
      <c r="F24" s="6">
        <v>100</v>
      </c>
      <c r="R24" s="6">
        <v>10</v>
      </c>
      <c r="S24" s="6">
        <v>550</v>
      </c>
    </row>
    <row r="25" spans="1:33" x14ac:dyDescent="0.25">
      <c r="A25" s="7" t="s">
        <v>649</v>
      </c>
      <c r="C25">
        <v>1</v>
      </c>
      <c r="H25">
        <v>1</v>
      </c>
    </row>
    <row r="26" spans="1:33" s="6" customFormat="1" x14ac:dyDescent="0.25">
      <c r="A26" s="7" t="s">
        <v>433</v>
      </c>
      <c r="B26" s="6">
        <v>278</v>
      </c>
      <c r="F26" s="6">
        <v>80</v>
      </c>
    </row>
    <row r="27" spans="1:33" x14ac:dyDescent="0.25">
      <c r="A27" s="6" t="s">
        <v>450</v>
      </c>
    </row>
    <row r="28" spans="1:33" x14ac:dyDescent="0.25">
      <c r="A28" s="6" t="s">
        <v>452</v>
      </c>
      <c r="G28" s="6">
        <v>100</v>
      </c>
    </row>
    <row r="29" spans="1:33" x14ac:dyDescent="0.25">
      <c r="A29" s="6" t="s">
        <v>453</v>
      </c>
    </row>
    <row r="30" spans="1:33" x14ac:dyDescent="0.25">
      <c r="A30" s="7" t="s">
        <v>463</v>
      </c>
      <c r="W30" t="s">
        <v>466</v>
      </c>
      <c r="AG30">
        <v>1</v>
      </c>
    </row>
    <row r="31" spans="1:33" x14ac:dyDescent="0.25">
      <c r="A31" s="13" t="s">
        <v>467</v>
      </c>
      <c r="E31">
        <v>2</v>
      </c>
    </row>
    <row r="32" spans="1:33" s="6" customFormat="1" x14ac:dyDescent="0.25">
      <c r="A32" s="13" t="s">
        <v>479</v>
      </c>
      <c r="R32" s="6">
        <v>2</v>
      </c>
    </row>
    <row r="33" spans="1:31" x14ac:dyDescent="0.25">
      <c r="A33" s="17" t="s">
        <v>485</v>
      </c>
      <c r="X33">
        <v>1</v>
      </c>
      <c r="Z33" s="5">
        <f ca="1">DATE(YEAR(TODAY()), MONTH(TODAY())+1, 1)</f>
        <v>43344</v>
      </c>
      <c r="AA33" s="5">
        <f ca="1">TODAY()</f>
        <v>43322</v>
      </c>
      <c r="AB33" s="28" t="str">
        <f ca="1">CONCATENATE(TEXT(TODAY()+21,"mm/dd/yyyy"),";",TEXT(TODAY()+21,"mm/dd/yyyy"),";",TEXT(TODAY()+21,"mm/dd/yyyy"),";",TEXT(TODAY()+21,"mm/dd/yyyy"),";",TEXT(TODAY()+21,"mm/dd/yyyy"),";",TEXT(TODAY()+21,"mm/dd/yyyy"),";",TEXT(TODAY()+21,"mm/dd/yyyy"),";",TEXT(TODAY()+21,"mm/dd/yyyy"),";",TEXT(TODAY()+21,"mm/dd/yyyy"))</f>
        <v>08/31/2018;08/31/2018;08/31/2018;08/31/2018;08/31/2018;08/31/2018;08/31/2018;08/31/2018;08/31/2018</v>
      </c>
    </row>
    <row r="34" spans="1:31" x14ac:dyDescent="0.25">
      <c r="A34" s="14" t="s">
        <v>484</v>
      </c>
      <c r="X34">
        <v>1</v>
      </c>
      <c r="Z34" s="5">
        <f ca="1">(TODAY()+21)</f>
        <v>43343</v>
      </c>
      <c r="AA34" s="5">
        <f ca="1">TODAY()</f>
        <v>43322</v>
      </c>
      <c r="AB34" s="28" t="str">
        <f t="shared" ref="AB34:AB36" ca="1" si="0">CONCATENATE(TEXT(TODAY()+21,"mm/dd/yyyy"),";",TEXT(TODAY()+21,"mm/dd/yyyy"),";",TEXT(TODAY()+21,"mm/dd/yyyy"),";",TEXT(TODAY()+21,"mm/dd/yyyy"),";",TEXT(TODAY()+21,"mm/dd/yyyy"),";",TEXT(TODAY()+21,"mm/dd/yyyy"),";",TEXT(TODAY()+21,"mm/dd/yyyy"),";",TEXT(TODAY()+21,"mm/dd/yyyy"),";",TEXT(TODAY()+21,"mm/dd/yyyy"))</f>
        <v>08/31/2018;08/31/2018;08/31/2018;08/31/2018;08/31/2018;08/31/2018;08/31/2018;08/31/2018;08/31/2018</v>
      </c>
    </row>
    <row r="35" spans="1:31" s="6" customFormat="1" x14ac:dyDescent="0.25">
      <c r="A35" s="14" t="s">
        <v>503</v>
      </c>
      <c r="X35" s="6">
        <v>1</v>
      </c>
      <c r="Z35" s="5">
        <f ca="1">(TODAY()+21)</f>
        <v>43343</v>
      </c>
      <c r="AA35" s="5">
        <f ca="1">TODAY()</f>
        <v>43322</v>
      </c>
      <c r="AB35" s="28" t="str">
        <f t="shared" ca="1" si="0"/>
        <v>08/31/2018;08/31/2018;08/31/2018;08/31/2018;08/31/2018;08/31/2018;08/31/2018;08/31/2018;08/31/2018</v>
      </c>
    </row>
    <row r="36" spans="1:31" s="6" customFormat="1" x14ac:dyDescent="0.25">
      <c r="A36" s="14" t="s">
        <v>510</v>
      </c>
      <c r="X36" s="6">
        <v>1</v>
      </c>
      <c r="Z36" s="5">
        <f ca="1">TODAY()+21</f>
        <v>43343</v>
      </c>
      <c r="AA36" s="5">
        <f ca="1">TODAY()</f>
        <v>43322</v>
      </c>
      <c r="AB36" s="28" t="str">
        <f t="shared" ca="1" si="0"/>
        <v>08/31/2018;08/31/2018;08/31/2018;08/31/2018;08/31/2018;08/31/2018;08/31/2018;08/31/2018;08/31/2018</v>
      </c>
    </row>
    <row r="37" spans="1:31" s="6" customFormat="1" x14ac:dyDescent="0.25">
      <c r="A37" s="14" t="s">
        <v>511</v>
      </c>
      <c r="X37" s="6">
        <v>1</v>
      </c>
      <c r="Y37" s="5">
        <f ca="1">DATE(YEAR(TODAY()), MONTH(TODAY())+1, 1)</f>
        <v>43344</v>
      </c>
      <c r="Z37" s="5">
        <f ca="1">EDATE(Y37,12)</f>
        <v>43709</v>
      </c>
      <c r="AA37" s="5">
        <f ca="1">TODAY()</f>
        <v>43322</v>
      </c>
      <c r="AB37" s="28" t="str">
        <f ca="1">CONCATENATE(TEXT(TODAY()+21,"mm/dd/yyyy"),";",TEXT(TODAY()+21,"mm/dd/yyyy"),";",TEXT(TODAY()+21,"mm/dd/yyyy"),";",TEXT(TODAY()+21,"mm/dd/yyyy"),";",TEXT(TODAY()+21,"mm/dd/yyyy"),";",TEXT(TODAY()+21,"mm/dd/yyyy"),";",TEXT(TODAY()+21,"mm/dd/yyyy"),";",TEXT(TODAY()+21,"mm/dd/yyyy"),";",TEXT(TODAY()+21,"mm/dd/yyyy"))</f>
        <v>08/31/2018;08/31/2018;08/31/2018;08/31/2018;08/31/2018;08/31/2018;08/31/2018;08/31/2018;08/31/2018</v>
      </c>
    </row>
    <row r="38" spans="1:31" s="6" customFormat="1" x14ac:dyDescent="0.25">
      <c r="A38" s="6" t="s">
        <v>512</v>
      </c>
      <c r="H38" s="6">
        <v>1</v>
      </c>
      <c r="I38" s="6">
        <v>100</v>
      </c>
    </row>
    <row r="39" spans="1:31" s="6" customFormat="1" x14ac:dyDescent="0.25">
      <c r="A39" s="6" t="s">
        <v>513</v>
      </c>
      <c r="H39" s="6">
        <v>1</v>
      </c>
      <c r="I39" s="6">
        <v>100</v>
      </c>
    </row>
    <row r="40" spans="1:31" s="6" customFormat="1" x14ac:dyDescent="0.25">
      <c r="A40" s="6" t="s">
        <v>527</v>
      </c>
      <c r="H40" s="6">
        <v>1</v>
      </c>
      <c r="I40" s="6">
        <v>100</v>
      </c>
    </row>
    <row r="41" spans="1:31" s="6" customFormat="1" x14ac:dyDescent="0.25">
      <c r="A41" s="7" t="s">
        <v>548</v>
      </c>
      <c r="B41" s="6">
        <v>278</v>
      </c>
      <c r="F41" s="6">
        <v>80</v>
      </c>
    </row>
    <row r="42" spans="1:31" x14ac:dyDescent="0.25">
      <c r="A42" t="s">
        <v>567</v>
      </c>
      <c r="D42">
        <v>50</v>
      </c>
      <c r="F42">
        <v>40</v>
      </c>
      <c r="I42">
        <v>10</v>
      </c>
      <c r="J42">
        <v>20</v>
      </c>
      <c r="K42">
        <v>30</v>
      </c>
    </row>
    <row r="43" spans="1:31" s="6" customFormat="1" x14ac:dyDescent="0.25">
      <c r="A43" s="7" t="s">
        <v>568</v>
      </c>
      <c r="B43" s="6">
        <v>278</v>
      </c>
      <c r="F43" s="6">
        <v>80</v>
      </c>
    </row>
    <row r="44" spans="1:31" x14ac:dyDescent="0.25">
      <c r="A44" t="s">
        <v>627</v>
      </c>
      <c r="D44">
        <v>6</v>
      </c>
      <c r="AC44">
        <v>-50</v>
      </c>
    </row>
    <row r="45" spans="1:31" x14ac:dyDescent="0.25">
      <c r="A45" t="s">
        <v>628</v>
      </c>
      <c r="C45">
        <v>11</v>
      </c>
      <c r="D45">
        <v>50</v>
      </c>
      <c r="E45">
        <v>11</v>
      </c>
      <c r="F45">
        <v>40</v>
      </c>
      <c r="H45">
        <v>11</v>
      </c>
      <c r="I45">
        <v>10</v>
      </c>
      <c r="J45">
        <v>20</v>
      </c>
      <c r="K45" s="16">
        <v>30</v>
      </c>
      <c r="AD45">
        <v>11</v>
      </c>
      <c r="AE45">
        <v>11</v>
      </c>
    </row>
    <row r="46" spans="1:31" s="6" customFormat="1" x14ac:dyDescent="0.25">
      <c r="A46" s="7" t="s">
        <v>635</v>
      </c>
      <c r="C46" s="6">
        <v>4</v>
      </c>
      <c r="D46" s="6">
        <v>44.19</v>
      </c>
      <c r="E46" s="6">
        <v>5</v>
      </c>
      <c r="F46" s="6">
        <v>86</v>
      </c>
    </row>
    <row r="47" spans="1:31" s="6" customFormat="1" x14ac:dyDescent="0.25">
      <c r="A47" s="6" t="s">
        <v>636</v>
      </c>
      <c r="F47" s="6">
        <v>110</v>
      </c>
      <c r="R47" s="6">
        <v>10</v>
      </c>
      <c r="S47" s="6">
        <v>650</v>
      </c>
    </row>
    <row r="48" spans="1:31" s="6" customFormat="1" x14ac:dyDescent="0.25">
      <c r="A48" s="8" t="s">
        <v>655</v>
      </c>
      <c r="C48" s="6">
        <v>1</v>
      </c>
      <c r="H48" s="6">
        <v>1</v>
      </c>
    </row>
    <row r="49" spans="1:58" s="6" customFormat="1" x14ac:dyDescent="0.25">
      <c r="A49" s="8" t="s">
        <v>656</v>
      </c>
      <c r="C49" s="6">
        <v>1</v>
      </c>
      <c r="H49" s="6">
        <v>1</v>
      </c>
    </row>
    <row r="50" spans="1:58" x14ac:dyDescent="0.25">
      <c r="A50" s="1" t="s">
        <v>664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>
        <v>1</v>
      </c>
      <c r="Z50" s="1"/>
      <c r="AA50" s="27">
        <v>43042</v>
      </c>
      <c r="AB50" s="28" t="str">
        <f ca="1">CONCATENATE(TEXT(TODAY()+21,"mm/dd/yyyy"),";",TEXT(TODAY()+21,"mm/dd/yyyy"),";",TEXT(TODAY()+21,"mm/dd/yyyy"),";",TEXT(TODAY()+21,"mm/dd/yyyy"),";",TEXT(TODAY()+21,"mm/dd/yyyy"),";",TEXT(TODAY()+21,"mm/dd/yyyy"),";",TEXT(TODAY()+21,"mm/dd/yyyy"),";",TEXT(TODAY()+21,"mm/dd/yyyy"),";",TEXT(TODAY()+21,"mm/dd/yyyy"))</f>
        <v>08/31/2018;08/31/2018;08/31/2018;08/31/2018;08/31/2018;08/31/2018;08/31/2018;08/31/2018;08/31/2018</v>
      </c>
      <c r="AC50" s="1" t="s">
        <v>501</v>
      </c>
      <c r="AD50" s="1"/>
      <c r="AE50" s="1"/>
      <c r="AF50" s="1"/>
      <c r="AG50" s="1"/>
      <c r="AH50" s="1" t="s">
        <v>666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x14ac:dyDescent="0.25">
      <c r="A51" s="8" t="s">
        <v>692</v>
      </c>
      <c r="B51" s="6">
        <v>278</v>
      </c>
      <c r="C51">
        <v>2</v>
      </c>
      <c r="D51">
        <v>53</v>
      </c>
      <c r="F51">
        <v>80</v>
      </c>
      <c r="H51">
        <v>2</v>
      </c>
      <c r="I51">
        <v>86</v>
      </c>
    </row>
    <row r="52" spans="1:58" x14ac:dyDescent="0.25">
      <c r="A52" s="8" t="s">
        <v>693</v>
      </c>
      <c r="C52">
        <v>2</v>
      </c>
      <c r="D52">
        <v>45</v>
      </c>
    </row>
    <row r="53" spans="1:58" s="6" customFormat="1" x14ac:dyDescent="0.25">
      <c r="A53" s="8" t="s">
        <v>709</v>
      </c>
      <c r="C53" s="6">
        <v>2</v>
      </c>
      <c r="D53" s="6">
        <v>45</v>
      </c>
    </row>
    <row r="54" spans="1:58" x14ac:dyDescent="0.25">
      <c r="A54" s="8" t="s">
        <v>710</v>
      </c>
      <c r="E54">
        <v>6</v>
      </c>
      <c r="F54">
        <v>100</v>
      </c>
    </row>
    <row r="55" spans="1:58" s="6" customFormat="1" x14ac:dyDescent="0.25">
      <c r="A55" s="8" t="s">
        <v>713</v>
      </c>
      <c r="C55" s="6">
        <v>2</v>
      </c>
      <c r="D55" s="6">
        <v>45</v>
      </c>
    </row>
    <row r="56" spans="1:58" s="6" customFormat="1" x14ac:dyDescent="0.25">
      <c r="A56" s="8" t="s">
        <v>748</v>
      </c>
      <c r="C56" s="6">
        <v>2</v>
      </c>
      <c r="D56" s="6">
        <v>45</v>
      </c>
      <c r="AK56" s="5"/>
      <c r="AL56" s="5"/>
      <c r="AM56" s="5"/>
      <c r="AN56" s="5"/>
    </row>
    <row r="57" spans="1:58" x14ac:dyDescent="0.25">
      <c r="A57" s="8" t="s">
        <v>765</v>
      </c>
      <c r="C57">
        <v>1</v>
      </c>
      <c r="H57">
        <v>1</v>
      </c>
    </row>
    <row r="58" spans="1:58" x14ac:dyDescent="0.25">
      <c r="A58" s="8" t="s">
        <v>784</v>
      </c>
    </row>
    <row r="59" spans="1:58" x14ac:dyDescent="0.25">
      <c r="A59" s="7" t="s">
        <v>817</v>
      </c>
      <c r="X59">
        <v>0.45</v>
      </c>
    </row>
    <row r="60" spans="1:58" x14ac:dyDescent="0.25">
      <c r="A60" t="s">
        <v>818</v>
      </c>
      <c r="X60">
        <v>1.25</v>
      </c>
    </row>
    <row r="61" spans="1:58" x14ac:dyDescent="0.25">
      <c r="A61" s="6" t="s">
        <v>818</v>
      </c>
    </row>
    <row r="62" spans="1:58" x14ac:dyDescent="0.25">
      <c r="A62" s="7" t="s">
        <v>844</v>
      </c>
      <c r="Z62" s="5">
        <f ca="1">DATE(YEAR(TODAY()), MONTH(TODAY())+1, 1)</f>
        <v>43344</v>
      </c>
      <c r="AA62" s="5"/>
      <c r="AB62" s="6" t="s">
        <v>882</v>
      </c>
      <c r="AH62" s="6">
        <v>2</v>
      </c>
      <c r="AI62" s="6">
        <v>2</v>
      </c>
      <c r="AJ62" s="6">
        <v>2</v>
      </c>
      <c r="AK62" s="5">
        <v>43040</v>
      </c>
      <c r="AL62" s="5">
        <v>43132</v>
      </c>
      <c r="AM62" s="5">
        <v>43160</v>
      </c>
      <c r="AN62" s="5">
        <v>43132</v>
      </c>
      <c r="AO62" s="6" t="str">
        <f t="shared" ref="AO62" si="1">TEXT(-175.91,"#,##0.00")</f>
        <v>-175.91</v>
      </c>
    </row>
    <row r="63" spans="1:58" x14ac:dyDescent="0.25">
      <c r="A63" s="7" t="s">
        <v>845</v>
      </c>
      <c r="C63">
        <v>2</v>
      </c>
      <c r="D63">
        <v>4.26</v>
      </c>
      <c r="U63">
        <v>50</v>
      </c>
      <c r="AS63" s="6" t="s">
        <v>113</v>
      </c>
    </row>
    <row r="64" spans="1:58" x14ac:dyDescent="0.25">
      <c r="A64" s="7" t="s">
        <v>846</v>
      </c>
      <c r="BD64">
        <v>18.48</v>
      </c>
    </row>
    <row r="65" spans="1:62" x14ac:dyDescent="0.25">
      <c r="A65" s="7" t="s">
        <v>848</v>
      </c>
      <c r="E65">
        <v>2</v>
      </c>
      <c r="F65">
        <v>37.5</v>
      </c>
      <c r="G65" s="6">
        <v>50</v>
      </c>
      <c r="AX65" s="6" t="s">
        <v>106</v>
      </c>
    </row>
    <row r="66" spans="1:62" x14ac:dyDescent="0.25">
      <c r="A66" s="7" t="s">
        <v>849</v>
      </c>
      <c r="BE66">
        <v>25</v>
      </c>
    </row>
    <row r="67" spans="1:62" x14ac:dyDescent="0.25">
      <c r="A67" s="7" t="s">
        <v>850</v>
      </c>
      <c r="H67">
        <v>2</v>
      </c>
      <c r="I67">
        <v>104.17</v>
      </c>
      <c r="V67">
        <v>50</v>
      </c>
      <c r="BF67" t="s">
        <v>425</v>
      </c>
    </row>
    <row r="68" spans="1:62" x14ac:dyDescent="0.25">
      <c r="A68" s="7" t="s">
        <v>859</v>
      </c>
    </row>
    <row r="69" spans="1:62" x14ac:dyDescent="0.25">
      <c r="A69" s="7" t="s">
        <v>873</v>
      </c>
      <c r="X69">
        <v>1.25</v>
      </c>
    </row>
    <row r="70" spans="1:62" x14ac:dyDescent="0.25">
      <c r="A70" s="7" t="s">
        <v>876</v>
      </c>
      <c r="AP70" s="6">
        <v>2</v>
      </c>
      <c r="AQ70" s="6">
        <v>34.26</v>
      </c>
      <c r="AR70" s="6">
        <v>50</v>
      </c>
      <c r="AS70" s="6" t="s">
        <v>113</v>
      </c>
      <c r="AT70" s="6">
        <v>18.48</v>
      </c>
    </row>
    <row r="71" spans="1:62" s="6" customFormat="1" x14ac:dyDescent="0.25">
      <c r="A71" s="7" t="s">
        <v>877</v>
      </c>
      <c r="AU71" s="6">
        <v>2</v>
      </c>
      <c r="AV71" s="6">
        <v>37.5</v>
      </c>
      <c r="AW71" s="6">
        <v>50</v>
      </c>
      <c r="AX71" s="6" t="s">
        <v>106</v>
      </c>
      <c r="AY71" s="6">
        <v>25</v>
      </c>
    </row>
    <row r="72" spans="1:62" s="6" customFormat="1" x14ac:dyDescent="0.25">
      <c r="A72" s="7" t="s">
        <v>878</v>
      </c>
      <c r="AZ72" s="6">
        <v>2</v>
      </c>
      <c r="BA72" s="6">
        <v>104.17</v>
      </c>
      <c r="BB72" s="6">
        <v>50</v>
      </c>
      <c r="BC72" s="6">
        <v>158.34</v>
      </c>
      <c r="BF72" s="6" t="s">
        <v>425</v>
      </c>
      <c r="BG72" s="6" t="s">
        <v>425</v>
      </c>
    </row>
    <row r="73" spans="1:62" x14ac:dyDescent="0.25">
      <c r="A73" s="7" t="s">
        <v>890</v>
      </c>
      <c r="D73">
        <v>20</v>
      </c>
      <c r="I73">
        <v>10</v>
      </c>
      <c r="J73">
        <v>40</v>
      </c>
      <c r="K73">
        <v>30</v>
      </c>
      <c r="M73">
        <v>50</v>
      </c>
      <c r="O73">
        <v>60</v>
      </c>
      <c r="Q73">
        <v>70</v>
      </c>
      <c r="Z73" s="5">
        <f ca="1">DATE(YEAR(TODAY()), MONTH(TODAY())+1, 1)</f>
        <v>43344</v>
      </c>
      <c r="AB73" s="5">
        <f ca="1">DATE(YEAR(TODAY()), MONTH(TODAY())+1, 1)</f>
        <v>43344</v>
      </c>
    </row>
    <row r="74" spans="1:62" x14ac:dyDescent="0.25">
      <c r="A74" s="7" t="s">
        <v>898</v>
      </c>
      <c r="J74">
        <v>50</v>
      </c>
      <c r="K74">
        <v>50</v>
      </c>
      <c r="M74">
        <v>50</v>
      </c>
      <c r="O74">
        <v>50</v>
      </c>
      <c r="Q74">
        <v>50</v>
      </c>
      <c r="X74">
        <v>1.25</v>
      </c>
      <c r="BH74" t="s">
        <v>900</v>
      </c>
      <c r="BI74" t="s">
        <v>900</v>
      </c>
      <c r="BJ74" t="s">
        <v>900</v>
      </c>
    </row>
    <row r="75" spans="1:62" x14ac:dyDescent="0.25">
      <c r="A75" s="7" t="s">
        <v>899</v>
      </c>
      <c r="X75">
        <v>0.45</v>
      </c>
    </row>
    <row r="76" spans="1:62" x14ac:dyDescent="0.25">
      <c r="A76" s="7" t="s">
        <v>954</v>
      </c>
      <c r="E76">
        <v>10</v>
      </c>
      <c r="G76" s="6">
        <v>100</v>
      </c>
    </row>
    <row r="77" spans="1:62" x14ac:dyDescent="0.25">
      <c r="A77" s="7" t="s">
        <v>973</v>
      </c>
      <c r="C77">
        <v>1</v>
      </c>
      <c r="D77">
        <v>55</v>
      </c>
      <c r="H77">
        <v>1</v>
      </c>
      <c r="I77">
        <v>75</v>
      </c>
    </row>
    <row r="78" spans="1:62" s="6" customFormat="1" x14ac:dyDescent="0.25">
      <c r="A78" s="7" t="s">
        <v>980</v>
      </c>
      <c r="D78" s="6">
        <v>55</v>
      </c>
      <c r="I78" s="6">
        <v>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0"/>
  <sheetViews>
    <sheetView workbookViewId="0">
      <pane xSplit="1" ySplit="1" topLeftCell="B26" activePane="bottomRight" state="frozen"/>
      <selection activeCell="E17" sqref="E17"/>
      <selection pane="topRight" activeCell="E17" sqref="E17"/>
      <selection pane="bottomLeft" activeCell="E17" sqref="E17"/>
      <selection pane="bottomRight" activeCell="C30" sqref="C30"/>
    </sheetView>
  </sheetViews>
  <sheetFormatPr defaultRowHeight="15" x14ac:dyDescent="0.25"/>
  <cols>
    <col min="1" max="1" width="46.28515625" bestFit="1" customWidth="1"/>
    <col min="2" max="2" width="28.42578125" bestFit="1" customWidth="1"/>
    <col min="3" max="3" width="28.42578125" style="6" customWidth="1"/>
    <col min="4" max="4" width="20.42578125" customWidth="1"/>
    <col min="5" max="5" width="21.7109375" bestFit="1" customWidth="1"/>
    <col min="6" max="6" width="51.5703125" bestFit="1" customWidth="1"/>
    <col min="7" max="7" width="51.5703125" style="6" customWidth="1"/>
    <col min="8" max="8" width="15.5703125" bestFit="1" customWidth="1"/>
    <col min="9" max="9" width="21.85546875" bestFit="1" customWidth="1"/>
    <col min="10" max="10" width="54.85546875" bestFit="1" customWidth="1"/>
    <col min="11" max="11" width="54.85546875" style="6" customWidth="1"/>
    <col min="12" max="12" width="15.28515625" bestFit="1" customWidth="1"/>
    <col min="13" max="13" width="21.5703125" bestFit="1" customWidth="1"/>
    <col min="14" max="14" width="47.5703125" bestFit="1" customWidth="1"/>
    <col min="15" max="15" width="15.42578125" bestFit="1" customWidth="1"/>
    <col min="16" max="16" width="21.7109375" bestFit="1" customWidth="1"/>
    <col min="17" max="17" width="42.28515625" bestFit="1" customWidth="1"/>
    <col min="18" max="18" width="15.5703125" bestFit="1" customWidth="1"/>
    <col min="19" max="19" width="21.85546875" bestFit="1" customWidth="1"/>
    <col min="20" max="20" width="43.28515625" bestFit="1" customWidth="1"/>
    <col min="21" max="21" width="15.28515625" bestFit="1" customWidth="1"/>
    <col min="22" max="23" width="21.5703125" bestFit="1" customWidth="1"/>
    <col min="24" max="24" width="10.85546875" bestFit="1" customWidth="1"/>
    <col min="25" max="25" width="19.28515625" customWidth="1"/>
    <col min="26" max="26" width="21.7109375" bestFit="1" customWidth="1"/>
    <col min="27" max="27" width="10.85546875" bestFit="1" customWidth="1"/>
    <col min="28" max="28" width="15.42578125" bestFit="1" customWidth="1"/>
    <col min="29" max="29" width="21.7109375" bestFit="1" customWidth="1"/>
    <col min="30" max="30" width="10.85546875" bestFit="1" customWidth="1"/>
    <col min="31" max="31" width="15.42578125" bestFit="1" customWidth="1"/>
    <col min="32" max="32" width="21.7109375" bestFit="1" customWidth="1"/>
    <col min="33" max="33" width="21.42578125" bestFit="1" customWidth="1"/>
    <col min="34" max="34" width="15.42578125" bestFit="1" customWidth="1"/>
    <col min="35" max="35" width="21.7109375" bestFit="1" customWidth="1"/>
    <col min="36" max="36" width="21.42578125" bestFit="1" customWidth="1"/>
    <col min="37" max="37" width="18.7109375" customWidth="1"/>
    <col min="38" max="38" width="21.7109375" bestFit="1" customWidth="1"/>
    <col min="39" max="39" width="26.5703125" customWidth="1"/>
    <col min="40" max="40" width="15.42578125" bestFit="1" customWidth="1"/>
    <col min="41" max="41" width="21.7109375" bestFit="1" customWidth="1"/>
    <col min="42" max="42" width="10.85546875" bestFit="1" customWidth="1"/>
    <col min="43" max="43" width="15.42578125" bestFit="1" customWidth="1"/>
    <col min="44" max="44" width="21.7109375" bestFit="1" customWidth="1"/>
    <col min="45" max="45" width="10.85546875" bestFit="1" customWidth="1"/>
    <col min="46" max="46" width="15.42578125" bestFit="1" customWidth="1"/>
    <col min="47" max="47" width="21.7109375" bestFit="1" customWidth="1"/>
    <col min="48" max="48" width="10.85546875" bestFit="1" customWidth="1"/>
    <col min="49" max="49" width="15.42578125" bestFit="1" customWidth="1"/>
    <col min="50" max="50" width="21.7109375" bestFit="1" customWidth="1"/>
    <col min="51" max="51" width="10.85546875" bestFit="1" customWidth="1"/>
    <col min="52" max="52" width="15.42578125" bestFit="1" customWidth="1"/>
    <col min="53" max="53" width="21.7109375" bestFit="1" customWidth="1"/>
    <col min="54" max="54" width="20.7109375" customWidth="1"/>
    <col min="55" max="55" width="20.5703125" bestFit="1" customWidth="1"/>
    <col min="56" max="57" width="12.140625" bestFit="1" customWidth="1"/>
    <col min="58" max="58" width="12" bestFit="1" customWidth="1"/>
    <col min="59" max="60" width="12.140625" bestFit="1" customWidth="1"/>
    <col min="61" max="61" width="12" bestFit="1" customWidth="1"/>
    <col min="65" max="65" width="13.140625" bestFit="1" customWidth="1"/>
    <col min="66" max="67" width="12.85546875" bestFit="1" customWidth="1"/>
    <col min="68" max="68" width="12.7109375" style="2" customWidth="1"/>
    <col min="69" max="69" width="12.28515625" style="2" customWidth="1"/>
    <col min="70" max="70" width="26.140625" bestFit="1" customWidth="1"/>
    <col min="71" max="71" width="20.7109375" customWidth="1"/>
    <col min="72" max="73" width="12" bestFit="1" customWidth="1"/>
    <col min="74" max="74" width="23.140625" customWidth="1"/>
    <col min="75" max="75" width="22.140625" customWidth="1"/>
    <col min="76" max="76" width="22.85546875" customWidth="1"/>
    <col min="77" max="77" width="24.42578125" customWidth="1"/>
    <col min="78" max="78" width="32.140625" customWidth="1"/>
    <col min="79" max="79" width="29.85546875" customWidth="1"/>
    <col min="80" max="80" width="24.5703125" customWidth="1"/>
    <col min="81" max="81" width="28.140625" customWidth="1"/>
    <col min="82" max="82" width="19.42578125" customWidth="1"/>
    <col min="83" max="83" width="17.42578125" customWidth="1"/>
    <col min="84" max="84" width="19.85546875" customWidth="1"/>
    <col min="85" max="85" width="16.85546875" customWidth="1"/>
  </cols>
  <sheetData>
    <row r="1" spans="1:85" x14ac:dyDescent="0.25">
      <c r="A1" s="2" t="s">
        <v>1</v>
      </c>
      <c r="B1" s="2" t="s">
        <v>36</v>
      </c>
      <c r="C1" s="2" t="s">
        <v>644</v>
      </c>
      <c r="D1" s="2" t="s">
        <v>12</v>
      </c>
      <c r="E1" s="2" t="s">
        <v>147</v>
      </c>
      <c r="F1" s="2" t="s">
        <v>38</v>
      </c>
      <c r="G1" s="2" t="s">
        <v>645</v>
      </c>
      <c r="H1" s="2" t="s">
        <v>14</v>
      </c>
      <c r="I1" s="2" t="s">
        <v>148</v>
      </c>
      <c r="J1" s="2" t="s">
        <v>40</v>
      </c>
      <c r="K1" s="2" t="s">
        <v>646</v>
      </c>
      <c r="L1" s="2" t="s">
        <v>35</v>
      </c>
      <c r="M1" s="2" t="s">
        <v>149</v>
      </c>
      <c r="N1" s="2" t="s">
        <v>146</v>
      </c>
      <c r="O1" s="2" t="s">
        <v>150</v>
      </c>
      <c r="P1" s="2" t="s">
        <v>151</v>
      </c>
      <c r="Q1" s="2" t="s">
        <v>152</v>
      </c>
      <c r="R1" s="2" t="s">
        <v>153</v>
      </c>
      <c r="S1" s="2" t="s">
        <v>154</v>
      </c>
      <c r="T1" s="2" t="s">
        <v>155</v>
      </c>
      <c r="U1" s="2" t="s">
        <v>156</v>
      </c>
      <c r="V1" s="2" t="s">
        <v>157</v>
      </c>
      <c r="W1" s="2" t="s">
        <v>201</v>
      </c>
      <c r="X1" s="2" t="s">
        <v>158</v>
      </c>
      <c r="Y1" s="2" t="s">
        <v>43</v>
      </c>
      <c r="Z1" s="2" t="s">
        <v>159</v>
      </c>
      <c r="AA1" s="2" t="s">
        <v>160</v>
      </c>
      <c r="AB1" s="2" t="s">
        <v>161</v>
      </c>
      <c r="AC1" s="2" t="s">
        <v>162</v>
      </c>
      <c r="AD1" s="2" t="s">
        <v>163</v>
      </c>
      <c r="AE1" s="2" t="s">
        <v>164</v>
      </c>
      <c r="AF1" s="2" t="s">
        <v>165</v>
      </c>
      <c r="AG1" s="2" t="s">
        <v>166</v>
      </c>
      <c r="AH1" s="2" t="s">
        <v>167</v>
      </c>
      <c r="AI1" s="2" t="s">
        <v>168</v>
      </c>
      <c r="AJ1" s="2" t="s">
        <v>169</v>
      </c>
      <c r="AK1" s="2" t="s">
        <v>170</v>
      </c>
      <c r="AL1" s="2" t="s">
        <v>171</v>
      </c>
      <c r="AM1" s="2" t="s">
        <v>172</v>
      </c>
      <c r="AN1" s="2" t="s">
        <v>173</v>
      </c>
      <c r="AO1" s="2" t="s">
        <v>174</v>
      </c>
      <c r="AP1" s="2" t="s">
        <v>175</v>
      </c>
      <c r="AQ1" s="2" t="s">
        <v>176</v>
      </c>
      <c r="AR1" s="2" t="s">
        <v>177</v>
      </c>
      <c r="AS1" s="2" t="s">
        <v>178</v>
      </c>
      <c r="AT1" s="2" t="s">
        <v>179</v>
      </c>
      <c r="AU1" s="2" t="s">
        <v>180</v>
      </c>
      <c r="AV1" s="2" t="s">
        <v>181</v>
      </c>
      <c r="AW1" s="2" t="s">
        <v>182</v>
      </c>
      <c r="AX1" s="2" t="s">
        <v>183</v>
      </c>
      <c r="AY1" s="2" t="s">
        <v>184</v>
      </c>
      <c r="AZ1" s="2" t="s">
        <v>185</v>
      </c>
      <c r="BA1" s="2" t="s">
        <v>186</v>
      </c>
      <c r="BB1" s="2" t="s">
        <v>287</v>
      </c>
      <c r="BC1" s="2" t="s">
        <v>340</v>
      </c>
      <c r="BD1" s="2" t="s">
        <v>13</v>
      </c>
      <c r="BE1" s="2" t="s">
        <v>15</v>
      </c>
      <c r="BF1" s="2" t="s">
        <v>334</v>
      </c>
      <c r="BG1" s="2" t="s">
        <v>335</v>
      </c>
      <c r="BH1" s="2" t="s">
        <v>336</v>
      </c>
      <c r="BI1" s="2" t="s">
        <v>337</v>
      </c>
      <c r="BJ1" s="2" t="s">
        <v>338</v>
      </c>
      <c r="BK1" s="2" t="s">
        <v>339</v>
      </c>
      <c r="BL1" s="2" t="s">
        <v>725</v>
      </c>
      <c r="BM1" s="2" t="s">
        <v>724</v>
      </c>
      <c r="BN1" s="20" t="s">
        <v>727</v>
      </c>
      <c r="BO1" s="20" t="s">
        <v>728</v>
      </c>
      <c r="BP1" s="20" t="s">
        <v>729</v>
      </c>
      <c r="BQ1" s="20" t="s">
        <v>730</v>
      </c>
      <c r="BR1" s="20" t="s">
        <v>732</v>
      </c>
      <c r="BS1" s="20" t="s">
        <v>733</v>
      </c>
      <c r="BT1" s="20" t="s">
        <v>734</v>
      </c>
      <c r="BU1" s="20" t="s">
        <v>759</v>
      </c>
      <c r="BV1" s="20"/>
      <c r="BW1" s="20"/>
      <c r="BX1" s="20"/>
      <c r="BY1" s="2"/>
      <c r="BZ1" s="2"/>
      <c r="CA1" s="2"/>
      <c r="CB1" s="20"/>
      <c r="CC1" s="20"/>
      <c r="CD1" s="20"/>
      <c r="CE1" s="20"/>
      <c r="CF1" s="20"/>
      <c r="CG1" s="20"/>
    </row>
    <row r="2" spans="1:85" x14ac:dyDescent="0.25">
      <c r="A2" t="s">
        <v>47</v>
      </c>
      <c r="B2" t="s">
        <v>37</v>
      </c>
      <c r="D2">
        <v>1150</v>
      </c>
      <c r="F2" t="s">
        <v>39</v>
      </c>
      <c r="H2" s="4" t="s">
        <v>42</v>
      </c>
      <c r="I2" s="4"/>
      <c r="J2" s="4" t="s">
        <v>41</v>
      </c>
      <c r="K2" s="4"/>
      <c r="L2">
        <v>800</v>
      </c>
      <c r="N2" t="s">
        <v>37</v>
      </c>
      <c r="O2">
        <v>1150</v>
      </c>
      <c r="Q2" t="s">
        <v>39</v>
      </c>
      <c r="R2" s="4" t="s">
        <v>42</v>
      </c>
      <c r="S2" s="4"/>
      <c r="T2" s="4" t="s">
        <v>41</v>
      </c>
      <c r="U2">
        <v>800</v>
      </c>
      <c r="Y2">
        <v>500</v>
      </c>
    </row>
    <row r="3" spans="1:85" x14ac:dyDescent="0.25">
      <c r="A3" t="s">
        <v>145</v>
      </c>
      <c r="B3" t="s">
        <v>187</v>
      </c>
      <c r="D3">
        <v>10</v>
      </c>
      <c r="E3" t="s">
        <v>199</v>
      </c>
      <c r="F3" t="s">
        <v>188</v>
      </c>
      <c r="H3">
        <v>11</v>
      </c>
      <c r="I3" t="s">
        <v>199</v>
      </c>
      <c r="J3" t="s">
        <v>189</v>
      </c>
      <c r="L3">
        <v>5</v>
      </c>
      <c r="M3" t="s">
        <v>199</v>
      </c>
      <c r="N3" t="s">
        <v>190</v>
      </c>
      <c r="O3">
        <v>5</v>
      </c>
      <c r="P3" t="s">
        <v>199</v>
      </c>
      <c r="Q3" t="s">
        <v>191</v>
      </c>
      <c r="R3">
        <v>5</v>
      </c>
      <c r="S3" t="s">
        <v>199</v>
      </c>
      <c r="T3" t="s">
        <v>192</v>
      </c>
      <c r="U3">
        <v>5</v>
      </c>
      <c r="V3" t="s">
        <v>199</v>
      </c>
      <c r="W3" t="s">
        <v>200</v>
      </c>
      <c r="X3" t="s">
        <v>193</v>
      </c>
      <c r="Y3">
        <v>800</v>
      </c>
      <c r="Z3" t="s">
        <v>199</v>
      </c>
      <c r="AA3" t="s">
        <v>193</v>
      </c>
      <c r="AB3">
        <v>10</v>
      </c>
      <c r="AC3" t="s">
        <v>199</v>
      </c>
      <c r="AD3" t="s">
        <v>193</v>
      </c>
      <c r="AE3">
        <v>20</v>
      </c>
      <c r="AG3" t="s">
        <v>194</v>
      </c>
      <c r="AH3">
        <v>30</v>
      </c>
      <c r="AJ3" t="s">
        <v>195</v>
      </c>
      <c r="AK3">
        <v>40</v>
      </c>
      <c r="AM3" t="s">
        <v>196</v>
      </c>
      <c r="AN3">
        <v>50</v>
      </c>
      <c r="AP3" t="s">
        <v>197</v>
      </c>
      <c r="AQ3">
        <v>60</v>
      </c>
      <c r="AR3" t="s">
        <v>199</v>
      </c>
      <c r="AS3" t="s">
        <v>198</v>
      </c>
      <c r="AT3">
        <v>70</v>
      </c>
      <c r="AU3" t="s">
        <v>199</v>
      </c>
      <c r="AV3" t="s">
        <v>193</v>
      </c>
      <c r="AW3">
        <v>22</v>
      </c>
      <c r="AY3" t="s">
        <v>193</v>
      </c>
      <c r="AZ3">
        <v>22</v>
      </c>
      <c r="BA3" t="s">
        <v>199</v>
      </c>
    </row>
    <row r="4" spans="1:85" x14ac:dyDescent="0.25">
      <c r="A4" t="s">
        <v>212</v>
      </c>
      <c r="Y4">
        <v>600</v>
      </c>
    </row>
    <row r="5" spans="1:85" x14ac:dyDescent="0.25">
      <c r="A5" t="s">
        <v>210</v>
      </c>
      <c r="Y5">
        <v>500</v>
      </c>
    </row>
    <row r="6" spans="1:85" x14ac:dyDescent="0.25">
      <c r="A6" t="s">
        <v>211</v>
      </c>
      <c r="Y6">
        <v>400</v>
      </c>
    </row>
    <row r="7" spans="1:85" x14ac:dyDescent="0.25">
      <c r="A7" t="s">
        <v>333</v>
      </c>
      <c r="D7">
        <v>50</v>
      </c>
      <c r="H7">
        <v>100</v>
      </c>
      <c r="L7">
        <v>150</v>
      </c>
      <c r="Y7">
        <v>30</v>
      </c>
      <c r="AB7">
        <v>300</v>
      </c>
      <c r="AE7">
        <v>200</v>
      </c>
      <c r="BB7">
        <v>600</v>
      </c>
      <c r="BC7">
        <v>425</v>
      </c>
      <c r="BD7">
        <v>50</v>
      </c>
      <c r="BE7">
        <v>100</v>
      </c>
      <c r="BF7">
        <v>150</v>
      </c>
      <c r="BG7">
        <v>30</v>
      </c>
      <c r="BH7">
        <v>250</v>
      </c>
      <c r="BI7">
        <v>250</v>
      </c>
      <c r="BJ7">
        <v>600</v>
      </c>
      <c r="BK7">
        <v>425</v>
      </c>
    </row>
    <row r="8" spans="1:85" x14ac:dyDescent="0.25">
      <c r="A8" t="s">
        <v>351</v>
      </c>
      <c r="D8">
        <v>100</v>
      </c>
      <c r="H8">
        <v>100</v>
      </c>
      <c r="L8">
        <v>150</v>
      </c>
      <c r="Y8">
        <v>30</v>
      </c>
      <c r="AB8">
        <v>300</v>
      </c>
      <c r="AE8">
        <v>200</v>
      </c>
      <c r="BB8">
        <v>650</v>
      </c>
      <c r="BC8">
        <v>425</v>
      </c>
      <c r="BD8">
        <v>100</v>
      </c>
      <c r="BE8">
        <v>100</v>
      </c>
      <c r="BF8">
        <v>150</v>
      </c>
      <c r="BG8">
        <v>30</v>
      </c>
      <c r="BH8">
        <v>250</v>
      </c>
      <c r="BI8">
        <v>250</v>
      </c>
      <c r="BJ8">
        <v>650</v>
      </c>
      <c r="BK8">
        <v>425</v>
      </c>
    </row>
    <row r="9" spans="1:85" x14ac:dyDescent="0.25">
      <c r="A9" t="s">
        <v>379</v>
      </c>
      <c r="AE9">
        <v>250</v>
      </c>
      <c r="BB9">
        <v>650</v>
      </c>
      <c r="BC9">
        <v>400</v>
      </c>
    </row>
    <row r="10" spans="1:85" x14ac:dyDescent="0.25">
      <c r="A10" s="7" t="s">
        <v>414</v>
      </c>
      <c r="Y10">
        <v>400</v>
      </c>
      <c r="AB10">
        <v>300</v>
      </c>
    </row>
    <row r="11" spans="1:85" x14ac:dyDescent="0.25">
      <c r="A11" t="s">
        <v>394</v>
      </c>
      <c r="Y11">
        <v>400</v>
      </c>
      <c r="AB11">
        <v>300</v>
      </c>
      <c r="BB11">
        <v>400</v>
      </c>
      <c r="BC11">
        <v>200</v>
      </c>
    </row>
    <row r="12" spans="1:85" x14ac:dyDescent="0.25">
      <c r="A12" t="s">
        <v>409</v>
      </c>
      <c r="Y12">
        <v>400</v>
      </c>
      <c r="AB12">
        <v>300</v>
      </c>
    </row>
    <row r="13" spans="1:85" s="6" customFormat="1" x14ac:dyDescent="0.25">
      <c r="A13" s="7" t="s">
        <v>433</v>
      </c>
      <c r="Y13" s="6">
        <v>400</v>
      </c>
      <c r="AB13" s="6">
        <v>300</v>
      </c>
      <c r="BP13" s="2"/>
      <c r="BQ13" s="2"/>
    </row>
    <row r="14" spans="1:85" s="6" customFormat="1" x14ac:dyDescent="0.25">
      <c r="A14" s="7" t="s">
        <v>548</v>
      </c>
      <c r="Y14" s="6">
        <v>400</v>
      </c>
      <c r="AB14" s="6">
        <v>300</v>
      </c>
      <c r="BP14" s="2"/>
      <c r="BQ14" s="2"/>
    </row>
    <row r="15" spans="1:85" s="6" customFormat="1" x14ac:dyDescent="0.25">
      <c r="A15" s="7" t="s">
        <v>568</v>
      </c>
      <c r="Y15" s="6">
        <v>400</v>
      </c>
      <c r="AB15" s="6">
        <v>300</v>
      </c>
      <c r="BP15" s="2"/>
      <c r="BQ15" s="2"/>
    </row>
    <row r="16" spans="1:85" x14ac:dyDescent="0.25">
      <c r="A16" t="s">
        <v>575</v>
      </c>
      <c r="J16" t="s">
        <v>579</v>
      </c>
      <c r="L16">
        <v>53.15</v>
      </c>
      <c r="N16" t="s">
        <v>580</v>
      </c>
      <c r="O16">
        <v>20</v>
      </c>
      <c r="Q16" t="s">
        <v>581</v>
      </c>
      <c r="R16">
        <v>25</v>
      </c>
      <c r="T16" t="s">
        <v>582</v>
      </c>
      <c r="U16">
        <v>5</v>
      </c>
      <c r="AE16">
        <v>175</v>
      </c>
      <c r="AG16" t="s">
        <v>583</v>
      </c>
      <c r="AH16">
        <v>6.5</v>
      </c>
      <c r="AJ16" t="s">
        <v>585</v>
      </c>
      <c r="AK16">
        <v>58</v>
      </c>
      <c r="AM16" t="s">
        <v>584</v>
      </c>
      <c r="AN16">
        <v>57</v>
      </c>
    </row>
    <row r="17" spans="1:73" x14ac:dyDescent="0.25">
      <c r="A17" t="s">
        <v>588</v>
      </c>
      <c r="B17" t="s">
        <v>591</v>
      </c>
      <c r="D17">
        <v>53.15</v>
      </c>
      <c r="F17" t="s">
        <v>580</v>
      </c>
      <c r="H17">
        <v>20</v>
      </c>
      <c r="J17" t="s">
        <v>581</v>
      </c>
      <c r="L17">
        <v>25</v>
      </c>
      <c r="N17" t="s">
        <v>582</v>
      </c>
      <c r="O17">
        <v>5</v>
      </c>
    </row>
    <row r="18" spans="1:73" s="6" customFormat="1" x14ac:dyDescent="0.25">
      <c r="A18" s="7" t="s">
        <v>635</v>
      </c>
      <c r="D18" s="6">
        <v>125</v>
      </c>
      <c r="H18" s="6">
        <v>50</v>
      </c>
      <c r="L18" s="6">
        <v>40</v>
      </c>
      <c r="Y18" s="6">
        <v>400</v>
      </c>
      <c r="AB18" s="6">
        <v>300</v>
      </c>
      <c r="AE18" s="6">
        <v>300</v>
      </c>
      <c r="BB18" s="6">
        <v>400</v>
      </c>
      <c r="BC18" s="6">
        <v>500</v>
      </c>
      <c r="BP18" s="2"/>
      <c r="BQ18" s="2"/>
    </row>
    <row r="19" spans="1:73" x14ac:dyDescent="0.25">
      <c r="A19" s="6" t="s">
        <v>690</v>
      </c>
      <c r="B19" t="s">
        <v>688</v>
      </c>
      <c r="D19">
        <v>1000</v>
      </c>
    </row>
    <row r="20" spans="1:73" x14ac:dyDescent="0.25">
      <c r="A20" t="s">
        <v>691</v>
      </c>
      <c r="B20" t="s">
        <v>688</v>
      </c>
      <c r="D20">
        <v>1500</v>
      </c>
    </row>
    <row r="21" spans="1:73" x14ac:dyDescent="0.25">
      <c r="A21" t="s">
        <v>692</v>
      </c>
      <c r="Y21">
        <v>400</v>
      </c>
      <c r="AB21">
        <v>300</v>
      </c>
      <c r="BB21">
        <v>400</v>
      </c>
      <c r="BC21">
        <v>200</v>
      </c>
    </row>
    <row r="22" spans="1:73" x14ac:dyDescent="0.25">
      <c r="A22" s="6" t="s">
        <v>710</v>
      </c>
      <c r="Y22">
        <v>100</v>
      </c>
      <c r="AB22">
        <v>100</v>
      </c>
      <c r="AE22">
        <v>250</v>
      </c>
      <c r="AW22">
        <v>250</v>
      </c>
      <c r="AZ22">
        <v>250</v>
      </c>
      <c r="BC22">
        <v>250</v>
      </c>
    </row>
    <row r="23" spans="1:73" x14ac:dyDescent="0.25">
      <c r="A23" t="s">
        <v>716</v>
      </c>
      <c r="B23" t="s">
        <v>726</v>
      </c>
      <c r="D23">
        <v>101</v>
      </c>
      <c r="AE23">
        <v>102</v>
      </c>
      <c r="BC23">
        <v>104</v>
      </c>
      <c r="BL23" t="s">
        <v>106</v>
      </c>
      <c r="BM23" t="s">
        <v>719</v>
      </c>
      <c r="BN23" t="s">
        <v>106</v>
      </c>
      <c r="BO23" t="s">
        <v>719</v>
      </c>
      <c r="BP23" s="2" t="s">
        <v>106</v>
      </c>
      <c r="BQ23" s="16" t="s">
        <v>719</v>
      </c>
      <c r="BR23" s="16" t="s">
        <v>735</v>
      </c>
      <c r="BS23">
        <v>109</v>
      </c>
      <c r="BT23" t="s">
        <v>425</v>
      </c>
    </row>
    <row r="24" spans="1:73" s="6" customFormat="1" x14ac:dyDescent="0.25">
      <c r="A24" s="6" t="s">
        <v>687</v>
      </c>
      <c r="B24" s="6" t="s">
        <v>726</v>
      </c>
      <c r="D24" s="6">
        <v>101</v>
      </c>
      <c r="AE24" s="6">
        <v>102</v>
      </c>
      <c r="AY24" s="6">
        <v>104</v>
      </c>
      <c r="BL24" s="6" t="s">
        <v>106</v>
      </c>
      <c r="BM24" s="6" t="s">
        <v>719</v>
      </c>
      <c r="BN24" s="6" t="s">
        <v>106</v>
      </c>
      <c r="BO24" s="6" t="s">
        <v>719</v>
      </c>
      <c r="BP24" s="2" t="s">
        <v>106</v>
      </c>
      <c r="BQ24" s="2" t="s">
        <v>719</v>
      </c>
      <c r="BR24" s="16" t="s">
        <v>735</v>
      </c>
      <c r="BT24" s="6" t="s">
        <v>719</v>
      </c>
      <c r="BU24" s="6" t="s">
        <v>106</v>
      </c>
    </row>
    <row r="25" spans="1:73" s="6" customFormat="1" x14ac:dyDescent="0.25">
      <c r="A25" s="6" t="s">
        <v>749</v>
      </c>
      <c r="D25" s="6">
        <v>100</v>
      </c>
      <c r="H25" s="6">
        <v>100</v>
      </c>
      <c r="L25" s="6">
        <v>100</v>
      </c>
    </row>
    <row r="26" spans="1:73" s="6" customFormat="1" x14ac:dyDescent="0.25">
      <c r="A26" s="6" t="s">
        <v>750</v>
      </c>
      <c r="BD26" s="6">
        <v>50</v>
      </c>
      <c r="BE26" s="6">
        <v>50</v>
      </c>
      <c r="BF26" s="6">
        <v>50</v>
      </c>
    </row>
    <row r="27" spans="1:73" x14ac:dyDescent="0.25">
      <c r="A27" t="s">
        <v>766</v>
      </c>
      <c r="AE27">
        <v>1102</v>
      </c>
      <c r="BO27" t="s">
        <v>425</v>
      </c>
    </row>
    <row r="28" spans="1:73" x14ac:dyDescent="0.25">
      <c r="A28" s="7" t="s">
        <v>889</v>
      </c>
      <c r="D28">
        <v>20</v>
      </c>
      <c r="H28">
        <v>20</v>
      </c>
      <c r="L28">
        <v>20</v>
      </c>
      <c r="Y28">
        <v>20</v>
      </c>
      <c r="AB28">
        <v>20</v>
      </c>
      <c r="AE28">
        <v>20</v>
      </c>
    </row>
    <row r="29" spans="1:73" s="6" customFormat="1" x14ac:dyDescent="0.25">
      <c r="A29" s="6" t="s">
        <v>978</v>
      </c>
      <c r="B29" s="6" t="s">
        <v>726</v>
      </c>
      <c r="D29" s="6">
        <v>201</v>
      </c>
      <c r="AE29" s="6">
        <v>202</v>
      </c>
      <c r="BN29" s="6" t="s">
        <v>106</v>
      </c>
      <c r="BO29" s="6" t="s">
        <v>719</v>
      </c>
      <c r="BP29" s="2"/>
      <c r="BQ29" s="16"/>
      <c r="BR29" s="16" t="s">
        <v>735</v>
      </c>
      <c r="BS29" s="6">
        <v>120</v>
      </c>
      <c r="BT29" s="6" t="s">
        <v>425</v>
      </c>
    </row>
    <row r="30" spans="1:73" s="6" customFormat="1" x14ac:dyDescent="0.25">
      <c r="A30" s="6" t="s">
        <v>979</v>
      </c>
      <c r="B30" s="6" t="s">
        <v>726</v>
      </c>
      <c r="D30" s="6">
        <v>301</v>
      </c>
      <c r="AE30" s="6">
        <v>302</v>
      </c>
      <c r="BN30" s="6" t="s">
        <v>106</v>
      </c>
      <c r="BO30" s="6" t="s">
        <v>719</v>
      </c>
      <c r="BP30" s="2"/>
      <c r="BQ30" s="16"/>
      <c r="BR30" s="16" t="s">
        <v>735</v>
      </c>
      <c r="BS30" s="6">
        <v>150</v>
      </c>
      <c r="BT30" s="6" t="s">
        <v>425</v>
      </c>
    </row>
  </sheetData>
  <pageMargins left="0.7" right="0.7" top="0.75" bottom="0.75" header="0.3" footer="0.3"/>
  <pageSetup orientation="portrait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pane xSplit="1" ySplit="1" topLeftCell="R2" activePane="bottomRight" state="frozen"/>
      <selection activeCell="E17" sqref="E17"/>
      <selection pane="topRight" activeCell="E17" sqref="E17"/>
      <selection pane="bottomLeft" activeCell="E17" sqref="E17"/>
      <selection pane="bottomRight" activeCell="E29" sqref="E29"/>
    </sheetView>
  </sheetViews>
  <sheetFormatPr defaultRowHeight="15" x14ac:dyDescent="0.25"/>
  <cols>
    <col min="1" max="1" width="43.7109375" bestFit="1" customWidth="1"/>
    <col min="2" max="2" width="24.42578125" customWidth="1"/>
    <col min="3" max="3" width="15.42578125" bestFit="1" customWidth="1"/>
    <col min="4" max="4" width="15.42578125" customWidth="1"/>
    <col min="5" max="5" width="15.5703125" bestFit="1" customWidth="1"/>
    <col min="6" max="6" width="15.5703125" customWidth="1"/>
    <col min="7" max="7" width="18.5703125" bestFit="1" customWidth="1"/>
    <col min="8" max="8" width="16" bestFit="1" customWidth="1"/>
    <col min="9" max="11" width="16" style="6" customWidth="1"/>
    <col min="12" max="12" width="15.42578125" bestFit="1" customWidth="1"/>
    <col min="13" max="13" width="15.42578125" customWidth="1"/>
    <col min="14" max="14" width="10.7109375" bestFit="1" customWidth="1"/>
    <col min="15" max="15" width="14.7109375" bestFit="1" customWidth="1"/>
    <col min="16" max="16" width="15.5703125" bestFit="1" customWidth="1"/>
    <col min="17" max="17" width="10.7109375" bestFit="1" customWidth="1"/>
    <col min="18" max="18" width="14.7109375" bestFit="1" customWidth="1"/>
    <col min="19" max="20" width="17.5703125" bestFit="1" customWidth="1"/>
    <col min="21" max="21" width="18.140625" bestFit="1" customWidth="1"/>
    <col min="22" max="22" width="13.42578125" bestFit="1" customWidth="1"/>
    <col min="23" max="23" width="17.42578125" bestFit="1" customWidth="1"/>
    <col min="24" max="24" width="15.140625" bestFit="1" customWidth="1"/>
    <col min="26" max="26" width="12" bestFit="1" customWidth="1"/>
  </cols>
  <sheetData>
    <row r="1" spans="1:26" s="2" customFormat="1" x14ac:dyDescent="0.25">
      <c r="A1" s="2" t="s">
        <v>1</v>
      </c>
      <c r="B1" s="2" t="s">
        <v>16</v>
      </c>
      <c r="C1" s="2" t="s">
        <v>17</v>
      </c>
      <c r="D1" s="2" t="s">
        <v>18</v>
      </c>
      <c r="E1" s="2" t="s">
        <v>222</v>
      </c>
      <c r="F1" s="2" t="s">
        <v>272</v>
      </c>
      <c r="G1" s="2" t="s">
        <v>273</v>
      </c>
      <c r="H1" s="2" t="s">
        <v>342</v>
      </c>
      <c r="I1" s="2" t="s">
        <v>641</v>
      </c>
      <c r="J1" s="2" t="s">
        <v>642</v>
      </c>
      <c r="K1" s="2" t="s">
        <v>643</v>
      </c>
      <c r="L1" s="2" t="s">
        <v>343</v>
      </c>
      <c r="M1" s="2" t="s">
        <v>344</v>
      </c>
      <c r="N1" s="2" t="s">
        <v>614</v>
      </c>
      <c r="O1" s="2" t="s">
        <v>615</v>
      </c>
      <c r="P1" s="2" t="s">
        <v>345</v>
      </c>
      <c r="Q1" s="2" t="s">
        <v>616</v>
      </c>
      <c r="R1" s="2" t="s">
        <v>617</v>
      </c>
      <c r="S1" s="2" t="s">
        <v>618</v>
      </c>
      <c r="T1" s="2" t="s">
        <v>619</v>
      </c>
      <c r="U1" s="2" t="s">
        <v>625</v>
      </c>
      <c r="V1" s="2" t="s">
        <v>742</v>
      </c>
      <c r="W1" s="2" t="s">
        <v>743</v>
      </c>
      <c r="X1" s="2" t="s">
        <v>744</v>
      </c>
      <c r="Y1" s="2" t="s">
        <v>745</v>
      </c>
      <c r="Z1" s="2" t="s">
        <v>747</v>
      </c>
    </row>
    <row r="2" spans="1:26" x14ac:dyDescent="0.25">
      <c r="A2" t="s">
        <v>48</v>
      </c>
      <c r="B2">
        <v>350</v>
      </c>
      <c r="E2" s="4"/>
      <c r="F2" s="4"/>
      <c r="P2" s="4"/>
    </row>
    <row r="3" spans="1:26" x14ac:dyDescent="0.25">
      <c r="A3" t="s">
        <v>216</v>
      </c>
      <c r="B3">
        <v>150</v>
      </c>
    </row>
    <row r="4" spans="1:26" x14ac:dyDescent="0.25">
      <c r="A4" t="s">
        <v>215</v>
      </c>
      <c r="B4">
        <v>50</v>
      </c>
    </row>
    <row r="5" spans="1:26" x14ac:dyDescent="0.25">
      <c r="A5" t="s">
        <v>217</v>
      </c>
      <c r="B5">
        <v>100</v>
      </c>
    </row>
    <row r="6" spans="1:26" x14ac:dyDescent="0.25">
      <c r="A6" t="s">
        <v>219</v>
      </c>
      <c r="B6">
        <v>51</v>
      </c>
    </row>
    <row r="7" spans="1:26" x14ac:dyDescent="0.25">
      <c r="A7" t="s">
        <v>220</v>
      </c>
      <c r="B7">
        <v>52</v>
      </c>
    </row>
    <row r="8" spans="1:26" x14ac:dyDescent="0.25">
      <c r="A8" t="s">
        <v>221</v>
      </c>
      <c r="B8">
        <v>60</v>
      </c>
    </row>
    <row r="9" spans="1:26" x14ac:dyDescent="0.25">
      <c r="A9" t="s">
        <v>223</v>
      </c>
      <c r="C9">
        <v>300</v>
      </c>
      <c r="D9">
        <v>400</v>
      </c>
      <c r="E9">
        <v>500</v>
      </c>
    </row>
    <row r="10" spans="1:26" x14ac:dyDescent="0.25">
      <c r="A10" t="s">
        <v>271</v>
      </c>
      <c r="C10">
        <v>1203</v>
      </c>
      <c r="F10" t="s">
        <v>274</v>
      </c>
      <c r="G10">
        <v>1206</v>
      </c>
    </row>
    <row r="11" spans="1:26" x14ac:dyDescent="0.25">
      <c r="A11" t="s">
        <v>288</v>
      </c>
      <c r="B11">
        <v>25</v>
      </c>
      <c r="C11">
        <v>100</v>
      </c>
      <c r="D11">
        <v>100</v>
      </c>
      <c r="E11">
        <v>150</v>
      </c>
      <c r="H11">
        <v>25</v>
      </c>
      <c r="L11">
        <v>25</v>
      </c>
      <c r="M11">
        <v>25</v>
      </c>
      <c r="P11">
        <v>150</v>
      </c>
    </row>
    <row r="12" spans="1:26" x14ac:dyDescent="0.25">
      <c r="A12" t="s">
        <v>341</v>
      </c>
      <c r="B12">
        <v>25</v>
      </c>
      <c r="C12">
        <v>100</v>
      </c>
      <c r="D12">
        <v>100</v>
      </c>
      <c r="E12">
        <v>100</v>
      </c>
      <c r="H12">
        <v>25</v>
      </c>
      <c r="L12">
        <v>25</v>
      </c>
      <c r="M12">
        <v>25</v>
      </c>
      <c r="P12">
        <v>100</v>
      </c>
    </row>
    <row r="13" spans="1:26" x14ac:dyDescent="0.25">
      <c r="A13" t="s">
        <v>394</v>
      </c>
      <c r="B13">
        <v>75</v>
      </c>
    </row>
    <row r="14" spans="1:26" x14ac:dyDescent="0.25">
      <c r="A14" t="s">
        <v>409</v>
      </c>
      <c r="B14">
        <v>40</v>
      </c>
      <c r="C14">
        <v>1250</v>
      </c>
      <c r="F14" t="s">
        <v>411</v>
      </c>
      <c r="G14">
        <v>125</v>
      </c>
    </row>
    <row r="15" spans="1:26" x14ac:dyDescent="0.25">
      <c r="A15" s="6" t="s">
        <v>624</v>
      </c>
      <c r="N15">
        <v>500</v>
      </c>
      <c r="O15">
        <v>500</v>
      </c>
      <c r="Q15">
        <v>500</v>
      </c>
      <c r="R15">
        <v>500</v>
      </c>
    </row>
    <row r="16" spans="1:26" x14ac:dyDescent="0.25">
      <c r="A16" s="6" t="s">
        <v>622</v>
      </c>
      <c r="S16" t="s">
        <v>620</v>
      </c>
      <c r="T16" t="s">
        <v>621</v>
      </c>
    </row>
    <row r="17" spans="1:26" x14ac:dyDescent="0.25">
      <c r="A17" t="s">
        <v>623</v>
      </c>
      <c r="N17">
        <v>500</v>
      </c>
      <c r="O17">
        <v>500</v>
      </c>
    </row>
    <row r="18" spans="1:26" x14ac:dyDescent="0.25">
      <c r="A18" s="7" t="s">
        <v>635</v>
      </c>
      <c r="I18" s="6">
        <v>40</v>
      </c>
      <c r="J18" s="6">
        <v>125</v>
      </c>
      <c r="K18" s="6">
        <v>0</v>
      </c>
    </row>
    <row r="19" spans="1:26" x14ac:dyDescent="0.25">
      <c r="A19" t="s">
        <v>692</v>
      </c>
      <c r="B19">
        <v>65</v>
      </c>
    </row>
    <row r="20" spans="1:26" x14ac:dyDescent="0.25">
      <c r="A20" s="6" t="s">
        <v>710</v>
      </c>
      <c r="B20">
        <v>75</v>
      </c>
      <c r="D20">
        <v>1050</v>
      </c>
    </row>
    <row r="21" spans="1:26" x14ac:dyDescent="0.25">
      <c r="A21" t="s">
        <v>716</v>
      </c>
      <c r="B21">
        <v>202</v>
      </c>
      <c r="C21">
        <v>203</v>
      </c>
      <c r="D21">
        <v>204</v>
      </c>
      <c r="E21">
        <v>205</v>
      </c>
      <c r="F21" t="s">
        <v>736</v>
      </c>
      <c r="G21">
        <v>206</v>
      </c>
    </row>
    <row r="22" spans="1:26" x14ac:dyDescent="0.25">
      <c r="A22" t="s">
        <v>687</v>
      </c>
      <c r="G22">
        <v>50</v>
      </c>
      <c r="N22">
        <v>50</v>
      </c>
      <c r="V22">
        <v>100</v>
      </c>
      <c r="W22">
        <v>200</v>
      </c>
      <c r="X22">
        <v>300</v>
      </c>
      <c r="Y22" t="s">
        <v>746</v>
      </c>
      <c r="Z22" t="s">
        <v>106</v>
      </c>
    </row>
    <row r="23" spans="1:26" x14ac:dyDescent="0.25">
      <c r="A23" s="7" t="s">
        <v>771</v>
      </c>
      <c r="B23">
        <v>100</v>
      </c>
      <c r="C23">
        <v>100</v>
      </c>
      <c r="D23">
        <v>100</v>
      </c>
    </row>
    <row r="24" spans="1:26" x14ac:dyDescent="0.25">
      <c r="A24" s="7" t="s">
        <v>770</v>
      </c>
      <c r="H24">
        <v>50</v>
      </c>
      <c r="L24">
        <v>50</v>
      </c>
      <c r="M24">
        <v>50</v>
      </c>
    </row>
    <row r="25" spans="1:26" x14ac:dyDescent="0.25">
      <c r="A25" s="7" t="s">
        <v>889</v>
      </c>
      <c r="B25">
        <v>20</v>
      </c>
      <c r="C25">
        <v>50</v>
      </c>
      <c r="H25">
        <v>0</v>
      </c>
    </row>
    <row r="26" spans="1:26" x14ac:dyDescent="0.25">
      <c r="A26" s="7" t="s">
        <v>632</v>
      </c>
      <c r="H26" s="6">
        <v>0</v>
      </c>
    </row>
    <row r="27" spans="1:26" s="6" customFormat="1" x14ac:dyDescent="0.25">
      <c r="A27" s="7" t="s">
        <v>478</v>
      </c>
      <c r="H27" s="6">
        <v>0</v>
      </c>
    </row>
    <row r="28" spans="1:26" s="6" customFormat="1" x14ac:dyDescent="0.25">
      <c r="A28" s="6" t="s">
        <v>978</v>
      </c>
      <c r="D28" s="6">
        <v>207</v>
      </c>
    </row>
    <row r="29" spans="1:26" s="6" customFormat="1" x14ac:dyDescent="0.25">
      <c r="A29" s="6" t="s">
        <v>979</v>
      </c>
      <c r="D29" s="6">
        <v>210</v>
      </c>
    </row>
  </sheetData>
  <pageMargins left="0.7" right="0.7" top="0.75" bottom="0.75" header="0.3" footer="0.3"/>
  <pageSetup orientation="portrait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opLeftCell="F1" workbookViewId="0">
      <selection activeCell="S8" sqref="S8"/>
    </sheetView>
  </sheetViews>
  <sheetFormatPr defaultRowHeight="15" x14ac:dyDescent="0.25"/>
  <cols>
    <col min="1" max="1" width="22.7109375" bestFit="1" customWidth="1"/>
    <col min="2" max="2" width="14.28515625" style="6" customWidth="1"/>
    <col min="3" max="3" width="15.28515625" style="6" bestFit="1" customWidth="1"/>
    <col min="4" max="4" width="13.7109375" bestFit="1" customWidth="1"/>
    <col min="5" max="5" width="10.42578125" customWidth="1"/>
    <col min="6" max="6" width="11.28515625" bestFit="1" customWidth="1"/>
    <col min="7" max="7" width="11.28515625" style="6" bestFit="1" customWidth="1"/>
    <col min="8" max="8" width="13.7109375" bestFit="1" customWidth="1"/>
    <col min="9" max="9" width="11.7109375" bestFit="1" customWidth="1"/>
    <col min="10" max="10" width="18.42578125" style="6" bestFit="1" customWidth="1"/>
    <col min="11" max="11" width="22" bestFit="1" customWidth="1"/>
    <col min="12" max="12" width="10.42578125" bestFit="1" customWidth="1"/>
    <col min="13" max="13" width="11.28515625" bestFit="1" customWidth="1"/>
    <col min="14" max="14" width="13.7109375" bestFit="1" customWidth="1"/>
    <col min="15" max="15" width="10.42578125" bestFit="1" customWidth="1"/>
    <col min="16" max="16" width="11.28515625" bestFit="1" customWidth="1"/>
  </cols>
  <sheetData>
    <row r="1" spans="1:29" s="2" customFormat="1" x14ac:dyDescent="0.25">
      <c r="A1" s="2" t="s">
        <v>1</v>
      </c>
      <c r="B1" s="2" t="s">
        <v>939</v>
      </c>
      <c r="C1" s="2" t="s">
        <v>940</v>
      </c>
      <c r="D1" s="2" t="s">
        <v>921</v>
      </c>
      <c r="E1" s="2" t="s">
        <v>922</v>
      </c>
      <c r="F1" s="2" t="s">
        <v>923</v>
      </c>
      <c r="G1" s="2" t="s">
        <v>952</v>
      </c>
      <c r="H1" s="2" t="s">
        <v>925</v>
      </c>
      <c r="I1" s="2" t="s">
        <v>924</v>
      </c>
      <c r="J1" s="2" t="s">
        <v>953</v>
      </c>
      <c r="K1" s="2" t="s">
        <v>931</v>
      </c>
      <c r="L1" s="2" t="s">
        <v>964</v>
      </c>
      <c r="M1" s="2" t="s">
        <v>963</v>
      </c>
      <c r="N1" s="2" t="s">
        <v>962</v>
      </c>
      <c r="O1" s="2" t="s">
        <v>961</v>
      </c>
      <c r="P1" s="2" t="s">
        <v>960</v>
      </c>
      <c r="Q1" s="2" t="s">
        <v>959</v>
      </c>
      <c r="R1" s="2" t="s">
        <v>958</v>
      </c>
      <c r="S1" s="2" t="s">
        <v>957</v>
      </c>
      <c r="X1" s="7"/>
      <c r="AB1" s="7"/>
      <c r="AC1" s="7"/>
    </row>
    <row r="2" spans="1:29" x14ac:dyDescent="0.25">
      <c r="A2" t="s">
        <v>926</v>
      </c>
      <c r="B2" s="6" t="s">
        <v>941</v>
      </c>
      <c r="C2" s="6" t="s">
        <v>942</v>
      </c>
      <c r="D2">
        <v>200</v>
      </c>
      <c r="K2" s="29" t="s">
        <v>947</v>
      </c>
    </row>
    <row r="3" spans="1:29" x14ac:dyDescent="0.25">
      <c r="A3" s="6" t="s">
        <v>927</v>
      </c>
      <c r="B3" s="6" t="s">
        <v>943</v>
      </c>
      <c r="C3" s="6" t="s">
        <v>944</v>
      </c>
      <c r="D3" s="6">
        <v>300</v>
      </c>
      <c r="E3" s="6">
        <v>100</v>
      </c>
      <c r="F3" s="6"/>
      <c r="H3" t="s">
        <v>199</v>
      </c>
      <c r="I3" s="6"/>
      <c r="K3" s="29" t="s">
        <v>947</v>
      </c>
    </row>
    <row r="4" spans="1:29" s="30" customFormat="1" x14ac:dyDescent="0.25">
      <c r="A4" s="30" t="s">
        <v>928</v>
      </c>
      <c r="B4" s="6" t="s">
        <v>945</v>
      </c>
      <c r="C4" s="6" t="s">
        <v>946</v>
      </c>
      <c r="D4" s="30">
        <v>500</v>
      </c>
      <c r="H4" s="30" t="s">
        <v>199</v>
      </c>
      <c r="I4" s="30" t="s">
        <v>199</v>
      </c>
      <c r="K4" s="31" t="s">
        <v>930</v>
      </c>
    </row>
    <row r="5" spans="1:29" s="30" customFormat="1" x14ac:dyDescent="0.25">
      <c r="A5" s="30" t="s">
        <v>929</v>
      </c>
      <c r="B5" s="6" t="s">
        <v>948</v>
      </c>
      <c r="C5" s="6" t="s">
        <v>949</v>
      </c>
      <c r="D5" s="30">
        <v>600</v>
      </c>
      <c r="E5" s="30">
        <v>100</v>
      </c>
      <c r="F5" s="30" t="s">
        <v>933</v>
      </c>
      <c r="H5" s="30" t="s">
        <v>199</v>
      </c>
      <c r="K5" s="31" t="s">
        <v>932</v>
      </c>
    </row>
    <row r="6" spans="1:29" s="6" customFormat="1" x14ac:dyDescent="0.25">
      <c r="A6" s="6" t="s">
        <v>950</v>
      </c>
      <c r="B6" s="6" t="s">
        <v>941</v>
      </c>
      <c r="C6" s="6" t="s">
        <v>951</v>
      </c>
      <c r="D6" s="6">
        <v>200</v>
      </c>
      <c r="E6" s="6">
        <v>200</v>
      </c>
      <c r="G6" s="6" t="s">
        <v>106</v>
      </c>
      <c r="J6" s="6" t="s">
        <v>199</v>
      </c>
      <c r="K6" s="29"/>
    </row>
    <row r="7" spans="1:29" x14ac:dyDescent="0.25">
      <c r="A7" t="s">
        <v>955</v>
      </c>
      <c r="D7">
        <v>100</v>
      </c>
      <c r="E7">
        <v>100</v>
      </c>
    </row>
    <row r="8" spans="1:29" s="6" customFormat="1" x14ac:dyDescent="0.25">
      <c r="A8" s="30" t="s">
        <v>956</v>
      </c>
      <c r="L8" s="6">
        <v>500</v>
      </c>
      <c r="N8" s="6">
        <v>100</v>
      </c>
      <c r="R8" s="6">
        <v>100</v>
      </c>
    </row>
    <row r="9" spans="1:29" x14ac:dyDescent="0.25">
      <c r="A9" s="30" t="s">
        <v>966</v>
      </c>
      <c r="D9" s="6"/>
      <c r="E9" s="6"/>
      <c r="L9">
        <v>100</v>
      </c>
    </row>
    <row r="10" spans="1:29" x14ac:dyDescent="0.25">
      <c r="A10" s="6"/>
      <c r="D10" s="6"/>
      <c r="E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Readme</vt:lpstr>
      <vt:lpstr>SetBasicData</vt:lpstr>
      <vt:lpstr>Set700Section</vt:lpstr>
      <vt:lpstr>Set800Section</vt:lpstr>
      <vt:lpstr>Set900Section</vt:lpstr>
      <vt:lpstr>Set1000Section</vt:lpstr>
      <vt:lpstr>Set1100Section</vt:lpstr>
      <vt:lpstr>Set1200Section</vt:lpstr>
      <vt:lpstr>SetPCData</vt:lpstr>
      <vt:lpstr>Set1300Section</vt:lpstr>
      <vt:lpstr>SetFeeDetails</vt:lpstr>
      <vt:lpstr>VerifySec32PointsandFees</vt:lpstr>
      <vt:lpstr>VerifyDailyInterest</vt:lpstr>
      <vt:lpstr>TotalEstimatedFunds</vt:lpstr>
      <vt:lpstr>VerifyClosingCostsSummary</vt:lpstr>
      <vt:lpstr>ChangeApprisalFee</vt:lpstr>
      <vt:lpstr>VerifyTotalEstimatedFunds</vt:lpstr>
      <vt:lpstr>VerifyFeeDetails</vt:lpstr>
      <vt:lpstr>VerifyMIPGuaranteeFeeCalc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2018-08-10T06:32:43Z</dcterms:modified>
</cp:coreProperties>
</file>