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00" windowHeight="2835" tabRatio="940" activeTab="1"/>
  </bookViews>
  <sheets>
    <sheet name="Readme" sheetId="4" r:id="rId1"/>
    <sheet name="SetClosingInformation" sheetId="8" r:id="rId2"/>
    <sheet name="SetContactInformation" sheetId="36" r:id="rId3"/>
    <sheet name="SetCDDateIssue" sheetId="9" r:id="rId4"/>
    <sheet name="SetBorrowerTransaction" sheetId="7" r:id="rId5"/>
    <sheet name="VerifyBorrowerCash" sheetId="5" r:id="rId6"/>
    <sheet name="SetLoanCalculations" sheetId="10" r:id="rId7"/>
    <sheet name="Page3_AdjustmentAndOtherCredits" sheetId="28" r:id="rId8"/>
    <sheet name="VerifySectionJ" sheetId="11" r:id="rId9"/>
    <sheet name="SetCalculatingCashtoClose" sheetId="12" r:id="rId10"/>
    <sheet name="SetToleranceCure" sheetId="13" r:id="rId11"/>
    <sheet name="SetSendDocuments" sheetId="34" r:id="rId12"/>
    <sheet name="CDPage2" sheetId="35" r:id="rId13"/>
    <sheet name="SetLenderCDPage1" sheetId="19" r:id="rId14"/>
    <sheet name="SetSellerTransaction" sheetId="20" r:id="rId15"/>
    <sheet name="VerifyPrepaidInterest" sheetId="21" r:id="rId16"/>
    <sheet name="SetLender" sheetId="14" r:id="rId17"/>
    <sheet name="SetMortgageBroker" sheetId="15" r:id="rId18"/>
    <sheet name="SetRealEstateBrokerB" sheetId="16" r:id="rId19"/>
    <sheet name="SetRealEstateBrokerS" sheetId="17" r:id="rId20"/>
    <sheet name="SetSettlementAgent" sheetId="18" r:id="rId21"/>
    <sheet name="DenialFormStatements" sheetId="22" r:id="rId22"/>
    <sheet name="VerifyCalculatingCashtoClose" sheetId="23" r:id="rId23"/>
    <sheet name="VerifyBorrowersTransaction" sheetId="24" r:id="rId24"/>
    <sheet name="VerifySellersTransaction" sheetId="25" r:id="rId25"/>
    <sheet name="VerifyChangeIndicators" sheetId="26" r:id="rId26"/>
    <sheet name="CDPage4" sheetId="27" r:id="rId27"/>
    <sheet name="SetDisclosureInfo" sheetId="30" r:id="rId28"/>
    <sheet name="VerifyLoanCalculations" sheetId="31" r:id="rId29"/>
    <sheet name="VerifyLoanDiscloEscrow" sheetId="32" r:id="rId30"/>
    <sheet name="1352_ConstrPerm_Fixed_CD4_763" sheetId="33" r:id="rId31"/>
    <sheet name="ProjectedPayments" sheetId="37" r:id="rId32"/>
    <sheet name="KBYO2_CDPage3" sheetId="38" r:id="rId33"/>
  </sheets>
  <calcPr calcId="152511"/>
</workbook>
</file>

<file path=xl/calcChain.xml><?xml version="1.0" encoding="utf-8"?>
<calcChain xmlns="http://schemas.openxmlformats.org/spreadsheetml/2006/main">
  <c r="B38" i="8" l="1"/>
  <c r="R4" i="23" l="1"/>
  <c r="B37" i="8" l="1"/>
  <c r="E6" i="31" l="1"/>
  <c r="B36" i="8" l="1"/>
  <c r="E5" i="31" l="1"/>
  <c r="D5" i="31"/>
  <c r="C5" i="31"/>
  <c r="B35" i="8" l="1"/>
  <c r="F5" i="32" l="1"/>
  <c r="D5" i="32"/>
  <c r="F2" i="32"/>
  <c r="D2" i="32"/>
  <c r="F4" i="32" l="1"/>
  <c r="D4" i="32"/>
  <c r="F3" i="32"/>
  <c r="D3" i="32"/>
  <c r="C8" i="37" l="1"/>
  <c r="B8" i="37"/>
  <c r="C7" i="37"/>
  <c r="B7" i="37"/>
  <c r="E5" i="37"/>
  <c r="D5" i="37"/>
  <c r="C5" i="37"/>
  <c r="D4" i="37"/>
  <c r="C4" i="37"/>
  <c r="C3" i="37"/>
  <c r="B3" i="37"/>
  <c r="C2" i="37"/>
  <c r="B2" i="37"/>
  <c r="B31" i="8"/>
  <c r="C29" i="8"/>
  <c r="C28" i="8"/>
  <c r="B34" i="8" l="1"/>
  <c r="C34" i="8"/>
  <c r="C33" i="8" l="1"/>
  <c r="B33" i="8" l="1"/>
  <c r="B32" i="8" l="1"/>
  <c r="F3" i="30" l="1"/>
  <c r="B7" i="9" l="1"/>
  <c r="B30" i="8" l="1"/>
  <c r="B27" i="8" l="1"/>
  <c r="D27" i="8"/>
  <c r="B26" i="8" l="1"/>
  <c r="B25" i="8" l="1"/>
  <c r="B24" i="8" l="1"/>
  <c r="C23" i="8" l="1"/>
  <c r="AB4" i="28" l="1"/>
  <c r="M4" i="28"/>
  <c r="AA4" i="28"/>
  <c r="AA3" i="28"/>
  <c r="M2" i="28"/>
  <c r="C20" i="8" l="1"/>
  <c r="C19" i="8" l="1"/>
  <c r="B19" i="8"/>
  <c r="B6" i="9" l="1"/>
  <c r="C2" i="8" l="1"/>
  <c r="B2" i="8"/>
  <c r="B15" i="8" l="1"/>
  <c r="C6" i="13" l="1"/>
  <c r="C17" i="8"/>
  <c r="C16" i="8"/>
  <c r="B17" i="8"/>
  <c r="B5" i="9" l="1"/>
  <c r="B16" i="8"/>
  <c r="C15" i="8" l="1"/>
  <c r="B14" i="8" l="1"/>
  <c r="C14" i="8" l="1"/>
  <c r="C13" i="8" l="1"/>
  <c r="B4" i="9" l="1"/>
  <c r="C5" i="13" l="1"/>
  <c r="C12" i="8" l="1"/>
  <c r="B12" i="8"/>
  <c r="B11" i="8" l="1"/>
  <c r="B3" i="9" l="1"/>
  <c r="B10" i="8"/>
  <c r="C4" i="13" l="1"/>
  <c r="C3" i="13" l="1"/>
  <c r="B7" i="8" l="1"/>
  <c r="B2" i="9" l="1"/>
  <c r="B6" i="8" l="1"/>
  <c r="B4" i="8" l="1"/>
  <c r="B5" i="8" l="1"/>
  <c r="B3" i="8" l="1"/>
</calcChain>
</file>

<file path=xl/sharedStrings.xml><?xml version="1.0" encoding="utf-8"?>
<sst xmlns="http://schemas.openxmlformats.org/spreadsheetml/2006/main" count="663" uniqueCount="447">
  <si>
    <t>Note:</t>
  </si>
  <si>
    <t>RowID</t>
  </si>
  <si>
    <t>Please use "Shared_RowID" as much as possible, and if your data is specific, naming conventions and style should be "Story_XXXXX"</t>
  </si>
  <si>
    <t>Deposit</t>
  </si>
  <si>
    <t>Cash</t>
  </si>
  <si>
    <t>From Borrower</t>
  </si>
  <si>
    <t>To Borrower</t>
  </si>
  <si>
    <t>26600_Cash1</t>
  </si>
  <si>
    <t>26600_Cash2</t>
  </si>
  <si>
    <t>26600_Deposit1</t>
  </si>
  <si>
    <t>26600_Deposit2</t>
  </si>
  <si>
    <t>ClosingDate</t>
  </si>
  <si>
    <t>Shared_ClosingInfo</t>
  </si>
  <si>
    <t>26089_ClosingInfo</t>
  </si>
  <si>
    <t>26046_ClosingInfo</t>
  </si>
  <si>
    <t>25367_ClosingInfo</t>
  </si>
  <si>
    <t>27176_ClosingInfo</t>
  </si>
  <si>
    <t>25593_CDDate</t>
  </si>
  <si>
    <t>CDDate</t>
  </si>
  <si>
    <t>27251_Calculations1</t>
  </si>
  <si>
    <t>TotalofPayments</t>
  </si>
  <si>
    <t>FinanceCharge</t>
  </si>
  <si>
    <t>AmountFinanced</t>
  </si>
  <si>
    <t>AnnualPercentageRate(APR)</t>
  </si>
  <si>
    <t>TotalInterestPercentage(TIP)</t>
  </si>
  <si>
    <t>60,000.00</t>
  </si>
  <si>
    <t>40,000.00</t>
  </si>
  <si>
    <t>LenderCredits</t>
  </si>
  <si>
    <t>TotalBorrowerPaid</t>
  </si>
  <si>
    <t>PaidByOthers</t>
  </si>
  <si>
    <t>27202_27439</t>
  </si>
  <si>
    <t>27202_27446</t>
  </si>
  <si>
    <t>27202_27503</t>
  </si>
  <si>
    <t>27202_27505</t>
  </si>
  <si>
    <t>IncludeCredit</t>
  </si>
  <si>
    <t>27202_27444</t>
  </si>
  <si>
    <t>29556_ClosingInfo</t>
  </si>
  <si>
    <t>26825_ClosingInfo</t>
  </si>
  <si>
    <t>26825_TC1</t>
  </si>
  <si>
    <t>26825_TC8</t>
  </si>
  <si>
    <t>26825_TC13</t>
  </si>
  <si>
    <t>26825_TC14</t>
  </si>
  <si>
    <t>26825_TC15</t>
  </si>
  <si>
    <t>26825_TC17</t>
  </si>
  <si>
    <t>26825_TC18</t>
  </si>
  <si>
    <t>26825_TC19_1</t>
  </si>
  <si>
    <t>CD3X93_TotalClosingCost</t>
  </si>
  <si>
    <t>CD3X96_FundsFromBorrower</t>
  </si>
  <si>
    <t>CD3X97_Deposit</t>
  </si>
  <si>
    <t>CD3X98_FundsForBorrower</t>
  </si>
  <si>
    <t>CD3X99_SellerCredit</t>
  </si>
  <si>
    <t>CD3X87_LoanAmount</t>
  </si>
  <si>
    <t>CD3X88_TotalClosingCost</t>
  </si>
  <si>
    <t>FVX366_AppliedCureAmount</t>
  </si>
  <si>
    <t>3172_Comments</t>
  </si>
  <si>
    <t>26825_FVX366</t>
  </si>
  <si>
    <t>26825_TC19_2</t>
  </si>
  <si>
    <t>28494_ClosingInfo</t>
  </si>
  <si>
    <t>DisbursementDate</t>
  </si>
  <si>
    <t>ToleranceCure</t>
  </si>
  <si>
    <t>ChangedCircumstances</t>
  </si>
  <si>
    <t>Circumstances</t>
  </si>
  <si>
    <t>Other</t>
  </si>
  <si>
    <t>3171_Date</t>
  </si>
  <si>
    <t>28494_SetToleranceCure1</t>
  </si>
  <si>
    <t>28494_SetToleranceCure2</t>
  </si>
  <si>
    <t>27386_ClosingInfo</t>
  </si>
  <si>
    <t>27386_CDDate</t>
  </si>
  <si>
    <t>28531_ClosingInfo</t>
  </si>
  <si>
    <t>28531_CDDate</t>
  </si>
  <si>
    <t>29290_ClosingInfo</t>
  </si>
  <si>
    <t>29290_ToleranceCure</t>
  </si>
  <si>
    <t>CD5.X7_Name</t>
  </si>
  <si>
    <t>CD5.X8_Address</t>
  </si>
  <si>
    <t>CD5.X9_City</t>
  </si>
  <si>
    <t>CD5.X10_State</t>
  </si>
  <si>
    <t>CD5.X11_Zip</t>
  </si>
  <si>
    <t>CD5.X12_NMLSID</t>
  </si>
  <si>
    <t>CD5.X13_STLicenseID</t>
  </si>
  <si>
    <t>CD5.X14_Contact</t>
  </si>
  <si>
    <t>CD5.X15_ContactNMLSID</t>
  </si>
  <si>
    <t>CD5.X16_ContactSTLicenseID</t>
  </si>
  <si>
    <t>CD5.X17_Email</t>
  </si>
  <si>
    <t>CD5.X18_Phone</t>
  </si>
  <si>
    <t>25700_Lender</t>
  </si>
  <si>
    <t>testcompany</t>
  </si>
  <si>
    <t>lone drive</t>
  </si>
  <si>
    <t>KY</t>
  </si>
  <si>
    <t>testcontact</t>
  </si>
  <si>
    <t>test@test.com</t>
  </si>
  <si>
    <t>123-456-7890</t>
  </si>
  <si>
    <t>CD5.X19_Name</t>
  </si>
  <si>
    <t>CD5.X20_Address</t>
  </si>
  <si>
    <t>CD5.X21_City</t>
  </si>
  <si>
    <t>CD5.X22_State</t>
  </si>
  <si>
    <t>CD5.X23_Zip</t>
  </si>
  <si>
    <t>CD5.X24_NMLSID</t>
  </si>
  <si>
    <t>CD5.X25_STLicenseID</t>
  </si>
  <si>
    <t>CD5.X26_Contact</t>
  </si>
  <si>
    <t>CD5.X27_ContactNMLSID</t>
  </si>
  <si>
    <t>CD5.X28_ContactSTLicenseID</t>
  </si>
  <si>
    <t>CD5.X29_Email</t>
  </si>
  <si>
    <t>CD5.X30_Phone</t>
  </si>
  <si>
    <t>25700_MortgageBroker</t>
  </si>
  <si>
    <t>TPO_TC2_ENC25700</t>
  </si>
  <si>
    <t>Bethlehem</t>
  </si>
  <si>
    <t>first  last</t>
  </si>
  <si>
    <t>CD5.X31_Name</t>
  </si>
  <si>
    <t>CD5.X32_Address</t>
  </si>
  <si>
    <t>CD5.X33_City</t>
  </si>
  <si>
    <t>CD5.X34_State</t>
  </si>
  <si>
    <t>CD5.X35_Zip</t>
  </si>
  <si>
    <t>CD5.X36_NMLSID</t>
  </si>
  <si>
    <t>CD5.X37_STLicenseID</t>
  </si>
  <si>
    <t>CD5.X38_Contact</t>
  </si>
  <si>
    <t>CD5.X39_ContactNMLSID</t>
  </si>
  <si>
    <t>CD5.X40_ContactSTLicenseID</t>
  </si>
  <si>
    <t>CD5.X41_Email</t>
  </si>
  <si>
    <t>CD5.X42_Phone</t>
  </si>
  <si>
    <t>25700_RealEstateBrokerB</t>
  </si>
  <si>
    <t>testagent</t>
  </si>
  <si>
    <t>CD5.X43_Name</t>
  </si>
  <si>
    <t>CD5.X44_Address</t>
  </si>
  <si>
    <t>CD5.X45_City</t>
  </si>
  <si>
    <t>CD5.X46_State</t>
  </si>
  <si>
    <t>CD5.X47_Zip</t>
  </si>
  <si>
    <t>CD5.X48_NMLSID</t>
  </si>
  <si>
    <t>CD5.X49_STLicenseID</t>
  </si>
  <si>
    <t>CD5.X50_Contact</t>
  </si>
  <si>
    <t>CD5.X51_ContactNMLSID</t>
  </si>
  <si>
    <t>CD5.X52_ContactSTLicenseID</t>
  </si>
  <si>
    <t>CD5.X53_Email</t>
  </si>
  <si>
    <t>CD5.X54_Phone</t>
  </si>
  <si>
    <t>25700_RealEstateBrokerS</t>
  </si>
  <si>
    <t>CD5.X55_Name</t>
  </si>
  <si>
    <t>CD5.X56_Address</t>
  </si>
  <si>
    <t>CD5.X57_City</t>
  </si>
  <si>
    <t>CD5.X58_State</t>
  </si>
  <si>
    <t>CD5.X59_Zip</t>
  </si>
  <si>
    <t>CD5.X60_NMLSID</t>
  </si>
  <si>
    <t>CD5.X61_STLicenseID</t>
  </si>
  <si>
    <t>CD5.X62_Contact</t>
  </si>
  <si>
    <t>CD5.X63_ContactNMLSID</t>
  </si>
  <si>
    <t>CD5.X64_ContactSTLicenseID</t>
  </si>
  <si>
    <t>CD5.X65_Email</t>
  </si>
  <si>
    <t>CD5.X66_Phone</t>
  </si>
  <si>
    <t>25700_SettlementAgent</t>
  </si>
  <si>
    <t>29290_Lender</t>
  </si>
  <si>
    <t>autotest</t>
  </si>
  <si>
    <t>123 Test Drive</t>
  </si>
  <si>
    <t>Pleasanton</t>
  </si>
  <si>
    <t>CA</t>
  </si>
  <si>
    <t>111-111-1111</t>
  </si>
  <si>
    <t>30179_Lender</t>
  </si>
  <si>
    <t>1264_Name</t>
  </si>
  <si>
    <t>1257_Address</t>
  </si>
  <si>
    <t>1258_City</t>
  </si>
  <si>
    <t>1259_State</t>
  </si>
  <si>
    <t>1260_Zip</t>
  </si>
  <si>
    <t>Test 123</t>
  </si>
  <si>
    <t>L80_SalePricePersonalProperty</t>
  </si>
  <si>
    <t>29930_SetData</t>
  </si>
  <si>
    <t>200,000.00</t>
  </si>
  <si>
    <t>29532_TC1_4decimal</t>
  </si>
  <si>
    <t>29532_TC1_2decimal</t>
  </si>
  <si>
    <t>29532_TC2_4decimal</t>
  </si>
  <si>
    <t>29532_TC2_2decimal</t>
  </si>
  <si>
    <t>29532_TC3_4decimal</t>
  </si>
  <si>
    <t>29532_TC3_2decimal</t>
  </si>
  <si>
    <t>29532_TC4_4decimal</t>
  </si>
  <si>
    <t>29532_TC4_2decimal</t>
  </si>
  <si>
    <t>56.60</t>
  </si>
  <si>
    <t>29532_TC5_4decimal</t>
  </si>
  <si>
    <t>29532_TC5_2decimal</t>
  </si>
  <si>
    <t>56.00</t>
  </si>
  <si>
    <t>Prepaids3A1_PrepaidInterest</t>
  </si>
  <si>
    <t>56.666</t>
  </si>
  <si>
    <t>56.66</t>
  </si>
  <si>
    <t>CBIZ812_ClosingInfo</t>
  </si>
  <si>
    <t>CBIZ837_ClosingInfo</t>
  </si>
  <si>
    <t>E2E_DisclosureTracking_Step1</t>
  </si>
  <si>
    <t>1416_Address</t>
  </si>
  <si>
    <t>1417_City</t>
  </si>
  <si>
    <t>1419_Zip</t>
  </si>
  <si>
    <t>1418_State</t>
  </si>
  <si>
    <t>30038_AddressInfo</t>
  </si>
  <si>
    <t>121 Street</t>
  </si>
  <si>
    <t>Oxnard</t>
  </si>
  <si>
    <t>30038_ClosingInfo</t>
  </si>
  <si>
    <t>30038_CDDate</t>
  </si>
  <si>
    <t>30038_Lender</t>
  </si>
  <si>
    <t>lendername</t>
  </si>
  <si>
    <t>925-222-7777</t>
  </si>
  <si>
    <t>30073_ClosingInfo</t>
  </si>
  <si>
    <t>30073_Lender</t>
  </si>
  <si>
    <t>ENC30073</t>
  </si>
  <si>
    <t>30073_SetToleranceCure</t>
  </si>
  <si>
    <t>30073_AddressInfo</t>
  </si>
  <si>
    <t>ENC30038</t>
  </si>
  <si>
    <t>TPODisclosureSettingText</t>
  </si>
  <si>
    <t>Use this setting to manage the behavior and content of specific disclosure documents that are generated on behalf of the TPO.</t>
  </si>
  <si>
    <t>StatementOfDenialText</t>
  </si>
  <si>
    <t>Always use the Correspondent Buyer as the Creditor on the Statement of Denial form when Channel is “Correspondent” and Underwriting is not Delegated.</t>
  </si>
  <si>
    <t>CD3X102_TotalClosingCosts</t>
  </si>
  <si>
    <t>CD3X104_ClosingCostsFinanced</t>
  </si>
  <si>
    <t>CD3X105_DownPayment</t>
  </si>
  <si>
    <t>CD3X106_Deposit</t>
  </si>
  <si>
    <t>CD3X107_BorrowerFunds</t>
  </si>
  <si>
    <t>CD3X108_SellerCredit</t>
  </si>
  <si>
    <t>CD3X109_Adjustments</t>
  </si>
  <si>
    <t>CD3X45_CashtoClose</t>
  </si>
  <si>
    <t>CD3X111_TotalClosingCosts</t>
  </si>
  <si>
    <t>CD3X41_Subtotal</t>
  </si>
  <si>
    <t>CD3X1_ClosingCostsPaid</t>
  </si>
  <si>
    <t>CD3X42_Subtotal</t>
  </si>
  <si>
    <t>CD3X21_TotalDue</t>
  </si>
  <si>
    <t>CD3X22_TotalPaid</t>
  </si>
  <si>
    <t>CD3X23_Cash</t>
  </si>
  <si>
    <t>CD3X43_Subtotal</t>
  </si>
  <si>
    <t>CD3X44_Subtotal</t>
  </si>
  <si>
    <t>CD3X38_TotalDuetoSeller</t>
  </si>
  <si>
    <t>CD3X39_TotalDuefromSeller</t>
  </si>
  <si>
    <t>CD3X40_Cash</t>
  </si>
  <si>
    <t>CBIZ2797</t>
  </si>
  <si>
    <t>YES</t>
  </si>
  <si>
    <t>NO</t>
  </si>
  <si>
    <t>CD3X112_ClosingCostsPaidbeforeClosing</t>
  </si>
  <si>
    <t>CD3X134_ClosingCostsFinanced</t>
  </si>
  <si>
    <t>CD3X113_DownPayment</t>
  </si>
  <si>
    <t>CD3X114_Deposit</t>
  </si>
  <si>
    <t>CD3X115_BorrowerFunds</t>
  </si>
  <si>
    <t>CD3X116_SellerCredit</t>
  </si>
  <si>
    <t>CD3X103_ClosingCostsPaidbeforeClosing</t>
  </si>
  <si>
    <t>0.00</t>
  </si>
  <si>
    <t>1,000.00</t>
  </si>
  <si>
    <t>CD3X117_Adjustments</t>
  </si>
  <si>
    <t>29290_AddressInfo</t>
  </si>
  <si>
    <t>200.00</t>
  </si>
  <si>
    <t>500.00</t>
  </si>
  <si>
    <t>-700.00</t>
  </si>
  <si>
    <t>800.00</t>
  </si>
  <si>
    <t>-200.00</t>
  </si>
  <si>
    <t>PTAC1175_DocPrep</t>
  </si>
  <si>
    <t>111-111-2341</t>
  </si>
  <si>
    <t>E2E_NC_TC1</t>
  </si>
  <si>
    <t>674_LateCharge</t>
  </si>
  <si>
    <t>PTAC-1278_ClosingCostTables</t>
  </si>
  <si>
    <t>PTAC-1479</t>
  </si>
  <si>
    <t>PTAC-1475</t>
  </si>
  <si>
    <t>1352_ConstrPerm_NonUSDA</t>
  </si>
  <si>
    <t>K05_L89</t>
  </si>
  <si>
    <t>K06_CD3.X3</t>
  </si>
  <si>
    <t>K07_CD3.X232</t>
  </si>
  <si>
    <t>K08_L94</t>
  </si>
  <si>
    <t>K09_L100</t>
  </si>
  <si>
    <t>K10_L106</t>
  </si>
  <si>
    <t>K11_L111</t>
  </si>
  <si>
    <t>K12_L115</t>
  </si>
  <si>
    <t>K13_L119</t>
  </si>
  <si>
    <t>K14_L123</t>
  </si>
  <si>
    <t>K15_CD3.X7</t>
  </si>
  <si>
    <t>SubTotal_CD3.X1502</t>
  </si>
  <si>
    <t>L04_CD3.X280</t>
  </si>
  <si>
    <t>L06_CD3.X10</t>
  </si>
  <si>
    <t>L07_CD3.X12</t>
  </si>
  <si>
    <t>L08_CD3.X14</t>
  </si>
  <si>
    <t>L09_CD3.X16</t>
  </si>
  <si>
    <t>L10_CD3.X18</t>
  </si>
  <si>
    <t>L11_CD3.X20</t>
  </si>
  <si>
    <t>L12_L158</t>
  </si>
  <si>
    <t>L13_L164</t>
  </si>
  <si>
    <t>L14_L170</t>
  </si>
  <si>
    <t>L15_L175</t>
  </si>
  <si>
    <t>L16_L179</t>
  </si>
  <si>
    <t>L17_L183</t>
  </si>
  <si>
    <t>SubTotal_CD3.X1503</t>
  </si>
  <si>
    <t>PTAC-2351_LogicForSection_K</t>
  </si>
  <si>
    <t>PTAC-2353_LogicForSection_L</t>
  </si>
  <si>
    <t>TotalAdjOtherCredit_CD3.X1503</t>
  </si>
  <si>
    <t>PTAC-2669_AdditionOfNewSection</t>
  </si>
  <si>
    <t>CD1X61_ChangedCircumstance</t>
  </si>
  <si>
    <t>CD1X68_Reason</t>
  </si>
  <si>
    <t>CD1X62_ChangesReceivedDate</t>
  </si>
  <si>
    <t>On</t>
  </si>
  <si>
    <t>2145_DisclosureInfo</t>
  </si>
  <si>
    <t>CD1X52_APRChange</t>
  </si>
  <si>
    <t>CD1X57_ToleranceCure</t>
  </si>
  <si>
    <t>CD1X64_Description</t>
  </si>
  <si>
    <t>1352_ConstrPerm_USDA</t>
  </si>
  <si>
    <t>1352_ConstrPerm_AppValandPurVal</t>
  </si>
  <si>
    <t>1352_ConstrPerm_Fixed_CD4_672</t>
  </si>
  <si>
    <t>HUD66_TotalEscrowAmt</t>
  </si>
  <si>
    <t>CD4.X44_InitialEscrowPayment</t>
  </si>
  <si>
    <t>CD4.X10_MonthlyEscrowPayment</t>
  </si>
  <si>
    <t>1352_ConstrPerm_Fixed_CD4_763</t>
  </si>
  <si>
    <t>1352_ConstrPerm_Fixed_CD4_1338</t>
  </si>
  <si>
    <t>1352_ConstrPerm_Fixed_CD4_1449</t>
  </si>
  <si>
    <t>CD1.X12_InitialEscrowPayment</t>
  </si>
  <si>
    <t>CD1.X21_InitialEscrowPayment</t>
  </si>
  <si>
    <t>FirstPaymentDate</t>
  </si>
  <si>
    <t>1352_ConstrLoan_AsAppraisedVal_IntAqChck</t>
  </si>
  <si>
    <t>1352_ConstrLoan_AsAppraisedVal_IntAqUnChck</t>
  </si>
  <si>
    <t>PTAC-2279</t>
  </si>
  <si>
    <t>PTAC-2256</t>
  </si>
  <si>
    <t>1719_LateCharge</t>
  </si>
  <si>
    <t>of the payment</t>
  </si>
  <si>
    <t>Doc_Description</t>
  </si>
  <si>
    <t>All Fixed Rate Conventional 1st Lien Loans</t>
  </si>
  <si>
    <t>Doc_Title</t>
  </si>
  <si>
    <t>Closing Disclosure;Loan Estimate</t>
  </si>
  <si>
    <t>A02_OC2A1</t>
  </si>
  <si>
    <t>A03_OC3A1</t>
  </si>
  <si>
    <t>A04_OC4A1</t>
  </si>
  <si>
    <t>A05_OC5A1</t>
  </si>
  <si>
    <t>A06_OC6A1</t>
  </si>
  <si>
    <t>Application Fees</t>
  </si>
  <si>
    <t>Closing Fee</t>
  </si>
  <si>
    <t>Processing Fees</t>
  </si>
  <si>
    <t>Rate Lock Fee</t>
  </si>
  <si>
    <t>Underwriting Fees</t>
  </si>
  <si>
    <t>B01_SB1A1</t>
  </si>
  <si>
    <t>B02_SB2A1</t>
  </si>
  <si>
    <t>B03_SB3A1</t>
  </si>
  <si>
    <t>B04_SB4A1</t>
  </si>
  <si>
    <t>B05_SB5A1</t>
  </si>
  <si>
    <t>B06_SB6A1</t>
  </si>
  <si>
    <t>B07_SB7A1</t>
  </si>
  <si>
    <t>B08_SB8A1</t>
  </si>
  <si>
    <t>B09_SB9A1</t>
  </si>
  <si>
    <t>B10_SB10A1</t>
  </si>
  <si>
    <t>B11_SB11A1</t>
  </si>
  <si>
    <t>B12_SB12A1</t>
  </si>
  <si>
    <t>Appraisal Fee</t>
  </si>
  <si>
    <t>Appraisal Reinspection Fee</t>
  </si>
  <si>
    <t>Credit Report</t>
  </si>
  <si>
    <t>Flood Certification</t>
  </si>
  <si>
    <t>Title - Endorsement T-19 Restrictions, Encroachments, Minerals(Survey)</t>
  </si>
  <si>
    <t>Title - Endorsement T-3 Taxes-"Not Yet Due and Payable"</t>
  </si>
  <si>
    <t>Title - Endorsement T-30 Taxes-Deletion of Rollback Exception</t>
  </si>
  <si>
    <t>Title - Endorsement T-36 Environmental Protection(EPA)</t>
  </si>
  <si>
    <t>Title - Endorsement TR-3 Taxes</t>
  </si>
  <si>
    <t>Title - E-Recording Fee</t>
  </si>
  <si>
    <t>Title - Escrow Fee</t>
  </si>
  <si>
    <t>Title - Tax Certification</t>
  </si>
  <si>
    <t>PTAC-2443_VerifyOrder</t>
  </si>
  <si>
    <t>PTAC-2452_VerifyOrder</t>
  </si>
  <si>
    <t>Rate Lock Extension Fee</t>
  </si>
  <si>
    <t>Rate Re-lock Fee</t>
  </si>
  <si>
    <t>Rate Re-re-lock fee</t>
  </si>
  <si>
    <t>Title - Endorsement T-19 Restrictions</t>
  </si>
  <si>
    <t>PTAC-2666_VerifyOrder</t>
  </si>
  <si>
    <t>H01_OC1A1</t>
  </si>
  <si>
    <t>H02_OC2A1</t>
  </si>
  <si>
    <t>H03_OC3A1</t>
  </si>
  <si>
    <t>H04_OC4A1</t>
  </si>
  <si>
    <t>H05_OC5A1</t>
  </si>
  <si>
    <t>H06_OC6A1</t>
  </si>
  <si>
    <t>HOA Transfer</t>
  </si>
  <si>
    <t>HOA</t>
  </si>
  <si>
    <t>Home Warranty Fee</t>
  </si>
  <si>
    <t>Home Inspection Fee</t>
  </si>
  <si>
    <t>HOA Inspection</t>
  </si>
  <si>
    <t>Home</t>
  </si>
  <si>
    <t>E02_2A2</t>
  </si>
  <si>
    <t>E03_3A2</t>
  </si>
  <si>
    <t>PTAC-2901_VerifyBlankField</t>
  </si>
  <si>
    <t>PTAC-2901_VerifyField</t>
  </si>
  <si>
    <t>State of California</t>
  </si>
  <si>
    <t>Alameda County</t>
  </si>
  <si>
    <t>1490_DisclosureInfo</t>
  </si>
  <si>
    <t>PTAC-1479_2</t>
  </si>
  <si>
    <t>1352_ConstrMgmt_EscrowMI78</t>
  </si>
  <si>
    <t>CD5X18_PhoneNumber</t>
  </si>
  <si>
    <t>CDX11MortInsurance</t>
  </si>
  <si>
    <t>CDX20MortInsurance</t>
  </si>
  <si>
    <t>CDX29MortInsurance</t>
  </si>
  <si>
    <t>CDX38MortInsurance</t>
  </si>
  <si>
    <t>CDX12EstEscrow</t>
  </si>
  <si>
    <t>CDX21EstEscrow</t>
  </si>
  <si>
    <t>CDX30EstEscrow</t>
  </si>
  <si>
    <t>CDX39EstEscrow</t>
  </si>
  <si>
    <t xml:space="preserve">-             </t>
  </si>
  <si>
    <t>1352_ConstrMgmt_EscrowMI78_3229</t>
  </si>
  <si>
    <t>1352_ConstrMgmt_EscrowMI78_3207</t>
  </si>
  <si>
    <t>1352_ConstrMgmt_EscrowMI78_3228</t>
  </si>
  <si>
    <t>1352_ConstrMgmt_EscrowMI78_3210</t>
  </si>
  <si>
    <t>1352_ConstrMgmt_EscrowMI78_3196</t>
  </si>
  <si>
    <t>1352_ConstrMgmt_EscrowMI78_3230</t>
  </si>
  <si>
    <t>1352_ConstrMgmt_EscrowMI78_3204</t>
  </si>
  <si>
    <t>CD1X53_ChangeInLoanProduct</t>
  </si>
  <si>
    <t>CD1X54_PrepaymentPenality</t>
  </si>
  <si>
    <t>CD1X66_RevisionsRequested</t>
  </si>
  <si>
    <t>2770_WorkFlow_2015Item_FundingSheet</t>
  </si>
  <si>
    <t>PTAC-18_OrigFee_1.25</t>
  </si>
  <si>
    <t>PTAC-18_OrigFee_1.50</t>
  </si>
  <si>
    <t>E2E_CONVCASHOUTREFIFIX</t>
  </si>
  <si>
    <t>E2E_FHACORefiARM</t>
  </si>
  <si>
    <t>E2E_FHANoCHOTRefiFix</t>
  </si>
  <si>
    <t>E2E_FHAPURARM</t>
  </si>
  <si>
    <t>E2E_FHAPURCASHFIX</t>
  </si>
  <si>
    <t>E2E_HappyPath</t>
  </si>
  <si>
    <t>E2E_VANoCORefiARM</t>
  </si>
  <si>
    <t>E2E_CONVPURARM</t>
  </si>
  <si>
    <t>PTAC3673_VerifyDisclosureTrackingRecord</t>
  </si>
  <si>
    <t>E2E_ConvNoRefiARM</t>
  </si>
  <si>
    <t>E2E_FHANOCHOTREFIFIX</t>
  </si>
  <si>
    <t>Deed $500.00;Mortgage $500.00</t>
  </si>
  <si>
    <t>100.00</t>
  </si>
  <si>
    <t>L726_SalePrice</t>
  </si>
  <si>
    <t>E2E_KBYO2_CBIZ_12965</t>
  </si>
  <si>
    <t>100,000.00</t>
  </si>
  <si>
    <t>Total_Closing_Costs</t>
  </si>
  <si>
    <t>3,050.00</t>
  </si>
  <si>
    <t>CD3.X80</t>
  </si>
  <si>
    <t>LE2.X29</t>
  </si>
  <si>
    <t>CD3_K04</t>
  </si>
  <si>
    <t>CD3.X80_1</t>
  </si>
  <si>
    <t>345,000</t>
  </si>
  <si>
    <t>LE2.X31</t>
  </si>
  <si>
    <t>345,000.00</t>
  </si>
  <si>
    <t>CD1.X21_EstimatedTaxesInsAssessment</t>
  </si>
  <si>
    <t>CD1.X11_MortgageInsurance</t>
  </si>
  <si>
    <t>E2E_KBYO2_EscrowCalculatioins</t>
  </si>
  <si>
    <t>CBIZ_14310_ConstrOnly_Itr1</t>
  </si>
  <si>
    <t>CBIZ_14310_ConstrOnly_Itr2</t>
  </si>
  <si>
    <t>CBIZ_14310_ConstrPerm</t>
  </si>
  <si>
    <t>E2E_CashTOClose_Refinance</t>
  </si>
  <si>
    <t>TotalBorPaid</t>
  </si>
  <si>
    <t>530.00</t>
  </si>
  <si>
    <t>E2E_CashTOClose_Refinance_Itr1</t>
  </si>
  <si>
    <t>630.00</t>
  </si>
  <si>
    <t>CD3X90_TotalPayOffs</t>
  </si>
  <si>
    <t>CD3X92_CashToClose</t>
  </si>
  <si>
    <t>CD3X91_CashToCloseAmnt</t>
  </si>
  <si>
    <t>191,000.00</t>
  </si>
  <si>
    <t>192,000.00</t>
  </si>
  <si>
    <t>8,470.00</t>
  </si>
  <si>
    <t>E2E_CashTOClose_Purchase</t>
  </si>
  <si>
    <t>199,470.00</t>
  </si>
  <si>
    <t>E2E_CashTOClose_Purchase_Itr1</t>
  </si>
  <si>
    <t>CD3X83_PaidBeforeClosing</t>
  </si>
  <si>
    <t>30.00</t>
  </si>
  <si>
    <t>199,400.00</t>
  </si>
  <si>
    <t>CD3X82_TotalClosingCost</t>
  </si>
  <si>
    <t>CD3X84_FinalTotalPayOffs</t>
  </si>
  <si>
    <t>CD3X85_CashToCloseAmnt</t>
  </si>
  <si>
    <t>E2E_HELOC_InitialPayment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</si>
</sst>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Fill="1"/>
    <xf numFmtId="4" fontId="0" fillId="0" borderId="0" xfId="0" applyNumberFormat="1"/>
    <xf numFmtId="0" fontId="4" fillId="0" borderId="1" xfId="0" applyFont="1" applyFill="1" applyBorder="1"/>
    <xf numFmtId="0" fontId="0" fillId="0" borderId="0" xfId="0" applyFill="1" applyBorder="1"/>
    <xf numFmtId="0" fontId="0" fillId="0" borderId="0" xfId="0" applyNumberFormat="1"/>
    <xf numFmtId="0" fontId="0" fillId="0" borderId="0" xfId="0" applyAlignment="1"/>
    <xf numFmtId="0" fontId="5" fillId="0" borderId="0" xfId="0" applyFont="1"/>
    <xf numFmtId="0" fontId="0" fillId="0" borderId="0" xfId="0" quotePrefix="1"/>
    <xf numFmtId="4" fontId="6" fillId="0" borderId="0" xfId="0" quotePrefix="1" applyNumberFormat="1" applyFont="1"/>
    <xf numFmtId="4" fontId="4" fillId="0" borderId="0" xfId="0" quotePrefix="1" applyNumberFormat="1" applyFont="1"/>
    <xf numFmtId="16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>
      <selection activeCell="A15" sqref="A15:A16"/>
    </sheetView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5" workbookViewId="0">
      <selection activeCell="D38" sqref="D38"/>
    </sheetView>
  </sheetViews>
  <sheetFormatPr defaultRowHeight="15" x14ac:dyDescent="0.25"/>
  <cols>
    <col min="1" max="1" width="44.42578125" bestFit="1" customWidth="1"/>
    <col min="2" max="2" width="20.5703125" bestFit="1" customWidth="1"/>
    <col min="3" max="3" width="17.85546875" bestFit="1" customWidth="1"/>
    <col min="4" max="4" width="17" bestFit="1" customWidth="1"/>
  </cols>
  <sheetData>
    <row r="1" spans="1:4" x14ac:dyDescent="0.25">
      <c r="A1" s="2" t="s">
        <v>1</v>
      </c>
      <c r="B1" s="2" t="s">
        <v>11</v>
      </c>
      <c r="C1" s="2" t="s">
        <v>58</v>
      </c>
      <c r="D1" s="2" t="s">
        <v>299</v>
      </c>
    </row>
    <row r="2" spans="1:4" x14ac:dyDescent="0.25">
      <c r="A2" t="s">
        <v>12</v>
      </c>
      <c r="B2" s="4">
        <f ca="1">TODAY()</f>
        <v>43315</v>
      </c>
      <c r="C2" s="4">
        <f ca="1">TODAY()+30</f>
        <v>43345</v>
      </c>
    </row>
    <row r="3" spans="1:4" x14ac:dyDescent="0.25">
      <c r="A3" t="s">
        <v>13</v>
      </c>
      <c r="B3" s="4">
        <f ca="1">TODAY()+7</f>
        <v>43322</v>
      </c>
    </row>
    <row r="4" spans="1:4" x14ac:dyDescent="0.25">
      <c r="A4" t="s">
        <v>14</v>
      </c>
      <c r="B4" s="4">
        <f ca="1">TODAY()+1</f>
        <v>43316</v>
      </c>
    </row>
    <row r="5" spans="1:4" x14ac:dyDescent="0.25">
      <c r="A5" t="s">
        <v>15</v>
      </c>
      <c r="B5" s="4">
        <f ca="1">TODAY()+7</f>
        <v>43322</v>
      </c>
    </row>
    <row r="6" spans="1:4" x14ac:dyDescent="0.25">
      <c r="A6" t="s">
        <v>16</v>
      </c>
      <c r="B6" s="4">
        <f ca="1">TODAY()+15</f>
        <v>43330</v>
      </c>
    </row>
    <row r="7" spans="1:4" x14ac:dyDescent="0.25">
      <c r="A7" t="s">
        <v>36</v>
      </c>
      <c r="B7" s="4">
        <f ca="1">TODAY()+10</f>
        <v>43325</v>
      </c>
    </row>
    <row r="8" spans="1:4" x14ac:dyDescent="0.25">
      <c r="A8" t="s">
        <v>37</v>
      </c>
      <c r="B8" s="4">
        <v>42425</v>
      </c>
    </row>
    <row r="9" spans="1:4" x14ac:dyDescent="0.25">
      <c r="A9" t="s">
        <v>57</v>
      </c>
      <c r="B9" s="4">
        <v>42501</v>
      </c>
      <c r="C9" s="4">
        <v>42413</v>
      </c>
    </row>
    <row r="10" spans="1:4" x14ac:dyDescent="0.25">
      <c r="A10" t="s">
        <v>66</v>
      </c>
      <c r="B10" s="4">
        <f ca="1">TODAY()</f>
        <v>43315</v>
      </c>
    </row>
    <row r="11" spans="1:4" x14ac:dyDescent="0.25">
      <c r="A11" t="s">
        <v>68</v>
      </c>
      <c r="B11" s="4">
        <f ca="1">TODAY()</f>
        <v>43315</v>
      </c>
    </row>
    <row r="12" spans="1:4" x14ac:dyDescent="0.25">
      <c r="A12" t="s">
        <v>70</v>
      </c>
      <c r="B12" s="4">
        <f ca="1">TODAY()</f>
        <v>43315</v>
      </c>
      <c r="C12" s="4">
        <f ca="1">TODAY()+10</f>
        <v>43325</v>
      </c>
    </row>
    <row r="13" spans="1:4" x14ac:dyDescent="0.25">
      <c r="A13" t="s">
        <v>178</v>
      </c>
      <c r="C13" s="4">
        <f ca="1">TODAY()+30</f>
        <v>43345</v>
      </c>
    </row>
    <row r="14" spans="1:4" x14ac:dyDescent="0.25">
      <c r="A14" t="s">
        <v>179</v>
      </c>
      <c r="B14" s="4">
        <f ca="1">TODAY()</f>
        <v>43315</v>
      </c>
      <c r="C14" s="4">
        <f ca="1">TODAY()+30</f>
        <v>43345</v>
      </c>
    </row>
    <row r="15" spans="1:4" x14ac:dyDescent="0.25">
      <c r="A15" t="s">
        <v>180</v>
      </c>
      <c r="B15" s="4">
        <f ca="1">TODAY()</f>
        <v>43315</v>
      </c>
      <c r="C15" s="4">
        <f ca="1">TODAY()+30</f>
        <v>43345</v>
      </c>
    </row>
    <row r="16" spans="1:4" x14ac:dyDescent="0.25">
      <c r="A16" t="s">
        <v>188</v>
      </c>
      <c r="B16" s="4">
        <f ca="1">TODAY()</f>
        <v>43315</v>
      </c>
      <c r="C16" s="4">
        <f ca="1">TODAY()+30</f>
        <v>43345</v>
      </c>
    </row>
    <row r="17" spans="1:4" x14ac:dyDescent="0.25">
      <c r="A17" t="s">
        <v>193</v>
      </c>
      <c r="B17" s="4">
        <f ca="1">TODAY()-1</f>
        <v>43314</v>
      </c>
      <c r="C17" s="4">
        <f ca="1">TODAY()+5</f>
        <v>43320</v>
      </c>
    </row>
    <row r="18" spans="1:4" x14ac:dyDescent="0.25">
      <c r="A18" t="s">
        <v>244</v>
      </c>
      <c r="B18" s="4">
        <v>42653</v>
      </c>
    </row>
    <row r="19" spans="1:4" x14ac:dyDescent="0.25">
      <c r="A19" t="s">
        <v>247</v>
      </c>
      <c r="B19" s="4">
        <f ca="1">TODAY()+21</f>
        <v>43336</v>
      </c>
      <c r="C19" s="4">
        <f ca="1">TODAY()+21</f>
        <v>43336</v>
      </c>
    </row>
    <row r="20" spans="1:4" x14ac:dyDescent="0.25">
      <c r="A20" t="s">
        <v>248</v>
      </c>
      <c r="B20" s="4"/>
      <c r="C20" s="4">
        <f ca="1">TODAY()+21</f>
        <v>43336</v>
      </c>
    </row>
    <row r="21" spans="1:4" x14ac:dyDescent="0.25">
      <c r="A21" s="9" t="s">
        <v>249</v>
      </c>
      <c r="C21" s="4">
        <v>42704</v>
      </c>
    </row>
    <row r="22" spans="1:4" x14ac:dyDescent="0.25">
      <c r="A22" s="9" t="s">
        <v>288</v>
      </c>
      <c r="C22" s="4">
        <v>42704</v>
      </c>
    </row>
    <row r="23" spans="1:4" x14ac:dyDescent="0.25">
      <c r="A23" t="s">
        <v>289</v>
      </c>
      <c r="C23" s="4">
        <f ca="1">TODAY()+30</f>
        <v>43345</v>
      </c>
    </row>
    <row r="24" spans="1:4" x14ac:dyDescent="0.25">
      <c r="A24" s="12" t="s">
        <v>290</v>
      </c>
      <c r="B24" s="4">
        <f ca="1">TODAY()+20</f>
        <v>43335</v>
      </c>
    </row>
    <row r="25" spans="1:4" x14ac:dyDescent="0.25">
      <c r="A25" s="12" t="s">
        <v>294</v>
      </c>
      <c r="B25" s="4">
        <f ca="1">EDATE(TODAY(),1)</f>
        <v>43346</v>
      </c>
    </row>
    <row r="26" spans="1:4" x14ac:dyDescent="0.25">
      <c r="A26" s="12" t="s">
        <v>295</v>
      </c>
      <c r="B26" s="4">
        <f ca="1">TODAY()+20</f>
        <v>43335</v>
      </c>
    </row>
    <row r="27" spans="1:4" x14ac:dyDescent="0.25">
      <c r="A27" s="12" t="s">
        <v>296</v>
      </c>
      <c r="B27" s="4">
        <f ca="1">DATE(YEAR(TODAY()), MONTH(TODAY())+1, 1)-1</f>
        <v>43343</v>
      </c>
      <c r="D27" s="4">
        <f ca="1">DATE(YEAR(TODAY()), MONTH(TODAY())+1, 1)</f>
        <v>43344</v>
      </c>
    </row>
    <row r="28" spans="1:4" x14ac:dyDescent="0.25">
      <c r="A28" s="8" t="s">
        <v>300</v>
      </c>
      <c r="C28" s="4">
        <f ca="1">TODAY()+30</f>
        <v>43345</v>
      </c>
    </row>
    <row r="29" spans="1:4" x14ac:dyDescent="0.25">
      <c r="A29" s="8" t="s">
        <v>301</v>
      </c>
      <c r="C29" s="4">
        <f ca="1">TODAY()+30</f>
        <v>43345</v>
      </c>
    </row>
    <row r="30" spans="1:4" x14ac:dyDescent="0.25">
      <c r="A30" s="12" t="s">
        <v>302</v>
      </c>
      <c r="B30" s="4">
        <f ca="1">TODAY()+45</f>
        <v>43360</v>
      </c>
    </row>
    <row r="31" spans="1:4" x14ac:dyDescent="0.25">
      <c r="A31" s="8" t="s">
        <v>371</v>
      </c>
      <c r="B31" s="4">
        <f ca="1">TODAY()</f>
        <v>43315</v>
      </c>
    </row>
    <row r="32" spans="1:4" x14ac:dyDescent="0.25">
      <c r="A32" s="8" t="s">
        <v>392</v>
      </c>
      <c r="B32" s="4">
        <f ca="1">TODAY()+45</f>
        <v>43360</v>
      </c>
    </row>
    <row r="33" spans="1:3" x14ac:dyDescent="0.25">
      <c r="A33" s="8" t="s">
        <v>403</v>
      </c>
      <c r="B33" s="4">
        <f ca="1">TODAY()</f>
        <v>43315</v>
      </c>
      <c r="C33" s="4">
        <f ca="1">DATE(YEAR(TODAY()), MONTH(TODAY())+1, 1)</f>
        <v>43344</v>
      </c>
    </row>
    <row r="34" spans="1:3" x14ac:dyDescent="0.25">
      <c r="A34" t="s">
        <v>399</v>
      </c>
      <c r="B34" s="4">
        <f ca="1">TODAY()+45</f>
        <v>43360</v>
      </c>
      <c r="C34" s="4">
        <f ca="1">TODAY()+45</f>
        <v>43360</v>
      </c>
    </row>
    <row r="35" spans="1:3" x14ac:dyDescent="0.25">
      <c r="A35" s="8" t="s">
        <v>422</v>
      </c>
      <c r="B35" s="19">
        <f ca="1">EOMONTH(TODAY(),0)</f>
        <v>43343</v>
      </c>
    </row>
    <row r="36" spans="1:3" x14ac:dyDescent="0.25">
      <c r="A36" s="8" t="s">
        <v>426</v>
      </c>
      <c r="B36" s="4">
        <f ca="1">TODAY()+30</f>
        <v>43345</v>
      </c>
    </row>
    <row r="37" spans="1:3" x14ac:dyDescent="0.25">
      <c r="A37" s="8" t="s">
        <v>437</v>
      </c>
      <c r="B37" s="4">
        <f ca="1">TODAY()+30</f>
        <v>43345</v>
      </c>
    </row>
    <row r="38" spans="1:3" x14ac:dyDescent="0.25">
      <c r="A38" s="8" t="s">
        <v>446</v>
      </c>
      <c r="B38" s="4">
        <f ca="1">TODAY()+30</f>
        <v>43345</v>
      </c>
    </row>
    <row r="39" spans="1:3" x14ac:dyDescent="0.25">
      <c r="B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24.28515625" bestFit="1" customWidth="1"/>
    <col min="2" max="2" width="20.28515625" bestFit="1" customWidth="1"/>
  </cols>
  <sheetData>
    <row r="1" spans="1:2" x14ac:dyDescent="0.25">
      <c r="A1" s="2" t="s">
        <v>1</v>
      </c>
      <c r="B1" t="s">
        <v>372</v>
      </c>
    </row>
    <row r="2" spans="1:2" x14ac:dyDescent="0.25">
      <c r="A2" t="s">
        <v>395</v>
      </c>
      <c r="B2" t="s">
        <v>152</v>
      </c>
    </row>
    <row r="3" spans="1:2" x14ac:dyDescent="0.25">
      <c r="A3" t="s">
        <v>396</v>
      </c>
      <c r="B3" t="s">
        <v>152</v>
      </c>
    </row>
    <row r="4" spans="1:2" x14ac:dyDescent="0.25">
      <c r="A4" t="s">
        <v>397</v>
      </c>
      <c r="B4" t="s">
        <v>152</v>
      </c>
    </row>
    <row r="5" spans="1:2" x14ac:dyDescent="0.25">
      <c r="A5" s="8" t="s">
        <v>398</v>
      </c>
      <c r="B5" t="s">
        <v>152</v>
      </c>
    </row>
    <row r="6" spans="1:2" x14ac:dyDescent="0.25">
      <c r="A6" t="s">
        <v>399</v>
      </c>
      <c r="B6" t="s">
        <v>152</v>
      </c>
    </row>
    <row r="7" spans="1:2" x14ac:dyDescent="0.25">
      <c r="A7" t="s">
        <v>400</v>
      </c>
      <c r="B7" t="s">
        <v>152</v>
      </c>
    </row>
    <row r="8" spans="1:2" x14ac:dyDescent="0.25">
      <c r="A8" s="15" t="s">
        <v>401</v>
      </c>
      <c r="B8" t="s">
        <v>152</v>
      </c>
    </row>
    <row r="9" spans="1:2" x14ac:dyDescent="0.25">
      <c r="A9" s="15" t="s">
        <v>404</v>
      </c>
      <c r="B9" t="s">
        <v>152</v>
      </c>
    </row>
    <row r="10" spans="1:2" x14ac:dyDescent="0.25">
      <c r="A10" t="s">
        <v>402</v>
      </c>
      <c r="B10" t="s">
        <v>152</v>
      </c>
    </row>
    <row r="11" spans="1:2" x14ac:dyDescent="0.25">
      <c r="A11" t="s">
        <v>405</v>
      </c>
      <c r="B1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B1" sqref="B1"/>
    </sheetView>
  </sheetViews>
  <sheetFormatPr defaultRowHeight="15" x14ac:dyDescent="0.25"/>
  <cols>
    <col min="1" max="1" width="26.28515625" bestFit="1" customWidth="1"/>
    <col min="2" max="2" width="10.7109375" bestFit="1" customWidth="1"/>
    <col min="3" max="3" width="21.42578125" bestFit="1" customWidth="1"/>
    <col min="4" max="4" width="13.140625" bestFit="1" customWidth="1"/>
    <col min="5" max="5" width="16" customWidth="1"/>
    <col min="6" max="6" width="27.5703125" customWidth="1"/>
  </cols>
  <sheetData>
    <row r="1" spans="1:4" x14ac:dyDescent="0.25">
      <c r="A1" s="2" t="s">
        <v>1</v>
      </c>
      <c r="B1" s="2" t="s">
        <v>18</v>
      </c>
      <c r="C1" s="2"/>
      <c r="D1" s="2"/>
    </row>
    <row r="2" spans="1:4" x14ac:dyDescent="0.25">
      <c r="A2" t="s">
        <v>17</v>
      </c>
      <c r="B2" s="4">
        <f ca="1">TODAY()-1</f>
        <v>43314</v>
      </c>
    </row>
    <row r="3" spans="1:4" x14ac:dyDescent="0.25">
      <c r="A3" t="s">
        <v>67</v>
      </c>
      <c r="B3" s="4">
        <f ca="1">TODAY()-2</f>
        <v>43313</v>
      </c>
    </row>
    <row r="4" spans="1:4" x14ac:dyDescent="0.25">
      <c r="A4" t="s">
        <v>69</v>
      </c>
      <c r="B4" s="4">
        <f ca="1">TODAY()</f>
        <v>43315</v>
      </c>
    </row>
    <row r="5" spans="1:4" x14ac:dyDescent="0.25">
      <c r="A5" t="s">
        <v>189</v>
      </c>
      <c r="B5" s="4">
        <f ca="1">TODAY()</f>
        <v>43315</v>
      </c>
    </row>
    <row r="6" spans="1:4" x14ac:dyDescent="0.25">
      <c r="A6" t="s">
        <v>246</v>
      </c>
      <c r="B6" s="4">
        <f ca="1">TODAY()</f>
        <v>43315</v>
      </c>
    </row>
    <row r="7" spans="1:4" x14ac:dyDescent="0.25">
      <c r="A7" t="s">
        <v>303</v>
      </c>
      <c r="B7" s="4">
        <f ca="1">TODAY()+45</f>
        <v>43360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A5" sqref="A5"/>
    </sheetView>
  </sheetViews>
  <sheetFormatPr defaultRowHeight="15" x14ac:dyDescent="0.25"/>
  <cols>
    <col min="1" max="1" width="20.7109375" bestFit="1" customWidth="1"/>
    <col min="2" max="2" width="9.5703125" bestFit="1" customWidth="1"/>
    <col min="3" max="3" width="16" customWidth="1"/>
    <col min="4" max="4" width="27.5703125" customWidth="1"/>
    <col min="5" max="5" width="10.5703125" bestFit="1" customWidth="1"/>
  </cols>
  <sheetData>
    <row r="1" spans="1:6" x14ac:dyDescent="0.25">
      <c r="A1" s="2" t="s">
        <v>1</v>
      </c>
      <c r="B1" s="2" t="s">
        <v>3</v>
      </c>
      <c r="C1" s="2" t="s">
        <v>181</v>
      </c>
      <c r="D1" s="2" t="s">
        <v>182</v>
      </c>
      <c r="E1" s="2" t="s">
        <v>184</v>
      </c>
      <c r="F1" s="2" t="s">
        <v>183</v>
      </c>
    </row>
    <row r="2" spans="1:6" x14ac:dyDescent="0.25">
      <c r="A2" t="s">
        <v>9</v>
      </c>
      <c r="B2">
        <v>100000</v>
      </c>
    </row>
    <row r="3" spans="1:6" x14ac:dyDescent="0.25">
      <c r="A3" t="s">
        <v>10</v>
      </c>
      <c r="B3">
        <v>77348.75</v>
      </c>
    </row>
    <row r="4" spans="1:6" x14ac:dyDescent="0.25">
      <c r="A4" t="s">
        <v>185</v>
      </c>
      <c r="C4" t="s">
        <v>186</v>
      </c>
      <c r="D4" t="s">
        <v>187</v>
      </c>
      <c r="E4" t="s">
        <v>151</v>
      </c>
      <c r="F4">
        <v>93030</v>
      </c>
    </row>
    <row r="5" spans="1:6" x14ac:dyDescent="0.25">
      <c r="A5" t="s">
        <v>197</v>
      </c>
      <c r="C5" t="s">
        <v>186</v>
      </c>
      <c r="D5" t="s">
        <v>187</v>
      </c>
      <c r="E5" t="s">
        <v>151</v>
      </c>
      <c r="F5">
        <v>93030</v>
      </c>
    </row>
    <row r="6" spans="1:6" x14ac:dyDescent="0.25">
      <c r="A6" t="s">
        <v>236</v>
      </c>
      <c r="C6" t="s">
        <v>186</v>
      </c>
      <c r="D6" t="s">
        <v>187</v>
      </c>
      <c r="E6" t="s">
        <v>151</v>
      </c>
      <c r="F6">
        <v>93030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B2" sqref="B2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6" customWidth="1"/>
    <col min="4" max="4" width="27.5703125" customWidth="1"/>
  </cols>
  <sheetData>
    <row r="1" spans="1:2" x14ac:dyDescent="0.25">
      <c r="A1" s="2" t="s">
        <v>1</v>
      </c>
      <c r="B1" s="2" t="s">
        <v>4</v>
      </c>
    </row>
    <row r="2" spans="1:2" x14ac:dyDescent="0.25">
      <c r="A2" t="s">
        <v>7</v>
      </c>
      <c r="B2" s="3" t="s">
        <v>5</v>
      </c>
    </row>
    <row r="3" spans="1:2" x14ac:dyDescent="0.25">
      <c r="A3" t="s">
        <v>8</v>
      </c>
      <c r="B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B2" sqref="B2"/>
    </sheetView>
  </sheetViews>
  <sheetFormatPr defaultRowHeight="15" x14ac:dyDescent="0.25"/>
  <cols>
    <col min="1" max="1" width="26.5703125" bestFit="1" customWidth="1"/>
    <col min="2" max="2" width="16.5703125" bestFit="1" customWidth="1"/>
    <col min="3" max="3" width="14.5703125" bestFit="1" customWidth="1"/>
    <col min="4" max="4" width="16.7109375" bestFit="1" customWidth="1"/>
    <col min="5" max="5" width="27.28515625" bestFit="1" customWidth="1"/>
    <col min="6" max="6" width="27.5703125" bestFit="1" customWidth="1"/>
  </cols>
  <sheetData>
    <row r="1" spans="1:9" x14ac:dyDescent="0.25">
      <c r="A1" s="2" t="s">
        <v>1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/>
      <c r="H1" s="2"/>
      <c r="I1" s="2"/>
    </row>
    <row r="2" spans="1:9" x14ac:dyDescent="0.25">
      <c r="A2" t="s">
        <v>19</v>
      </c>
      <c r="B2" s="5" t="s">
        <v>25</v>
      </c>
      <c r="C2" s="5" t="s">
        <v>26</v>
      </c>
      <c r="D2" s="5" t="s">
        <v>25</v>
      </c>
    </row>
    <row r="3" spans="1:9" x14ac:dyDescent="0.25">
      <c r="A3" s="11" t="s">
        <v>249</v>
      </c>
      <c r="B3">
        <v>185845.36</v>
      </c>
      <c r="C3">
        <v>83867.600000000006</v>
      </c>
      <c r="D3">
        <v>100000</v>
      </c>
      <c r="E3">
        <v>4.673</v>
      </c>
      <c r="F3">
        <v>73.879000000000005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I1" workbookViewId="0">
      <selection activeCell="AF4" sqref="AF4"/>
    </sheetView>
  </sheetViews>
  <sheetFormatPr defaultRowHeight="15" x14ac:dyDescent="0.25"/>
  <cols>
    <col min="1" max="1" width="30" bestFit="1" customWidth="1"/>
    <col min="13" max="13" width="18.7109375" bestFit="1" customWidth="1"/>
    <col min="27" max="27" width="18.7109375" bestFit="1" customWidth="1"/>
    <col min="28" max="28" width="28.28515625" bestFit="1" customWidth="1"/>
  </cols>
  <sheetData>
    <row r="1" spans="1:28" s="2" customFormat="1" x14ac:dyDescent="0.25">
      <c r="A1" s="2" t="s">
        <v>1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  <c r="O1" s="2" t="s">
        <v>263</v>
      </c>
      <c r="P1" s="2" t="s">
        <v>264</v>
      </c>
      <c r="Q1" s="2" t="s">
        <v>265</v>
      </c>
      <c r="R1" s="2" t="s">
        <v>266</v>
      </c>
      <c r="S1" s="2" t="s">
        <v>267</v>
      </c>
      <c r="T1" s="2" t="s">
        <v>268</v>
      </c>
      <c r="U1" s="2" t="s">
        <v>269</v>
      </c>
      <c r="V1" s="2" t="s">
        <v>270</v>
      </c>
      <c r="W1" s="2" t="s">
        <v>271</v>
      </c>
      <c r="X1" s="2" t="s">
        <v>272</v>
      </c>
      <c r="Y1" s="2" t="s">
        <v>273</v>
      </c>
      <c r="Z1" s="2" t="s">
        <v>274</v>
      </c>
      <c r="AA1" s="2" t="s">
        <v>275</v>
      </c>
      <c r="AB1" s="2" t="s">
        <v>278</v>
      </c>
    </row>
    <row r="2" spans="1:28" x14ac:dyDescent="0.25">
      <c r="A2" t="s">
        <v>276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f>(B2+C2+D2+E2+F2+G2+H2+I2+J2+K2+L2)</f>
        <v>1100</v>
      </c>
    </row>
    <row r="3" spans="1:28" x14ac:dyDescent="0.25">
      <c r="A3" t="s">
        <v>277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f>(N3+O3+P3+Q3+R3+S3+T3+U3+V3+W3+X3+Y3+Z3)</f>
        <v>1300</v>
      </c>
    </row>
    <row r="4" spans="1:28" x14ac:dyDescent="0.25">
      <c r="A4" t="s">
        <v>279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f>(B2+C2+D2+E2+F2+G2+H2+I2+J2+K2+L2)</f>
        <v>1100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f>(N3+O3+P3+Q3+R3+S3+T3+U3+V3+W3+X3+Y3+Z3)</f>
        <v>1300</v>
      </c>
      <c r="AB4">
        <f>M4-AA4</f>
        <v>-200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A6" sqref="A6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6" customWidth="1"/>
    <col min="4" max="5" width="27.5703125" customWidth="1"/>
  </cols>
  <sheetData>
    <row r="1" spans="1:5" x14ac:dyDescent="0.25">
      <c r="A1" s="2" t="s">
        <v>1</v>
      </c>
      <c r="B1" s="2" t="s">
        <v>29</v>
      </c>
      <c r="C1" s="2" t="s">
        <v>27</v>
      </c>
      <c r="D1" s="2" t="s">
        <v>34</v>
      </c>
      <c r="E1" s="2" t="s">
        <v>28</v>
      </c>
    </row>
    <row r="2" spans="1:5" x14ac:dyDescent="0.25">
      <c r="A2" t="s">
        <v>30</v>
      </c>
      <c r="B2" s="3">
        <v>800</v>
      </c>
      <c r="C2">
        <v>1400</v>
      </c>
    </row>
    <row r="3" spans="1:5" x14ac:dyDescent="0.25">
      <c r="A3" t="s">
        <v>31</v>
      </c>
      <c r="B3" s="3">
        <v>800</v>
      </c>
      <c r="C3">
        <v>1100</v>
      </c>
    </row>
    <row r="4" spans="1:5" x14ac:dyDescent="0.25">
      <c r="A4" t="s">
        <v>32</v>
      </c>
      <c r="C4">
        <v>2500</v>
      </c>
    </row>
    <row r="5" spans="1:5" x14ac:dyDescent="0.25">
      <c r="A5" t="s">
        <v>33</v>
      </c>
      <c r="B5">
        <v>500</v>
      </c>
      <c r="C5">
        <v>2150</v>
      </c>
    </row>
    <row r="6" spans="1:5" x14ac:dyDescent="0.25">
      <c r="A6" t="s">
        <v>35</v>
      </c>
      <c r="C6">
        <v>6200</v>
      </c>
      <c r="D6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1" width="15.140625" customWidth="1"/>
    <col min="2" max="2" width="23.85546875" customWidth="1"/>
    <col min="3" max="3" width="28.140625" customWidth="1"/>
    <col min="4" max="4" width="19.140625" customWidth="1"/>
    <col min="5" max="5" width="25.85546875" customWidth="1"/>
    <col min="6" max="7" width="22.7109375" customWidth="1"/>
    <col min="8" max="8" width="23.7109375" customWidth="1"/>
  </cols>
  <sheetData>
    <row r="1" spans="1:8" x14ac:dyDescent="0.25">
      <c r="A1" s="2" t="s">
        <v>1</v>
      </c>
      <c r="B1" s="2" t="s">
        <v>46</v>
      </c>
      <c r="C1" s="2" t="s">
        <v>47</v>
      </c>
      <c r="D1" s="2" t="s">
        <v>48</v>
      </c>
      <c r="E1" s="2" t="s">
        <v>49</v>
      </c>
      <c r="F1" t="s">
        <v>50</v>
      </c>
      <c r="G1" s="2" t="s">
        <v>51</v>
      </c>
      <c r="H1" s="2" t="s">
        <v>52</v>
      </c>
    </row>
    <row r="2" spans="1:8" x14ac:dyDescent="0.25">
      <c r="A2" t="s">
        <v>38</v>
      </c>
      <c r="B2">
        <v>500</v>
      </c>
    </row>
    <row r="3" spans="1:8" x14ac:dyDescent="0.25">
      <c r="A3" t="s">
        <v>39</v>
      </c>
      <c r="C3">
        <v>40000</v>
      </c>
    </row>
    <row r="4" spans="1:8" x14ac:dyDescent="0.25">
      <c r="A4" t="s">
        <v>40</v>
      </c>
      <c r="D4">
        <v>250</v>
      </c>
    </row>
    <row r="5" spans="1:8" x14ac:dyDescent="0.25">
      <c r="A5" t="s">
        <v>41</v>
      </c>
      <c r="E5">
        <v>180000</v>
      </c>
    </row>
    <row r="6" spans="1:8" x14ac:dyDescent="0.25">
      <c r="A6" t="s">
        <v>42</v>
      </c>
      <c r="F6">
        <v>320</v>
      </c>
    </row>
    <row r="7" spans="1:8" x14ac:dyDescent="0.25">
      <c r="A7" t="s">
        <v>43</v>
      </c>
      <c r="G7">
        <v>4000</v>
      </c>
    </row>
    <row r="8" spans="1:8" x14ac:dyDescent="0.25">
      <c r="A8" t="s">
        <v>44</v>
      </c>
      <c r="G8">
        <v>5000</v>
      </c>
    </row>
    <row r="9" spans="1:8" x14ac:dyDescent="0.25">
      <c r="A9" t="s">
        <v>45</v>
      </c>
      <c r="H9">
        <v>200</v>
      </c>
    </row>
    <row r="10" spans="1:8" x14ac:dyDescent="0.25">
      <c r="A10" t="s">
        <v>56</v>
      </c>
      <c r="H10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29.5703125" customWidth="1"/>
    <col min="3" max="3" width="11.140625" customWidth="1"/>
    <col min="4" max="4" width="15.7109375" bestFit="1" customWidth="1"/>
    <col min="5" max="5" width="14" bestFit="1" customWidth="1"/>
    <col min="6" max="6" width="21.85546875" bestFit="1" customWidth="1"/>
    <col min="7" max="7" width="22.28515625" bestFit="1" customWidth="1"/>
  </cols>
  <sheetData>
    <row r="1" spans="1:7" x14ac:dyDescent="0.25">
      <c r="A1" s="2" t="s">
        <v>1</v>
      </c>
      <c r="B1" s="2" t="s">
        <v>53</v>
      </c>
      <c r="C1" s="2" t="s">
        <v>63</v>
      </c>
      <c r="D1" s="2" t="s">
        <v>54</v>
      </c>
      <c r="E1" s="2" t="s">
        <v>59</v>
      </c>
      <c r="F1" s="2" t="s">
        <v>60</v>
      </c>
      <c r="G1" s="2" t="s">
        <v>61</v>
      </c>
    </row>
    <row r="2" spans="1:7" x14ac:dyDescent="0.25">
      <c r="A2" t="s">
        <v>55</v>
      </c>
      <c r="B2">
        <v>150</v>
      </c>
    </row>
    <row r="3" spans="1:7" x14ac:dyDescent="0.25">
      <c r="A3" t="s">
        <v>64</v>
      </c>
      <c r="B3">
        <v>500</v>
      </c>
      <c r="C3" s="4">
        <f ca="1">TODAY()</f>
        <v>43315</v>
      </c>
      <c r="E3" t="b">
        <v>1</v>
      </c>
      <c r="F3" t="b">
        <v>1</v>
      </c>
      <c r="G3" t="s">
        <v>62</v>
      </c>
    </row>
    <row r="4" spans="1:7" x14ac:dyDescent="0.25">
      <c r="A4" t="s">
        <v>65</v>
      </c>
      <c r="B4">
        <v>527</v>
      </c>
      <c r="C4" s="4">
        <f ca="1">TODAY()</f>
        <v>43315</v>
      </c>
      <c r="E4" t="b">
        <v>1</v>
      </c>
      <c r="F4" t="b">
        <v>1</v>
      </c>
      <c r="G4" t="s">
        <v>62</v>
      </c>
    </row>
    <row r="5" spans="1:7" x14ac:dyDescent="0.25">
      <c r="A5" t="s">
        <v>71</v>
      </c>
      <c r="B5">
        <v>500</v>
      </c>
      <c r="C5" s="4">
        <f ca="1">TODAY()</f>
        <v>43315</v>
      </c>
      <c r="E5" t="b">
        <v>1</v>
      </c>
      <c r="F5" t="b">
        <v>1</v>
      </c>
      <c r="G5" t="s">
        <v>62</v>
      </c>
    </row>
    <row r="6" spans="1:7" x14ac:dyDescent="0.25">
      <c r="A6" t="s">
        <v>196</v>
      </c>
      <c r="B6">
        <v>500</v>
      </c>
      <c r="C6" s="4">
        <f ca="1">TODAY()</f>
        <v>43315</v>
      </c>
      <c r="E6" t="b">
        <v>1</v>
      </c>
      <c r="F6" t="b">
        <v>1</v>
      </c>
      <c r="G6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1" max="1" width="9.85546875" bestFit="1" customWidth="1"/>
    <col min="2" max="2" width="35.7109375" bestFit="1" customWidth="1"/>
    <col min="3" max="3" width="28.140625" bestFit="1" customWidth="1"/>
  </cols>
  <sheetData>
    <row r="1" spans="1:3" x14ac:dyDescent="0.25">
      <c r="A1" s="2" t="s">
        <v>1</v>
      </c>
      <c r="B1" s="2" t="s">
        <v>306</v>
      </c>
      <c r="C1" s="2" t="s">
        <v>308</v>
      </c>
    </row>
    <row r="2" spans="1:3" x14ac:dyDescent="0.25">
      <c r="A2" t="s">
        <v>303</v>
      </c>
      <c r="B2" t="s">
        <v>307</v>
      </c>
      <c r="C2" t="s">
        <v>309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U1" workbookViewId="0">
      <selection activeCell="AD5" sqref="AD5"/>
    </sheetView>
  </sheetViews>
  <sheetFormatPr defaultRowHeight="15" x14ac:dyDescent="0.25"/>
  <cols>
    <col min="1" max="1" width="26.5703125" bestFit="1" customWidth="1"/>
    <col min="2" max="2" width="22.5703125" bestFit="1" customWidth="1"/>
    <col min="3" max="3" width="15.85546875" bestFit="1" customWidth="1"/>
    <col min="4" max="4" width="18.28515625" bestFit="1" customWidth="1"/>
    <col min="5" max="5" width="13.140625" bestFit="1" customWidth="1"/>
    <col min="6" max="6" width="17.5703125" bestFit="1" customWidth="1"/>
    <col min="7" max="7" width="34.28515625" bestFit="1" customWidth="1"/>
    <col min="8" max="8" width="52.5703125" bestFit="1" customWidth="1"/>
    <col min="9" max="9" width="57.28515625" bestFit="1" customWidth="1"/>
    <col min="10" max="10" width="50.85546875" bestFit="1" customWidth="1"/>
    <col min="11" max="11" width="60.140625" bestFit="1" customWidth="1"/>
    <col min="12" max="12" width="48.42578125" bestFit="1" customWidth="1"/>
    <col min="13" max="13" width="52.7109375" bestFit="1" customWidth="1"/>
    <col min="14" max="14" width="47.42578125" bestFit="1" customWidth="1"/>
    <col min="15" max="15" width="26.7109375" bestFit="1" customWidth="1"/>
    <col min="16" max="16" width="28.7109375" bestFit="1" customWidth="1"/>
    <col min="17" max="17" width="15.42578125" bestFit="1" customWidth="1"/>
    <col min="18" max="18" width="21.42578125" bestFit="1" customWidth="1"/>
    <col min="19" max="19" width="12.7109375" bestFit="1" customWidth="1"/>
    <col min="20" max="20" width="14.85546875" bestFit="1" customWidth="1"/>
    <col min="21" max="21" width="18.85546875" bestFit="1" customWidth="1"/>
    <col min="22" max="23" width="20" bestFit="1" customWidth="1"/>
    <col min="24" max="24" width="18.85546875" bestFit="1" customWidth="1"/>
    <col min="25" max="25" width="29.28515625" bestFit="1" customWidth="1"/>
    <col min="26" max="26" width="17" bestFit="1" customWidth="1"/>
  </cols>
  <sheetData>
    <row r="1" spans="1:26" s="2" customFormat="1" x14ac:dyDescent="0.25">
      <c r="A1" s="2" t="s">
        <v>1</v>
      </c>
      <c r="B1" s="2" t="s">
        <v>310</v>
      </c>
      <c r="C1" s="2" t="s">
        <v>311</v>
      </c>
      <c r="D1" s="2" t="s">
        <v>312</v>
      </c>
      <c r="E1" s="2" t="s">
        <v>313</v>
      </c>
      <c r="F1" s="2" t="s">
        <v>314</v>
      </c>
      <c r="G1" s="2" t="s">
        <v>320</v>
      </c>
      <c r="H1" s="2" t="s">
        <v>321</v>
      </c>
      <c r="I1" s="2" t="s">
        <v>322</v>
      </c>
      <c r="J1" s="2" t="s">
        <v>323</v>
      </c>
      <c r="K1" s="2" t="s">
        <v>324</v>
      </c>
      <c r="L1" s="2" t="s">
        <v>325</v>
      </c>
      <c r="M1" s="2" t="s">
        <v>326</v>
      </c>
      <c r="N1" s="2" t="s">
        <v>327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351</v>
      </c>
      <c r="T1" s="2" t="s">
        <v>352</v>
      </c>
      <c r="U1" s="2" t="s">
        <v>353</v>
      </c>
      <c r="V1" s="2" t="s">
        <v>354</v>
      </c>
      <c r="W1" s="2" t="s">
        <v>355</v>
      </c>
      <c r="X1" s="2" t="s">
        <v>356</v>
      </c>
      <c r="Y1" s="2" t="s">
        <v>363</v>
      </c>
      <c r="Z1" s="2" t="s">
        <v>364</v>
      </c>
    </row>
    <row r="2" spans="1:26" x14ac:dyDescent="0.25">
      <c r="A2" t="s">
        <v>344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 t="s">
        <v>332</v>
      </c>
      <c r="H2" t="s">
        <v>333</v>
      </c>
      <c r="I2" t="s">
        <v>334</v>
      </c>
      <c r="J2" t="s">
        <v>335</v>
      </c>
      <c r="K2" t="s">
        <v>341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342</v>
      </c>
      <c r="R2" t="s">
        <v>343</v>
      </c>
    </row>
    <row r="3" spans="1:26" x14ac:dyDescent="0.25">
      <c r="A3" t="s">
        <v>345</v>
      </c>
      <c r="B3" t="s">
        <v>346</v>
      </c>
      <c r="C3" t="s">
        <v>347</v>
      </c>
      <c r="D3" t="s">
        <v>348</v>
      </c>
      <c r="G3" t="s">
        <v>349</v>
      </c>
      <c r="H3" t="s">
        <v>337</v>
      </c>
      <c r="I3" t="s">
        <v>338</v>
      </c>
      <c r="J3" t="s">
        <v>339</v>
      </c>
    </row>
    <row r="4" spans="1:26" x14ac:dyDescent="0.25">
      <c r="A4" t="s">
        <v>350</v>
      </c>
      <c r="S4" t="s">
        <v>358</v>
      </c>
      <c r="T4" t="s">
        <v>361</v>
      </c>
      <c r="U4" t="s">
        <v>357</v>
      </c>
      <c r="V4" t="s">
        <v>362</v>
      </c>
      <c r="W4" t="s">
        <v>360</v>
      </c>
      <c r="X4" t="s">
        <v>359</v>
      </c>
    </row>
    <row r="5" spans="1:26" x14ac:dyDescent="0.25">
      <c r="A5" t="s">
        <v>365</v>
      </c>
      <c r="Y5" t="s">
        <v>406</v>
      </c>
    </row>
    <row r="6" spans="1:26" x14ac:dyDescent="0.25">
      <c r="A6" t="s">
        <v>366</v>
      </c>
      <c r="Y6" t="s">
        <v>368</v>
      </c>
      <c r="Z6" t="s">
        <v>367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1" topLeftCell="B1" activePane="topRight" state="frozen"/>
      <selection pane="topRight" sqref="A1:B1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15.42578125" bestFit="1" customWidth="1"/>
    <col min="4" max="4" width="11.5703125" bestFit="1" customWidth="1"/>
    <col min="5" max="5" width="13.85546875" bestFit="1" customWidth="1"/>
    <col min="6" max="6" width="11.85546875" bestFit="1" customWidth="1"/>
  </cols>
  <sheetData>
    <row r="1" spans="1:6" x14ac:dyDescent="0.25">
      <c r="A1" s="2" t="s">
        <v>1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</row>
    <row r="2" spans="1:6" x14ac:dyDescent="0.25">
      <c r="A2" t="s">
        <v>153</v>
      </c>
      <c r="B2" s="7" t="s">
        <v>159</v>
      </c>
      <c r="C2">
        <v>28788</v>
      </c>
      <c r="D2" t="s">
        <v>150</v>
      </c>
      <c r="E2" t="s">
        <v>151</v>
      </c>
      <c r="F2">
        <v>94566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2" t="s">
        <v>1</v>
      </c>
      <c r="B1" s="2" t="s">
        <v>160</v>
      </c>
    </row>
    <row r="2" spans="1:2" x14ac:dyDescent="0.25">
      <c r="A2" t="s">
        <v>161</v>
      </c>
      <c r="B2" s="5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31" bestFit="1" customWidth="1"/>
    <col min="2" max="2" width="27.42578125" bestFit="1" customWidth="1"/>
    <col min="3" max="3" width="12.28515625" bestFit="1" customWidth="1"/>
  </cols>
  <sheetData>
    <row r="1" spans="1:3" x14ac:dyDescent="0.25">
      <c r="A1" s="2" t="s">
        <v>1</v>
      </c>
      <c r="B1" s="2" t="s">
        <v>175</v>
      </c>
      <c r="C1" s="2" t="s">
        <v>427</v>
      </c>
    </row>
    <row r="2" spans="1:3" x14ac:dyDescent="0.25">
      <c r="A2" t="s">
        <v>163</v>
      </c>
      <c r="B2" s="5">
        <v>56.666600000000003</v>
      </c>
    </row>
    <row r="3" spans="1:3" x14ac:dyDescent="0.25">
      <c r="A3" t="s">
        <v>164</v>
      </c>
      <c r="B3" s="5">
        <v>56.67</v>
      </c>
    </row>
    <row r="4" spans="1:3" x14ac:dyDescent="0.25">
      <c r="A4" t="s">
        <v>165</v>
      </c>
      <c r="B4" s="5" t="s">
        <v>176</v>
      </c>
    </row>
    <row r="5" spans="1:3" x14ac:dyDescent="0.25">
      <c r="A5" t="s">
        <v>166</v>
      </c>
      <c r="B5" s="5">
        <v>56.67</v>
      </c>
    </row>
    <row r="6" spans="1:3" x14ac:dyDescent="0.25">
      <c r="A6" t="s">
        <v>167</v>
      </c>
      <c r="B6" s="5" t="s">
        <v>177</v>
      </c>
    </row>
    <row r="7" spans="1:3" x14ac:dyDescent="0.25">
      <c r="A7" t="s">
        <v>168</v>
      </c>
      <c r="B7" s="5">
        <v>56.66</v>
      </c>
    </row>
    <row r="8" spans="1:3" x14ac:dyDescent="0.25">
      <c r="A8" t="s">
        <v>169</v>
      </c>
      <c r="B8" s="5" t="s">
        <v>171</v>
      </c>
    </row>
    <row r="9" spans="1:3" x14ac:dyDescent="0.25">
      <c r="A9" t="s">
        <v>170</v>
      </c>
      <c r="B9" s="5" t="s">
        <v>171</v>
      </c>
    </row>
    <row r="10" spans="1:3" x14ac:dyDescent="0.25">
      <c r="A10" t="s">
        <v>172</v>
      </c>
      <c r="B10" s="5" t="s">
        <v>174</v>
      </c>
    </row>
    <row r="11" spans="1:3" x14ac:dyDescent="0.25">
      <c r="A11" t="s">
        <v>173</v>
      </c>
      <c r="B11" s="5" t="s">
        <v>174</v>
      </c>
    </row>
    <row r="12" spans="1:3" x14ac:dyDescent="0.25">
      <c r="A12" t="s">
        <v>426</v>
      </c>
      <c r="C12" s="16" t="s">
        <v>428</v>
      </c>
    </row>
    <row r="13" spans="1:3" x14ac:dyDescent="0.25">
      <c r="A13" t="s">
        <v>429</v>
      </c>
      <c r="C13" s="16" t="s">
        <v>430</v>
      </c>
    </row>
    <row r="14" spans="1:3" x14ac:dyDescent="0.25">
      <c r="A14" t="s">
        <v>437</v>
      </c>
      <c r="C14" s="16" t="s">
        <v>428</v>
      </c>
    </row>
    <row r="15" spans="1:3" x14ac:dyDescent="0.25">
      <c r="A15" t="s">
        <v>439</v>
      </c>
      <c r="C15" s="16" t="s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9" sqref="A9"/>
    </sheetView>
  </sheetViews>
  <sheetFormatPr defaultRowHeight="15" x14ac:dyDescent="0.25"/>
  <cols>
    <col min="1" max="1" width="16.42578125" customWidth="1"/>
    <col min="2" max="2" width="13.5703125" bestFit="1" customWidth="1"/>
    <col min="3" max="3" width="15.42578125" bestFit="1" customWidth="1"/>
    <col min="4" max="4" width="11.5703125" bestFit="1" customWidth="1"/>
    <col min="5" max="5" width="13.85546875" bestFit="1" customWidth="1"/>
    <col min="6" max="6" width="11.85546875" bestFit="1" customWidth="1"/>
    <col min="7" max="7" width="16.28515625" bestFit="1" customWidth="1"/>
    <col min="8" max="8" width="19.85546875" bestFit="1" customWidth="1"/>
    <col min="9" max="9" width="16" bestFit="1" customWidth="1"/>
    <col min="10" max="10" width="23.28515625" bestFit="1" customWidth="1"/>
    <col min="11" max="11" width="26.85546875" bestFit="1" customWidth="1"/>
    <col min="12" max="12" width="14.140625" bestFit="1" customWidth="1"/>
    <col min="13" max="13" width="15" bestFit="1" customWidth="1"/>
  </cols>
  <sheetData>
    <row r="1" spans="1:13" x14ac:dyDescent="0.25">
      <c r="A1" s="2" t="s">
        <v>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</row>
    <row r="2" spans="1:13" x14ac:dyDescent="0.25">
      <c r="A2" t="s">
        <v>84</v>
      </c>
      <c r="B2" t="s">
        <v>85</v>
      </c>
      <c r="C2" t="s">
        <v>86</v>
      </c>
      <c r="D2" t="s">
        <v>105</v>
      </c>
      <c r="E2" t="s">
        <v>87</v>
      </c>
      <c r="F2">
        <v>40007</v>
      </c>
      <c r="I2" t="s">
        <v>88</v>
      </c>
      <c r="L2" s="6" t="s">
        <v>89</v>
      </c>
      <c r="M2" t="s">
        <v>90</v>
      </c>
    </row>
    <row r="3" spans="1:13" x14ac:dyDescent="0.25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>
        <v>94566</v>
      </c>
      <c r="I3">
        <v>111111111</v>
      </c>
      <c r="J3">
        <v>111111111</v>
      </c>
      <c r="L3" s="6" t="s">
        <v>89</v>
      </c>
      <c r="M3" t="s">
        <v>152</v>
      </c>
    </row>
    <row r="4" spans="1:13" x14ac:dyDescent="0.25">
      <c r="A4" t="s">
        <v>190</v>
      </c>
      <c r="B4" t="s">
        <v>198</v>
      </c>
      <c r="C4" t="s">
        <v>149</v>
      </c>
      <c r="D4" t="s">
        <v>150</v>
      </c>
      <c r="E4" t="s">
        <v>151</v>
      </c>
      <c r="F4">
        <v>94566</v>
      </c>
      <c r="I4" t="s">
        <v>191</v>
      </c>
      <c r="J4">
        <v>23535</v>
      </c>
      <c r="L4" s="6" t="s">
        <v>89</v>
      </c>
      <c r="M4" t="s">
        <v>192</v>
      </c>
    </row>
    <row r="5" spans="1:13" x14ac:dyDescent="0.25">
      <c r="A5" t="s">
        <v>194</v>
      </c>
      <c r="B5" t="s">
        <v>195</v>
      </c>
      <c r="C5" t="s">
        <v>149</v>
      </c>
      <c r="D5" t="s">
        <v>150</v>
      </c>
      <c r="E5" t="s">
        <v>151</v>
      </c>
      <c r="F5">
        <v>94566</v>
      </c>
      <c r="G5">
        <v>124563</v>
      </c>
      <c r="I5">
        <v>111111111</v>
      </c>
      <c r="J5">
        <v>111111111</v>
      </c>
      <c r="L5" s="6" t="s">
        <v>89</v>
      </c>
      <c r="M5" t="s">
        <v>152</v>
      </c>
    </row>
    <row r="6" spans="1:13" x14ac:dyDescent="0.25">
      <c r="A6" t="s">
        <v>242</v>
      </c>
      <c r="J6">
        <v>224466</v>
      </c>
      <c r="M6" t="s">
        <v>243</v>
      </c>
    </row>
    <row r="7" spans="1:13" x14ac:dyDescent="0.25">
      <c r="A7" s="8" t="s">
        <v>403</v>
      </c>
      <c r="B7" t="s">
        <v>195</v>
      </c>
      <c r="C7" t="s">
        <v>149</v>
      </c>
      <c r="D7" t="s">
        <v>150</v>
      </c>
      <c r="E7" t="s">
        <v>151</v>
      </c>
      <c r="F7">
        <v>94566</v>
      </c>
      <c r="G7">
        <v>124563</v>
      </c>
      <c r="I7">
        <v>111111111</v>
      </c>
      <c r="J7">
        <v>111111111</v>
      </c>
      <c r="L7" s="6" t="s">
        <v>89</v>
      </c>
      <c r="M7" t="s">
        <v>152</v>
      </c>
    </row>
  </sheetData>
  <hyperlinks>
    <hyperlink ref="L2" r:id="rId1"/>
    <hyperlink ref="L3" r:id="rId2"/>
    <hyperlink ref="L5" r:id="rId3"/>
    <hyperlink ref="L4" r:id="rId4"/>
    <hyperlink ref="L7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sheetData>
    <row r="1" spans="1:13" x14ac:dyDescent="0.25">
      <c r="A1" s="2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</row>
    <row r="2" spans="1:13" x14ac:dyDescent="0.25">
      <c r="A2" t="s">
        <v>103</v>
      </c>
      <c r="B2" t="s">
        <v>104</v>
      </c>
      <c r="C2" t="s">
        <v>86</v>
      </c>
      <c r="D2" t="s">
        <v>105</v>
      </c>
      <c r="E2" t="s">
        <v>87</v>
      </c>
      <c r="F2">
        <v>40007</v>
      </c>
      <c r="I2" t="s">
        <v>106</v>
      </c>
      <c r="L2" s="6" t="s">
        <v>89</v>
      </c>
    </row>
  </sheetData>
  <hyperlinks>
    <hyperlink ref="L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5" x14ac:dyDescent="0.25"/>
  <sheetData>
    <row r="1" spans="1:13" x14ac:dyDescent="0.25">
      <c r="A1" s="2" t="s">
        <v>1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</row>
    <row r="2" spans="1:13" x14ac:dyDescent="0.25">
      <c r="A2" t="s">
        <v>119</v>
      </c>
      <c r="B2" t="s">
        <v>85</v>
      </c>
      <c r="C2" t="s">
        <v>86</v>
      </c>
      <c r="D2" t="s">
        <v>105</v>
      </c>
      <c r="E2" t="s">
        <v>87</v>
      </c>
      <c r="F2">
        <v>40007</v>
      </c>
      <c r="I2" t="s">
        <v>120</v>
      </c>
      <c r="L2" s="6" t="s">
        <v>89</v>
      </c>
      <c r="M2" t="s">
        <v>90</v>
      </c>
    </row>
  </sheetData>
  <hyperlinks>
    <hyperlink ref="L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5" x14ac:dyDescent="0.25"/>
  <sheetData>
    <row r="1" spans="1:13" x14ac:dyDescent="0.25">
      <c r="A1" s="2" t="s">
        <v>1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  <c r="M1" s="2" t="s">
        <v>132</v>
      </c>
    </row>
    <row r="2" spans="1:13" x14ac:dyDescent="0.25">
      <c r="A2" t="s">
        <v>133</v>
      </c>
      <c r="B2" t="s">
        <v>85</v>
      </c>
      <c r="C2" t="s">
        <v>86</v>
      </c>
      <c r="D2" t="s">
        <v>105</v>
      </c>
      <c r="E2" t="s">
        <v>87</v>
      </c>
      <c r="F2">
        <v>40007</v>
      </c>
      <c r="I2" t="s">
        <v>120</v>
      </c>
      <c r="L2" s="6" t="s">
        <v>89</v>
      </c>
      <c r="M2" t="s">
        <v>90</v>
      </c>
    </row>
  </sheetData>
  <hyperlinks>
    <hyperlink ref="L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cols>
    <col min="1" max="1" width="22.7109375" bestFit="1" customWidth="1"/>
    <col min="2" max="2" width="14.5703125" bestFit="1" customWidth="1"/>
    <col min="3" max="3" width="16.42578125" bestFit="1" customWidth="1"/>
    <col min="4" max="4" width="12.5703125" bestFit="1" customWidth="1"/>
    <col min="5" max="5" width="13.85546875" bestFit="1" customWidth="1"/>
    <col min="6" max="6" width="11.85546875" bestFit="1" customWidth="1"/>
    <col min="7" max="7" width="16.28515625" bestFit="1" customWidth="1"/>
    <col min="8" max="8" width="19.85546875" bestFit="1" customWidth="1"/>
    <col min="9" max="9" width="16" bestFit="1" customWidth="1"/>
  </cols>
  <sheetData>
    <row r="1" spans="1:13" x14ac:dyDescent="0.25">
      <c r="A1" s="2" t="s">
        <v>1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</row>
    <row r="2" spans="1:13" x14ac:dyDescent="0.25">
      <c r="A2" t="s">
        <v>146</v>
      </c>
      <c r="B2" t="s">
        <v>85</v>
      </c>
      <c r="C2" t="s">
        <v>86</v>
      </c>
      <c r="D2" t="s">
        <v>105</v>
      </c>
      <c r="E2" t="s">
        <v>87</v>
      </c>
      <c r="F2">
        <v>40007</v>
      </c>
      <c r="I2" t="s">
        <v>120</v>
      </c>
      <c r="L2" s="6" t="s">
        <v>89</v>
      </c>
      <c r="M2" t="s">
        <v>90</v>
      </c>
    </row>
  </sheetData>
  <hyperlinks>
    <hyperlink ref="L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7.28515625" customWidth="1"/>
    <col min="2" max="2" width="113.5703125" customWidth="1"/>
    <col min="3" max="3" width="140.85546875" customWidth="1"/>
    <col min="4" max="6" width="125" customWidth="1"/>
  </cols>
  <sheetData>
    <row r="1" spans="1:3" x14ac:dyDescent="0.25">
      <c r="A1" s="2" t="s">
        <v>1</v>
      </c>
      <c r="B1" s="2" t="s">
        <v>199</v>
      </c>
      <c r="C1" s="2" t="s">
        <v>201</v>
      </c>
    </row>
    <row r="2" spans="1:3" x14ac:dyDescent="0.25">
      <c r="A2" t="s">
        <v>153</v>
      </c>
      <c r="B2" s="8" t="s">
        <v>200</v>
      </c>
      <c r="C2" s="8" t="s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L1" workbookViewId="0">
      <selection activeCell="S3" sqref="S3"/>
    </sheetView>
  </sheetViews>
  <sheetFormatPr defaultRowHeight="15" x14ac:dyDescent="0.25"/>
  <cols>
    <col min="1" max="1" width="31" bestFit="1" customWidth="1"/>
    <col min="2" max="2" width="25.7109375" bestFit="1" customWidth="1"/>
    <col min="3" max="3" width="38" bestFit="1" customWidth="1"/>
    <col min="4" max="4" width="29.28515625" bestFit="1" customWidth="1"/>
    <col min="5" max="5" width="23" bestFit="1" customWidth="1"/>
    <col min="6" max="6" width="16.5703125" bestFit="1" customWidth="1"/>
    <col min="7" max="7" width="23.5703125" bestFit="1" customWidth="1"/>
    <col min="8" max="8" width="20.42578125" bestFit="1" customWidth="1"/>
    <col min="9" max="9" width="21.140625" bestFit="1" customWidth="1"/>
    <col min="10" max="10" width="19.7109375" bestFit="1" customWidth="1"/>
    <col min="11" max="11" width="23.7109375" bestFit="1" customWidth="1"/>
    <col min="12" max="12" width="20.140625" bestFit="1" customWidth="1"/>
    <col min="13" max="13" width="20" bestFit="1" customWidth="1"/>
    <col min="14" max="14" width="25" bestFit="1" customWidth="1"/>
    <col min="15" max="15" width="25.28515625" bestFit="1" customWidth="1"/>
    <col min="16" max="16" width="23.7109375" bestFit="1" customWidth="1"/>
    <col min="17" max="17" width="24.5703125" bestFit="1" customWidth="1"/>
    <col min="18" max="18" width="25" bestFit="1" customWidth="1"/>
  </cols>
  <sheetData>
    <row r="1" spans="1:18" s="2" customFormat="1" x14ac:dyDescent="0.25">
      <c r="A1" s="2" t="s">
        <v>1</v>
      </c>
      <c r="B1" s="2" t="s">
        <v>203</v>
      </c>
      <c r="C1" s="2" t="s">
        <v>232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52</v>
      </c>
      <c r="L1" s="2" t="s">
        <v>431</v>
      </c>
      <c r="M1" s="2" t="s">
        <v>432</v>
      </c>
      <c r="N1" s="2" t="s">
        <v>433</v>
      </c>
      <c r="O1" s="2" t="s">
        <v>440</v>
      </c>
      <c r="P1" s="2" t="s">
        <v>443</v>
      </c>
      <c r="Q1" s="2" t="s">
        <v>444</v>
      </c>
      <c r="R1" s="2" t="s">
        <v>445</v>
      </c>
    </row>
    <row r="2" spans="1:18" x14ac:dyDescent="0.25">
      <c r="A2" t="s">
        <v>223</v>
      </c>
      <c r="B2" s="5" t="s">
        <v>234</v>
      </c>
      <c r="C2" s="5" t="s">
        <v>237</v>
      </c>
      <c r="D2" s="5" t="s">
        <v>238</v>
      </c>
      <c r="E2" s="5" t="s">
        <v>233</v>
      </c>
      <c r="F2" s="5" t="s">
        <v>234</v>
      </c>
      <c r="G2" s="5" t="s">
        <v>233</v>
      </c>
      <c r="H2" s="5" t="s">
        <v>233</v>
      </c>
      <c r="I2" s="5" t="s">
        <v>233</v>
      </c>
      <c r="J2" s="5" t="s">
        <v>239</v>
      </c>
    </row>
    <row r="3" spans="1:18" x14ac:dyDescent="0.25">
      <c r="A3" t="s">
        <v>426</v>
      </c>
      <c r="K3" s="5" t="s">
        <v>233</v>
      </c>
      <c r="L3" s="5" t="s">
        <v>233</v>
      </c>
      <c r="M3" t="s">
        <v>5</v>
      </c>
      <c r="N3" s="16" t="s">
        <v>233</v>
      </c>
      <c r="P3" s="16" t="s">
        <v>428</v>
      </c>
      <c r="Q3" s="16" t="s">
        <v>434</v>
      </c>
      <c r="R3" s="16" t="s">
        <v>436</v>
      </c>
    </row>
    <row r="4" spans="1:18" x14ac:dyDescent="0.25">
      <c r="A4" t="s">
        <v>429</v>
      </c>
      <c r="K4" s="5" t="s">
        <v>428</v>
      </c>
      <c r="L4" s="5" t="s">
        <v>434</v>
      </c>
      <c r="M4" t="s">
        <v>6</v>
      </c>
      <c r="N4" s="16" t="s">
        <v>436</v>
      </c>
      <c r="P4" s="16" t="s">
        <v>430</v>
      </c>
      <c r="Q4" s="16" t="s">
        <v>435</v>
      </c>
      <c r="R4" s="20" t="str">
        <f>TEXT(7400,"#,##0.00")</f>
        <v>7,400.00</v>
      </c>
    </row>
    <row r="5" spans="1:18" x14ac:dyDescent="0.25">
      <c r="A5" t="s">
        <v>437</v>
      </c>
      <c r="K5" s="16" t="s">
        <v>233</v>
      </c>
      <c r="L5" s="16" t="s">
        <v>233</v>
      </c>
      <c r="M5" t="s">
        <v>5</v>
      </c>
      <c r="N5" s="16" t="s">
        <v>233</v>
      </c>
      <c r="R5" s="16" t="s">
        <v>438</v>
      </c>
    </row>
    <row r="6" spans="1:18" x14ac:dyDescent="0.25">
      <c r="A6" t="s">
        <v>439</v>
      </c>
      <c r="L6" s="16" t="s">
        <v>233</v>
      </c>
      <c r="M6" t="s">
        <v>6</v>
      </c>
      <c r="N6" s="16" t="s">
        <v>438</v>
      </c>
      <c r="O6" s="16" t="s">
        <v>441</v>
      </c>
      <c r="P6" s="16" t="s">
        <v>430</v>
      </c>
      <c r="R6" s="16" t="s">
        <v>442</v>
      </c>
    </row>
  </sheetData>
  <pageMargins left="0.7" right="0.7" top="0.75" bottom="0.75" header="0.3" footer="0.3"/>
  <pageSetup orientation="portrait" horizontalDpi="30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:G2"/>
    </sheetView>
  </sheetViews>
  <sheetFormatPr defaultRowHeight="15" x14ac:dyDescent="0.25"/>
  <sheetData>
    <row r="1" spans="1:7" s="2" customFormat="1" x14ac:dyDescent="0.25">
      <c r="A1" s="2" t="s">
        <v>1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217</v>
      </c>
    </row>
    <row r="2" spans="1:7" x14ac:dyDescent="0.25">
      <c r="A2" t="s">
        <v>223</v>
      </c>
      <c r="B2" s="5" t="s">
        <v>240</v>
      </c>
      <c r="C2" s="5" t="s">
        <v>240</v>
      </c>
      <c r="D2" s="5" t="s">
        <v>234</v>
      </c>
      <c r="E2" s="5" t="s">
        <v>240</v>
      </c>
      <c r="F2" s="5" t="s">
        <v>234</v>
      </c>
      <c r="G2" s="5" t="s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25" sqref="K25"/>
    </sheetView>
  </sheetViews>
  <sheetFormatPr defaultRowHeight="15" x14ac:dyDescent="0.25"/>
  <sheetData>
    <row r="1" spans="1:6" s="2" customFormat="1" x14ac:dyDescent="0.25">
      <c r="A1" s="2" t="s">
        <v>1</v>
      </c>
      <c r="B1" s="2" t="s">
        <v>218</v>
      </c>
      <c r="C1" s="2" t="s">
        <v>219</v>
      </c>
      <c r="D1" s="2" t="s">
        <v>220</v>
      </c>
      <c r="E1" s="2" t="s">
        <v>221</v>
      </c>
      <c r="F1" s="2" t="s">
        <v>222</v>
      </c>
    </row>
    <row r="2" spans="1:6" x14ac:dyDescent="0.25">
      <c r="A2" t="s">
        <v>223</v>
      </c>
      <c r="B2" s="5" t="s">
        <v>233</v>
      </c>
      <c r="C2" s="5" t="s">
        <v>233</v>
      </c>
      <c r="D2" s="5" t="s">
        <v>233</v>
      </c>
      <c r="E2" s="5" t="s">
        <v>233</v>
      </c>
      <c r="F2" s="5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"/>
    </sheetView>
  </sheetViews>
  <sheetFormatPr defaultRowHeight="15" x14ac:dyDescent="0.25"/>
  <sheetData>
    <row r="1" spans="1:10" x14ac:dyDescent="0.25">
      <c r="A1" s="2" t="s">
        <v>1</v>
      </c>
      <c r="B1" s="2" t="s">
        <v>211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235</v>
      </c>
      <c r="J1" s="2"/>
    </row>
    <row r="2" spans="1:10" x14ac:dyDescent="0.25">
      <c r="A2" t="s">
        <v>223</v>
      </c>
      <c r="B2" s="5" t="s">
        <v>224</v>
      </c>
      <c r="C2" s="5" t="s">
        <v>224</v>
      </c>
      <c r="D2" s="5" t="s">
        <v>224</v>
      </c>
      <c r="E2" s="5" t="s">
        <v>225</v>
      </c>
      <c r="F2" s="5" t="s">
        <v>224</v>
      </c>
      <c r="G2" s="5" t="s">
        <v>225</v>
      </c>
      <c r="H2" s="5" t="s">
        <v>225</v>
      </c>
      <c r="I2" s="5" t="s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5" bestFit="1" customWidth="1"/>
    <col min="3" max="3" width="14.28515625" bestFit="1" customWidth="1"/>
  </cols>
  <sheetData>
    <row r="1" spans="1:3" x14ac:dyDescent="0.25">
      <c r="A1" s="2" t="s">
        <v>1</v>
      </c>
      <c r="B1" s="2" t="s">
        <v>245</v>
      </c>
      <c r="C1" t="s">
        <v>304</v>
      </c>
    </row>
    <row r="2" spans="1:3" x14ac:dyDescent="0.25">
      <c r="A2" t="s">
        <v>244</v>
      </c>
      <c r="B2">
        <v>5</v>
      </c>
    </row>
    <row r="3" spans="1:3" x14ac:dyDescent="0.25">
      <c r="A3" t="s">
        <v>247</v>
      </c>
      <c r="B3">
        <v>5</v>
      </c>
    </row>
    <row r="4" spans="1:3" x14ac:dyDescent="0.25">
      <c r="A4" t="s">
        <v>248</v>
      </c>
      <c r="B4">
        <v>5</v>
      </c>
    </row>
    <row r="5" spans="1:3" x14ac:dyDescent="0.25">
      <c r="A5" t="s">
        <v>303</v>
      </c>
      <c r="B5">
        <v>1</v>
      </c>
      <c r="C5" t="s">
        <v>305</v>
      </c>
    </row>
    <row r="6" spans="1:3" x14ac:dyDescent="0.25">
      <c r="A6" t="s">
        <v>370</v>
      </c>
      <c r="B6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C1" workbookViewId="0">
      <selection activeCell="N5" sqref="N5"/>
    </sheetView>
  </sheetViews>
  <sheetFormatPr defaultRowHeight="15" x14ac:dyDescent="0.25"/>
  <cols>
    <col min="1" max="1" width="21.85546875" customWidth="1"/>
    <col min="2" max="2" width="19.85546875" customWidth="1"/>
    <col min="3" max="3" width="23.85546875" customWidth="1"/>
    <col min="4" max="4" width="29.7109375" customWidth="1"/>
    <col min="5" max="5" width="20.42578125" customWidth="1"/>
    <col min="6" max="6" width="28.85546875" bestFit="1" customWidth="1"/>
    <col min="7" max="7" width="23.7109375" customWidth="1"/>
    <col min="8" max="8" width="28.42578125" bestFit="1" customWidth="1"/>
    <col min="9" max="9" width="27.28515625" bestFit="1" customWidth="1"/>
    <col min="10" max="10" width="27.140625" bestFit="1" customWidth="1"/>
  </cols>
  <sheetData>
    <row r="1" spans="1:10" x14ac:dyDescent="0.25">
      <c r="A1" s="2" t="s">
        <v>1</v>
      </c>
      <c r="B1" s="2" t="s">
        <v>285</v>
      </c>
      <c r="C1" s="2" t="s">
        <v>286</v>
      </c>
      <c r="D1" s="2" t="s">
        <v>280</v>
      </c>
      <c r="E1" s="2" t="s">
        <v>281</v>
      </c>
      <c r="F1" s="2" t="s">
        <v>282</v>
      </c>
      <c r="G1" s="2" t="s">
        <v>287</v>
      </c>
      <c r="H1" s="8" t="s">
        <v>389</v>
      </c>
      <c r="I1" s="8" t="s">
        <v>390</v>
      </c>
      <c r="J1" s="8" t="s">
        <v>391</v>
      </c>
    </row>
    <row r="2" spans="1:10" x14ac:dyDescent="0.25">
      <c r="A2" t="s">
        <v>284</v>
      </c>
      <c r="B2" t="s">
        <v>283</v>
      </c>
      <c r="C2" t="s">
        <v>283</v>
      </c>
      <c r="D2" t="s">
        <v>283</v>
      </c>
      <c r="G2" t="s">
        <v>62</v>
      </c>
    </row>
    <row r="3" spans="1:10" x14ac:dyDescent="0.25">
      <c r="A3" t="s">
        <v>369</v>
      </c>
      <c r="D3" t="s">
        <v>283</v>
      </c>
      <c r="E3" t="s">
        <v>283</v>
      </c>
      <c r="F3" s="4">
        <f ca="1">TODAY()-1</f>
        <v>43314</v>
      </c>
    </row>
    <row r="4" spans="1:10" x14ac:dyDescent="0.25">
      <c r="A4" t="s">
        <v>393</v>
      </c>
      <c r="B4" t="s">
        <v>283</v>
      </c>
      <c r="D4" t="s">
        <v>283</v>
      </c>
      <c r="H4" t="s">
        <v>283</v>
      </c>
      <c r="I4" t="s">
        <v>283</v>
      </c>
      <c r="J4" t="s">
        <v>283</v>
      </c>
    </row>
    <row r="5" spans="1:10" x14ac:dyDescent="0.25">
      <c r="A5" t="s">
        <v>394</v>
      </c>
      <c r="B5" t="s">
        <v>283</v>
      </c>
      <c r="D5" t="s">
        <v>283</v>
      </c>
      <c r="H5" t="s">
        <v>283</v>
      </c>
      <c r="I5" t="s">
        <v>283</v>
      </c>
      <c r="J5" t="s">
        <v>283</v>
      </c>
    </row>
  </sheetData>
  <pageMargins left="0.7" right="0.7" top="0.75" bottom="0.75" header="0.3" footer="0.3"/>
  <pageSetup orientation="portrait" horizontalDpi="90" verticalDpi="9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5" sqref="B15"/>
    </sheetView>
  </sheetViews>
  <sheetFormatPr defaultRowHeight="15" x14ac:dyDescent="0.25"/>
  <cols>
    <col min="1" max="1" width="26.5703125" bestFit="1" customWidth="1"/>
    <col min="2" max="2" width="16.140625" bestFit="1" customWidth="1"/>
    <col min="3" max="3" width="14.140625" bestFit="1" customWidth="1"/>
    <col min="4" max="4" width="16.28515625" bestFit="1" customWidth="1"/>
    <col min="5" max="5" width="26.85546875" bestFit="1" customWidth="1"/>
    <col min="6" max="6" width="27.140625" bestFit="1" customWidth="1"/>
  </cols>
  <sheetData>
    <row r="1" spans="1:6" x14ac:dyDescent="0.25">
      <c r="A1" s="2" t="s">
        <v>1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25">
      <c r="A2" s="9" t="s">
        <v>249</v>
      </c>
      <c r="B2">
        <v>185295.35999999999</v>
      </c>
      <c r="C2">
        <v>83867.600000000006</v>
      </c>
      <c r="D2">
        <v>100000</v>
      </c>
      <c r="E2">
        <v>4.673</v>
      </c>
      <c r="F2">
        <v>73.879000000000005</v>
      </c>
    </row>
    <row r="3" spans="1:6" x14ac:dyDescent="0.25">
      <c r="A3" s="11" t="s">
        <v>288</v>
      </c>
      <c r="B3" s="10">
        <v>184063.05</v>
      </c>
      <c r="C3" s="10">
        <v>82886.600000000006</v>
      </c>
      <c r="D3">
        <v>100000</v>
      </c>
      <c r="E3">
        <v>4.6109999999999998</v>
      </c>
      <c r="F3">
        <v>73.879000000000005</v>
      </c>
    </row>
    <row r="4" spans="1:6" x14ac:dyDescent="0.25">
      <c r="A4" t="s">
        <v>423</v>
      </c>
      <c r="C4">
        <v>1093.75</v>
      </c>
      <c r="E4">
        <v>10.5</v>
      </c>
    </row>
    <row r="5" spans="1:6" x14ac:dyDescent="0.25">
      <c r="A5" t="s">
        <v>424</v>
      </c>
      <c r="C5">
        <f>1093.75+500+100+100+1000</f>
        <v>2793.75</v>
      </c>
      <c r="D5" s="20">
        <f>50000-1000</f>
        <v>49000</v>
      </c>
      <c r="E5">
        <f>ROUND(((1093.75+1000+700)*100)/((50000*0.5)-1000)/5*12,3)</f>
        <v>27.937999999999999</v>
      </c>
    </row>
    <row r="6" spans="1:6" x14ac:dyDescent="0.25">
      <c r="A6" t="s">
        <v>425</v>
      </c>
      <c r="B6" s="10"/>
      <c r="C6" s="10">
        <v>117046.3</v>
      </c>
      <c r="D6" s="20">
        <v>48700</v>
      </c>
      <c r="E6">
        <f>ROUND(10.829,3)</f>
        <v>10.829000000000001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31.42578125" bestFit="1" customWidth="1"/>
    <col min="2" max="2" width="26.85546875" bestFit="1" customWidth="1"/>
    <col min="3" max="3" width="31.42578125" customWidth="1"/>
    <col min="4" max="4" width="24.5703125" customWidth="1"/>
    <col min="5" max="5" width="28.85546875" bestFit="1" customWidth="1"/>
    <col min="6" max="6" width="31.42578125" bestFit="1" customWidth="1"/>
  </cols>
  <sheetData>
    <row r="1" spans="1:6" s="2" customFormat="1" x14ac:dyDescent="0.25">
      <c r="A1" s="2" t="s">
        <v>1</v>
      </c>
      <c r="B1" s="2" t="s">
        <v>421</v>
      </c>
      <c r="C1" s="2" t="s">
        <v>420</v>
      </c>
      <c r="D1" s="2" t="s">
        <v>291</v>
      </c>
      <c r="E1" s="2" t="s">
        <v>292</v>
      </c>
      <c r="F1" s="2" t="s">
        <v>293</v>
      </c>
    </row>
    <row r="2" spans="1:6" x14ac:dyDescent="0.25">
      <c r="A2" s="12" t="s">
        <v>290</v>
      </c>
      <c r="B2" s="12">
        <v>84.17</v>
      </c>
      <c r="C2" s="12">
        <v>295.83</v>
      </c>
      <c r="D2" s="13">
        <f>(B2+C2)*12</f>
        <v>4560</v>
      </c>
      <c r="E2">
        <v>4180</v>
      </c>
      <c r="F2">
        <f>B2+C2</f>
        <v>380</v>
      </c>
    </row>
    <row r="3" spans="1:6" x14ac:dyDescent="0.25">
      <c r="A3" s="12" t="s">
        <v>294</v>
      </c>
      <c r="B3" s="12">
        <v>84.17</v>
      </c>
      <c r="C3" s="12">
        <v>341.66</v>
      </c>
      <c r="D3" s="13">
        <f>(B3+C3)*12</f>
        <v>5109.9600000000009</v>
      </c>
      <c r="E3">
        <v>4684.13</v>
      </c>
      <c r="F3">
        <f>B3+C3</f>
        <v>425.83000000000004</v>
      </c>
    </row>
    <row r="4" spans="1:6" x14ac:dyDescent="0.25">
      <c r="A4" s="12" t="s">
        <v>295</v>
      </c>
      <c r="B4" s="12">
        <v>84.17</v>
      </c>
      <c r="C4" s="12">
        <v>341.66</v>
      </c>
      <c r="D4" s="13">
        <f>(B4+C4)*12</f>
        <v>5109.9600000000009</v>
      </c>
      <c r="E4">
        <v>4684.13</v>
      </c>
      <c r="F4">
        <f>B4+C4</f>
        <v>425.83000000000004</v>
      </c>
    </row>
    <row r="5" spans="1:6" x14ac:dyDescent="0.25">
      <c r="A5" s="12" t="s">
        <v>296</v>
      </c>
      <c r="B5" s="12">
        <v>84.17</v>
      </c>
      <c r="C5" s="12">
        <v>341.66</v>
      </c>
      <c r="D5" s="13">
        <f>(B5+C5)*12</f>
        <v>5109.9600000000009</v>
      </c>
      <c r="E5">
        <v>4684.13</v>
      </c>
      <c r="F5">
        <f>B5+C5</f>
        <v>425.83000000000004</v>
      </c>
    </row>
  </sheetData>
  <pageMargins left="0.7" right="0.7" top="0.75" bottom="0.75" header="0.3" footer="0.3"/>
  <pageSetup orientation="portrait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6" sqref="G36"/>
    </sheetView>
  </sheetViews>
  <sheetFormatPr defaultRowHeight="15" x14ac:dyDescent="0.25"/>
  <cols>
    <col min="1" max="1" width="31.42578125" bestFit="1" customWidth="1"/>
    <col min="2" max="3" width="28.85546875" bestFit="1" customWidth="1"/>
  </cols>
  <sheetData>
    <row r="1" spans="1:3" x14ac:dyDescent="0.25">
      <c r="A1" s="2" t="s">
        <v>1</v>
      </c>
      <c r="B1" t="s">
        <v>297</v>
      </c>
      <c r="C1" t="s">
        <v>298</v>
      </c>
    </row>
    <row r="2" spans="1:3" x14ac:dyDescent="0.25">
      <c r="A2" t="s">
        <v>294</v>
      </c>
      <c r="B2">
        <v>341.66</v>
      </c>
      <c r="C2">
        <v>341.66</v>
      </c>
    </row>
  </sheetData>
  <pageMargins left="0.7" right="0.7" top="0.75" bottom="0.75" header="0.3" footer="0.3"/>
  <pageSetup orientation="portrait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5" sqref="B15"/>
    </sheetView>
  </sheetViews>
  <sheetFormatPr defaultRowHeight="15" x14ac:dyDescent="0.25"/>
  <cols>
    <col min="1" max="1" width="34.140625" bestFit="1" customWidth="1"/>
    <col min="2" max="2" width="24" bestFit="1" customWidth="1"/>
    <col min="3" max="5" width="19.7109375" bestFit="1" customWidth="1"/>
    <col min="6" max="9" width="15.42578125" bestFit="1" customWidth="1"/>
  </cols>
  <sheetData>
    <row r="1" spans="1:9" s="2" customFormat="1" x14ac:dyDescent="0.25">
      <c r="A1" s="2" t="s">
        <v>1</v>
      </c>
      <c r="B1" s="2" t="s">
        <v>373</v>
      </c>
      <c r="C1" s="2" t="s">
        <v>374</v>
      </c>
      <c r="D1" s="2" t="s">
        <v>375</v>
      </c>
      <c r="E1" s="2" t="s">
        <v>376</v>
      </c>
      <c r="F1" s="2" t="s">
        <v>377</v>
      </c>
      <c r="G1" s="2" t="s">
        <v>378</v>
      </c>
      <c r="H1" s="2" t="s">
        <v>379</v>
      </c>
      <c r="I1" s="2" t="s">
        <v>380</v>
      </c>
    </row>
    <row r="2" spans="1:9" x14ac:dyDescent="0.25">
      <c r="A2" s="8" t="s">
        <v>382</v>
      </c>
      <c r="B2" t="str">
        <f>TEXT(256.25,"#,##0.00")</f>
        <v>256.25</v>
      </c>
      <c r="C2" t="str">
        <f>TEXT(170.83,"#,##0.00")</f>
        <v>170.83</v>
      </c>
      <c r="D2" s="14" t="s">
        <v>381</v>
      </c>
      <c r="E2" s="14" t="s">
        <v>381</v>
      </c>
      <c r="F2" s="5" t="s">
        <v>407</v>
      </c>
      <c r="G2" s="5" t="s">
        <v>407</v>
      </c>
      <c r="H2" s="5" t="s">
        <v>407</v>
      </c>
      <c r="I2" s="5" t="s">
        <v>407</v>
      </c>
    </row>
    <row r="3" spans="1:9" x14ac:dyDescent="0.25">
      <c r="A3" s="8" t="s">
        <v>383</v>
      </c>
      <c r="B3" t="str">
        <f>TEXT(256.25,"#,##0.00")</f>
        <v>256.25</v>
      </c>
      <c r="C3" t="str">
        <f>TEXT(170.83,"#,##0.00")</f>
        <v>170.83</v>
      </c>
      <c r="D3" s="14" t="s">
        <v>381</v>
      </c>
      <c r="E3" s="14" t="s">
        <v>381</v>
      </c>
      <c r="F3" s="5" t="s">
        <v>407</v>
      </c>
      <c r="G3" s="5" t="s">
        <v>407</v>
      </c>
      <c r="H3" s="5" t="s">
        <v>407</v>
      </c>
      <c r="I3" s="5" t="s">
        <v>407</v>
      </c>
    </row>
    <row r="4" spans="1:9" x14ac:dyDescent="0.25">
      <c r="A4" s="8" t="s">
        <v>384</v>
      </c>
      <c r="B4">
        <v>0</v>
      </c>
      <c r="C4" t="str">
        <f>TEXT(256.25,"#,##0.00")</f>
        <v>256.25</v>
      </c>
      <c r="D4" t="str">
        <f>TEXT(170.83,"#,##0.00")</f>
        <v>170.83</v>
      </c>
      <c r="E4" s="14" t="s">
        <v>381</v>
      </c>
      <c r="F4" s="14" t="s">
        <v>381</v>
      </c>
      <c r="G4" s="5" t="s">
        <v>407</v>
      </c>
      <c r="H4" s="5" t="s">
        <v>407</v>
      </c>
      <c r="I4" s="5" t="s">
        <v>407</v>
      </c>
    </row>
    <row r="5" spans="1:9" x14ac:dyDescent="0.25">
      <c r="A5" s="8" t="s">
        <v>385</v>
      </c>
      <c r="B5">
        <v>0</v>
      </c>
      <c r="C5" t="str">
        <f>TEXT(256.25,"#,##0.00")</f>
        <v>256.25</v>
      </c>
      <c r="D5" t="str">
        <f>TEXT(170.83,"#,##0.00")</f>
        <v>170.83</v>
      </c>
      <c r="E5" t="str">
        <f>TEXT(170.83,"#,##0.00")</f>
        <v>170.83</v>
      </c>
      <c r="F5" s="14" t="s">
        <v>381</v>
      </c>
      <c r="G5" s="5" t="s">
        <v>407</v>
      </c>
      <c r="H5" s="5" t="s">
        <v>407</v>
      </c>
      <c r="I5" s="5" t="s">
        <v>407</v>
      </c>
    </row>
    <row r="6" spans="1:9" x14ac:dyDescent="0.25">
      <c r="A6" t="s">
        <v>386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387</v>
      </c>
      <c r="B7" t="str">
        <f>TEXT(256.25,"#,##0.00")</f>
        <v>256.25</v>
      </c>
      <c r="C7" t="str">
        <f>TEXT(170.83,"#,##0.00")</f>
        <v>170.83</v>
      </c>
      <c r="D7" s="14" t="s">
        <v>381</v>
      </c>
      <c r="E7" s="14" t="s">
        <v>381</v>
      </c>
      <c r="F7" s="5" t="s">
        <v>407</v>
      </c>
      <c r="G7" s="5" t="s">
        <v>407</v>
      </c>
      <c r="H7" s="5" t="s">
        <v>407</v>
      </c>
      <c r="I7" s="14" t="s">
        <v>381</v>
      </c>
    </row>
    <row r="8" spans="1:9" x14ac:dyDescent="0.25">
      <c r="A8" t="s">
        <v>388</v>
      </c>
      <c r="B8" t="str">
        <f>TEXT(256.25,"#,##0.00")</f>
        <v>256.25</v>
      </c>
      <c r="C8" t="str">
        <f>TEXT(170.83,"#,##0.00")</f>
        <v>170.83</v>
      </c>
      <c r="D8" s="14">
        <v>170.83</v>
      </c>
      <c r="E8" s="14">
        <v>170.83</v>
      </c>
      <c r="F8" s="5" t="s">
        <v>407</v>
      </c>
      <c r="G8" s="5" t="s">
        <v>407</v>
      </c>
      <c r="H8" s="5" t="s">
        <v>407</v>
      </c>
      <c r="I8" s="5" t="s">
        <v>407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cols>
    <col min="1" max="1" width="22" bestFit="1" customWidth="1"/>
    <col min="2" max="2" width="15" bestFit="1" customWidth="1"/>
    <col min="3" max="3" width="18.85546875" bestFit="1" customWidth="1"/>
    <col min="4" max="6" width="10.7109375" bestFit="1" customWidth="1"/>
    <col min="7" max="7" width="7.5703125" bestFit="1" customWidth="1"/>
    <col min="8" max="8" width="10.140625" bestFit="1" customWidth="1"/>
  </cols>
  <sheetData>
    <row r="1" spans="1:15" x14ac:dyDescent="0.25">
      <c r="A1" s="2" t="s">
        <v>1</v>
      </c>
      <c r="B1" s="2" t="s">
        <v>408</v>
      </c>
      <c r="C1" s="2" t="s">
        <v>411</v>
      </c>
      <c r="D1" s="2" t="s">
        <v>413</v>
      </c>
      <c r="E1" s="2" t="s">
        <v>414</v>
      </c>
      <c r="F1" s="2" t="s">
        <v>415</v>
      </c>
      <c r="G1" s="2" t="s">
        <v>418</v>
      </c>
      <c r="H1" s="2" t="s">
        <v>416</v>
      </c>
      <c r="I1" s="2"/>
      <c r="J1" s="2"/>
      <c r="K1" s="2"/>
      <c r="L1" s="2"/>
      <c r="M1" s="2"/>
      <c r="N1" s="2"/>
      <c r="O1" s="2"/>
    </row>
    <row r="2" spans="1:15" x14ac:dyDescent="0.25">
      <c r="A2" s="8" t="s">
        <v>409</v>
      </c>
      <c r="B2" s="16" t="s">
        <v>410</v>
      </c>
      <c r="C2" s="17" t="s">
        <v>412</v>
      </c>
      <c r="D2" s="18" t="s">
        <v>162</v>
      </c>
      <c r="E2" s="18" t="s">
        <v>162</v>
      </c>
      <c r="F2" s="18" t="s">
        <v>162</v>
      </c>
      <c r="G2" s="18" t="s">
        <v>417</v>
      </c>
      <c r="H2" s="18" t="s">
        <v>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Readme</vt:lpstr>
      <vt:lpstr>SetClosingInformation</vt:lpstr>
      <vt:lpstr>SetContactInformation</vt:lpstr>
      <vt:lpstr>SetCDDateIssue</vt:lpstr>
      <vt:lpstr>SetBorrowerTransaction</vt:lpstr>
      <vt:lpstr>VerifyBorrowerCash</vt:lpstr>
      <vt:lpstr>SetLoanCalculations</vt:lpstr>
      <vt:lpstr>Page3_AdjustmentAndOtherCredits</vt:lpstr>
      <vt:lpstr>VerifySectionJ</vt:lpstr>
      <vt:lpstr>SetCalculatingCashtoClose</vt:lpstr>
      <vt:lpstr>SetToleranceCure</vt:lpstr>
      <vt:lpstr>SetSendDocuments</vt:lpstr>
      <vt:lpstr>CDPage2</vt:lpstr>
      <vt:lpstr>SetLenderCDPage1</vt:lpstr>
      <vt:lpstr>SetSellerTransaction</vt:lpstr>
      <vt:lpstr>VerifyPrepaidInterest</vt:lpstr>
      <vt:lpstr>SetLender</vt:lpstr>
      <vt:lpstr>SetMortgageBroker</vt:lpstr>
      <vt:lpstr>SetRealEstateBrokerB</vt:lpstr>
      <vt:lpstr>SetRealEstateBrokerS</vt:lpstr>
      <vt:lpstr>SetSettlementAgent</vt:lpstr>
      <vt:lpstr>DenialFormStatements</vt:lpstr>
      <vt:lpstr>VerifyCalculatingCashtoClose</vt:lpstr>
      <vt:lpstr>VerifyBorrowersTransaction</vt:lpstr>
      <vt:lpstr>VerifySellersTransaction</vt:lpstr>
      <vt:lpstr>VerifyChangeIndicators</vt:lpstr>
      <vt:lpstr>CDPage4</vt:lpstr>
      <vt:lpstr>SetDisclosureInfo</vt:lpstr>
      <vt:lpstr>VerifyLoanCalculations</vt:lpstr>
      <vt:lpstr>VerifyLoanDiscloEscrow</vt:lpstr>
      <vt:lpstr>1352_ConstrPerm_Fixed_CD4_763</vt:lpstr>
      <vt:lpstr>ProjectedPayments</vt:lpstr>
      <vt:lpstr>KBYO2_CDPage3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2018-08-03T14:41:00Z</dcterms:modified>
</cp:coreProperties>
</file>