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Z_CD" sheetId="7" r:id="rId1"/>
    <sheet name="SetARM" sheetId="14" r:id="rId2"/>
    <sheet name="SetConstruction" sheetId="8" r:id="rId3"/>
    <sheet name="SetLoanInformation" sheetId="10" r:id="rId4"/>
    <sheet name="OrderDocs" sheetId="9" r:id="rId5"/>
    <sheet name="SelectLoanProgram" sheetId="11" r:id="rId6"/>
    <sheet name="SelectPlanCode" sheetId="12" r:id="rId7"/>
    <sheet name="SetDisclosureInformation" sheetId="13" r:id="rId8"/>
    <sheet name="SetLoanTerms" sheetId="15" r:id="rId9"/>
  </sheets>
  <calcPr calcId="152511"/>
</workbook>
</file>

<file path=xl/calcChain.xml><?xml version="1.0" encoding="utf-8"?>
<calcChain xmlns="http://schemas.openxmlformats.org/spreadsheetml/2006/main">
  <c r="L14" i="8" l="1"/>
  <c r="E19" i="10" l="1"/>
  <c r="E18" i="10" l="1"/>
  <c r="C18" i="10"/>
  <c r="C17" i="10" l="1"/>
  <c r="F17" i="10"/>
  <c r="L13" i="8" l="1"/>
  <c r="D16" i="10"/>
  <c r="F37" i="7"/>
  <c r="B37" i="7"/>
  <c r="E33" i="7" l="1"/>
  <c r="E13" i="10" l="1"/>
  <c r="D15" i="10" l="1"/>
  <c r="C15" i="10"/>
  <c r="B15" i="10"/>
  <c r="D14" i="10" l="1"/>
  <c r="C14" i="10"/>
  <c r="B14" i="10"/>
  <c r="D31" i="7" l="1"/>
  <c r="D13" i="10" l="1"/>
  <c r="C13" i="10"/>
  <c r="B13" i="10"/>
  <c r="E32" i="7" l="1"/>
  <c r="E31" i="7" l="1"/>
  <c r="E27" i="7"/>
  <c r="C11" i="10" l="1"/>
  <c r="E11" i="10" l="1"/>
  <c r="D12" i="10" l="1"/>
  <c r="C12" i="10"/>
  <c r="B12" i="10"/>
  <c r="C30" i="7" l="1"/>
  <c r="E16" i="7" l="1"/>
  <c r="D27" i="7" l="1"/>
  <c r="D10" i="10" l="1"/>
  <c r="C10" i="10"/>
  <c r="B10" i="10"/>
  <c r="C9" i="10" l="1"/>
  <c r="D8" i="10" l="1"/>
  <c r="C8" i="10"/>
  <c r="B8" i="10"/>
  <c r="D7" i="10" l="1"/>
  <c r="C7" i="10"/>
  <c r="B7" i="10"/>
  <c r="E19" i="7" l="1"/>
  <c r="E17" i="7" l="1"/>
  <c r="E6" i="10" l="1"/>
  <c r="D6" i="10"/>
  <c r="C6" i="10"/>
  <c r="D5" i="10"/>
  <c r="C5" i="10"/>
  <c r="B5" i="10"/>
  <c r="B6" i="10"/>
  <c r="X6" i="8" l="1"/>
  <c r="W6" i="8"/>
  <c r="X5" i="8"/>
  <c r="W5" i="8"/>
  <c r="D16" i="7" l="1"/>
  <c r="L4" i="8"/>
  <c r="E15" i="7" l="1"/>
  <c r="E14" i="7" l="1"/>
  <c r="E13" i="7" l="1"/>
  <c r="E12" i="7" l="1"/>
  <c r="E11" i="7" l="1"/>
  <c r="E10" i="7" l="1"/>
  <c r="B10" i="7" l="1"/>
  <c r="C10" i="7"/>
  <c r="D10" i="7" l="1"/>
  <c r="D9" i="7" l="1"/>
  <c r="B9" i="7"/>
  <c r="B3" i="10" l="1"/>
  <c r="B8" i="7"/>
  <c r="F7" i="7" l="1"/>
  <c r="B7" i="7"/>
  <c r="D6" i="7"/>
  <c r="E6" i="7"/>
  <c r="B6" i="7" s="1"/>
  <c r="B2" i="10"/>
  <c r="F4" i="7"/>
  <c r="E4" i="7"/>
  <c r="O2" i="8"/>
  <c r="C3" i="7"/>
  <c r="B3" i="7" s="1"/>
  <c r="C2" i="7"/>
  <c r="B2" i="7" s="1"/>
  <c r="E2" i="7"/>
  <c r="D2" i="7" l="1"/>
  <c r="K2" i="7"/>
</calcChain>
</file>

<file path=xl/sharedStrings.xml><?xml version="1.0" encoding="utf-8"?>
<sst xmlns="http://schemas.openxmlformats.org/spreadsheetml/2006/main" count="251" uniqueCount="161">
  <si>
    <t>RowId</t>
  </si>
  <si>
    <t>FirstPaymentDate</t>
  </si>
  <si>
    <t>EstClosingDate</t>
  </si>
  <si>
    <t>DisbursementDate</t>
  </si>
  <si>
    <t>ClosingDate</t>
  </si>
  <si>
    <t>DaysPerYear</t>
  </si>
  <si>
    <t>LatePaymentDays</t>
  </si>
  <si>
    <t>WillBeCharged</t>
  </si>
  <si>
    <t>ChargedOf</t>
  </si>
  <si>
    <t>InterestFrom</t>
  </si>
  <si>
    <t>RegZCD_FHA26509</t>
  </si>
  <si>
    <t>of the payment</t>
  </si>
  <si>
    <t xml:space="preserve">SyncWithPrepaidInterestDate </t>
  </si>
  <si>
    <t>ON</t>
  </si>
  <si>
    <t>26046_RegCDDetail1</t>
  </si>
  <si>
    <t>RowID</t>
  </si>
  <si>
    <t>Constr.FstIntChgAdj</t>
  </si>
  <si>
    <t>SYS.X6_Est.InterestOn</t>
  </si>
  <si>
    <t>1962_NumberofDays</t>
  </si>
  <si>
    <t>1176_Period</t>
  </si>
  <si>
    <t>1677_InterestRate</t>
  </si>
  <si>
    <t>2820_RateType</t>
  </si>
  <si>
    <t>3899_InspectionFee</t>
  </si>
  <si>
    <t>1964_InitialAcquisitionofLand</t>
  </si>
  <si>
    <t>Refinance</t>
  </si>
  <si>
    <t>763_Est.ClosingDate</t>
  </si>
  <si>
    <t>682_FirstPaymentDate</t>
  </si>
  <si>
    <t>1961_FinalPaymentDate</t>
  </si>
  <si>
    <t>1963_1stAmort.Date</t>
  </si>
  <si>
    <t>4080_OccupancyCertDate</t>
  </si>
  <si>
    <t>1265_RequiredReserves</t>
  </si>
  <si>
    <t xml:space="preserve">4086_RequiredInterestReserve </t>
  </si>
  <si>
    <t>4087_CreditorProhibitsBorrower</t>
  </si>
  <si>
    <t>4088_EstimatedConstructionInterest</t>
  </si>
  <si>
    <t>1404_Description</t>
  </si>
  <si>
    <t>27208_setdata1</t>
  </si>
  <si>
    <t>27208_setdata2</t>
  </si>
  <si>
    <t>23</t>
  </si>
  <si>
    <t>DocSigningDate</t>
  </si>
  <si>
    <t>28267_28521</t>
  </si>
  <si>
    <t>29290_FirstPaymentDate</t>
  </si>
  <si>
    <t>Email_To</t>
  </si>
  <si>
    <t>test@beyondsoft.com</t>
  </si>
  <si>
    <t>Share_OrderDocs</t>
  </si>
  <si>
    <t>L770_DocumentDate</t>
  </si>
  <si>
    <t>29290_Today</t>
  </si>
  <si>
    <t>LoanProgramName</t>
  </si>
  <si>
    <t>Investor</t>
  </si>
  <si>
    <t>Description</t>
  </si>
  <si>
    <t>29532_SetData</t>
  </si>
  <si>
    <t>E2E_DetailsOfTransactions_SetData</t>
  </si>
  <si>
    <t>TQL</t>
  </si>
  <si>
    <t>799_CurrentAPR</t>
  </si>
  <si>
    <t>E2E_DisclosureTracking_Step15</t>
  </si>
  <si>
    <t>30038_SetData</t>
  </si>
  <si>
    <t>30038_LoanInfo</t>
  </si>
  <si>
    <t>1854_AdditionalDetails</t>
  </si>
  <si>
    <t>Nothing</t>
  </si>
  <si>
    <t>30073_LoanInfo</t>
  </si>
  <si>
    <t>30073_OrderDocs</t>
  </si>
  <si>
    <t>PlanCode</t>
  </si>
  <si>
    <t>30038_OrderDocs</t>
  </si>
  <si>
    <t>TC2_CBIZ17_Setdata</t>
  </si>
  <si>
    <t>OtherAlerts_Setdata</t>
  </si>
  <si>
    <t>CBIZ2797_Setdata</t>
  </si>
  <si>
    <t>27545_SetData</t>
  </si>
  <si>
    <t>27251_SetData</t>
  </si>
  <si>
    <t>29930_SetData</t>
  </si>
  <si>
    <t>E2E_FHA203KLoans_SetDisbursementDate</t>
  </si>
  <si>
    <t>PTAC1175_DocPrep</t>
  </si>
  <si>
    <t>Generic</t>
  </si>
  <si>
    <t>All Fixed Rate Conventional 1st Lien Loans</t>
  </si>
  <si>
    <t>bnemuri@elliemae.com</t>
  </si>
  <si>
    <t>PTAC-1352_LEandCD_Amortization</t>
  </si>
  <si>
    <t>LoanAmount</t>
  </si>
  <si>
    <t>4085_MonthlyPrincipalInterest</t>
  </si>
  <si>
    <t>4085_MonthlyPrincipalInterest_A</t>
  </si>
  <si>
    <t>4085_MonthlyPrincipalInterest_B</t>
  </si>
  <si>
    <t>PTAC-1352_Purchase_LEandCD</t>
  </si>
  <si>
    <t>PTAC-1352_ConstructionPerm_LEandCD</t>
  </si>
  <si>
    <t>SYS.X6_Est.InterestOn_B</t>
  </si>
  <si>
    <t>A (Half Loan)</t>
  </si>
  <si>
    <t>B (Full Loan)</t>
  </si>
  <si>
    <t>PTAC-1479</t>
  </si>
  <si>
    <t>697_1stAdjCap</t>
  </si>
  <si>
    <t>689_Margin</t>
  </si>
  <si>
    <t>688_Index</t>
  </si>
  <si>
    <t>5/1 LIBOR FNMA ARM (2/2/5)</t>
  </si>
  <si>
    <t>748_ClosingDate</t>
  </si>
  <si>
    <t>1887_DocSigningDate</t>
  </si>
  <si>
    <t>2553_DisbursementDate</t>
  </si>
  <si>
    <t>integrationtitle@gmail.com</t>
  </si>
  <si>
    <t>1205_CancelAt</t>
  </si>
  <si>
    <t>PTAC-1873_LoanTermsTable_LECD</t>
  </si>
  <si>
    <t>696_1stChange</t>
  </si>
  <si>
    <t>695_AdjCap</t>
  </si>
  <si>
    <t>694_AdjPeriod</t>
  </si>
  <si>
    <t>247_LifeCap</t>
  </si>
  <si>
    <t>2625_MaxLifeInterestRate</t>
  </si>
  <si>
    <t>1712_RecastPDStop</t>
  </si>
  <si>
    <t>1713_RecastPDStop</t>
  </si>
  <si>
    <t>PTAC-1475</t>
  </si>
  <si>
    <t>shared_ProjectedPaymentTable_ARMType</t>
  </si>
  <si>
    <t>Half Loan (Method A)</t>
  </si>
  <si>
    <t>E2E_CONVPURARM</t>
  </si>
  <si>
    <t>E2E_ConvNoRefiARM</t>
  </si>
  <si>
    <t>1699_Floor</t>
  </si>
  <si>
    <t>FloorBasis</t>
  </si>
  <si>
    <t>Note Rate</t>
  </si>
  <si>
    <t xml:space="preserve">My interest rate will never be less than the margin or [floor].   </t>
  </si>
  <si>
    <t>688_FloorVrbg</t>
  </si>
  <si>
    <t>E2E_FHAPURARM</t>
  </si>
  <si>
    <t>1352_ConstrPerm_NonUSDA</t>
  </si>
  <si>
    <t>Note Interest Rate</t>
  </si>
  <si>
    <t>1177_InterestOnly</t>
  </si>
  <si>
    <t>1490_Alerts</t>
  </si>
  <si>
    <t>E2E_VAPURARM</t>
  </si>
  <si>
    <t>VA 5/1 Treasury ARM</t>
  </si>
  <si>
    <t>PTAC-2177_SetData</t>
  </si>
  <si>
    <t>12/01/2012</t>
  </si>
  <si>
    <t>ConstructionToPermanent</t>
  </si>
  <si>
    <t>LoanPurpose</t>
  </si>
  <si>
    <t>1107_MIP/Funding/Guarante</t>
  </si>
  <si>
    <t>1198_Months</t>
  </si>
  <si>
    <t>1199_Interest Rate</t>
  </si>
  <si>
    <t>1209_Cancelat</t>
  </si>
  <si>
    <t>1205_Cancelat</t>
  </si>
  <si>
    <t>1209_CancelAt</t>
  </si>
  <si>
    <t>1352_ConstrPerm_USDA</t>
  </si>
  <si>
    <t>FinanceGuarenteeChckBox</t>
  </si>
  <si>
    <t>Entire Guarantee Fee will be financed</t>
  </si>
  <si>
    <t>1352_ConstrPerm_Fixed_CD4_1449</t>
  </si>
  <si>
    <t>E2E_VANoCORefiARM</t>
  </si>
  <si>
    <t>PTAC-2920_DocSigningDate</t>
  </si>
  <si>
    <t>1256_LoanTermsTable</t>
  </si>
  <si>
    <t>1873_LoanTerms_DropDown_CD</t>
  </si>
  <si>
    <t>1352_ConstrMgmt_EscrowMI78</t>
  </si>
  <si>
    <t>E2E_FHAPURCASHFIX</t>
  </si>
  <si>
    <t>FHA Fixed Rate Open Term</t>
  </si>
  <si>
    <t>PTAC-3103</t>
  </si>
  <si>
    <t>PTAC-1352_LEandCD_Amortization_Fixed</t>
  </si>
  <si>
    <t>PTAC-1352_LEandCD_Amortization_ARM</t>
  </si>
  <si>
    <t>PTAC-18</t>
  </si>
  <si>
    <t>PTAC-1278_CashToCloseTables</t>
  </si>
  <si>
    <t>E2E_CONVCASHOUTREFIFIX</t>
  </si>
  <si>
    <t>1352_LEandCD_AfterDisclose</t>
  </si>
  <si>
    <t>ClosingDate1</t>
  </si>
  <si>
    <t>FHA 5/1 Treasury ARM</t>
  </si>
  <si>
    <t>E2E_FHACORefiARM</t>
  </si>
  <si>
    <t>E2E_FHANOCHOTREFIFIX</t>
  </si>
  <si>
    <t>CTA277</t>
  </si>
  <si>
    <t>CBIZ-15785</t>
  </si>
  <si>
    <t>682_1stPaymentDate</t>
  </si>
  <si>
    <t>949_PrepaidFinance</t>
  </si>
  <si>
    <t>CBIZ_14310_ConstrOnly</t>
  </si>
  <si>
    <t>1,000.00</t>
  </si>
  <si>
    <t>CBIZ_14310_ConstrPerm</t>
  </si>
  <si>
    <t>1207_TotalOfPayments</t>
  </si>
  <si>
    <t>165,746.30</t>
  </si>
  <si>
    <t>E2E_CashTOClose_Refinance</t>
  </si>
  <si>
    <t>E2E_CashTOClose_Purchase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</si>
</sst>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quotePrefix="1" applyNumberFormat="1"/>
    <xf numFmtId="0" fontId="3" fillId="0" borderId="0" xfId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14" fontId="1" fillId="0" borderId="0" xfId="0" applyNumberFormat="1" applyFont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164" fontId="0" fillId="0" borderId="0" xfId="0" applyNumberFormat="1"/>
    <xf numFmtId="165" fontId="0" fillId="0" borderId="0" xfId="0" applyNumberFormat="1"/>
    <xf numFmtId="3" fontId="0" fillId="0" borderId="0" xfId="0" quotePrefix="1" applyNumberFormat="1"/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ntegrationtitle@gmail.com" TargetMode="External"/><Relationship Id="rId13" Type="http://schemas.openxmlformats.org/officeDocument/2006/relationships/hyperlink" Target="mailto:integrationtitle@gmail.com" TargetMode="External"/><Relationship Id="rId3" Type="http://schemas.openxmlformats.org/officeDocument/2006/relationships/hyperlink" Target="mailto:test@beyondsoft.com" TargetMode="External"/><Relationship Id="rId7" Type="http://schemas.openxmlformats.org/officeDocument/2006/relationships/hyperlink" Target="mailto:integrationtitle@gmail.com" TargetMode="External"/><Relationship Id="rId12" Type="http://schemas.openxmlformats.org/officeDocument/2006/relationships/hyperlink" Target="mailto:integrationtitle@gmail.com" TargetMode="External"/><Relationship Id="rId2" Type="http://schemas.openxmlformats.org/officeDocument/2006/relationships/hyperlink" Target="mailto:test@beyondsoft.com" TargetMode="External"/><Relationship Id="rId1" Type="http://schemas.openxmlformats.org/officeDocument/2006/relationships/hyperlink" Target="mailto:test@beyondsoft.com" TargetMode="External"/><Relationship Id="rId6" Type="http://schemas.openxmlformats.org/officeDocument/2006/relationships/hyperlink" Target="mailto:integrationtitle@gmail.com" TargetMode="External"/><Relationship Id="rId11" Type="http://schemas.openxmlformats.org/officeDocument/2006/relationships/hyperlink" Target="mailto:integrationtitle@gmail.com" TargetMode="External"/><Relationship Id="rId5" Type="http://schemas.openxmlformats.org/officeDocument/2006/relationships/hyperlink" Target="mailto:integrationtitle@gmail.com" TargetMode="External"/><Relationship Id="rId10" Type="http://schemas.openxmlformats.org/officeDocument/2006/relationships/hyperlink" Target="mailto:integrationtitle@gmail.com" TargetMode="External"/><Relationship Id="rId4" Type="http://schemas.openxmlformats.org/officeDocument/2006/relationships/hyperlink" Target="mailto:bnemuri@elliemae.com" TargetMode="External"/><Relationship Id="rId9" Type="http://schemas.openxmlformats.org/officeDocument/2006/relationships/hyperlink" Target="mailto:integrationtitle@gmail.com" TargetMode="External"/><Relationship Id="rId1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>
      <pane xSplit="1" ySplit="1" topLeftCell="K25" activePane="bottomRight" state="frozen"/>
      <selection pane="topRight" activeCell="B1" sqref="B1"/>
      <selection pane="bottomLeft" activeCell="A2" sqref="A2"/>
      <selection pane="bottomRight" activeCell="R41" sqref="R41"/>
    </sheetView>
  </sheetViews>
  <sheetFormatPr defaultRowHeight="15" x14ac:dyDescent="0.25"/>
  <cols>
    <col min="1" max="1" width="37.42578125" bestFit="1" customWidth="1"/>
    <col min="2" max="2" width="25" customWidth="1"/>
    <col min="3" max="3" width="15.42578125" customWidth="1"/>
    <col min="4" max="4" width="25.85546875" customWidth="1"/>
    <col min="5" max="6" width="16.5703125" customWidth="1"/>
    <col min="7" max="7" width="14.42578125" customWidth="1"/>
    <col min="8" max="8" width="23.140625" customWidth="1"/>
    <col min="9" max="9" width="15.7109375" customWidth="1"/>
    <col min="10" max="10" width="13.5703125" customWidth="1"/>
    <col min="11" max="11" width="15.28515625" customWidth="1"/>
    <col min="12" max="12" width="28.42578125" customWidth="1"/>
    <col min="13" max="13" width="21.85546875" bestFit="1" customWidth="1"/>
    <col min="14" max="14" width="13.85546875" customWidth="1"/>
    <col min="15" max="15" width="29.140625" bestFit="1" customWidth="1"/>
    <col min="16" max="16" width="11" bestFit="1" customWidth="1"/>
    <col min="18" max="18" width="13.5703125" bestFit="1" customWidth="1"/>
    <col min="19" max="19" width="10.28515625" bestFit="1" customWidth="1"/>
    <col min="20" max="20" width="9.28515625" bestFit="1" customWidth="1"/>
    <col min="21" max="21" width="53.7109375" bestFit="1" customWidth="1"/>
    <col min="22" max="22" width="22.7109375" bestFit="1" customWidth="1"/>
    <col min="23" max="23" width="14" bestFit="1" customWidth="1"/>
    <col min="25" max="25" width="12.5703125" bestFit="1" customWidth="1"/>
    <col min="26" max="26" width="19" bestFit="1" customWidth="1"/>
    <col min="27" max="27" width="2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12</v>
      </c>
      <c r="M1" s="1" t="s">
        <v>56</v>
      </c>
      <c r="N1" s="1" t="s">
        <v>19</v>
      </c>
      <c r="O1" s="1" t="s">
        <v>84</v>
      </c>
      <c r="P1" s="1" t="s">
        <v>85</v>
      </c>
      <c r="Q1" s="1" t="s">
        <v>86</v>
      </c>
      <c r="R1" s="1" t="s">
        <v>92</v>
      </c>
      <c r="S1" s="1" t="s">
        <v>106</v>
      </c>
      <c r="T1" s="1" t="s">
        <v>107</v>
      </c>
      <c r="U1" s="1" t="s">
        <v>110</v>
      </c>
      <c r="V1" s="1" t="s">
        <v>121</v>
      </c>
      <c r="W1" s="1" t="s">
        <v>127</v>
      </c>
      <c r="X1" s="1" t="s">
        <v>19</v>
      </c>
      <c r="Y1" s="1" t="s">
        <v>146</v>
      </c>
      <c r="Z1" s="1" t="s">
        <v>153</v>
      </c>
      <c r="AA1" s="1" t="s">
        <v>157</v>
      </c>
    </row>
    <row r="2" spans="1:27" x14ac:dyDescent="0.25">
      <c r="A2" t="s">
        <v>10</v>
      </c>
      <c r="B2" s="4" t="str">
        <f ca="1">TEXT(EDATE(C2,3),"mm") &amp; "/01/" &amp; TEXT(EDATE(C2,3),"yyyy")</f>
        <v>09/01/2018</v>
      </c>
      <c r="C2" s="2" t="str">
        <f ca="1">TEXT(NOW() + 1,"mm/dd/yyyy")</f>
        <v>06/09/2018</v>
      </c>
      <c r="D2" t="str">
        <f ca="1">TEXT(C2 + 3,"mm/dd/yyyy")</f>
        <v>06/12/2018</v>
      </c>
      <c r="E2" s="4" t="str">
        <f ca="1">TEXT(NOW() + 1,"mm/dd/yyyy")</f>
        <v>06/09/2018</v>
      </c>
      <c r="F2" s="4"/>
      <c r="G2">
        <v>365</v>
      </c>
      <c r="H2">
        <v>30</v>
      </c>
      <c r="I2">
        <v>2</v>
      </c>
      <c r="J2" t="s">
        <v>11</v>
      </c>
      <c r="K2" t="str">
        <f ca="1">TEXT(C2 + 3,"mm/dd/yyyy")</f>
        <v>06/12/2018</v>
      </c>
      <c r="L2" t="s">
        <v>13</v>
      </c>
    </row>
    <row r="3" spans="1:27" x14ac:dyDescent="0.25">
      <c r="A3" t="s">
        <v>14</v>
      </c>
      <c r="B3" s="4" t="str">
        <f ca="1">TEXT(EDATE(C3,2),"mm") &amp; "/01/" &amp; TEXT(EDATE(C3,2),"yyyy")</f>
        <v>08/01/2018</v>
      </c>
      <c r="C3" s="2" t="str">
        <f ca="1">TEXT(NOW() + 1,"mm/dd/yyyy")</f>
        <v>06/09/2018</v>
      </c>
    </row>
    <row r="4" spans="1:27" x14ac:dyDescent="0.25">
      <c r="A4" t="s">
        <v>39</v>
      </c>
      <c r="E4" s="6">
        <f ca="1">TODAY()-365</f>
        <v>42894</v>
      </c>
      <c r="F4" s="6">
        <f ca="1">TODAY()</f>
        <v>43259</v>
      </c>
    </row>
    <row r="5" spans="1:27" x14ac:dyDescent="0.25">
      <c r="A5" t="s">
        <v>49</v>
      </c>
      <c r="G5">
        <v>365</v>
      </c>
    </row>
    <row r="6" spans="1:27" x14ac:dyDescent="0.25">
      <c r="A6" t="s">
        <v>50</v>
      </c>
      <c r="B6" s="9">
        <f ca="1">EDATE(E6,2)-DAY(E6)+1</f>
        <v>43313</v>
      </c>
      <c r="C6" s="9"/>
      <c r="D6" s="9">
        <f ca="1">EOMONTH(TODAY(),0)</f>
        <v>43281</v>
      </c>
      <c r="E6" s="9">
        <f ca="1">EOMONTH(TODAY(),0)</f>
        <v>43281</v>
      </c>
      <c r="G6">
        <v>365</v>
      </c>
    </row>
    <row r="7" spans="1:27" x14ac:dyDescent="0.25">
      <c r="A7" t="s">
        <v>51</v>
      </c>
      <c r="B7" s="6">
        <f ca="1">TODAY()+40</f>
        <v>43299</v>
      </c>
      <c r="F7" s="6">
        <f ca="1">TODAY()</f>
        <v>43259</v>
      </c>
    </row>
    <row r="8" spans="1:27" x14ac:dyDescent="0.25">
      <c r="A8" t="s">
        <v>54</v>
      </c>
      <c r="B8" s="9">
        <f ca="1">TODAY()+60</f>
        <v>43319</v>
      </c>
      <c r="G8">
        <v>365</v>
      </c>
      <c r="H8">
        <v>5</v>
      </c>
      <c r="I8">
        <v>2</v>
      </c>
      <c r="J8" t="s">
        <v>11</v>
      </c>
      <c r="M8" t="s">
        <v>57</v>
      </c>
    </row>
    <row r="9" spans="1:27" x14ac:dyDescent="0.25">
      <c r="A9" t="s">
        <v>62</v>
      </c>
      <c r="B9" s="9">
        <f ca="1" xml:space="preserve"> TODAY() + 60</f>
        <v>43319</v>
      </c>
      <c r="D9" s="9">
        <f ca="1">TODAY() + 30</f>
        <v>43289</v>
      </c>
    </row>
    <row r="10" spans="1:27" x14ac:dyDescent="0.25">
      <c r="A10" t="s">
        <v>63</v>
      </c>
      <c r="B10" s="9">
        <f ca="1">EOMONTH(TODAY(),1)+1</f>
        <v>43313</v>
      </c>
      <c r="C10" s="9">
        <f ca="1">EOMONTH(TODAY(),0)</f>
        <v>43281</v>
      </c>
      <c r="D10" s="9">
        <f ca="1">EOMONTH(TODAY(),0)</f>
        <v>43281</v>
      </c>
      <c r="E10" s="9">
        <f ca="1">EOMONTH(TODAY(),0)</f>
        <v>43281</v>
      </c>
      <c r="G10">
        <v>365</v>
      </c>
    </row>
    <row r="11" spans="1:27" x14ac:dyDescent="0.25">
      <c r="A11" t="s">
        <v>64</v>
      </c>
      <c r="E11" s="9">
        <f ca="1">TODAY()</f>
        <v>43259</v>
      </c>
    </row>
    <row r="12" spans="1:27" x14ac:dyDescent="0.25">
      <c r="A12" t="s">
        <v>65</v>
      </c>
      <c r="E12" s="9">
        <f ca="1">TODAY()</f>
        <v>43259</v>
      </c>
    </row>
    <row r="13" spans="1:27" x14ac:dyDescent="0.25">
      <c r="A13" t="s">
        <v>66</v>
      </c>
      <c r="E13" s="9">
        <f ca="1">TODAY()</f>
        <v>43259</v>
      </c>
    </row>
    <row r="14" spans="1:27" x14ac:dyDescent="0.25">
      <c r="A14" t="s">
        <v>67</v>
      </c>
      <c r="E14" s="9">
        <f ca="1">TODAY()</f>
        <v>43259</v>
      </c>
    </row>
    <row r="15" spans="1:27" x14ac:dyDescent="0.25">
      <c r="A15" t="s">
        <v>68</v>
      </c>
      <c r="E15" s="9">
        <f ca="1">TODAY()+30</f>
        <v>43289</v>
      </c>
    </row>
    <row r="16" spans="1:27" x14ac:dyDescent="0.25">
      <c r="A16" s="11" t="s">
        <v>73</v>
      </c>
      <c r="D16" s="9">
        <f ca="1">TODAY()+30</f>
        <v>43289</v>
      </c>
      <c r="E16" s="9">
        <f ca="1">TODAY()</f>
        <v>43259</v>
      </c>
    </row>
    <row r="17" spans="1:24" s="1" customFormat="1" x14ac:dyDescent="0.25">
      <c r="A17" s="1" t="s">
        <v>83</v>
      </c>
      <c r="E17" s="12">
        <f ca="1">TODAY()+21</f>
        <v>43280</v>
      </c>
      <c r="O17" s="1">
        <v>2</v>
      </c>
      <c r="P17" s="1">
        <v>4.125</v>
      </c>
      <c r="Q17" s="1">
        <v>2.125</v>
      </c>
      <c r="R17" s="1">
        <v>2.21</v>
      </c>
    </row>
    <row r="18" spans="1:24" x14ac:dyDescent="0.25">
      <c r="A18" s="13" t="s">
        <v>93</v>
      </c>
    </row>
    <row r="19" spans="1:24" s="1" customFormat="1" x14ac:dyDescent="0.25">
      <c r="A19" s="1" t="s">
        <v>101</v>
      </c>
      <c r="E19" s="12">
        <f ca="1">TODAY()+21</f>
        <v>43280</v>
      </c>
      <c r="O19" s="1">
        <v>2</v>
      </c>
      <c r="P19" s="1">
        <v>4.125</v>
      </c>
      <c r="Q19" s="1">
        <v>2.125</v>
      </c>
      <c r="R19" s="1">
        <v>2.21</v>
      </c>
    </row>
    <row r="20" spans="1:24" x14ac:dyDescent="0.25">
      <c r="A20" t="s">
        <v>104</v>
      </c>
      <c r="T20" s="1" t="s">
        <v>108</v>
      </c>
      <c r="U20" s="1" t="s">
        <v>109</v>
      </c>
    </row>
    <row r="21" spans="1:24" x14ac:dyDescent="0.25">
      <c r="A21" t="s">
        <v>111</v>
      </c>
      <c r="T21" s="1" t="s">
        <v>108</v>
      </c>
      <c r="U21" s="1" t="s">
        <v>109</v>
      </c>
    </row>
    <row r="22" spans="1:24" x14ac:dyDescent="0.25">
      <c r="A22" t="s">
        <v>116</v>
      </c>
      <c r="T22" s="1" t="s">
        <v>108</v>
      </c>
      <c r="U22" s="1" t="s">
        <v>109</v>
      </c>
    </row>
    <row r="23" spans="1:24" x14ac:dyDescent="0.25">
      <c r="A23" t="s">
        <v>118</v>
      </c>
      <c r="B23" s="16" t="s">
        <v>119</v>
      </c>
      <c r="C23" s="17"/>
      <c r="V23" t="s">
        <v>120</v>
      </c>
    </row>
    <row r="24" spans="1:24" x14ac:dyDescent="0.25">
      <c r="A24" s="14" t="s">
        <v>112</v>
      </c>
      <c r="G24">
        <v>360</v>
      </c>
    </row>
    <row r="25" spans="1:24" x14ac:dyDescent="0.25">
      <c r="A25" s="14" t="s">
        <v>128</v>
      </c>
      <c r="G25">
        <v>360</v>
      </c>
    </row>
    <row r="26" spans="1:24" x14ac:dyDescent="0.25">
      <c r="A26" s="13" t="s">
        <v>132</v>
      </c>
      <c r="T26" s="1" t="s">
        <v>108</v>
      </c>
      <c r="U26" s="1" t="s">
        <v>109</v>
      </c>
    </row>
    <row r="27" spans="1:24" x14ac:dyDescent="0.25">
      <c r="A27" s="11" t="s">
        <v>140</v>
      </c>
      <c r="D27" s="9">
        <f ca="1">TODAY()+30</f>
        <v>43289</v>
      </c>
      <c r="E27" s="9">
        <f ca="1">TODAY()</f>
        <v>43259</v>
      </c>
      <c r="X27">
        <v>6</v>
      </c>
    </row>
    <row r="28" spans="1:24" x14ac:dyDescent="0.25">
      <c r="A28" t="s">
        <v>105</v>
      </c>
      <c r="T28" s="1" t="s">
        <v>108</v>
      </c>
      <c r="U28" s="1" t="s">
        <v>109</v>
      </c>
    </row>
    <row r="29" spans="1:24" x14ac:dyDescent="0.25">
      <c r="A29" s="13" t="s">
        <v>133</v>
      </c>
      <c r="F29" s="9">
        <v>42751</v>
      </c>
    </row>
    <row r="30" spans="1:24" x14ac:dyDescent="0.25">
      <c r="A30" s="13" t="s">
        <v>137</v>
      </c>
      <c r="C30" s="9">
        <f ca="1">TODAY()+45</f>
        <v>43304</v>
      </c>
    </row>
    <row r="31" spans="1:24" x14ac:dyDescent="0.25">
      <c r="A31" s="11" t="s">
        <v>141</v>
      </c>
      <c r="D31" s="9">
        <f ca="1">TODAY()+30</f>
        <v>43289</v>
      </c>
      <c r="E31" s="9">
        <f ca="1">TODAY()</f>
        <v>43259</v>
      </c>
      <c r="X31">
        <v>6</v>
      </c>
    </row>
    <row r="32" spans="1:24" x14ac:dyDescent="0.25">
      <c r="A32" t="s">
        <v>142</v>
      </c>
      <c r="E32" s="9">
        <f ca="1">TODAY()</f>
        <v>43259</v>
      </c>
    </row>
    <row r="33" spans="1:27" x14ac:dyDescent="0.25">
      <c r="A33" t="s">
        <v>143</v>
      </c>
      <c r="E33" s="9">
        <f ca="1">TODAY()+30</f>
        <v>43289</v>
      </c>
      <c r="Y33" s="9">
        <v>42889</v>
      </c>
    </row>
    <row r="34" spans="1:27" x14ac:dyDescent="0.25">
      <c r="A34" s="13" t="s">
        <v>144</v>
      </c>
      <c r="T34" s="1" t="s">
        <v>108</v>
      </c>
      <c r="U34" s="1" t="s">
        <v>109</v>
      </c>
    </row>
    <row r="35" spans="1:27" x14ac:dyDescent="0.25">
      <c r="A35" s="13" t="s">
        <v>149</v>
      </c>
      <c r="T35" s="1" t="s">
        <v>108</v>
      </c>
      <c r="U35" s="1" t="s">
        <v>109</v>
      </c>
    </row>
    <row r="36" spans="1:27" x14ac:dyDescent="0.25">
      <c r="A36" s="13" t="s">
        <v>148</v>
      </c>
      <c r="T36" s="1" t="s">
        <v>108</v>
      </c>
      <c r="U36" s="1" t="s">
        <v>109</v>
      </c>
    </row>
    <row r="37" spans="1:27" x14ac:dyDescent="0.25">
      <c r="A37" s="13" t="s">
        <v>150</v>
      </c>
      <c r="B37" s="9">
        <f ca="1">TODAY()+70</f>
        <v>43329</v>
      </c>
      <c r="F37" s="9">
        <f ca="1">TODAY()</f>
        <v>43259</v>
      </c>
    </row>
    <row r="38" spans="1:27" x14ac:dyDescent="0.25">
      <c r="A38" t="s">
        <v>154</v>
      </c>
      <c r="Z38" s="18" t="s">
        <v>155</v>
      </c>
    </row>
    <row r="39" spans="1:27" x14ac:dyDescent="0.25">
      <c r="A39" s="13" t="s">
        <v>156</v>
      </c>
      <c r="AA39" s="19" t="s">
        <v>158</v>
      </c>
    </row>
    <row r="40" spans="1:27" x14ac:dyDescent="0.25">
      <c r="A40" s="13" t="s">
        <v>159</v>
      </c>
      <c r="G40">
        <v>365</v>
      </c>
    </row>
    <row r="41" spans="1:27" x14ac:dyDescent="0.25">
      <c r="A41" s="13" t="s">
        <v>160</v>
      </c>
      <c r="G41">
        <v>365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30" sqref="G30"/>
    </sheetView>
  </sheetViews>
  <sheetFormatPr defaultRowHeight="15" x14ac:dyDescent="0.25"/>
  <cols>
    <col min="1" max="1" width="39.7109375" bestFit="1" customWidth="1"/>
    <col min="2" max="2" width="24" customWidth="1"/>
    <col min="3" max="3" width="20.5703125" customWidth="1"/>
    <col min="4" max="4" width="11.28515625" bestFit="1" customWidth="1"/>
    <col min="5" max="5" width="14" bestFit="1" customWidth="1"/>
    <col min="6" max="6" width="11.5703125" bestFit="1" customWidth="1"/>
    <col min="7" max="7" width="11.28515625" bestFit="1" customWidth="1"/>
    <col min="8" max="8" width="10" bestFit="1" customWidth="1"/>
    <col min="9" max="9" width="24.5703125" bestFit="1" customWidth="1"/>
    <col min="10" max="11" width="18.42578125" bestFit="1" customWidth="1"/>
  </cols>
  <sheetData>
    <row r="1" spans="1:11" x14ac:dyDescent="0.25">
      <c r="A1" s="1" t="s">
        <v>15</v>
      </c>
      <c r="B1" s="5" t="s">
        <v>84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85</v>
      </c>
      <c r="H1" s="1" t="s">
        <v>86</v>
      </c>
      <c r="I1" s="1" t="s">
        <v>98</v>
      </c>
      <c r="J1" s="1" t="s">
        <v>99</v>
      </c>
      <c r="K1" s="1" t="s">
        <v>100</v>
      </c>
    </row>
    <row r="2" spans="1:11" x14ac:dyDescent="0.25">
      <c r="A2" s="13" t="s">
        <v>135</v>
      </c>
      <c r="B2">
        <v>6</v>
      </c>
      <c r="C2">
        <v>300</v>
      </c>
      <c r="D2">
        <v>6.5</v>
      </c>
      <c r="E2">
        <v>12</v>
      </c>
      <c r="F2">
        <v>7</v>
      </c>
      <c r="G2">
        <v>2</v>
      </c>
      <c r="H2">
        <v>1.5</v>
      </c>
      <c r="J2">
        <v>12</v>
      </c>
      <c r="K2">
        <v>24</v>
      </c>
    </row>
    <row r="3" spans="1:11" x14ac:dyDescent="0.25">
      <c r="A3" t="s">
        <v>102</v>
      </c>
      <c r="B3">
        <v>1</v>
      </c>
      <c r="C3">
        <v>6</v>
      </c>
      <c r="D3">
        <v>1</v>
      </c>
      <c r="E3">
        <v>6</v>
      </c>
      <c r="F3">
        <v>10</v>
      </c>
      <c r="G3">
        <v>2.25</v>
      </c>
      <c r="H3">
        <v>1.25</v>
      </c>
    </row>
    <row r="4" spans="1:11" x14ac:dyDescent="0.25">
      <c r="A4" s="13" t="s">
        <v>134</v>
      </c>
      <c r="B4">
        <v>6</v>
      </c>
      <c r="C4">
        <v>300</v>
      </c>
      <c r="D4">
        <v>6.5</v>
      </c>
      <c r="E4">
        <v>12</v>
      </c>
      <c r="F4">
        <v>7</v>
      </c>
      <c r="G4">
        <v>2</v>
      </c>
      <c r="H4">
        <v>1.5</v>
      </c>
      <c r="J4">
        <v>12</v>
      </c>
      <c r="K4">
        <v>24</v>
      </c>
    </row>
    <row r="8" spans="1:11" x14ac:dyDescent="0.25">
      <c r="A8" s="11"/>
    </row>
    <row r="9" spans="1:11" x14ac:dyDescent="0.25">
      <c r="A9" s="11"/>
    </row>
    <row r="10" spans="1:11" x14ac:dyDescent="0.25">
      <c r="A10" s="11"/>
    </row>
    <row r="11" spans="1:11" x14ac:dyDescent="0.25">
      <c r="A11" s="11"/>
    </row>
  </sheetData>
  <pageMargins left="0.7" right="0.7" top="0.75" bottom="0.75" header="0.3" footer="0.3"/>
  <pageSetup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workbookViewId="0">
      <pane xSplit="1" topLeftCell="L1" activePane="topRight" state="frozen"/>
      <selection pane="topRight" activeCell="L14" sqref="L14"/>
    </sheetView>
  </sheetViews>
  <sheetFormatPr defaultRowHeight="15" x14ac:dyDescent="0.25"/>
  <cols>
    <col min="1" max="1" width="39.7109375" bestFit="1" customWidth="1"/>
    <col min="2" max="2" width="18.85546875" bestFit="1" customWidth="1"/>
    <col min="3" max="3" width="20.85546875" bestFit="1" customWidth="1"/>
    <col min="4" max="4" width="19.5703125" bestFit="1" customWidth="1"/>
    <col min="5" max="5" width="11.85546875" bestFit="1" customWidth="1"/>
    <col min="6" max="6" width="17.28515625" bestFit="1" customWidth="1"/>
    <col min="7" max="7" width="17.5703125" bestFit="1" customWidth="1"/>
    <col min="8" max="8" width="18.85546875" bestFit="1" customWidth="1"/>
    <col min="9" max="9" width="27.7109375" bestFit="1" customWidth="1"/>
    <col min="10" max="10" width="9.85546875" bestFit="1" customWidth="1"/>
    <col min="11" max="11" width="19" bestFit="1" customWidth="1"/>
    <col min="12" max="12" width="21.140625" bestFit="1" customWidth="1"/>
    <col min="13" max="13" width="22.7109375" bestFit="1" customWidth="1"/>
    <col min="14" max="14" width="19.140625" bestFit="1" customWidth="1"/>
    <col min="15" max="15" width="23.7109375" bestFit="1" customWidth="1"/>
    <col min="16" max="16" width="22.5703125" bestFit="1" customWidth="1"/>
    <col min="17" max="17" width="29.28515625" bestFit="1" customWidth="1"/>
    <col min="18" max="18" width="30.28515625" bestFit="1" customWidth="1"/>
    <col min="19" max="19" width="34" bestFit="1" customWidth="1"/>
    <col min="20" max="20" width="16.28515625" bestFit="1" customWidth="1"/>
    <col min="22" max="22" width="28.28515625" bestFit="1" customWidth="1"/>
    <col min="23" max="23" width="31.28515625" bestFit="1" customWidth="1"/>
    <col min="24" max="24" width="31.140625" bestFit="1" customWidth="1"/>
    <col min="25" max="25" width="23.140625" bestFit="1" customWidth="1"/>
    <col min="26" max="26" width="27" bestFit="1" customWidth="1"/>
    <col min="27" max="27" width="12.7109375" bestFit="1" customWidth="1"/>
    <col min="28" max="28" width="17.7109375" bestFit="1" customWidth="1"/>
    <col min="29" max="30" width="13.7109375" bestFit="1" customWidth="1"/>
  </cols>
  <sheetData>
    <row r="1" spans="1:35" x14ac:dyDescent="0.25">
      <c r="A1" s="1" t="s">
        <v>15</v>
      </c>
      <c r="B1" s="5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80</v>
      </c>
      <c r="Z1" s="13" t="s">
        <v>122</v>
      </c>
      <c r="AA1" s="13" t="s">
        <v>123</v>
      </c>
      <c r="AB1" s="13" t="s">
        <v>124</v>
      </c>
      <c r="AC1" s="13" t="s">
        <v>126</v>
      </c>
      <c r="AD1" s="13" t="s">
        <v>125</v>
      </c>
      <c r="AE1" s="1" t="s">
        <v>129</v>
      </c>
      <c r="AF1" s="1"/>
      <c r="AG1" s="1"/>
      <c r="AH1" s="1"/>
      <c r="AI1" s="1"/>
    </row>
    <row r="2" spans="1:35" x14ac:dyDescent="0.25">
      <c r="A2" t="s">
        <v>35</v>
      </c>
      <c r="O2" s="6">
        <f ca="1">TODAY()+7</f>
        <v>43266</v>
      </c>
    </row>
    <row r="3" spans="1:35" x14ac:dyDescent="0.25">
      <c r="A3" t="s">
        <v>36</v>
      </c>
      <c r="O3" s="7" t="s">
        <v>37</v>
      </c>
    </row>
    <row r="4" spans="1:35" x14ac:dyDescent="0.25">
      <c r="A4" t="s">
        <v>40</v>
      </c>
      <c r="L4" s="6">
        <f ca="1">TODAY()+60</f>
        <v>43319</v>
      </c>
    </row>
    <row r="5" spans="1:35" x14ac:dyDescent="0.25">
      <c r="A5" t="s">
        <v>78</v>
      </c>
      <c r="C5" t="s">
        <v>81</v>
      </c>
      <c r="E5">
        <v>10</v>
      </c>
      <c r="F5">
        <v>4</v>
      </c>
      <c r="U5">
        <v>100000</v>
      </c>
      <c r="V5">
        <v>536.82000000000005</v>
      </c>
      <c r="W5">
        <f>ROUND(((U5)/2)*((F5)%/12),2)</f>
        <v>166.67</v>
      </c>
      <c r="X5">
        <f>ROUND(((U5))*((F5)%/12),2)</f>
        <v>333.33</v>
      </c>
    </row>
    <row r="6" spans="1:35" x14ac:dyDescent="0.25">
      <c r="A6" t="s">
        <v>79</v>
      </c>
      <c r="C6" t="s">
        <v>81</v>
      </c>
      <c r="E6">
        <v>10</v>
      </c>
      <c r="F6">
        <v>4</v>
      </c>
      <c r="U6">
        <v>100000</v>
      </c>
      <c r="V6">
        <v>536.82000000000005</v>
      </c>
      <c r="W6">
        <f>ROUND(((U6)/2)*((F6)%/12),2)</f>
        <v>166.67</v>
      </c>
      <c r="X6">
        <f>ROUND(((U6))*((F6)%/12),2)</f>
        <v>333.33</v>
      </c>
      <c r="Y6" t="s">
        <v>82</v>
      </c>
    </row>
    <row r="7" spans="1:35" x14ac:dyDescent="0.25">
      <c r="A7" t="s">
        <v>102</v>
      </c>
      <c r="Y7" t="s">
        <v>103</v>
      </c>
    </row>
    <row r="8" spans="1:35" x14ac:dyDescent="0.25">
      <c r="A8" s="14" t="s">
        <v>112</v>
      </c>
      <c r="G8" t="s">
        <v>113</v>
      </c>
      <c r="K8" s="9">
        <v>42704</v>
      </c>
      <c r="L8" s="9">
        <v>42736</v>
      </c>
      <c r="AA8">
        <v>120</v>
      </c>
      <c r="AB8">
        <v>1</v>
      </c>
      <c r="AC8">
        <v>3</v>
      </c>
    </row>
    <row r="9" spans="1:35" x14ac:dyDescent="0.25">
      <c r="A9" t="s">
        <v>118</v>
      </c>
      <c r="E9">
        <v>12</v>
      </c>
    </row>
    <row r="10" spans="1:35" x14ac:dyDescent="0.25">
      <c r="A10" s="14" t="s">
        <v>128</v>
      </c>
      <c r="G10" t="s">
        <v>113</v>
      </c>
      <c r="K10" s="9">
        <v>42704</v>
      </c>
      <c r="L10" s="9">
        <v>42736</v>
      </c>
      <c r="AA10">
        <v>120</v>
      </c>
      <c r="AB10">
        <v>1</v>
      </c>
      <c r="AE10" t="s">
        <v>130</v>
      </c>
    </row>
    <row r="11" spans="1:35" x14ac:dyDescent="0.25">
      <c r="A11" t="s">
        <v>139</v>
      </c>
      <c r="E11">
        <v>12</v>
      </c>
      <c r="F11">
        <v>4</v>
      </c>
    </row>
    <row r="12" spans="1:35" x14ac:dyDescent="0.25">
      <c r="A12" t="s">
        <v>145</v>
      </c>
      <c r="F12">
        <v>5</v>
      </c>
    </row>
    <row r="13" spans="1:35" x14ac:dyDescent="0.25">
      <c r="A13" t="s">
        <v>150</v>
      </c>
      <c r="L13" s="9">
        <f ca="1">TODAY()+60</f>
        <v>43319</v>
      </c>
    </row>
    <row r="14" spans="1:35" x14ac:dyDescent="0.25">
      <c r="A14" s="13" t="s">
        <v>160</v>
      </c>
      <c r="L14" s="9">
        <f ca="1">TODAY()+31</f>
        <v>43290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9" sqref="A19"/>
    </sheetView>
  </sheetViews>
  <sheetFormatPr defaultRowHeight="15" x14ac:dyDescent="0.25"/>
  <cols>
    <col min="1" max="1" width="32.42578125" bestFit="1" customWidth="1"/>
    <col min="2" max="2" width="19.42578125" bestFit="1" customWidth="1"/>
    <col min="3" max="3" width="14.7109375" bestFit="1" customWidth="1"/>
    <col min="4" max="4" width="21.28515625" customWidth="1"/>
    <col min="5" max="5" width="25.28515625" customWidth="1"/>
    <col min="6" max="6" width="38.28515625" customWidth="1"/>
  </cols>
  <sheetData>
    <row r="1" spans="1:6" ht="30" x14ac:dyDescent="0.25">
      <c r="A1" s="1" t="s">
        <v>15</v>
      </c>
      <c r="B1" s="5" t="s">
        <v>44</v>
      </c>
      <c r="C1" s="5" t="s">
        <v>88</v>
      </c>
      <c r="D1" s="5" t="s">
        <v>89</v>
      </c>
      <c r="E1" s="5" t="s">
        <v>90</v>
      </c>
      <c r="F1" s="5" t="s">
        <v>152</v>
      </c>
    </row>
    <row r="2" spans="1:6" x14ac:dyDescent="0.25">
      <c r="A2" t="s">
        <v>45</v>
      </c>
      <c r="B2" s="6">
        <f ca="1">TODAY()</f>
        <v>43259</v>
      </c>
    </row>
    <row r="3" spans="1:6" x14ac:dyDescent="0.25">
      <c r="A3" t="s">
        <v>55</v>
      </c>
      <c r="B3" s="9">
        <f ca="1">TODAY()+10</f>
        <v>43269</v>
      </c>
    </row>
    <row r="4" spans="1:6" x14ac:dyDescent="0.25">
      <c r="A4" t="s">
        <v>58</v>
      </c>
      <c r="B4" s="9"/>
    </row>
    <row r="5" spans="1:6" x14ac:dyDescent="0.25">
      <c r="A5" t="s">
        <v>104</v>
      </c>
      <c r="B5" s="9">
        <f ca="1">TODAY()+50</f>
        <v>43309</v>
      </c>
      <c r="C5" s="9">
        <f t="shared" ref="C5:E15" ca="1" si="0">TODAY()+50</f>
        <v>43309</v>
      </c>
      <c r="D5" s="9">
        <f t="shared" ca="1" si="0"/>
        <v>43309</v>
      </c>
      <c r="E5" s="9"/>
    </row>
    <row r="6" spans="1:6" x14ac:dyDescent="0.25">
      <c r="A6" t="s">
        <v>105</v>
      </c>
      <c r="B6" s="9">
        <f ca="1">TODAY()+50</f>
        <v>43309</v>
      </c>
      <c r="C6" s="9">
        <f t="shared" ca="1" si="0"/>
        <v>43309</v>
      </c>
      <c r="D6" s="9">
        <f t="shared" ca="1" si="0"/>
        <v>43309</v>
      </c>
      <c r="E6" s="9">
        <f t="shared" ca="1" si="0"/>
        <v>43309</v>
      </c>
    </row>
    <row r="7" spans="1:6" x14ac:dyDescent="0.25">
      <c r="A7" t="s">
        <v>111</v>
      </c>
      <c r="B7" s="9">
        <f ca="1">TODAY()+50</f>
        <v>43309</v>
      </c>
      <c r="C7" s="9">
        <f t="shared" ca="1" si="0"/>
        <v>43309</v>
      </c>
      <c r="D7" s="9">
        <f t="shared" ca="1" si="0"/>
        <v>43309</v>
      </c>
      <c r="E7" s="9"/>
    </row>
    <row r="8" spans="1:6" x14ac:dyDescent="0.25">
      <c r="A8" t="s">
        <v>116</v>
      </c>
      <c r="B8" s="9">
        <f ca="1">TODAY()+50</f>
        <v>43309</v>
      </c>
      <c r="C8" s="9">
        <f t="shared" ca="1" si="0"/>
        <v>43309</v>
      </c>
      <c r="D8" s="9">
        <f t="shared" ca="1" si="0"/>
        <v>43309</v>
      </c>
      <c r="E8" s="9"/>
    </row>
    <row r="9" spans="1:6" x14ac:dyDescent="0.25">
      <c r="A9" t="s">
        <v>131</v>
      </c>
      <c r="C9" s="9">
        <f ca="1">TODAY()+20</f>
        <v>43279</v>
      </c>
    </row>
    <row r="10" spans="1:6" x14ac:dyDescent="0.25">
      <c r="A10" s="13" t="s">
        <v>132</v>
      </c>
      <c r="B10" s="9">
        <f ca="1">TODAY()+50</f>
        <v>43309</v>
      </c>
      <c r="C10" s="9">
        <f t="shared" ca="1" si="0"/>
        <v>43309</v>
      </c>
      <c r="D10" s="9">
        <f t="shared" ca="1" si="0"/>
        <v>43309</v>
      </c>
      <c r="E10" s="9"/>
    </row>
    <row r="11" spans="1:6" x14ac:dyDescent="0.25">
      <c r="A11" s="13" t="s">
        <v>136</v>
      </c>
      <c r="C11" s="9">
        <f ca="1">TODAY()</f>
        <v>43259</v>
      </c>
      <c r="E11" s="9">
        <f ca="1">TODAY()+30</f>
        <v>43289</v>
      </c>
    </row>
    <row r="12" spans="1:6" x14ac:dyDescent="0.25">
      <c r="A12" t="s">
        <v>137</v>
      </c>
      <c r="B12" s="9">
        <f ca="1">TODAY()+50</f>
        <v>43309</v>
      </c>
      <c r="C12" s="9">
        <f t="shared" ca="1" si="0"/>
        <v>43309</v>
      </c>
      <c r="D12" s="9">
        <f t="shared" ca="1" si="0"/>
        <v>43309</v>
      </c>
      <c r="E12" s="9"/>
    </row>
    <row r="13" spans="1:6" x14ac:dyDescent="0.25">
      <c r="A13" s="13" t="s">
        <v>144</v>
      </c>
      <c r="B13" s="9">
        <f ca="1">TODAY()+50</f>
        <v>43309</v>
      </c>
      <c r="C13" s="9">
        <f t="shared" ca="1" si="0"/>
        <v>43309</v>
      </c>
      <c r="D13" s="9">
        <f t="shared" ca="1" si="0"/>
        <v>43309</v>
      </c>
      <c r="E13" s="9">
        <f t="shared" ca="1" si="0"/>
        <v>43309</v>
      </c>
    </row>
    <row r="14" spans="1:6" x14ac:dyDescent="0.25">
      <c r="A14" s="13" t="s">
        <v>149</v>
      </c>
      <c r="B14" s="9">
        <f ca="1">TODAY()+50</f>
        <v>43309</v>
      </c>
      <c r="C14" s="9">
        <f t="shared" ca="1" si="0"/>
        <v>43309</v>
      </c>
      <c r="D14" s="9">
        <f t="shared" ca="1" si="0"/>
        <v>43309</v>
      </c>
      <c r="E14" s="9"/>
    </row>
    <row r="15" spans="1:6" x14ac:dyDescent="0.25">
      <c r="A15" s="13" t="s">
        <v>148</v>
      </c>
      <c r="B15" s="9">
        <f ca="1">TODAY()+50</f>
        <v>43309</v>
      </c>
      <c r="C15" s="9">
        <f t="shared" ca="1" si="0"/>
        <v>43309</v>
      </c>
      <c r="D15" s="9">
        <f t="shared" ca="1" si="0"/>
        <v>43309</v>
      </c>
      <c r="E15" s="9"/>
    </row>
    <row r="16" spans="1:6" x14ac:dyDescent="0.25">
      <c r="A16" s="13" t="s">
        <v>150</v>
      </c>
      <c r="D16" s="9">
        <f ca="1">TODAY()</f>
        <v>43259</v>
      </c>
    </row>
    <row r="17" spans="1:6" x14ac:dyDescent="0.25">
      <c r="A17" s="13" t="s">
        <v>151</v>
      </c>
      <c r="C17" s="9">
        <f ca="1">TODAY()+30</f>
        <v>43289</v>
      </c>
      <c r="F17" s="9">
        <f ca="1">TODAY()+50</f>
        <v>43309</v>
      </c>
    </row>
    <row r="18" spans="1:6" x14ac:dyDescent="0.25">
      <c r="A18" s="13" t="s">
        <v>159</v>
      </c>
      <c r="C18" s="9">
        <f ca="1">TODAY()+31</f>
        <v>43290</v>
      </c>
      <c r="E18" s="9">
        <f ca="1">TODAY()+30</f>
        <v>43289</v>
      </c>
    </row>
    <row r="19" spans="1:6" x14ac:dyDescent="0.25">
      <c r="A19" s="13" t="s">
        <v>160</v>
      </c>
      <c r="C19" s="9"/>
      <c r="E19" s="9">
        <f ca="1">TODAY()+30</f>
        <v>43289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defaultRowHeight="15" x14ac:dyDescent="0.25"/>
  <cols>
    <col min="1" max="1" width="25.85546875" customWidth="1"/>
    <col min="2" max="2" width="23.7109375" bestFit="1" customWidth="1"/>
    <col min="3" max="3" width="51.42578125" bestFit="1" customWidth="1"/>
  </cols>
  <sheetData>
    <row r="1" spans="1:3" x14ac:dyDescent="0.25">
      <c r="A1" s="1" t="s">
        <v>15</v>
      </c>
      <c r="B1" s="5" t="s">
        <v>41</v>
      </c>
      <c r="C1" s="5" t="s">
        <v>60</v>
      </c>
    </row>
    <row r="2" spans="1:3" x14ac:dyDescent="0.25">
      <c r="A2" t="s">
        <v>43</v>
      </c>
      <c r="B2" s="8" t="s">
        <v>42</v>
      </c>
    </row>
    <row r="3" spans="1:3" x14ac:dyDescent="0.25">
      <c r="A3" t="s">
        <v>59</v>
      </c>
      <c r="B3" s="8" t="s">
        <v>42</v>
      </c>
    </row>
    <row r="4" spans="1:3" x14ac:dyDescent="0.25">
      <c r="A4" t="s">
        <v>61</v>
      </c>
      <c r="B4" s="8" t="s">
        <v>42</v>
      </c>
    </row>
    <row r="5" spans="1:3" x14ac:dyDescent="0.25">
      <c r="A5" s="10" t="s">
        <v>69</v>
      </c>
      <c r="B5" s="8" t="s">
        <v>72</v>
      </c>
    </row>
    <row r="6" spans="1:3" x14ac:dyDescent="0.25">
      <c r="A6" t="s">
        <v>104</v>
      </c>
      <c r="B6" s="8" t="s">
        <v>91</v>
      </c>
    </row>
    <row r="7" spans="1:3" x14ac:dyDescent="0.25">
      <c r="A7" t="s">
        <v>105</v>
      </c>
      <c r="B7" s="8" t="s">
        <v>91</v>
      </c>
    </row>
    <row r="8" spans="1:3" x14ac:dyDescent="0.25">
      <c r="A8" t="s">
        <v>111</v>
      </c>
      <c r="B8" s="8" t="s">
        <v>91</v>
      </c>
    </row>
    <row r="9" spans="1:3" x14ac:dyDescent="0.25">
      <c r="A9" t="s">
        <v>116</v>
      </c>
      <c r="B9" s="8" t="s">
        <v>91</v>
      </c>
    </row>
    <row r="10" spans="1:3" x14ac:dyDescent="0.25">
      <c r="A10" s="13" t="s">
        <v>132</v>
      </c>
      <c r="B10" s="8" t="s">
        <v>91</v>
      </c>
    </row>
    <row r="11" spans="1:3" x14ac:dyDescent="0.25">
      <c r="A11" s="13" t="s">
        <v>137</v>
      </c>
      <c r="B11" s="8" t="s">
        <v>91</v>
      </c>
    </row>
    <row r="12" spans="1:3" x14ac:dyDescent="0.25">
      <c r="A12" s="13" t="s">
        <v>144</v>
      </c>
      <c r="B12" s="8" t="s">
        <v>91</v>
      </c>
    </row>
    <row r="13" spans="1:3" x14ac:dyDescent="0.25">
      <c r="A13" s="13" t="s">
        <v>149</v>
      </c>
      <c r="B13" s="8" t="s">
        <v>91</v>
      </c>
    </row>
    <row r="14" spans="1:3" x14ac:dyDescent="0.25">
      <c r="A14" s="13" t="s">
        <v>148</v>
      </c>
      <c r="B14" s="8" t="s">
        <v>91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  <pageSetup orientation="portrait" horizontalDpi="90" verticalDpi="90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cols>
    <col min="2" max="2" width="19.42578125" customWidth="1"/>
  </cols>
  <sheetData>
    <row r="1" spans="1:2" s="1" customFormat="1" x14ac:dyDescent="0.25">
      <c r="A1" s="1" t="s">
        <v>15</v>
      </c>
      <c r="B1" s="1" t="s">
        <v>46</v>
      </c>
    </row>
  </sheetData>
  <pageMargins left="0.7" right="0.7" top="0.75" bottom="0.75" header="0.3" footer="0.3"/>
  <pageSetup orientation="portrait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9" sqref="D9"/>
    </sheetView>
  </sheetViews>
  <sheetFormatPr defaultRowHeight="15" x14ac:dyDescent="0.25"/>
  <cols>
    <col min="1" max="1" width="36.7109375" customWidth="1"/>
    <col min="2" max="2" width="17.42578125" customWidth="1"/>
    <col min="3" max="3" width="35.7109375" bestFit="1" customWidth="1"/>
  </cols>
  <sheetData>
    <row r="1" spans="1:3" s="1" customFormat="1" x14ac:dyDescent="0.25">
      <c r="A1" s="1" t="s">
        <v>15</v>
      </c>
      <c r="B1" s="1" t="s">
        <v>47</v>
      </c>
      <c r="C1" s="1" t="s">
        <v>48</v>
      </c>
    </row>
    <row r="2" spans="1:3" x14ac:dyDescent="0.25">
      <c r="A2" t="s">
        <v>69</v>
      </c>
      <c r="B2" t="s">
        <v>70</v>
      </c>
      <c r="C2" t="s">
        <v>71</v>
      </c>
    </row>
    <row r="3" spans="1:3" x14ac:dyDescent="0.25">
      <c r="A3" t="s">
        <v>104</v>
      </c>
      <c r="B3" t="s">
        <v>70</v>
      </c>
      <c r="C3" t="s">
        <v>71</v>
      </c>
    </row>
    <row r="4" spans="1:3" x14ac:dyDescent="0.25">
      <c r="A4" t="s">
        <v>105</v>
      </c>
      <c r="B4" t="s">
        <v>70</v>
      </c>
      <c r="C4" t="s">
        <v>87</v>
      </c>
    </row>
    <row r="5" spans="1:3" x14ac:dyDescent="0.25">
      <c r="A5" t="s">
        <v>111</v>
      </c>
      <c r="B5" t="s">
        <v>70</v>
      </c>
      <c r="C5" t="s">
        <v>87</v>
      </c>
    </row>
    <row r="6" spans="1:3" x14ac:dyDescent="0.25">
      <c r="A6" t="s">
        <v>116</v>
      </c>
      <c r="B6" t="s">
        <v>70</v>
      </c>
      <c r="C6" t="s">
        <v>117</v>
      </c>
    </row>
    <row r="7" spans="1:3" x14ac:dyDescent="0.25">
      <c r="A7" s="13" t="s">
        <v>132</v>
      </c>
      <c r="B7" t="s">
        <v>70</v>
      </c>
      <c r="C7" t="s">
        <v>117</v>
      </c>
    </row>
    <row r="8" spans="1:3" x14ac:dyDescent="0.25">
      <c r="A8" s="13" t="s">
        <v>137</v>
      </c>
      <c r="B8" t="s">
        <v>70</v>
      </c>
      <c r="C8" t="s">
        <v>138</v>
      </c>
    </row>
    <row r="9" spans="1:3" x14ac:dyDescent="0.25">
      <c r="A9" s="13" t="s">
        <v>144</v>
      </c>
      <c r="B9" t="s">
        <v>70</v>
      </c>
      <c r="C9" t="s">
        <v>71</v>
      </c>
    </row>
    <row r="10" spans="1:3" x14ac:dyDescent="0.25">
      <c r="A10" s="13" t="s">
        <v>149</v>
      </c>
      <c r="B10" t="s">
        <v>70</v>
      </c>
      <c r="C10" t="s">
        <v>138</v>
      </c>
    </row>
    <row r="11" spans="1:3" x14ac:dyDescent="0.25">
      <c r="A11" s="13" t="s">
        <v>148</v>
      </c>
      <c r="B11" t="s">
        <v>70</v>
      </c>
      <c r="C1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15</v>
      </c>
      <c r="B1" s="1" t="s">
        <v>52</v>
      </c>
    </row>
    <row r="2" spans="1:2" x14ac:dyDescent="0.25">
      <c r="A2" t="s">
        <v>53</v>
      </c>
      <c r="B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36" sqref="G36"/>
    </sheetView>
  </sheetViews>
  <sheetFormatPr defaultRowHeight="15" x14ac:dyDescent="0.25"/>
  <sheetData>
    <row r="1" spans="1:2" x14ac:dyDescent="0.25">
      <c r="A1" s="1" t="s">
        <v>15</v>
      </c>
      <c r="B1" s="15" t="s">
        <v>114</v>
      </c>
    </row>
    <row r="2" spans="1:2" x14ac:dyDescent="0.25">
      <c r="A2" s="10" t="s">
        <v>115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RegZ_CD</vt:lpstr>
      <vt:lpstr>SetARM</vt:lpstr>
      <vt:lpstr>SetConstruction</vt:lpstr>
      <vt:lpstr>SetLoanInformation</vt:lpstr>
      <vt:lpstr>OrderDocs</vt:lpstr>
      <vt:lpstr>SelectLoanProgram</vt:lpstr>
      <vt:lpstr>SelectPlanCode</vt:lpstr>
      <vt:lpstr>SetDisclosureInformation</vt:lpstr>
      <vt:lpstr>SetLoanTerms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2018-06-08T12:09:48Z</dcterms:modified>
</cp:coreProperties>
</file>