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A\Automation\QTP\Encompass\Main\Core2P-ReleaseBranch\Core2P-18.3\Test Data\"/>
    </mc:Choice>
  </mc:AlternateContent>
  <bookViews>
    <workbookView xWindow="0" yWindow="0" windowWidth="18780" windowHeight="5745" firstSheet="2" activeTab="10"/>
  </bookViews>
  <sheets>
    <sheet name="TableAndFees" sheetId="12" r:id="rId1"/>
    <sheet name="Sheet1" sheetId="9" r:id="rId2"/>
    <sheet name="FHACountyLimits" sheetId="10" r:id="rId3"/>
    <sheet name="TitleFees" sheetId="1" r:id="rId4"/>
    <sheet name="CompensationPlan" sheetId="11" r:id="rId5"/>
    <sheet name="ItemizationFee" sheetId="8" r:id="rId6"/>
    <sheet name="EscrowFees" sheetId="2" r:id="rId7"/>
    <sheet name="HelocTable" sheetId="3" r:id="rId8"/>
    <sheet name="MITable" sheetId="4" r:id="rId9"/>
    <sheet name="TaxRecord" sheetId="6" r:id="rId10"/>
    <sheet name="UserDefinedFee" sheetId="7"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 l="1"/>
  <c r="B6" i="3"/>
  <c r="L5" i="3"/>
  <c r="K5" i="3"/>
  <c r="B5" i="3"/>
  <c r="B4" i="3"/>
  <c r="L2" i="3"/>
  <c r="K2" i="3"/>
  <c r="B2" i="3"/>
  <c r="P7" i="11" l="1"/>
  <c r="L7" i="11"/>
  <c r="C7" i="11"/>
  <c r="P6" i="11"/>
  <c r="L6" i="11"/>
  <c r="C6" i="11"/>
  <c r="P5" i="11"/>
  <c r="L5" i="11"/>
  <c r="C5" i="11"/>
  <c r="P11" i="11" l="1"/>
  <c r="L11" i="11"/>
  <c r="C11" i="11"/>
  <c r="P10" i="11" l="1"/>
  <c r="L10" i="11"/>
  <c r="C10" i="11"/>
  <c r="B8" i="6" l="1"/>
  <c r="B7" i="6"/>
  <c r="B6" i="6"/>
  <c r="B6" i="2"/>
  <c r="B5" i="2"/>
  <c r="B6" i="8" l="1"/>
  <c r="C9" i="11" l="1"/>
  <c r="P9" i="11" l="1"/>
  <c r="L9" i="11"/>
  <c r="L2" i="11" l="1"/>
  <c r="L3" i="11"/>
  <c r="L4" i="11"/>
  <c r="L8" i="11"/>
  <c r="P8" i="11" l="1"/>
  <c r="C8" i="11"/>
  <c r="C2" i="11"/>
  <c r="J6" i="4" l="1"/>
  <c r="I6" i="4"/>
  <c r="H6" i="4"/>
  <c r="E6" i="4"/>
  <c r="B6" i="4"/>
  <c r="B5" i="8" l="1"/>
  <c r="J7" i="4" l="1"/>
  <c r="I7" i="4"/>
  <c r="H7" i="4"/>
  <c r="E7" i="4"/>
  <c r="B7" i="4"/>
  <c r="J5" i="4"/>
  <c r="I5" i="4"/>
  <c r="H5" i="4"/>
  <c r="E5" i="4"/>
  <c r="B5" i="4"/>
  <c r="J2" i="4"/>
  <c r="I2" i="4"/>
  <c r="H2" i="4"/>
  <c r="E2" i="4"/>
  <c r="B2" i="4"/>
  <c r="B5" i="6" l="1"/>
  <c r="B2" i="6"/>
  <c r="J4" i="4" l="1"/>
  <c r="I4" i="4"/>
  <c r="H4" i="4"/>
  <c r="E4" i="4"/>
  <c r="B4" i="4"/>
  <c r="B9" i="1" l="1"/>
  <c r="J3" i="4" l="1"/>
  <c r="I3" i="4"/>
  <c r="H3" i="4"/>
  <c r="E3" i="4"/>
  <c r="B3" i="4"/>
  <c r="B4" i="8" l="1"/>
  <c r="B3" i="8"/>
  <c r="B2" i="8"/>
  <c r="C4" i="11" l="1"/>
  <c r="C3" i="11"/>
  <c r="B4" i="2" l="1"/>
  <c r="B3" i="2"/>
  <c r="E2" i="2"/>
  <c r="D2" i="2"/>
  <c r="C2" i="2"/>
  <c r="C3" i="2"/>
  <c r="D3" i="2"/>
  <c r="E3" i="2"/>
  <c r="B2" i="2"/>
  <c r="E4" i="2"/>
  <c r="D4" i="2"/>
  <c r="C4" i="2"/>
  <c r="E2" i="9" l="1"/>
  <c r="B4" i="6" l="1"/>
  <c r="E2" i="7" l="1"/>
  <c r="B8" i="1" l="1"/>
  <c r="B7" i="1"/>
  <c r="B3" i="6" l="1"/>
</calcChain>
</file>

<file path=xl/sharedStrings.xml><?xml version="1.0" encoding="utf-8"?>
<sst xmlns="http://schemas.openxmlformats.org/spreadsheetml/2006/main" count="408" uniqueCount="235">
  <si>
    <t>RowID</t>
  </si>
  <si>
    <t>TableName</t>
  </si>
  <si>
    <t>LoanPurpose</t>
  </si>
  <si>
    <t>RangeUpto</t>
  </si>
  <si>
    <t>Base</t>
  </si>
  <si>
    <t>Factor</t>
  </si>
  <si>
    <t>CBIZ2974_TitleFees1</t>
  </si>
  <si>
    <t>Refi</t>
  </si>
  <si>
    <t>Type</t>
  </si>
  <si>
    <t>Lender</t>
  </si>
  <si>
    <t>Owner</t>
  </si>
  <si>
    <t>CBIZ2974_TitleFees2</t>
  </si>
  <si>
    <t>CBIZ2974_TitleFees3</t>
  </si>
  <si>
    <t>EncompassStaticText</t>
  </si>
  <si>
    <t>Rounding</t>
  </si>
  <si>
    <t>Sales Price</t>
  </si>
  <si>
    <t>Up</t>
  </si>
  <si>
    <t>RangeUpto_1</t>
  </si>
  <si>
    <t>The name that you entered for this table is already in use. Please try a different name.</t>
  </si>
  <si>
    <t>Period</t>
  </si>
  <si>
    <t>Index</t>
  </si>
  <si>
    <t>Margin</t>
  </si>
  <si>
    <t>Draw</t>
  </si>
  <si>
    <t>Year</t>
  </si>
  <si>
    <t>TableNameNew</t>
  </si>
  <si>
    <t>EditMargin</t>
  </si>
  <si>
    <t>YearDuplicate</t>
  </si>
  <si>
    <t>DuplicateHelocTable</t>
  </si>
  <si>
    <t>Helocreplace_207</t>
  </si>
  <si>
    <t>Escrow_TableDetails1</t>
  </si>
  <si>
    <t>Escrow_TableDetails2</t>
  </si>
  <si>
    <t>CBIZ2974_TitleFees4</t>
  </si>
  <si>
    <t>CalcBasedOn</t>
  </si>
  <si>
    <t>WithOffset</t>
  </si>
  <si>
    <t>ToNearest</t>
  </si>
  <si>
    <t>Purchase</t>
  </si>
  <si>
    <t>CBIZ2974_TitleFees5</t>
  </si>
  <si>
    <t>FeeTitle271</t>
  </si>
  <si>
    <t>TabName</t>
  </si>
  <si>
    <t>Field</t>
  </si>
  <si>
    <t>Field1</t>
  </si>
  <si>
    <t>MinValue</t>
  </si>
  <si>
    <t>Value</t>
  </si>
  <si>
    <t>MaxValue</t>
  </si>
  <si>
    <t>EditMaxValue</t>
  </si>
  <si>
    <t>DuplicateMaxValue</t>
  </si>
  <si>
    <t>Operator</t>
  </si>
  <si>
    <t>Operator1</t>
  </si>
  <si>
    <t>Premium</t>
  </si>
  <si>
    <t>FirstMonthly</t>
  </si>
  <si>
    <t>SecondMonthly</t>
  </si>
  <si>
    <t>FirstMonth</t>
  </si>
  <si>
    <t>SecondMonth</t>
  </si>
  <si>
    <t>Cutoff</t>
  </si>
  <si>
    <t>Between</t>
  </si>
  <si>
    <t>Less than</t>
  </si>
  <si>
    <t>Fee Description</t>
  </si>
  <si>
    <t>Calculatebasedon</t>
  </si>
  <si>
    <t>Rate</t>
  </si>
  <si>
    <t>State_Tax_Record</t>
  </si>
  <si>
    <t>City_Tax_Record</t>
  </si>
  <si>
    <t>Additional Amount</t>
  </si>
  <si>
    <t>RowId</t>
  </si>
  <si>
    <t>CalculateBasedon</t>
  </si>
  <si>
    <t>UserDefinedDataRowID</t>
  </si>
  <si>
    <t>DuplicateTableName</t>
  </si>
  <si>
    <t>EditFactor</t>
  </si>
  <si>
    <t>roundDownBtn</t>
  </si>
  <si>
    <t>FeeDataName</t>
  </si>
  <si>
    <t>Itemization_Fee_Record</t>
  </si>
  <si>
    <t>EditValue</t>
  </si>
  <si>
    <t>DuplicateValue</t>
  </si>
  <si>
    <t>CBIZ2974_TitleFees6</t>
  </si>
  <si>
    <t>CBIZ2974_TitleFees7</t>
  </si>
  <si>
    <t>Purchase Price</t>
  </si>
  <si>
    <t>UserDefinedFee_Record</t>
  </si>
  <si>
    <t>FeeTitle177353</t>
  </si>
  <si>
    <t>"FeeTitle"&amp;Rand(1, 1000)</t>
  </si>
  <si>
    <t>LoanValue</t>
  </si>
  <si>
    <t>MinDays</t>
  </si>
  <si>
    <t>Name</t>
  </si>
  <si>
    <t>Description</t>
  </si>
  <si>
    <t>Amount%</t>
  </si>
  <si>
    <t>TypeOfLoan</t>
  </si>
  <si>
    <t>TotalAmount</t>
  </si>
  <si>
    <t>MinAmount</t>
  </si>
  <si>
    <t>MaxAmount</t>
  </si>
  <si>
    <t>Status</t>
  </si>
  <si>
    <t>StaticMsg</t>
  </si>
  <si>
    <t>TablesFees_CompDefPlan_01</t>
  </si>
  <si>
    <t>Broker</t>
  </si>
  <si>
    <t>To Nearest $</t>
  </si>
  <si>
    <t>test</t>
  </si>
  <si>
    <t>Base Loan</t>
  </si>
  <si>
    <t>ON</t>
  </si>
  <si>
    <t>For audit purposes, compensation plans cannot be modified once they are activated and assigned to an originator. Be sure to make any needed changes here before assigning the plan to an originator.</t>
  </si>
  <si>
    <t>Title_TableDetails1</t>
  </si>
  <si>
    <t>Edit_TableName</t>
  </si>
  <si>
    <t>Duplicate_TableName</t>
  </si>
  <si>
    <t>ReName_TableName</t>
  </si>
  <si>
    <t>EditCalculatebasedon</t>
  </si>
  <si>
    <t>Loan Amount</t>
  </si>
  <si>
    <t>TaxType</t>
  </si>
  <si>
    <t>StateTax</t>
  </si>
  <si>
    <t>CityTax</t>
  </si>
  <si>
    <t>UserDefinedFee</t>
  </si>
  <si>
    <t>CountyName</t>
  </si>
  <si>
    <t>Limitfor1Unit</t>
  </si>
  <si>
    <t>Limitfor2Unit</t>
  </si>
  <si>
    <t>Limitfor3Unit</t>
  </si>
  <si>
    <t>Limitfor4Unit</t>
  </si>
  <si>
    <t>CLARK</t>
  </si>
  <si>
    <t>FHACtyLmts1</t>
  </si>
  <si>
    <t>LoanOfficerOrBroker</t>
  </si>
  <si>
    <t>Auto Compensation</t>
  </si>
  <si>
    <t>ComPlnID001</t>
  </si>
  <si>
    <t>Loan Officer</t>
  </si>
  <si>
    <t>Both</t>
  </si>
  <si>
    <t>ComPlnID002</t>
  </si>
  <si>
    <t>ComPlnID003</t>
  </si>
  <si>
    <t>Amount</t>
  </si>
  <si>
    <t>AmountOf</t>
  </si>
  <si>
    <t>Amount2</t>
  </si>
  <si>
    <t>Minimum</t>
  </si>
  <si>
    <t>Maximum</t>
  </si>
  <si>
    <t>Total Loan</t>
  </si>
  <si>
    <t>LoanLimitCheck</t>
  </si>
  <si>
    <t>OFF</t>
  </si>
  <si>
    <t>FHACtyLmts2</t>
  </si>
  <si>
    <t>PTAC-263</t>
  </si>
  <si>
    <t>PTAC-264</t>
  </si>
  <si>
    <t>Apply_Itemization</t>
  </si>
  <si>
    <t>PopupMsg</t>
  </si>
  <si>
    <t>Loan amt (field:1109) exceeds county limit.</t>
  </si>
  <si>
    <t>Status_Active</t>
  </si>
  <si>
    <t>Minimum_TermDays</t>
  </si>
  <si>
    <t>LoanOfficer/BrokerValue</t>
  </si>
  <si>
    <t>Month2Int</t>
  </si>
  <si>
    <t>Month1Int</t>
  </si>
  <si>
    <t>UserName</t>
  </si>
  <si>
    <t>Active</t>
  </si>
  <si>
    <t>PTAC-191_1</t>
  </si>
  <si>
    <t>Is any of</t>
  </si>
  <si>
    <t>LoanType</t>
  </si>
  <si>
    <t>FHAMonthValue</t>
  </si>
  <si>
    <t>FHAFirstMonth</t>
  </si>
  <si>
    <t>Edit Auto Compensation</t>
  </si>
  <si>
    <t>Duplicate Auto Compensation</t>
  </si>
  <si>
    <t>PTAC-2927</t>
  </si>
  <si>
    <t>BasedOn</t>
  </si>
  <si>
    <t>MIP/PMI/Guarantee Fee Calculation</t>
  </si>
  <si>
    <t>strMIWindow</t>
  </si>
  <si>
    <t>ReNamedTableName</t>
  </si>
  <si>
    <t>PTAC-195_2</t>
  </si>
  <si>
    <t>APR</t>
  </si>
  <si>
    <t>Other</t>
  </si>
  <si>
    <t>strMITabType</t>
  </si>
  <si>
    <t>SubPremiumVA</t>
  </si>
  <si>
    <t>Repayment</t>
  </si>
  <si>
    <t>AnnualFee</t>
  </si>
  <si>
    <t>DrawValue2</t>
  </si>
  <si>
    <t>DrawValue1</t>
  </si>
  <si>
    <t>RepaymentValue1</t>
  </si>
  <si>
    <t>RepaymentValue2</t>
  </si>
  <si>
    <t>PTAC-3449</t>
  </si>
  <si>
    <t>Secondary</t>
  </si>
  <si>
    <t>LoanOfficer</t>
  </si>
  <si>
    <t>strTrigger</t>
  </si>
  <si>
    <t>ActivationDate</t>
  </si>
  <si>
    <t>PTAC-3449_2</t>
  </si>
  <si>
    <t>chkDefaultHELOC</t>
  </si>
  <si>
    <t>chkDefaultInvestment</t>
  </si>
  <si>
    <t>LenderOrBorrower</t>
  </si>
  <si>
    <t>PTAC-3449_3</t>
  </si>
  <si>
    <t>PTAC-3449_4</t>
  </si>
  <si>
    <t>PTAC-3355</t>
  </si>
  <si>
    <t>PTAC-3359</t>
  </si>
  <si>
    <t>PTAC-3358</t>
  </si>
  <si>
    <t>PTAC-3358_2</t>
  </si>
  <si>
    <t>PTAC-3358_3</t>
  </si>
  <si>
    <t>PTAC-3360</t>
  </si>
  <si>
    <t>PTAC-3360_2</t>
  </si>
  <si>
    <t>SettingsSync_FHACounty</t>
  </si>
  <si>
    <t>SettingsSync_EscrowFee</t>
  </si>
  <si>
    <t>Down</t>
  </si>
  <si>
    <t>SettingsSync_TitleFee</t>
  </si>
  <si>
    <t>SettingsSync_Heloc</t>
  </si>
  <si>
    <t>SettingsSync_ConvMI</t>
  </si>
  <si>
    <t>a</t>
  </si>
  <si>
    <t>Starts with</t>
  </si>
  <si>
    <t>SettingsSync_FHAMI</t>
  </si>
  <si>
    <t>Doesn't start with</t>
  </si>
  <si>
    <t>SettingsSync_VAMI</t>
  </si>
  <si>
    <t>SettingsSync_OtherMI</t>
  </si>
  <si>
    <t>SettingsSync_CityTax</t>
  </si>
  <si>
    <t>SettingsSync_StateTax</t>
  </si>
  <si>
    <t>SettingsSync_UserDefinedFee</t>
  </si>
  <si>
    <t>secondarymarket_ONRPLO</t>
  </si>
  <si>
    <t>SecondaryMarket_LoanOfficer</t>
  </si>
  <si>
    <t>NICE-2166</t>
  </si>
  <si>
    <t>AutoCityTax</t>
  </si>
  <si>
    <t>CTA-141</t>
  </si>
  <si>
    <t>AutoStateTax</t>
  </si>
  <si>
    <t>MItable_Conv1</t>
  </si>
  <si>
    <t>MItable_Conv2</t>
  </si>
  <si>
    <t>MItable_FHA</t>
  </si>
  <si>
    <t>MItable_Other</t>
  </si>
  <si>
    <t>MItable_VA1</t>
  </si>
  <si>
    <t>MItable_VA2</t>
  </si>
  <si>
    <t>ExecutionFlag</t>
  </si>
  <si>
    <t>Yes</t>
  </si>
  <si>
    <t>CompensationPlan_Exoprt</t>
  </si>
  <si>
    <t>CompensationPlan_LOPersona</t>
  </si>
  <si>
    <t>PTAC-1802</t>
  </si>
  <si>
    <t>PTAC-1802_Edit</t>
  </si>
  <si>
    <t>PTAC-1802_Duplicate</t>
  </si>
  <si>
    <t>PeriodType_Draw</t>
  </si>
  <si>
    <t>HelocTable_Edit</t>
  </si>
  <si>
    <t>HelocTable_Duplicate</t>
  </si>
  <si>
    <t>PeriodType_Repayment</t>
  </si>
  <si>
    <t>ItemizationFeeRecordCreate</t>
  </si>
  <si>
    <t>ItemizationFeeRecordImport</t>
  </si>
  <si>
    <t>strRowID</t>
  </si>
  <si>
    <t>CompensationPlan_Record</t>
  </si>
  <si>
    <t>MITable_Conventional_Loan</t>
  </si>
  <si>
    <t>MITable_FHA_Loan</t>
  </si>
  <si>
    <t>MITable_VA_Loan</t>
  </si>
  <si>
    <t>MITable_Other_Loan</t>
  </si>
  <si>
    <t>HelocTable_ReEnforcement</t>
  </si>
  <si>
    <t>FHA_County_Limits</t>
  </si>
  <si>
    <t>ItemizationFeeManagement</t>
  </si>
  <si>
    <t>UserDefinedRecord</t>
  </si>
  <si>
    <t>TitleInsurance_DefaultRefinance</t>
  </si>
  <si>
    <t>TitleInsurance_DefaultPurchase</t>
  </si>
  <si>
    <t>Escrow_DefaultCheck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</si>
</sst>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sz val="11"/>
      <color rgb="FF800000"/>
      <name val="Calibri"/>
      <family val="2"/>
      <scheme val="minor"/>
    </font>
    <font>
      <sz val="12"/>
      <color rgb="FF000000"/>
      <name val="Calibri"/>
      <family val="2"/>
      <scheme val="minor"/>
    </font>
    <font>
      <b/>
      <sz val="11"/>
      <color rgb="FF8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0" borderId="0" xfId="0" applyNumberFormat="1"/>
    <xf numFmtId="0" fontId="0" fillId="0" borderId="0" xfId="0" applyAlignment="1">
      <alignment wrapText="1"/>
    </xf>
    <xf numFmtId="0" fontId="2" fillId="0" borderId="0" xfId="0" applyFont="1" applyFill="1"/>
    <xf numFmtId="0" fontId="2" fillId="0" borderId="0" xfId="0" applyFont="1"/>
    <xf numFmtId="0" fontId="3" fillId="0" borderId="0" xfId="0" applyFont="1"/>
    <xf numFmtId="0" fontId="4" fillId="0" borderId="0" xfId="0" applyFont="1"/>
    <xf numFmtId="0" fontId="5" fillId="0" borderId="0" xfId="0" applyFont="1"/>
    <xf numFmtId="14" fontId="0" fillId="0" borderId="0" xfId="0" applyNumberFormat="1"/>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15" sqref="A15"/>
    </sheetView>
  </sheetViews>
  <sheetFormatPr defaultRowHeight="15" x14ac:dyDescent="0.25"/>
  <cols>
    <col min="1" max="1" width="33.42578125" customWidth="1"/>
    <col min="2" max="2" width="21.42578125" customWidth="1"/>
  </cols>
  <sheetData>
    <row r="1" spans="1:2" x14ac:dyDescent="0.25">
      <c r="A1" s="10" t="s">
        <v>222</v>
      </c>
      <c r="B1" s="10" t="s">
        <v>209</v>
      </c>
    </row>
    <row r="2" spans="1:2" x14ac:dyDescent="0.25">
      <c r="A2" s="11" t="s">
        <v>224</v>
      </c>
      <c r="B2" s="11" t="s">
        <v>210</v>
      </c>
    </row>
    <row r="3" spans="1:2" x14ac:dyDescent="0.25">
      <c r="A3" s="11" t="s">
        <v>225</v>
      </c>
      <c r="B3" s="11" t="s">
        <v>210</v>
      </c>
    </row>
    <row r="4" spans="1:2" x14ac:dyDescent="0.25">
      <c r="A4" s="11" t="s">
        <v>226</v>
      </c>
      <c r="B4" s="11" t="s">
        <v>210</v>
      </c>
    </row>
    <row r="5" spans="1:2" x14ac:dyDescent="0.25">
      <c r="A5" s="11" t="s">
        <v>227</v>
      </c>
      <c r="B5" s="11" t="s">
        <v>210</v>
      </c>
    </row>
    <row r="6" spans="1:2" x14ac:dyDescent="0.25">
      <c r="A6" s="11" t="s">
        <v>223</v>
      </c>
      <c r="B6" s="11" t="s">
        <v>210</v>
      </c>
    </row>
    <row r="7" spans="1:2" x14ac:dyDescent="0.25">
      <c r="A7" s="11" t="s">
        <v>212</v>
      </c>
      <c r="B7" s="11" t="s">
        <v>210</v>
      </c>
    </row>
    <row r="8" spans="1:2" x14ac:dyDescent="0.25">
      <c r="A8" s="11" t="s">
        <v>211</v>
      </c>
      <c r="B8" s="11" t="s">
        <v>210</v>
      </c>
    </row>
    <row r="9" spans="1:2" x14ac:dyDescent="0.25">
      <c r="A9" s="11" t="s">
        <v>228</v>
      </c>
      <c r="B9" s="11" t="s">
        <v>210</v>
      </c>
    </row>
    <row r="10" spans="1:2" x14ac:dyDescent="0.25">
      <c r="A10" s="11" t="s">
        <v>229</v>
      </c>
      <c r="B10" s="11" t="s">
        <v>210</v>
      </c>
    </row>
    <row r="11" spans="1:2" x14ac:dyDescent="0.25">
      <c r="A11" s="11" t="s">
        <v>230</v>
      </c>
      <c r="B11" s="11" t="s">
        <v>210</v>
      </c>
    </row>
    <row r="12" spans="1:2" x14ac:dyDescent="0.25">
      <c r="A12" s="11" t="s">
        <v>104</v>
      </c>
      <c r="B12" s="11" t="s">
        <v>210</v>
      </c>
    </row>
    <row r="13" spans="1:2" x14ac:dyDescent="0.25">
      <c r="A13" s="11" t="s">
        <v>103</v>
      </c>
      <c r="B13" s="11" t="s">
        <v>210</v>
      </c>
    </row>
    <row r="14" spans="1:2" x14ac:dyDescent="0.25">
      <c r="A14" s="11" t="s">
        <v>231</v>
      </c>
      <c r="B14" s="11" t="s">
        <v>210</v>
      </c>
    </row>
    <row r="15" spans="1:2" x14ac:dyDescent="0.25">
      <c r="A15" s="11" t="s">
        <v>232</v>
      </c>
      <c r="B15" s="11" t="s">
        <v>210</v>
      </c>
    </row>
    <row r="16" spans="1:2" x14ac:dyDescent="0.25">
      <c r="A16" s="11" t="s">
        <v>233</v>
      </c>
      <c r="B16" s="11" t="s">
        <v>210</v>
      </c>
    </row>
    <row r="17" spans="1:2" x14ac:dyDescent="0.25">
      <c r="A17" s="11" t="s">
        <v>234</v>
      </c>
      <c r="B17" s="11" t="s">
        <v>210</v>
      </c>
    </row>
  </sheetData>
  <pageMargins left="0.7" right="0.7" top="0.75" bottom="0.75" header="0.3" footer="0.3"/>
  <pageSetup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3" sqref="C23"/>
    </sheetView>
  </sheetViews>
  <sheetFormatPr defaultRowHeight="15" x14ac:dyDescent="0.25"/>
  <cols>
    <col min="1" max="1" width="28.140625" bestFit="1" customWidth="1"/>
    <col min="2" max="2" width="25" bestFit="1" customWidth="1"/>
    <col min="3" max="3" width="26.7109375" bestFit="1" customWidth="1"/>
    <col min="4" max="4" width="5" bestFit="1" customWidth="1"/>
    <col min="5" max="5" width="16.28515625" bestFit="1" customWidth="1"/>
    <col min="6" max="6" width="18.7109375" bestFit="1" customWidth="1"/>
    <col min="7" max="7" width="14.140625" bestFit="1" customWidth="1"/>
  </cols>
  <sheetData>
    <row r="1" spans="1:7" x14ac:dyDescent="0.25">
      <c r="A1" s="1" t="s">
        <v>0</v>
      </c>
      <c r="B1" t="s">
        <v>56</v>
      </c>
      <c r="C1" t="s">
        <v>57</v>
      </c>
      <c r="D1" t="s">
        <v>58</v>
      </c>
      <c r="E1" t="s">
        <v>61</v>
      </c>
      <c r="F1" t="s">
        <v>100</v>
      </c>
      <c r="G1" t="s">
        <v>102</v>
      </c>
    </row>
    <row r="2" spans="1:7" x14ac:dyDescent="0.25">
      <c r="A2" t="s">
        <v>60</v>
      </c>
      <c r="B2" t="str">
        <f ca="1">"CityTax_"&amp;YEAR(NOW())&amp;DAY(NOW())&amp;HOUR(NOW())&amp;MINUTE(NOW())&amp;SECOND(NOW())</f>
        <v>CityTax_201823134211</v>
      </c>
      <c r="C2" t="s">
        <v>74</v>
      </c>
      <c r="D2">
        <v>0.25</v>
      </c>
      <c r="E2">
        <v>1</v>
      </c>
      <c r="F2" t="s">
        <v>101</v>
      </c>
      <c r="G2" t="s">
        <v>104</v>
      </c>
    </row>
    <row r="3" spans="1:7" x14ac:dyDescent="0.25">
      <c r="A3" t="s">
        <v>59</v>
      </c>
      <c r="B3" t="str">
        <f ca="1">"StateTax_"&amp;YEAR(NOW())&amp;DAY(NOW())&amp;HOUR(NOW())&amp;MINUTE(NOW())&amp;SECOND(NOW())</f>
        <v>StateTax_201823134211</v>
      </c>
      <c r="C3" t="s">
        <v>74</v>
      </c>
      <c r="D3">
        <v>0.25</v>
      </c>
      <c r="E3">
        <v>1</v>
      </c>
      <c r="F3" t="s">
        <v>101</v>
      </c>
      <c r="G3" t="s">
        <v>103</v>
      </c>
    </row>
    <row r="4" spans="1:7" x14ac:dyDescent="0.25">
      <c r="A4" t="s">
        <v>75</v>
      </c>
      <c r="B4" t="str">
        <f ca="1">"UserDefineFee_"&amp;YEAR(NOW())&amp;DAY(NOW())&amp;HOUR(NOW())&amp;MINUTE(NOW())&amp;SECOND(NOW())</f>
        <v>UserDefineFee_201823134211</v>
      </c>
      <c r="C4" t="s">
        <v>74</v>
      </c>
      <c r="D4">
        <v>0.25</v>
      </c>
      <c r="E4">
        <v>1</v>
      </c>
      <c r="F4" t="s">
        <v>101</v>
      </c>
      <c r="G4" t="s">
        <v>105</v>
      </c>
    </row>
    <row r="5" spans="1:7" x14ac:dyDescent="0.25">
      <c r="A5" t="s">
        <v>148</v>
      </c>
      <c r="B5" t="str">
        <f ca="1">"PLeasontonCity tax"&amp;HOUR(NOW())&amp;MINUTE(NOW())&amp;SECOND(NOW())</f>
        <v>PLeasontonCity tax134211</v>
      </c>
      <c r="C5" t="s">
        <v>101</v>
      </c>
      <c r="D5">
        <v>1</v>
      </c>
      <c r="E5">
        <v>10</v>
      </c>
    </row>
    <row r="6" spans="1:7" x14ac:dyDescent="0.25">
      <c r="A6" t="s">
        <v>194</v>
      </c>
      <c r="B6" t="str">
        <f ca="1">"Star city Tax"&amp;HOUR(NOW())&amp;MINUTE(NOW())&amp;SECOND(NOW())</f>
        <v>Star city Tax134211</v>
      </c>
      <c r="C6" t="s">
        <v>101</v>
      </c>
      <c r="D6">
        <v>1</v>
      </c>
      <c r="E6">
        <v>11</v>
      </c>
    </row>
    <row r="7" spans="1:7" x14ac:dyDescent="0.25">
      <c r="A7" s="6" t="s">
        <v>195</v>
      </c>
      <c r="B7" t="str">
        <f ca="1">"Star State Tax"&amp;HOUR(NOW())&amp;MINUTE(NOW())&amp;SECOND(NOW())</f>
        <v>Star State Tax134211</v>
      </c>
      <c r="C7" t="s">
        <v>101</v>
      </c>
      <c r="D7">
        <v>1</v>
      </c>
      <c r="E7">
        <v>11</v>
      </c>
    </row>
    <row r="8" spans="1:7" x14ac:dyDescent="0.25">
      <c r="A8" s="6" t="s">
        <v>196</v>
      </c>
      <c r="B8" t="str">
        <f ca="1">"StarUserDefinedFee"&amp;HOUR(NOW())&amp;MINUTE(NOW())&amp;SECOND(NOW())</f>
        <v>StarUserDefinedFee134211</v>
      </c>
      <c r="C8" t="s">
        <v>101</v>
      </c>
      <c r="D8">
        <v>1</v>
      </c>
      <c r="E8">
        <v>11</v>
      </c>
    </row>
    <row r="9" spans="1:7" x14ac:dyDescent="0.25">
      <c r="A9" t="s">
        <v>199</v>
      </c>
      <c r="B9" t="s">
        <v>200</v>
      </c>
      <c r="C9" t="s">
        <v>101</v>
      </c>
      <c r="D9">
        <v>0.5</v>
      </c>
      <c r="E9">
        <v>50</v>
      </c>
    </row>
    <row r="10" spans="1:7" x14ac:dyDescent="0.25">
      <c r="A10" t="s">
        <v>201</v>
      </c>
      <c r="B10" t="s">
        <v>202</v>
      </c>
      <c r="C10" t="s">
        <v>74</v>
      </c>
      <c r="D10">
        <v>0.5</v>
      </c>
      <c r="E10">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A2" sqref="A2"/>
    </sheetView>
  </sheetViews>
  <sheetFormatPr defaultRowHeight="15" x14ac:dyDescent="0.25"/>
  <cols>
    <col min="1" max="1" width="22.5703125" customWidth="1"/>
    <col min="2" max="2" width="24.42578125" bestFit="1" customWidth="1"/>
    <col min="3" max="3" width="17.140625" customWidth="1"/>
    <col min="4" max="4" width="18.5703125" customWidth="1"/>
    <col min="5" max="5" width="23.42578125" customWidth="1"/>
  </cols>
  <sheetData>
    <row r="1" spans="1:5" x14ac:dyDescent="0.25">
      <c r="A1" t="s">
        <v>62</v>
      </c>
      <c r="B1" t="s">
        <v>63</v>
      </c>
      <c r="C1" t="s">
        <v>58</v>
      </c>
      <c r="D1" t="s">
        <v>61</v>
      </c>
      <c r="E1" s="6" t="s">
        <v>56</v>
      </c>
    </row>
    <row r="2" spans="1:5" x14ac:dyDescent="0.25">
      <c r="A2" s="6" t="s">
        <v>64</v>
      </c>
      <c r="B2" t="s">
        <v>74</v>
      </c>
      <c r="C2">
        <v>0.25</v>
      </c>
      <c r="D2">
        <v>1</v>
      </c>
      <c r="E2" t="str">
        <f ca="1">"UserDefineRecord_"&amp;YEAR(NOW())&amp;DAY(NOW())&amp;HOUR(NOW())&amp;MINUTE(NOW())&amp;SECOND(NOW())</f>
        <v>UserDefineRecord_201823134211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J1" workbookViewId="0">
      <selection activeCell="O7" sqref="O7"/>
    </sheetView>
  </sheetViews>
  <sheetFormatPr defaultColWidth="29" defaultRowHeight="15" x14ac:dyDescent="0.25"/>
  <cols>
    <col min="1" max="1" width="32.140625" bestFit="1" customWidth="1"/>
    <col min="2" max="2" width="26.42578125" customWidth="1"/>
    <col min="3" max="3" width="29.7109375" customWidth="1"/>
    <col min="4" max="4" width="40.7109375" customWidth="1"/>
    <col min="5" max="5" width="33.7109375" customWidth="1"/>
    <col min="6" max="6" width="17.42578125" customWidth="1"/>
    <col min="7" max="8" width="22.28515625" customWidth="1"/>
  </cols>
  <sheetData>
    <row r="1" spans="1:13" x14ac:dyDescent="0.25">
      <c r="A1" s="1" t="s">
        <v>0</v>
      </c>
      <c r="B1" s="1" t="s">
        <v>78</v>
      </c>
      <c r="C1" s="1" t="s">
        <v>79</v>
      </c>
      <c r="D1" s="1" t="s">
        <v>14</v>
      </c>
      <c r="E1" s="1" t="s">
        <v>80</v>
      </c>
      <c r="F1" s="1" t="s">
        <v>81</v>
      </c>
      <c r="G1" s="1" t="s">
        <v>82</v>
      </c>
      <c r="H1" s="1" t="s">
        <v>83</v>
      </c>
      <c r="I1" s="1" t="s">
        <v>84</v>
      </c>
      <c r="J1" s="1" t="s">
        <v>85</v>
      </c>
      <c r="K1" s="1" t="s">
        <v>86</v>
      </c>
      <c r="L1" s="1" t="s">
        <v>87</v>
      </c>
      <c r="M1" s="1" t="s">
        <v>88</v>
      </c>
    </row>
    <row r="2" spans="1:13" x14ac:dyDescent="0.25">
      <c r="A2" t="s">
        <v>89</v>
      </c>
      <c r="B2" t="s">
        <v>90</v>
      </c>
      <c r="C2">
        <v>30</v>
      </c>
      <c r="D2" t="s">
        <v>91</v>
      </c>
      <c r="E2" t="str">
        <f ca="1">"LOCompensationRecord"&amp;YEAR(NOW())&amp;DAY(NOW())&amp;HOUR(NOW())&amp;MINUTE(NOW())&amp;SECOND(NOW())</f>
        <v>LOCompensationRecord201823134211</v>
      </c>
      <c r="F2" t="s">
        <v>92</v>
      </c>
      <c r="G2">
        <v>1</v>
      </c>
      <c r="H2" t="s">
        <v>93</v>
      </c>
      <c r="I2">
        <v>200000</v>
      </c>
      <c r="J2">
        <v>100000</v>
      </c>
      <c r="K2">
        <v>300000</v>
      </c>
      <c r="L2" t="s">
        <v>94</v>
      </c>
      <c r="M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1" sqref="B1:B1048576"/>
    </sheetView>
  </sheetViews>
  <sheetFormatPr defaultRowHeight="15" x14ac:dyDescent="0.25"/>
  <cols>
    <col min="1" max="1" width="23" customWidth="1"/>
    <col min="2" max="2" width="11.7109375" bestFit="1" customWidth="1"/>
    <col min="3" max="3" width="14" customWidth="1"/>
    <col min="4" max="4" width="17.85546875" customWidth="1"/>
    <col min="5" max="5" width="16" customWidth="1"/>
    <col min="6" max="6" width="19.7109375" customWidth="1"/>
    <col min="7" max="7" width="14" bestFit="1" customWidth="1"/>
    <col min="8" max="8" width="18" customWidth="1"/>
  </cols>
  <sheetData>
    <row r="1" spans="1:8" x14ac:dyDescent="0.25">
      <c r="A1" t="s">
        <v>0</v>
      </c>
      <c r="B1" t="s">
        <v>106</v>
      </c>
      <c r="C1" t="s">
        <v>107</v>
      </c>
      <c r="D1" t="s">
        <v>108</v>
      </c>
      <c r="E1" t="s">
        <v>109</v>
      </c>
      <c r="F1" t="s">
        <v>110</v>
      </c>
      <c r="G1" t="s">
        <v>126</v>
      </c>
      <c r="H1" t="s">
        <v>132</v>
      </c>
    </row>
    <row r="2" spans="1:8" x14ac:dyDescent="0.25">
      <c r="A2" t="s">
        <v>112</v>
      </c>
      <c r="B2" t="s">
        <v>111</v>
      </c>
      <c r="C2">
        <v>200000</v>
      </c>
      <c r="D2">
        <v>300000</v>
      </c>
      <c r="E2">
        <v>400000</v>
      </c>
      <c r="F2">
        <v>500000</v>
      </c>
      <c r="G2" t="s">
        <v>94</v>
      </c>
      <c r="H2" s="6" t="s">
        <v>133</v>
      </c>
    </row>
    <row r="3" spans="1:8" x14ac:dyDescent="0.25">
      <c r="A3" t="s">
        <v>128</v>
      </c>
      <c r="B3" t="s">
        <v>111</v>
      </c>
      <c r="C3">
        <v>200000</v>
      </c>
      <c r="D3">
        <v>300000</v>
      </c>
      <c r="E3">
        <v>400000</v>
      </c>
      <c r="F3">
        <v>500000</v>
      </c>
      <c r="G3" t="s">
        <v>127</v>
      </c>
      <c r="H3" s="6" t="s">
        <v>133</v>
      </c>
    </row>
    <row r="4" spans="1:8" x14ac:dyDescent="0.25">
      <c r="A4" s="6" t="s">
        <v>182</v>
      </c>
      <c r="C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pane xSplit="1" topLeftCell="B1" activePane="topRight" state="frozen"/>
      <selection pane="topRight" activeCell="B12" sqref="B12"/>
    </sheetView>
  </sheetViews>
  <sheetFormatPr defaultRowHeight="15" x14ac:dyDescent="0.25"/>
  <cols>
    <col min="1" max="1" width="19.28515625" bestFit="1" customWidth="1"/>
    <col min="2" max="2" width="30.28515625" customWidth="1"/>
    <col min="3" max="3" width="19.28515625" customWidth="1"/>
    <col min="4" max="4" width="13.85546875" customWidth="1"/>
    <col min="7" max="9" width="14.7109375" customWidth="1"/>
    <col min="10" max="10" width="10" bestFit="1" customWidth="1"/>
    <col min="11" max="11" width="10.42578125" bestFit="1" customWidth="1"/>
    <col min="12" max="12" width="12.28515625" bestFit="1" customWidth="1"/>
    <col min="13" max="13" width="18" customWidth="1"/>
  </cols>
  <sheetData>
    <row r="1" spans="1:14" x14ac:dyDescent="0.25">
      <c r="A1" s="1" t="s">
        <v>0</v>
      </c>
      <c r="B1" t="s">
        <v>1</v>
      </c>
      <c r="C1" t="s">
        <v>65</v>
      </c>
      <c r="D1" t="s">
        <v>2</v>
      </c>
      <c r="E1" t="s">
        <v>8</v>
      </c>
      <c r="F1" t="s">
        <v>4</v>
      </c>
      <c r="G1" t="s">
        <v>3</v>
      </c>
      <c r="H1" t="s">
        <v>5</v>
      </c>
      <c r="I1" t="s">
        <v>66</v>
      </c>
      <c r="J1" t="s">
        <v>34</v>
      </c>
      <c r="K1" t="s">
        <v>33</v>
      </c>
      <c r="L1" t="s">
        <v>32</v>
      </c>
      <c r="M1" t="s">
        <v>14</v>
      </c>
      <c r="N1" t="s">
        <v>17</v>
      </c>
    </row>
    <row r="2" spans="1:14" x14ac:dyDescent="0.25">
      <c r="A2" t="s">
        <v>6</v>
      </c>
      <c r="B2" t="s">
        <v>6</v>
      </c>
      <c r="D2" t="s">
        <v>7</v>
      </c>
      <c r="E2" t="s">
        <v>9</v>
      </c>
      <c r="F2">
        <v>200</v>
      </c>
      <c r="J2">
        <v>100</v>
      </c>
      <c r="K2">
        <v>10</v>
      </c>
      <c r="L2" t="s">
        <v>15</v>
      </c>
      <c r="M2" t="s">
        <v>16</v>
      </c>
      <c r="N2">
        <v>201000</v>
      </c>
    </row>
    <row r="3" spans="1:14" x14ac:dyDescent="0.25">
      <c r="A3" t="s">
        <v>11</v>
      </c>
      <c r="B3" t="s">
        <v>11</v>
      </c>
      <c r="D3" t="s">
        <v>7</v>
      </c>
      <c r="E3" t="s">
        <v>10</v>
      </c>
      <c r="F3">
        <v>100</v>
      </c>
      <c r="J3">
        <v>100</v>
      </c>
      <c r="K3">
        <v>10</v>
      </c>
      <c r="L3" t="s">
        <v>15</v>
      </c>
      <c r="M3" t="s">
        <v>16</v>
      </c>
      <c r="N3">
        <v>201000</v>
      </c>
    </row>
    <row r="4" spans="1:14" x14ac:dyDescent="0.25">
      <c r="A4" t="s">
        <v>12</v>
      </c>
      <c r="B4" t="s">
        <v>12</v>
      </c>
      <c r="D4" t="s">
        <v>7</v>
      </c>
      <c r="E4" s="2">
        <v>2009</v>
      </c>
      <c r="F4" s="2">
        <v>100</v>
      </c>
      <c r="J4">
        <v>100</v>
      </c>
      <c r="K4">
        <v>10</v>
      </c>
      <c r="L4" t="s">
        <v>15</v>
      </c>
      <c r="M4" t="s">
        <v>16</v>
      </c>
      <c r="N4">
        <v>201000</v>
      </c>
    </row>
    <row r="5" spans="1:14" x14ac:dyDescent="0.25">
      <c r="A5" t="s">
        <v>31</v>
      </c>
      <c r="B5" t="s">
        <v>37</v>
      </c>
      <c r="D5" t="s">
        <v>7</v>
      </c>
      <c r="E5" t="s">
        <v>10</v>
      </c>
      <c r="F5" s="2">
        <v>350</v>
      </c>
      <c r="G5">
        <v>200000</v>
      </c>
      <c r="H5">
        <v>0.04</v>
      </c>
      <c r="J5">
        <v>100</v>
      </c>
      <c r="K5">
        <v>10</v>
      </c>
      <c r="L5" t="s">
        <v>15</v>
      </c>
      <c r="M5" t="s">
        <v>16</v>
      </c>
      <c r="N5">
        <v>201000</v>
      </c>
    </row>
    <row r="6" spans="1:14" x14ac:dyDescent="0.25">
      <c r="A6" t="s">
        <v>36</v>
      </c>
      <c r="B6" t="s">
        <v>77</v>
      </c>
      <c r="C6" t="s">
        <v>76</v>
      </c>
      <c r="D6" t="s">
        <v>35</v>
      </c>
      <c r="E6" t="s">
        <v>10</v>
      </c>
      <c r="F6" s="2">
        <v>350584366</v>
      </c>
      <c r="G6">
        <v>200000667449</v>
      </c>
      <c r="H6">
        <v>0.04</v>
      </c>
      <c r="I6">
        <v>0.05</v>
      </c>
      <c r="J6">
        <v>100426146</v>
      </c>
      <c r="K6">
        <v>10821541</v>
      </c>
      <c r="L6" t="s">
        <v>15</v>
      </c>
      <c r="M6" t="s">
        <v>67</v>
      </c>
      <c r="N6">
        <v>201000</v>
      </c>
    </row>
    <row r="7" spans="1:14" x14ac:dyDescent="0.25">
      <c r="A7" t="s">
        <v>72</v>
      </c>
      <c r="B7" s="3" t="str">
        <f ca="1">"TitlePurchaseFee_"&amp;YEAR(NOW())&amp;DAY(NOW())&amp;HOUR(NOW())&amp;MINUTE(NOW())&amp;SECOND(NOW())</f>
        <v>TitlePurchaseFee_201823134211</v>
      </c>
      <c r="D7" t="s">
        <v>35</v>
      </c>
      <c r="E7" t="s">
        <v>10</v>
      </c>
      <c r="F7" s="2">
        <v>350</v>
      </c>
      <c r="G7">
        <v>200000</v>
      </c>
      <c r="H7">
        <v>0.04</v>
      </c>
      <c r="J7">
        <v>100</v>
      </c>
      <c r="K7">
        <v>10</v>
      </c>
      <c r="L7" t="s">
        <v>15</v>
      </c>
      <c r="M7" t="s">
        <v>16</v>
      </c>
      <c r="N7">
        <v>201000</v>
      </c>
    </row>
    <row r="8" spans="1:14" x14ac:dyDescent="0.25">
      <c r="A8" t="s">
        <v>73</v>
      </c>
      <c r="B8" s="3" t="str">
        <f ca="1">"TitleRefiFee_"&amp;YEAR(NOW())&amp;DAY(NOW())&amp;HOUR(NOW())&amp;MINUTE(NOW())&amp;SECOND(NOW())</f>
        <v>TitleRefiFee_201823134211</v>
      </c>
      <c r="D8" t="s">
        <v>7</v>
      </c>
      <c r="E8" t="s">
        <v>10</v>
      </c>
      <c r="F8" s="2">
        <v>350</v>
      </c>
      <c r="G8">
        <v>200000</v>
      </c>
      <c r="H8">
        <v>0.04</v>
      </c>
      <c r="J8">
        <v>100</v>
      </c>
      <c r="K8">
        <v>10</v>
      </c>
      <c r="L8" t="s">
        <v>15</v>
      </c>
      <c r="M8" t="s">
        <v>16</v>
      </c>
      <c r="N8">
        <v>201000</v>
      </c>
    </row>
    <row r="9" spans="1:14" x14ac:dyDescent="0.25">
      <c r="A9" s="6" t="s">
        <v>141</v>
      </c>
      <c r="B9" s="3" t="str">
        <f ca="1">"TitleRefiFee_"&amp;YEAR(NOW())&amp;DAY(NOW())&amp;HOUR(NOW())&amp;MINUTE(NOW())&amp;SECOND(NOW())</f>
        <v>TitleRefiFee_201823134211</v>
      </c>
      <c r="D9" t="s">
        <v>7</v>
      </c>
      <c r="E9" t="s">
        <v>10</v>
      </c>
      <c r="F9" s="2">
        <v>350</v>
      </c>
      <c r="G9">
        <v>200000</v>
      </c>
      <c r="H9">
        <v>0.04</v>
      </c>
      <c r="J9">
        <v>100</v>
      </c>
      <c r="K9">
        <v>10</v>
      </c>
      <c r="L9" t="s">
        <v>15</v>
      </c>
      <c r="M9" t="s">
        <v>16</v>
      </c>
      <c r="N9">
        <v>201000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B1" sqref="B1:B1048576"/>
    </sheetView>
  </sheetViews>
  <sheetFormatPr defaultRowHeight="15" x14ac:dyDescent="0.25"/>
  <cols>
    <col min="1" max="1" width="28.28515625" bestFit="1" customWidth="1"/>
    <col min="2" max="2" width="19.5703125" bestFit="1" customWidth="1"/>
    <col min="3" max="3" width="31.28515625" bestFit="1" customWidth="1"/>
    <col min="4" max="4" width="28" bestFit="1" customWidth="1"/>
    <col min="5" max="5" width="8.140625" bestFit="1" customWidth="1"/>
    <col min="6" max="6" width="10.28515625" bestFit="1" customWidth="1"/>
    <col min="8" max="8" width="9.7109375" bestFit="1" customWidth="1"/>
    <col min="9" max="9" width="10" bestFit="1" customWidth="1"/>
    <col min="10" max="10" width="93" customWidth="1"/>
    <col min="11" max="11" width="13.140625" bestFit="1" customWidth="1"/>
    <col min="12" max="12" width="13.140625" customWidth="1"/>
    <col min="13" max="13" width="19.7109375" bestFit="1" customWidth="1"/>
    <col min="14" max="14" width="12" bestFit="1" customWidth="1"/>
    <col min="15" max="15" width="23.5703125" bestFit="1" customWidth="1"/>
    <col min="16" max="16" width="19.5703125" bestFit="1" customWidth="1"/>
    <col min="17" max="17" width="6.5703125" bestFit="1" customWidth="1"/>
    <col min="19" max="19" width="15.7109375" bestFit="1" customWidth="1"/>
    <col min="20" max="20" width="19.85546875" bestFit="1" customWidth="1"/>
    <col min="21" max="21" width="16.7109375" bestFit="1" customWidth="1"/>
  </cols>
  <sheetData>
    <row r="1" spans="1:21" s="1" customFormat="1" x14ac:dyDescent="0.25">
      <c r="A1" s="1" t="s">
        <v>0</v>
      </c>
      <c r="B1" s="1" t="s">
        <v>113</v>
      </c>
      <c r="C1" s="1" t="s">
        <v>80</v>
      </c>
      <c r="D1" s="1" t="s">
        <v>81</v>
      </c>
      <c r="E1" s="1" t="s">
        <v>120</v>
      </c>
      <c r="F1" s="1" t="s">
        <v>121</v>
      </c>
      <c r="G1" s="1" t="s">
        <v>122</v>
      </c>
      <c r="H1" s="1" t="s">
        <v>123</v>
      </c>
      <c r="I1" s="1" t="s">
        <v>124</v>
      </c>
      <c r="J1" s="1" t="s">
        <v>88</v>
      </c>
      <c r="K1" s="1" t="s">
        <v>134</v>
      </c>
      <c r="L1" s="6" t="s">
        <v>168</v>
      </c>
      <c r="M1" s="1" t="s">
        <v>135</v>
      </c>
      <c r="N1" s="1" t="s">
        <v>14</v>
      </c>
      <c r="O1" s="8" t="s">
        <v>136</v>
      </c>
      <c r="P1" s="1" t="s">
        <v>139</v>
      </c>
      <c r="Q1" s="1" t="s">
        <v>140</v>
      </c>
      <c r="R1" s="6" t="s">
        <v>167</v>
      </c>
      <c r="S1" s="1" t="s">
        <v>170</v>
      </c>
      <c r="T1" s="1" t="s">
        <v>171</v>
      </c>
      <c r="U1" s="1" t="s">
        <v>172</v>
      </c>
    </row>
    <row r="2" spans="1:21" x14ac:dyDescent="0.25">
      <c r="A2" t="s">
        <v>115</v>
      </c>
      <c r="B2" t="s">
        <v>116</v>
      </c>
      <c r="C2" t="str">
        <f t="shared" ref="C2:C4" ca="1" si="0">"LOComPlan_"&amp;YEAR(NOW())&amp;DAY(NOW())&amp;HOUR(NOW())&amp;MINUTE(NOW())&amp;SECOND(NOW())</f>
        <v>LOComPlan_201823134211</v>
      </c>
      <c r="D2" t="s">
        <v>114</v>
      </c>
      <c r="E2">
        <v>2</v>
      </c>
      <c r="F2" t="s">
        <v>125</v>
      </c>
      <c r="G2">
        <v>200000</v>
      </c>
      <c r="H2">
        <v>100000</v>
      </c>
      <c r="I2">
        <v>300000</v>
      </c>
      <c r="L2" s="9">
        <f t="shared" ref="L2:L7" ca="1" si="1">TODAY()</f>
        <v>43154</v>
      </c>
    </row>
    <row r="3" spans="1:21" x14ac:dyDescent="0.25">
      <c r="A3" t="s">
        <v>118</v>
      </c>
      <c r="B3" t="s">
        <v>90</v>
      </c>
      <c r="C3" t="str">
        <f t="shared" ca="1" si="0"/>
        <v>LOComPlan_201823134211</v>
      </c>
      <c r="D3" t="s">
        <v>114</v>
      </c>
      <c r="E3">
        <v>2</v>
      </c>
      <c r="F3" t="s">
        <v>93</v>
      </c>
      <c r="G3">
        <v>200000</v>
      </c>
      <c r="H3">
        <v>100000</v>
      </c>
      <c r="I3">
        <v>300000</v>
      </c>
      <c r="L3" s="9">
        <f t="shared" ca="1" si="1"/>
        <v>43154</v>
      </c>
    </row>
    <row r="4" spans="1:21" x14ac:dyDescent="0.25">
      <c r="A4" t="s">
        <v>119</v>
      </c>
      <c r="B4" t="s">
        <v>117</v>
      </c>
      <c r="C4" t="str">
        <f t="shared" ca="1" si="0"/>
        <v>LOComPlan_201823134211</v>
      </c>
      <c r="D4" t="s">
        <v>114</v>
      </c>
      <c r="E4">
        <v>2</v>
      </c>
      <c r="F4" t="s">
        <v>93</v>
      </c>
      <c r="G4">
        <v>200000</v>
      </c>
      <c r="H4">
        <v>100000</v>
      </c>
      <c r="I4">
        <v>300000</v>
      </c>
      <c r="L4" s="9">
        <f t="shared" ca="1" si="1"/>
        <v>43154</v>
      </c>
    </row>
    <row r="5" spans="1:21" x14ac:dyDescent="0.25">
      <c r="A5" s="6" t="s">
        <v>213</v>
      </c>
      <c r="B5" t="s">
        <v>116</v>
      </c>
      <c r="C5" t="str">
        <f ca="1">"LOComPlan_"&amp;YEAR(NOW())&amp;DAY(NOW())&amp;HOUR(NOW())&amp;MINUTE(NOW())&amp;SECOND(NOW())</f>
        <v>LOComPlan_201823134211</v>
      </c>
      <c r="D5" t="s">
        <v>114</v>
      </c>
      <c r="E5">
        <v>1</v>
      </c>
      <c r="F5" t="s">
        <v>125</v>
      </c>
      <c r="G5">
        <v>100000</v>
      </c>
      <c r="H5">
        <v>5000</v>
      </c>
      <c r="I5">
        <v>10000</v>
      </c>
      <c r="L5" s="9">
        <f t="shared" ca="1" si="1"/>
        <v>43154</v>
      </c>
      <c r="M5">
        <v>3</v>
      </c>
      <c r="N5" t="s">
        <v>91</v>
      </c>
      <c r="O5" t="s">
        <v>90</v>
      </c>
      <c r="P5" t="str">
        <f t="shared" ref="P5:P7" ca="1" si="2">"LoanOfficer"&amp;DAY(NOW())&amp;HOUR(NOW())&amp;MINUTE(NOW())&amp;SECOND(NOW())</f>
        <v>LoanOfficer23134211</v>
      </c>
    </row>
    <row r="6" spans="1:21" x14ac:dyDescent="0.25">
      <c r="A6" t="s">
        <v>214</v>
      </c>
      <c r="B6" t="s">
        <v>116</v>
      </c>
      <c r="C6" t="str">
        <f ca="1">"LOComPlan_"&amp;YEAR(NOW())&amp;DAY(NOW())&amp;HOUR(NOW())&amp;MINUTE(NOW())&amp;SECOND(NOW())</f>
        <v>LOComPlan_201823134211</v>
      </c>
      <c r="D6" t="s">
        <v>146</v>
      </c>
      <c r="L6" s="9">
        <f t="shared" ca="1" si="1"/>
        <v>43154</v>
      </c>
      <c r="O6" t="s">
        <v>90</v>
      </c>
      <c r="P6" t="str">
        <f t="shared" ca="1" si="2"/>
        <v>LoanOfficer23134211</v>
      </c>
    </row>
    <row r="7" spans="1:21" x14ac:dyDescent="0.25">
      <c r="A7" t="s">
        <v>215</v>
      </c>
      <c r="C7" t="str">
        <f ca="1">"LOComPlan_"&amp;YEAR(NOW())&amp;DAY(NOW())&amp;HOUR(NOW())&amp;MINUTE(NOW())&amp;SECOND(NOW())</f>
        <v>LOComPlan_201823134211</v>
      </c>
      <c r="D7" t="s">
        <v>147</v>
      </c>
      <c r="L7" s="9">
        <f t="shared" ca="1" si="1"/>
        <v>43154</v>
      </c>
      <c r="O7" t="s">
        <v>90</v>
      </c>
      <c r="P7" t="str">
        <f t="shared" ca="1" si="2"/>
        <v>LoanOfficer23134211</v>
      </c>
    </row>
    <row r="8" spans="1:21" x14ac:dyDescent="0.25">
      <c r="A8" s="6" t="s">
        <v>197</v>
      </c>
      <c r="B8" t="s">
        <v>117</v>
      </c>
      <c r="C8" t="str">
        <f ca="1">"SecondaryLOComp_"&amp;YEAR(NOW())&amp;DAY(NOW())&amp;HOUR(NOW())&amp;MINUTE(NOW())&amp;SECOND(NOW())</f>
        <v>SecondaryLOComp_201823134211</v>
      </c>
      <c r="D8" t="s">
        <v>165</v>
      </c>
      <c r="E8">
        <v>2</v>
      </c>
      <c r="F8" t="s">
        <v>125</v>
      </c>
      <c r="G8">
        <v>200000</v>
      </c>
      <c r="H8">
        <v>100000</v>
      </c>
      <c r="I8">
        <v>300000</v>
      </c>
      <c r="K8" t="b">
        <v>1</v>
      </c>
      <c r="L8" s="9">
        <f ca="1">TODAY()</f>
        <v>43154</v>
      </c>
      <c r="M8">
        <v>3</v>
      </c>
      <c r="N8" t="s">
        <v>91</v>
      </c>
      <c r="O8" t="s">
        <v>166</v>
      </c>
      <c r="P8" t="str">
        <f t="shared" ref="P8:P11" ca="1" si="3">"LoanOfficer"&amp;DAY(NOW())&amp;HOUR(NOW())&amp;MINUTE(NOW())&amp;SECOND(NOW())</f>
        <v>LoanOfficer23134211</v>
      </c>
      <c r="Q8" t="s">
        <v>94</v>
      </c>
      <c r="R8">
        <v>745</v>
      </c>
    </row>
    <row r="9" spans="1:21" x14ac:dyDescent="0.25">
      <c r="A9" t="s">
        <v>211</v>
      </c>
      <c r="B9" t="s">
        <v>116</v>
      </c>
      <c r="C9" t="str">
        <f ca="1">"LOCompPlan_"&amp;YEAR(NOW())&amp;DAY(NOW())&amp;HOUR(NOW())&amp;MINUTE(NOW())&amp;SECOND(NOW())</f>
        <v>LOCompPlan_201823134211</v>
      </c>
      <c r="D9" t="s">
        <v>114</v>
      </c>
      <c r="E9">
        <v>1</v>
      </c>
      <c r="F9" t="s">
        <v>125</v>
      </c>
      <c r="G9">
        <v>100000</v>
      </c>
      <c r="H9">
        <v>5000</v>
      </c>
      <c r="I9">
        <v>10000</v>
      </c>
      <c r="K9" t="b">
        <v>1</v>
      </c>
      <c r="L9" s="9">
        <f ca="1">TODAY()</f>
        <v>43154</v>
      </c>
      <c r="M9">
        <v>3</v>
      </c>
      <c r="N9" t="s">
        <v>91</v>
      </c>
      <c r="O9" t="s">
        <v>166</v>
      </c>
      <c r="P9" t="str">
        <f t="shared" ca="1" si="3"/>
        <v>LoanOfficer23134211</v>
      </c>
      <c r="Q9" t="s">
        <v>94</v>
      </c>
      <c r="R9">
        <v>745</v>
      </c>
    </row>
    <row r="10" spans="1:21" x14ac:dyDescent="0.25">
      <c r="A10" s="6" t="s">
        <v>198</v>
      </c>
      <c r="B10" t="s">
        <v>117</v>
      </c>
      <c r="C10" t="str">
        <f ca="1">"SecondaryLOComp_"&amp;YEAR(NOW())&amp;DAY(NOW())&amp;HOUR(NOW())&amp;MINUTE(NOW())&amp;SECOND(NOW())</f>
        <v>SecondaryLOComp_201823134211</v>
      </c>
      <c r="D10" t="s">
        <v>165</v>
      </c>
      <c r="E10">
        <v>2</v>
      </c>
      <c r="F10" t="s">
        <v>125</v>
      </c>
      <c r="G10">
        <v>200000</v>
      </c>
      <c r="H10">
        <v>100000</v>
      </c>
      <c r="I10">
        <v>300000</v>
      </c>
      <c r="K10" t="b">
        <v>1</v>
      </c>
      <c r="L10" s="9">
        <f ca="1">TODAY()</f>
        <v>43154</v>
      </c>
      <c r="M10">
        <v>3</v>
      </c>
      <c r="N10" t="s">
        <v>91</v>
      </c>
      <c r="O10" t="s">
        <v>166</v>
      </c>
      <c r="P10" t="str">
        <f t="shared" ca="1" si="3"/>
        <v>LoanOfficer23134211</v>
      </c>
      <c r="Q10" t="s">
        <v>94</v>
      </c>
      <c r="R10">
        <v>745</v>
      </c>
    </row>
    <row r="11" spans="1:21" x14ac:dyDescent="0.25">
      <c r="A11" s="6" t="s">
        <v>212</v>
      </c>
      <c r="B11" t="s">
        <v>116</v>
      </c>
      <c r="C11" t="str">
        <f ca="1">"LOComPlan_"&amp;YEAR(NOW())&amp;DAY(NOW())&amp;HOUR(NOW())&amp;MINUTE(NOW())&amp;SECOND(NOW())</f>
        <v>LOComPlan_201823134211</v>
      </c>
      <c r="D11" t="s">
        <v>114</v>
      </c>
      <c r="E11">
        <v>1</v>
      </c>
      <c r="F11" t="s">
        <v>125</v>
      </c>
      <c r="G11">
        <v>100000</v>
      </c>
      <c r="H11">
        <v>5000</v>
      </c>
      <c r="I11">
        <v>10000</v>
      </c>
      <c r="L11" s="9">
        <f t="shared" ref="L11" ca="1" si="4">TODAY()</f>
        <v>43154</v>
      </c>
      <c r="M11">
        <v>3</v>
      </c>
      <c r="N11" t="s">
        <v>91</v>
      </c>
      <c r="O11" t="s">
        <v>90</v>
      </c>
      <c r="P11" t="str">
        <f t="shared" ca="1" si="3"/>
        <v>LoanOfficer23134211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1" sqref="B1:B1048576"/>
    </sheetView>
  </sheetViews>
  <sheetFormatPr defaultRowHeight="15" x14ac:dyDescent="0.25"/>
  <cols>
    <col min="1" max="1" width="27.28515625" customWidth="1"/>
    <col min="2" max="2" width="28.42578125" customWidth="1"/>
    <col min="3" max="3" width="15.7109375" bestFit="1" customWidth="1"/>
  </cols>
  <sheetData>
    <row r="1" spans="1:3" x14ac:dyDescent="0.25">
      <c r="A1" t="s">
        <v>0</v>
      </c>
      <c r="B1" t="s">
        <v>68</v>
      </c>
      <c r="C1" t="s">
        <v>131</v>
      </c>
    </row>
    <row r="2" spans="1:3" x14ac:dyDescent="0.25">
      <c r="A2" t="s">
        <v>69</v>
      </c>
      <c r="B2" t="str">
        <f ca="1">"Zcheck_"&amp;YEAR(NOW())&amp;DAY(NOW())&amp;HOUR(NOW())&amp;MINUTE(NOW())&amp;SECOND(NOW())</f>
        <v>Zcheck_201823134211</v>
      </c>
      <c r="C2" t="s">
        <v>94</v>
      </c>
    </row>
    <row r="3" spans="1:3" x14ac:dyDescent="0.25">
      <c r="A3" t="s">
        <v>129</v>
      </c>
      <c r="B3" t="str">
        <f ca="1">"ZcheckON_"&amp;YEAR(NOW())&amp;DAY(NOW())&amp;HOUR(NOW())&amp;MINUTE(NOW())&amp;SECOND(NOW())</f>
        <v>ZcheckON_201823134211</v>
      </c>
      <c r="C3" t="s">
        <v>94</v>
      </c>
    </row>
    <row r="4" spans="1:3" x14ac:dyDescent="0.25">
      <c r="A4" t="s">
        <v>130</v>
      </c>
      <c r="B4" t="str">
        <f ca="1">"ZcheckOFF_"&amp;YEAR(NOW())&amp;DAY(NOW())&amp;HOUR(NOW())&amp;MINUTE(NOW())&amp;SECOND(NOW())</f>
        <v>ZcheckOFF_201823134211</v>
      </c>
      <c r="C4" t="s">
        <v>127</v>
      </c>
    </row>
    <row r="5" spans="1:3" x14ac:dyDescent="0.25">
      <c r="A5" t="s">
        <v>220</v>
      </c>
      <c r="B5" t="str">
        <f ca="1">"ZcheckOFF_"&amp;YEAR(NOW())&amp;DAY(NOW())&amp;HOUR(NOW())&amp;MINUTE(NOW())&amp;SECOND(NOW())</f>
        <v>ZcheckOFF_201823134211</v>
      </c>
      <c r="C5" t="s">
        <v>94</v>
      </c>
    </row>
    <row r="6" spans="1:3" x14ac:dyDescent="0.25">
      <c r="A6" t="s">
        <v>221</v>
      </c>
      <c r="B6" t="str">
        <f ca="1">"ZcheckOFF_"&amp;YEAR(NOW())&amp;DAY(NOW())&amp;HOUR(NOW())&amp;MINUTE(NOW())&amp;SECOND(NOW())</f>
        <v>ZcheckOFF_201823134211</v>
      </c>
      <c r="C6" t="s">
        <v>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pane xSplit="1" topLeftCell="B1" activePane="topRight" state="frozen"/>
      <selection pane="topRight" activeCell="B1" sqref="B1:B1048576"/>
    </sheetView>
  </sheetViews>
  <sheetFormatPr defaultRowHeight="15" x14ac:dyDescent="0.25"/>
  <cols>
    <col min="1" max="1" width="23" bestFit="1" customWidth="1"/>
    <col min="2" max="2" width="34.42578125" customWidth="1"/>
    <col min="3" max="5" width="29" customWidth="1"/>
    <col min="6" max="6" width="12.42578125" bestFit="1" customWidth="1"/>
    <col min="7" max="7" width="12.42578125" customWidth="1"/>
    <col min="8" max="8" width="10.7109375" bestFit="1" customWidth="1"/>
    <col min="11" max="11" width="79.140625" bestFit="1" customWidth="1"/>
    <col min="12" max="12" width="10.5703125" bestFit="1" customWidth="1"/>
    <col min="13" max="13" width="11.28515625" bestFit="1" customWidth="1"/>
    <col min="14" max="14" width="13.140625" bestFit="1" customWidth="1"/>
    <col min="15" max="15" width="9.42578125" bestFit="1" customWidth="1"/>
    <col min="16" max="16" width="12.7109375" bestFit="1" customWidth="1"/>
  </cols>
  <sheetData>
    <row r="1" spans="1:16" x14ac:dyDescent="0.25">
      <c r="A1" s="1" t="s">
        <v>0</v>
      </c>
      <c r="B1" t="s">
        <v>1</v>
      </c>
      <c r="C1" t="s">
        <v>97</v>
      </c>
      <c r="D1" t="s">
        <v>98</v>
      </c>
      <c r="E1" t="s">
        <v>99</v>
      </c>
      <c r="F1" t="s">
        <v>2</v>
      </c>
      <c r="G1" t="s">
        <v>4</v>
      </c>
      <c r="H1" t="s">
        <v>3</v>
      </c>
      <c r="I1" t="s">
        <v>5</v>
      </c>
      <c r="J1" t="s">
        <v>8</v>
      </c>
      <c r="K1" t="s">
        <v>13</v>
      </c>
      <c r="L1" t="s">
        <v>34</v>
      </c>
      <c r="M1" t="s">
        <v>33</v>
      </c>
      <c r="N1" t="s">
        <v>32</v>
      </c>
      <c r="O1" t="s">
        <v>14</v>
      </c>
      <c r="P1" t="s">
        <v>17</v>
      </c>
    </row>
    <row r="2" spans="1:16" x14ac:dyDescent="0.25">
      <c r="A2" t="s">
        <v>29</v>
      </c>
      <c r="B2" t="str">
        <f ca="1">"EscrowPurchaseTable"&amp;YEAR(NOW())&amp;DAY(NOW())&amp;HOUR(NOW())&amp;MINUTE(NOW())&amp;SECOND(NOW())</f>
        <v>EscrowPurchaseTable201823134211</v>
      </c>
      <c r="C2" t="str">
        <f ca="1">"EditEscrowPurchaseTable"&amp;YEAR(NOW())&amp;DAY(NOW())&amp;HOUR(NOW())&amp;MINUTE(NOW())&amp;SECOND(NOW())</f>
        <v>EditEscrowPurchaseTable201823134211</v>
      </c>
      <c r="D2" t="str">
        <f ca="1">"DuplicateEscrowPurchaseTable"&amp;YEAR(NOW())&amp;DAY(NOW())&amp;HOUR(NOW())&amp;MINUTE(NOW())&amp;SECOND(NOW())</f>
        <v>DuplicateEscrowPurchaseTable201823134211</v>
      </c>
      <c r="E2" t="str">
        <f ca="1">"ReNameEscrowPurchaseTable"&amp;YEAR(NOW())&amp;DAY(NOW())&amp;HOUR(NOW())&amp;MINUTE(NOW())&amp;SECOND(NOW())</f>
        <v>ReNameEscrowPurchaseTable201823134211</v>
      </c>
      <c r="F2" t="s">
        <v>35</v>
      </c>
      <c r="G2">
        <v>350</v>
      </c>
      <c r="H2">
        <v>200000</v>
      </c>
      <c r="I2">
        <v>0.04</v>
      </c>
      <c r="K2" t="s">
        <v>18</v>
      </c>
      <c r="L2">
        <v>100</v>
      </c>
      <c r="M2">
        <v>10</v>
      </c>
      <c r="N2" t="s">
        <v>15</v>
      </c>
      <c r="O2" t="s">
        <v>16</v>
      </c>
      <c r="P2">
        <v>201000</v>
      </c>
    </row>
    <row r="3" spans="1:16" x14ac:dyDescent="0.25">
      <c r="A3" t="s">
        <v>30</v>
      </c>
      <c r="B3" t="str">
        <f ca="1">"EscrowRefi"&amp;YEAR(NOW())&amp;DAY(NOW())&amp;HOUR(NOW())&amp;MINUTE(NOW())&amp;SECOND(NOW())</f>
        <v>EscrowRefi201823134211</v>
      </c>
      <c r="C3" t="str">
        <f ca="1">"EditEscrowRefi"&amp;YEAR(NOW())&amp;DAY(NOW())&amp;HOUR(NOW())&amp;MINUTE(NOW())&amp;SECOND(NOW())</f>
        <v>EditEscrowRefi201823134211</v>
      </c>
      <c r="D3" t="str">
        <f ca="1">"DuplicateEscrowRefi"&amp;YEAR(NOW())&amp;DAY(NOW())&amp;HOUR(NOW())&amp;MINUTE(NOW())&amp;SECOND(NOW())</f>
        <v>DuplicateEscrowRefi201823134211</v>
      </c>
      <c r="E3" t="str">
        <f ca="1">"ReNameEscrowRefi"&amp;YEAR(NOW())&amp;DAY(NOW())&amp;HOUR(NOW())&amp;MINUTE(NOW())&amp;SECOND(NOW())</f>
        <v>ReNameEscrowRefi201823134211</v>
      </c>
      <c r="F3" t="s">
        <v>7</v>
      </c>
      <c r="G3">
        <v>350</v>
      </c>
      <c r="H3">
        <v>200000</v>
      </c>
      <c r="I3">
        <v>0.04</v>
      </c>
      <c r="K3" t="s">
        <v>18</v>
      </c>
      <c r="L3">
        <v>100</v>
      </c>
      <c r="M3">
        <v>10</v>
      </c>
      <c r="N3" t="s">
        <v>15</v>
      </c>
      <c r="O3" t="s">
        <v>16</v>
      </c>
      <c r="P3">
        <v>201000</v>
      </c>
    </row>
    <row r="4" spans="1:16" x14ac:dyDescent="0.25">
      <c r="A4" t="s">
        <v>96</v>
      </c>
      <c r="B4" t="str">
        <f ca="1">"TitleFees_"&amp;YEAR(NOW())&amp;DAY(NOW())&amp;HOUR(NOW())&amp;MINUTE(NOW())&amp;SECOND(NOW())</f>
        <v>TitleFees_201823134211</v>
      </c>
      <c r="C4" t="str">
        <f ca="1">"EditTitleFees_"&amp;YEAR(NOW())&amp;DAY(NOW())&amp;HOUR(NOW())&amp;MINUTE(NOW())&amp;SECOND(NOW())</f>
        <v>EditTitleFees_201823134211</v>
      </c>
      <c r="D4" t="str">
        <f ca="1">"DuplicateTitleFees_"&amp;YEAR(NOW())&amp;DAY(NOW())&amp;HOUR(NOW())&amp;MINUTE(NOW())&amp;SECOND(NOW())</f>
        <v>DuplicateTitleFees_201823134211</v>
      </c>
      <c r="E4" t="str">
        <f ca="1">"ReNameTitleFees_"&amp;YEAR(NOW())&amp;DAY(NOW())&amp;HOUR(NOW())&amp;MINUTE(NOW())&amp;SECOND(NOW())</f>
        <v>ReNameTitleFees_201823134211</v>
      </c>
      <c r="F4" t="s">
        <v>35</v>
      </c>
      <c r="G4">
        <v>350</v>
      </c>
      <c r="H4">
        <v>200000</v>
      </c>
      <c r="I4">
        <v>0.04</v>
      </c>
      <c r="J4" t="s">
        <v>10</v>
      </c>
      <c r="K4" t="s">
        <v>18</v>
      </c>
      <c r="L4">
        <v>100</v>
      </c>
      <c r="M4">
        <v>10</v>
      </c>
      <c r="N4" t="s">
        <v>15</v>
      </c>
      <c r="O4" t="s">
        <v>16</v>
      </c>
      <c r="P4">
        <v>201000</v>
      </c>
    </row>
    <row r="5" spans="1:16" x14ac:dyDescent="0.25">
      <c r="A5" t="s">
        <v>183</v>
      </c>
      <c r="B5" t="str">
        <f ca="1">"StarEscrow_"&amp;YEAR(NOW())&amp;DAY(NOW())&amp;HOUR(NOW())&amp;MINUTE(NOW())&amp;SECOND(NOW())</f>
        <v>StarEscrow_201823134211</v>
      </c>
      <c r="F5" t="s">
        <v>35</v>
      </c>
      <c r="G5">
        <v>70</v>
      </c>
      <c r="H5">
        <v>100</v>
      </c>
      <c r="I5">
        <v>1</v>
      </c>
      <c r="L5">
        <v>40</v>
      </c>
      <c r="M5">
        <v>60</v>
      </c>
      <c r="N5" t="s">
        <v>101</v>
      </c>
      <c r="O5" t="s">
        <v>184</v>
      </c>
    </row>
    <row r="6" spans="1:16" x14ac:dyDescent="0.25">
      <c r="A6" s="6" t="s">
        <v>185</v>
      </c>
      <c r="B6" t="str">
        <f ca="1">"StarTitle_"&amp;YEAR(NOW())&amp;DAY(NOW())&amp;HOUR(NOW())&amp;MINUTE(NOW())&amp;SECOND(NOW())</f>
        <v>StarTitle_201823134211</v>
      </c>
      <c r="F6" t="s">
        <v>35</v>
      </c>
      <c r="G6">
        <v>70</v>
      </c>
      <c r="H6">
        <v>100</v>
      </c>
      <c r="I6">
        <v>1</v>
      </c>
      <c r="L6">
        <v>40</v>
      </c>
      <c r="M6">
        <v>60</v>
      </c>
      <c r="N6" t="s">
        <v>101</v>
      </c>
      <c r="O6" t="s">
        <v>184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B1" sqref="B1:B1048576"/>
    </sheetView>
  </sheetViews>
  <sheetFormatPr defaultRowHeight="15" x14ac:dyDescent="0.25"/>
  <cols>
    <col min="1" max="1" width="26.7109375" customWidth="1"/>
    <col min="2" max="2" width="19.85546875" bestFit="1" customWidth="1"/>
    <col min="3" max="3" width="27.140625" customWidth="1"/>
    <col min="4" max="4" width="16" customWidth="1"/>
    <col min="9" max="9" width="16" customWidth="1"/>
    <col min="10" max="10" width="19.5703125" customWidth="1"/>
    <col min="11" max="11" width="26.7109375" customWidth="1"/>
    <col min="12" max="12" width="36.28515625" customWidth="1"/>
    <col min="13" max="13" width="14.42578125" customWidth="1"/>
    <col min="14" max="14" width="14.5703125" customWidth="1"/>
    <col min="15" max="15" width="15.5703125" customWidth="1"/>
  </cols>
  <sheetData>
    <row r="1" spans="1:17" x14ac:dyDescent="0.25">
      <c r="A1" s="1" t="s">
        <v>0</v>
      </c>
      <c r="B1" t="s">
        <v>1</v>
      </c>
      <c r="C1" s="4" t="s">
        <v>24</v>
      </c>
      <c r="D1" t="s">
        <v>19</v>
      </c>
      <c r="E1" t="s">
        <v>20</v>
      </c>
      <c r="F1" t="s">
        <v>21</v>
      </c>
      <c r="G1" t="s">
        <v>23</v>
      </c>
      <c r="H1" t="s">
        <v>154</v>
      </c>
      <c r="I1" t="s">
        <v>25</v>
      </c>
      <c r="J1" t="s">
        <v>26</v>
      </c>
      <c r="K1" s="5" t="s">
        <v>27</v>
      </c>
      <c r="L1" t="s">
        <v>152</v>
      </c>
      <c r="M1" t="s">
        <v>159</v>
      </c>
      <c r="N1" t="s">
        <v>161</v>
      </c>
      <c r="O1" t="s">
        <v>160</v>
      </c>
      <c r="P1" t="s">
        <v>162</v>
      </c>
      <c r="Q1" t="s">
        <v>163</v>
      </c>
    </row>
    <row r="2" spans="1:17" x14ac:dyDescent="0.25">
      <c r="A2" s="6" t="s">
        <v>216</v>
      </c>
      <c r="B2" t="str">
        <f ca="1">"HelocTable_"&amp;RANDBETWEEN(1,10000)</f>
        <v>HelocTable_7656</v>
      </c>
      <c r="C2" t="s">
        <v>28</v>
      </c>
      <c r="D2" t="s">
        <v>22</v>
      </c>
      <c r="E2">
        <v>1</v>
      </c>
      <c r="F2">
        <v>0.5</v>
      </c>
      <c r="G2">
        <v>2016</v>
      </c>
      <c r="J2">
        <v>2015</v>
      </c>
      <c r="K2" t="str">
        <f ca="1">"DuplicateHelocTN"&amp;RANDBETWEEN(1,10000)</f>
        <v>DuplicateHelocTN3663</v>
      </c>
      <c r="L2" t="str">
        <f ca="1">"ReNamedHelocTN"&amp;RANDBETWEEN(1,10000)</f>
        <v>ReNamedHelocTN9621</v>
      </c>
      <c r="M2">
        <v>1</v>
      </c>
      <c r="N2">
        <v>12</v>
      </c>
      <c r="O2">
        <v>0</v>
      </c>
      <c r="P2">
        <v>0</v>
      </c>
      <c r="Q2">
        <v>12</v>
      </c>
    </row>
    <row r="3" spans="1:17" x14ac:dyDescent="0.25">
      <c r="A3" t="s">
        <v>217</v>
      </c>
      <c r="F3">
        <v>2</v>
      </c>
      <c r="G3">
        <v>2016</v>
      </c>
      <c r="M3">
        <v>1</v>
      </c>
      <c r="N3">
        <v>12</v>
      </c>
      <c r="O3">
        <v>0</v>
      </c>
      <c r="P3">
        <v>0</v>
      </c>
      <c r="Q3">
        <v>12</v>
      </c>
    </row>
    <row r="4" spans="1:17" x14ac:dyDescent="0.25">
      <c r="A4" t="s">
        <v>218</v>
      </c>
      <c r="B4" t="str">
        <f ca="1">"DuplicateHelocTN"&amp;RANDBETWEEN(1,10000)</f>
        <v>DuplicateHelocTN1353</v>
      </c>
      <c r="G4">
        <v>2015</v>
      </c>
      <c r="M4">
        <v>1</v>
      </c>
      <c r="N4">
        <v>12</v>
      </c>
      <c r="O4">
        <v>0</v>
      </c>
      <c r="P4">
        <v>0</v>
      </c>
      <c r="Q4">
        <v>12</v>
      </c>
    </row>
    <row r="5" spans="1:17" x14ac:dyDescent="0.25">
      <c r="A5" s="6" t="s">
        <v>219</v>
      </c>
      <c r="B5" t="str">
        <f ca="1">"HelocTable_"&amp;RANDBETWEEN(1,10000)</f>
        <v>HelocTable_5784</v>
      </c>
      <c r="C5" t="s">
        <v>28</v>
      </c>
      <c r="D5" t="s">
        <v>158</v>
      </c>
      <c r="E5">
        <v>1</v>
      </c>
      <c r="F5">
        <v>0.5</v>
      </c>
      <c r="G5">
        <v>2016</v>
      </c>
      <c r="J5">
        <v>2015</v>
      </c>
      <c r="K5" t="str">
        <f ca="1">"DuplicateHelocTN"&amp;RANDBETWEEN(1,10000)</f>
        <v>DuplicateHelocTN1986</v>
      </c>
      <c r="L5" t="str">
        <f ca="1">"ReNamedHelocTN"&amp;RANDBETWEEN(1,10000)</f>
        <v>ReNamedHelocTN7990</v>
      </c>
      <c r="M5">
        <v>1</v>
      </c>
      <c r="N5">
        <v>12</v>
      </c>
      <c r="O5">
        <v>0</v>
      </c>
      <c r="P5">
        <v>0</v>
      </c>
      <c r="Q5">
        <v>12</v>
      </c>
    </row>
    <row r="6" spans="1:17" x14ac:dyDescent="0.25">
      <c r="A6" s="6" t="s">
        <v>186</v>
      </c>
      <c r="B6" t="str">
        <f ca="1">"StarHeloc_"&amp;HOUR(NOW())&amp;MINUTE(NOW())&amp;SECOND(NOW())</f>
        <v>StarHeloc_134211</v>
      </c>
      <c r="D6" t="s">
        <v>158</v>
      </c>
      <c r="E6">
        <v>1</v>
      </c>
      <c r="F6">
        <v>2</v>
      </c>
      <c r="G6">
        <v>20</v>
      </c>
      <c r="H6">
        <v>0.1</v>
      </c>
    </row>
    <row r="7" spans="1:17" x14ac:dyDescent="0.25">
      <c r="A7" t="s">
        <v>153</v>
      </c>
      <c r="B7" t="str">
        <f ca="1">"HelocTable_"&amp;RANDBETWEEN(1,10000)</f>
        <v>HelocTable_4019</v>
      </c>
      <c r="C7" t="s">
        <v>28</v>
      </c>
      <c r="F7">
        <v>2</v>
      </c>
      <c r="I7">
        <v>2</v>
      </c>
      <c r="M7">
        <v>1</v>
      </c>
      <c r="N7">
        <v>12</v>
      </c>
      <c r="O7">
        <v>0</v>
      </c>
      <c r="P7">
        <v>0</v>
      </c>
      <c r="Q7">
        <v>12</v>
      </c>
    </row>
  </sheetData>
  <pageMargins left="0.7" right="0.7" top="0.75" bottom="0.75" header="0.3" footer="0.3"/>
  <pageSetup orientation="portrait" horizontalDpi="4294967294"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B1" sqref="B1:B1048576"/>
    </sheetView>
  </sheetViews>
  <sheetFormatPr defaultRowHeight="15" x14ac:dyDescent="0.25"/>
  <cols>
    <col min="1" max="1" width="20.85546875" bestFit="1" customWidth="1"/>
    <col min="2" max="2" width="19.28515625" customWidth="1"/>
    <col min="5" max="5" width="15.140625" customWidth="1"/>
    <col min="13" max="13" width="16" customWidth="1"/>
    <col min="15" max="15" width="21.28515625" customWidth="1"/>
    <col min="16" max="16" width="15.140625" customWidth="1"/>
    <col min="21" max="21" width="12.140625" bestFit="1" customWidth="1"/>
    <col min="24" max="24" width="11.42578125" customWidth="1"/>
    <col min="27" max="27" width="33.5703125" bestFit="1" customWidth="1"/>
    <col min="28" max="28" width="12.28515625" customWidth="1"/>
  </cols>
  <sheetData>
    <row r="1" spans="1:28" x14ac:dyDescent="0.25">
      <c r="A1" t="s">
        <v>0</v>
      </c>
      <c r="B1" t="s">
        <v>38</v>
      </c>
      <c r="C1" t="s">
        <v>39</v>
      </c>
      <c r="D1" t="s">
        <v>40</v>
      </c>
      <c r="E1" t="s">
        <v>41</v>
      </c>
      <c r="F1" t="s">
        <v>42</v>
      </c>
      <c r="G1" t="s">
        <v>70</v>
      </c>
      <c r="H1" t="s">
        <v>43</v>
      </c>
      <c r="I1" t="s">
        <v>44</v>
      </c>
      <c r="J1" t="s">
        <v>45</v>
      </c>
      <c r="K1" t="s">
        <v>71</v>
      </c>
      <c r="L1" t="s">
        <v>46</v>
      </c>
      <c r="M1" t="s">
        <v>47</v>
      </c>
      <c r="N1" t="s">
        <v>48</v>
      </c>
      <c r="O1" t="s">
        <v>157</v>
      </c>
      <c r="P1" t="s">
        <v>49</v>
      </c>
      <c r="Q1" t="s">
        <v>50</v>
      </c>
      <c r="R1" t="s">
        <v>51</v>
      </c>
      <c r="S1" t="s">
        <v>52</v>
      </c>
      <c r="T1" t="s">
        <v>53</v>
      </c>
      <c r="U1" t="s">
        <v>138</v>
      </c>
      <c r="V1" t="s">
        <v>137</v>
      </c>
      <c r="W1" t="s">
        <v>145</v>
      </c>
      <c r="X1" t="s">
        <v>144</v>
      </c>
      <c r="Y1" t="s">
        <v>143</v>
      </c>
      <c r="Z1" t="s">
        <v>149</v>
      </c>
      <c r="AA1" t="s">
        <v>151</v>
      </c>
      <c r="AB1" t="s">
        <v>156</v>
      </c>
    </row>
    <row r="2" spans="1:28" x14ac:dyDescent="0.25">
      <c r="A2" s="6" t="s">
        <v>203</v>
      </c>
      <c r="B2" t="str">
        <f t="shared" ref="B2:B7" ca="1" si="0">"MICONV"&amp;YEAR(NOW())&amp;DAY(NOW())&amp;HOUR(NOW())&amp;MINUTE(NOW())&amp;SECOND(NOW())</f>
        <v>MICONV201823134211</v>
      </c>
      <c r="C2">
        <v>1109</v>
      </c>
      <c r="D2">
        <v>353</v>
      </c>
      <c r="E2">
        <f t="shared" ref="E2:E7" ca="1" si="1">90000+RANDBETWEEN(1,500)</f>
        <v>90156</v>
      </c>
      <c r="F2">
        <v>80</v>
      </c>
      <c r="G2">
        <v>100</v>
      </c>
      <c r="H2">
        <f t="shared" ref="H2:H7" ca="1" si="2">200000+RANDBETWEEN(1,500)</f>
        <v>200120</v>
      </c>
      <c r="I2">
        <f t="shared" ref="I2:I7" ca="1" si="3">400000+RANDBETWEEN(1,500)</f>
        <v>400007</v>
      </c>
      <c r="J2">
        <f t="shared" ref="J2:J7" ca="1" si="4">500000+RANDBETWEEN(1,500)</f>
        <v>500341</v>
      </c>
      <c r="K2">
        <v>543</v>
      </c>
      <c r="L2" t="s">
        <v>54</v>
      </c>
      <c r="M2" t="s">
        <v>55</v>
      </c>
      <c r="N2">
        <v>1</v>
      </c>
      <c r="P2">
        <v>1</v>
      </c>
      <c r="Q2">
        <v>2</v>
      </c>
      <c r="R2">
        <v>24</v>
      </c>
      <c r="S2">
        <v>24</v>
      </c>
      <c r="T2">
        <v>30</v>
      </c>
      <c r="U2">
        <v>84.17</v>
      </c>
      <c r="V2">
        <v>168.33</v>
      </c>
      <c r="Z2" t="s">
        <v>101</v>
      </c>
      <c r="AA2" t="s">
        <v>150</v>
      </c>
    </row>
    <row r="3" spans="1:28" x14ac:dyDescent="0.25">
      <c r="A3" s="6" t="s">
        <v>204</v>
      </c>
      <c r="B3" t="str">
        <f t="shared" ca="1" si="0"/>
        <v>MICONV201823134211</v>
      </c>
      <c r="C3">
        <v>1109</v>
      </c>
      <c r="D3">
        <v>353</v>
      </c>
      <c r="E3">
        <f t="shared" ca="1" si="1"/>
        <v>90113</v>
      </c>
      <c r="F3">
        <v>80</v>
      </c>
      <c r="G3">
        <v>100</v>
      </c>
      <c r="H3">
        <f t="shared" ca="1" si="2"/>
        <v>200136</v>
      </c>
      <c r="I3">
        <f t="shared" ca="1" si="3"/>
        <v>400110</v>
      </c>
      <c r="J3">
        <f t="shared" ca="1" si="4"/>
        <v>500377</v>
      </c>
      <c r="K3">
        <v>543</v>
      </c>
      <c r="L3" t="s">
        <v>54</v>
      </c>
      <c r="M3" t="s">
        <v>55</v>
      </c>
      <c r="N3">
        <v>1</v>
      </c>
      <c r="P3">
        <v>1</v>
      </c>
      <c r="Q3">
        <v>2</v>
      </c>
      <c r="R3">
        <v>24</v>
      </c>
      <c r="S3">
        <v>24</v>
      </c>
      <c r="T3">
        <v>30</v>
      </c>
      <c r="U3">
        <v>84.17</v>
      </c>
      <c r="V3">
        <v>168.33</v>
      </c>
      <c r="Z3" t="s">
        <v>101</v>
      </c>
      <c r="AA3" t="s">
        <v>150</v>
      </c>
    </row>
    <row r="4" spans="1:28" ht="15.75" x14ac:dyDescent="0.25">
      <c r="A4" t="s">
        <v>205</v>
      </c>
      <c r="B4" t="str">
        <f t="shared" ca="1" si="0"/>
        <v>MICONV201823134211</v>
      </c>
      <c r="C4">
        <v>1109</v>
      </c>
      <c r="D4">
        <v>19</v>
      </c>
      <c r="E4">
        <f t="shared" ca="1" si="1"/>
        <v>90466</v>
      </c>
      <c r="F4">
        <v>80</v>
      </c>
      <c r="G4">
        <v>100</v>
      </c>
      <c r="H4">
        <f t="shared" ca="1" si="2"/>
        <v>200001</v>
      </c>
      <c r="I4">
        <f t="shared" ca="1" si="3"/>
        <v>400089</v>
      </c>
      <c r="J4">
        <f t="shared" ca="1" si="4"/>
        <v>500301</v>
      </c>
      <c r="K4">
        <v>543</v>
      </c>
      <c r="L4" t="s">
        <v>54</v>
      </c>
      <c r="M4" t="s">
        <v>142</v>
      </c>
      <c r="N4">
        <v>1</v>
      </c>
      <c r="P4">
        <v>1</v>
      </c>
      <c r="Q4">
        <v>2</v>
      </c>
      <c r="R4">
        <v>120</v>
      </c>
      <c r="S4">
        <v>240</v>
      </c>
      <c r="T4">
        <v>50</v>
      </c>
      <c r="U4" s="7">
        <v>64.59</v>
      </c>
      <c r="V4" s="7">
        <v>125.81</v>
      </c>
      <c r="W4" s="7">
        <v>1</v>
      </c>
      <c r="X4" s="7">
        <v>82.54</v>
      </c>
      <c r="Y4" t="s">
        <v>35</v>
      </c>
      <c r="Z4" t="s">
        <v>101</v>
      </c>
      <c r="AA4" t="s">
        <v>150</v>
      </c>
    </row>
    <row r="5" spans="1:28" x14ac:dyDescent="0.25">
      <c r="A5" s="6" t="s">
        <v>207</v>
      </c>
      <c r="B5" t="str">
        <f t="shared" ca="1" si="0"/>
        <v>MICONV201823134211</v>
      </c>
      <c r="C5">
        <v>1109</v>
      </c>
      <c r="D5">
        <v>353</v>
      </c>
      <c r="E5">
        <f t="shared" ca="1" si="1"/>
        <v>90341</v>
      </c>
      <c r="F5">
        <v>80</v>
      </c>
      <c r="G5">
        <v>100</v>
      </c>
      <c r="H5">
        <f t="shared" ca="1" si="2"/>
        <v>200069</v>
      </c>
      <c r="I5">
        <f t="shared" ca="1" si="3"/>
        <v>400153</v>
      </c>
      <c r="J5">
        <f t="shared" ca="1" si="4"/>
        <v>500261</v>
      </c>
      <c r="K5">
        <v>543</v>
      </c>
      <c r="L5" t="s">
        <v>54</v>
      </c>
      <c r="M5" t="s">
        <v>55</v>
      </c>
      <c r="N5">
        <v>1</v>
      </c>
      <c r="P5">
        <v>1</v>
      </c>
      <c r="Q5">
        <v>2</v>
      </c>
      <c r="R5">
        <v>24</v>
      </c>
      <c r="S5">
        <v>24</v>
      </c>
      <c r="T5">
        <v>30</v>
      </c>
      <c r="U5">
        <v>84.17</v>
      </c>
      <c r="V5">
        <v>168.33</v>
      </c>
      <c r="Z5" t="s">
        <v>101</v>
      </c>
      <c r="AA5" t="s">
        <v>150</v>
      </c>
    </row>
    <row r="6" spans="1:28" x14ac:dyDescent="0.25">
      <c r="A6" s="6" t="s">
        <v>208</v>
      </c>
      <c r="B6" t="str">
        <f t="shared" ca="1" si="0"/>
        <v>MICONV201823134211</v>
      </c>
      <c r="C6">
        <v>1109</v>
      </c>
      <c r="D6">
        <v>353</v>
      </c>
      <c r="E6">
        <f t="shared" ref="E6" ca="1" si="5">90000+RANDBETWEEN(1,500)</f>
        <v>90016</v>
      </c>
      <c r="F6">
        <v>80</v>
      </c>
      <c r="G6">
        <v>100</v>
      </c>
      <c r="H6">
        <f t="shared" ref="H6" ca="1" si="6">200000+RANDBETWEEN(1,500)</f>
        <v>200411</v>
      </c>
      <c r="I6">
        <f t="shared" ca="1" si="3"/>
        <v>400379</v>
      </c>
      <c r="J6">
        <f t="shared" ca="1" si="4"/>
        <v>500122</v>
      </c>
      <c r="K6">
        <v>543</v>
      </c>
      <c r="L6" t="s">
        <v>54</v>
      </c>
      <c r="M6" t="s">
        <v>55</v>
      </c>
      <c r="N6">
        <v>1</v>
      </c>
      <c r="P6">
        <v>1</v>
      </c>
      <c r="Q6">
        <v>2</v>
      </c>
      <c r="R6">
        <v>24</v>
      </c>
      <c r="S6">
        <v>24</v>
      </c>
      <c r="T6">
        <v>30</v>
      </c>
      <c r="U6">
        <v>84.17</v>
      </c>
      <c r="V6">
        <v>168.33</v>
      </c>
      <c r="Z6" t="s">
        <v>101</v>
      </c>
      <c r="AA6" t="s">
        <v>150</v>
      </c>
    </row>
    <row r="7" spans="1:28" x14ac:dyDescent="0.25">
      <c r="A7" t="s">
        <v>206</v>
      </c>
      <c r="B7" t="str">
        <f t="shared" ca="1" si="0"/>
        <v>MICONV201823134211</v>
      </c>
      <c r="C7">
        <v>1109</v>
      </c>
      <c r="D7">
        <v>353</v>
      </c>
      <c r="E7">
        <f t="shared" ca="1" si="1"/>
        <v>90086</v>
      </c>
      <c r="F7">
        <v>80</v>
      </c>
      <c r="G7">
        <v>100</v>
      </c>
      <c r="H7">
        <f t="shared" ca="1" si="2"/>
        <v>200317</v>
      </c>
      <c r="I7">
        <f t="shared" ca="1" si="3"/>
        <v>400393</v>
      </c>
      <c r="J7">
        <f t="shared" ca="1" si="4"/>
        <v>500354</v>
      </c>
      <c r="K7">
        <v>543</v>
      </c>
      <c r="L7" t="s">
        <v>54</v>
      </c>
      <c r="M7" t="s">
        <v>55</v>
      </c>
      <c r="N7">
        <v>1</v>
      </c>
      <c r="P7">
        <v>1</v>
      </c>
      <c r="Q7">
        <v>2</v>
      </c>
      <c r="R7">
        <v>24</v>
      </c>
      <c r="S7">
        <v>24</v>
      </c>
      <c r="T7">
        <v>30</v>
      </c>
      <c r="U7">
        <v>84.17</v>
      </c>
      <c r="V7">
        <v>168.33</v>
      </c>
      <c r="Z7" t="s">
        <v>101</v>
      </c>
      <c r="AA7" t="s">
        <v>150</v>
      </c>
      <c r="AB7" t="s">
        <v>155</v>
      </c>
    </row>
    <row r="8" spans="1:28" x14ac:dyDescent="0.25">
      <c r="A8" s="6" t="s">
        <v>164</v>
      </c>
      <c r="N8">
        <v>1</v>
      </c>
    </row>
    <row r="9" spans="1:28" x14ac:dyDescent="0.25">
      <c r="A9" s="6" t="s">
        <v>169</v>
      </c>
      <c r="N9">
        <v>2</v>
      </c>
    </row>
    <row r="10" spans="1:28" x14ac:dyDescent="0.25">
      <c r="A10" s="6" t="s">
        <v>173</v>
      </c>
      <c r="N10">
        <v>1.75</v>
      </c>
    </row>
    <row r="11" spans="1:28" x14ac:dyDescent="0.25">
      <c r="A11" s="6" t="s">
        <v>174</v>
      </c>
      <c r="N11">
        <v>1.76</v>
      </c>
    </row>
    <row r="12" spans="1:28" x14ac:dyDescent="0.25">
      <c r="A12" t="s">
        <v>175</v>
      </c>
      <c r="N12">
        <v>2</v>
      </c>
    </row>
    <row r="13" spans="1:28" x14ac:dyDescent="0.25">
      <c r="A13" t="s">
        <v>176</v>
      </c>
      <c r="N13">
        <v>2</v>
      </c>
    </row>
    <row r="14" spans="1:28" x14ac:dyDescent="0.25">
      <c r="A14" s="6" t="s">
        <v>177</v>
      </c>
      <c r="N14">
        <v>2</v>
      </c>
    </row>
    <row r="15" spans="1:28" x14ac:dyDescent="0.25">
      <c r="A15" s="6" t="s">
        <v>178</v>
      </c>
      <c r="N15">
        <v>1.76</v>
      </c>
    </row>
    <row r="16" spans="1:28" x14ac:dyDescent="0.25">
      <c r="A16" s="6" t="s">
        <v>179</v>
      </c>
      <c r="N16">
        <v>1.75</v>
      </c>
    </row>
    <row r="17" spans="1:20" x14ac:dyDescent="0.25">
      <c r="A17" s="6" t="s">
        <v>180</v>
      </c>
      <c r="N17">
        <v>2</v>
      </c>
    </row>
    <row r="18" spans="1:20" x14ac:dyDescent="0.25">
      <c r="A18" s="6" t="s">
        <v>181</v>
      </c>
      <c r="N18">
        <v>1.75</v>
      </c>
    </row>
    <row r="19" spans="1:20" ht="17.25" customHeight="1" x14ac:dyDescent="0.25">
      <c r="A19" t="s">
        <v>187</v>
      </c>
      <c r="C19">
        <v>4000</v>
      </c>
      <c r="F19" t="s">
        <v>188</v>
      </c>
      <c r="L19" t="s">
        <v>189</v>
      </c>
      <c r="N19">
        <v>1</v>
      </c>
      <c r="P19">
        <v>2</v>
      </c>
      <c r="Q19">
        <v>0.1</v>
      </c>
      <c r="R19">
        <v>20</v>
      </c>
      <c r="S19">
        <v>25</v>
      </c>
      <c r="T19">
        <v>2</v>
      </c>
    </row>
    <row r="20" spans="1:20" x14ac:dyDescent="0.25">
      <c r="A20" s="6" t="s">
        <v>190</v>
      </c>
      <c r="C20">
        <v>4000</v>
      </c>
      <c r="F20" t="s">
        <v>188</v>
      </c>
      <c r="L20" t="s">
        <v>191</v>
      </c>
      <c r="N20">
        <v>1</v>
      </c>
      <c r="P20">
        <v>2</v>
      </c>
      <c r="Q20">
        <v>0.1</v>
      </c>
      <c r="R20">
        <v>20</v>
      </c>
      <c r="S20">
        <v>25</v>
      </c>
      <c r="T20">
        <v>2</v>
      </c>
    </row>
    <row r="21" spans="1:20" x14ac:dyDescent="0.25">
      <c r="A21" s="6" t="s">
        <v>192</v>
      </c>
      <c r="C21">
        <v>4000</v>
      </c>
      <c r="F21" t="s">
        <v>188</v>
      </c>
      <c r="L21" t="s">
        <v>191</v>
      </c>
      <c r="N21">
        <v>1</v>
      </c>
      <c r="O21">
        <v>1</v>
      </c>
      <c r="P21">
        <v>2</v>
      </c>
      <c r="Q21">
        <v>0.1</v>
      </c>
      <c r="R21">
        <v>20</v>
      </c>
      <c r="S21">
        <v>25</v>
      </c>
      <c r="T21">
        <v>2</v>
      </c>
    </row>
    <row r="22" spans="1:20" x14ac:dyDescent="0.25">
      <c r="A22" s="6" t="s">
        <v>193</v>
      </c>
      <c r="C22">
        <v>4000</v>
      </c>
      <c r="F22" t="s">
        <v>188</v>
      </c>
      <c r="L22" t="s">
        <v>191</v>
      </c>
      <c r="P22">
        <v>2</v>
      </c>
      <c r="Q22">
        <v>0.1</v>
      </c>
      <c r="R22">
        <v>20</v>
      </c>
      <c r="S22">
        <v>25</v>
      </c>
      <c r="T22">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TableAndFees</vt:lpstr>
      <vt:lpstr>Sheet1</vt:lpstr>
      <vt:lpstr>FHACountyLimits</vt:lpstr>
      <vt:lpstr>TitleFees</vt:lpstr>
      <vt:lpstr>CompensationPlan</vt:lpstr>
      <vt:lpstr>ItemizationFee</vt:lpstr>
      <vt:lpstr>EscrowFees</vt:lpstr>
      <vt:lpstr>HelocTable</vt:lpstr>
      <vt:lpstr>MITable</vt:lpstr>
      <vt:lpstr>TaxRecord</vt:lpstr>
      <vt:lpstr>UserDefinedFee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Jaymala Rathod</dc:creator>
  <cp:lastModifiedBy>Madhava Reddy</cp:lastModifiedBy>
  <dcterms:created xsi:type="dcterms:W3CDTF">2016-10-03T09:47:10Z</dcterms:created>
  <dcterms:modified xsi:type="dcterms:W3CDTF">2018-02-23T08:12:29Z</dcterms:modified>
</cp:coreProperties>
</file>