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Data\"/>
    </mc:Choice>
  </mc:AlternateContent>
  <bookViews>
    <workbookView xWindow="0" yWindow="0" windowWidth="18720" windowHeight="5385" activeTab="1"/>
  </bookViews>
  <sheets>
    <sheet name="Readme" sheetId="1" r:id="rId1"/>
    <sheet name="SetFundingClosing" sheetId="2" r:id="rId2"/>
    <sheet name="SetFundingSource" sheetId="3" r:id="rId3"/>
    <sheet name="SetWireInformation" sheetId="4" r:id="rId4"/>
    <sheet name="VerifyFeeDetails" sheetId="5" r:id="rId5"/>
  </sheets>
  <calcPr calcId="152511"/>
</workbook>
</file>

<file path=xl/calcChain.xml><?xml version="1.0" encoding="utf-8"?>
<calcChain xmlns="http://schemas.openxmlformats.org/spreadsheetml/2006/main">
  <c r="G11" i="2" l="1"/>
  <c r="AA68" i="5" l="1"/>
  <c r="Z68" i="5"/>
  <c r="W68" i="5"/>
  <c r="X68" i="5"/>
  <c r="V68" i="5"/>
  <c r="R59" i="5"/>
  <c r="P57" i="5"/>
  <c r="Q55" i="5"/>
  <c r="U59" i="5"/>
  <c r="S57" i="5"/>
  <c r="T55" i="5"/>
  <c r="R54" i="5"/>
  <c r="AA53" i="5" l="1"/>
  <c r="Z53" i="5"/>
  <c r="J66" i="5"/>
  <c r="J65" i="5"/>
  <c r="J61" i="5"/>
  <c r="J59" i="5"/>
  <c r="J57" i="5"/>
  <c r="J54" i="5"/>
  <c r="J64" i="5" l="1"/>
  <c r="J63" i="5"/>
  <c r="J62" i="5"/>
  <c r="J55" i="5"/>
  <c r="U65" i="5"/>
  <c r="S63" i="5"/>
  <c r="T61" i="5"/>
  <c r="J60" i="5"/>
  <c r="J58" i="5"/>
  <c r="J56" i="5"/>
  <c r="Z35" i="5" l="1"/>
  <c r="AA35" i="5"/>
  <c r="W35" i="5"/>
  <c r="R45" i="5" l="1"/>
  <c r="Q43" i="5"/>
  <c r="P41" i="5"/>
  <c r="X53" i="5" l="1"/>
  <c r="V53" i="5"/>
  <c r="J51" i="5"/>
  <c r="J50" i="5"/>
  <c r="J49" i="5"/>
  <c r="AA48" i="5" l="1"/>
  <c r="Z48" i="5"/>
  <c r="X48" i="5"/>
  <c r="W48" i="5"/>
  <c r="V48" i="5"/>
  <c r="U45" i="5"/>
  <c r="T43" i="5"/>
  <c r="S41" i="5"/>
  <c r="J46" i="5"/>
  <c r="J45" i="5"/>
  <c r="J44" i="5"/>
  <c r="J43" i="5"/>
  <c r="J42" i="5"/>
  <c r="J41" i="5"/>
  <c r="AA40" i="5" l="1"/>
  <c r="Z40" i="5" l="1"/>
  <c r="X40" i="5"/>
  <c r="W40" i="5"/>
  <c r="J38" i="5"/>
  <c r="J37" i="5"/>
  <c r="V40" i="5"/>
  <c r="X35" i="5" l="1"/>
  <c r="V35" i="5"/>
  <c r="U33" i="5"/>
  <c r="R33" i="5"/>
  <c r="S31" i="5"/>
  <c r="P31" i="5"/>
  <c r="T29" i="5"/>
  <c r="J34" i="5"/>
  <c r="J33" i="5"/>
  <c r="J32" i="5"/>
  <c r="J31" i="5"/>
  <c r="J30" i="5"/>
  <c r="J29" i="5"/>
  <c r="AA27" i="5" l="1"/>
  <c r="AC27" i="5"/>
  <c r="Z27" i="5"/>
  <c r="X27" i="5"/>
  <c r="W27" i="5"/>
  <c r="V27" i="5"/>
  <c r="P25" i="5"/>
  <c r="J26" i="5"/>
  <c r="J25" i="5"/>
  <c r="J24" i="5"/>
  <c r="J23" i="5"/>
  <c r="J22" i="5"/>
  <c r="J21" i="5"/>
  <c r="Z19" i="5" l="1"/>
  <c r="AA19" i="5" l="1"/>
  <c r="X19" i="5"/>
  <c r="W19" i="5"/>
  <c r="V19" i="5"/>
  <c r="R17" i="5"/>
  <c r="J18" i="5"/>
  <c r="J17" i="5"/>
  <c r="J16" i="5"/>
  <c r="J15" i="5"/>
  <c r="J14" i="5"/>
  <c r="J13" i="5"/>
  <c r="P15" i="5"/>
  <c r="Q13" i="5"/>
  <c r="AC11" i="5" l="1"/>
  <c r="AA11" i="5"/>
  <c r="U10" i="5"/>
  <c r="S9" i="5"/>
  <c r="T8" i="5"/>
  <c r="W11" i="5" l="1"/>
  <c r="V11" i="5"/>
  <c r="J8" i="5" l="1"/>
  <c r="Q29" i="5" l="1"/>
  <c r="R23" i="5" l="1"/>
  <c r="Q21" i="5"/>
  <c r="X11" i="5" l="1"/>
  <c r="Z11" i="5"/>
  <c r="R10" i="5" l="1"/>
  <c r="P9" i="5"/>
  <c r="Q8" i="5"/>
  <c r="J9" i="5"/>
  <c r="J10" i="5"/>
  <c r="F13" i="3" l="1"/>
  <c r="E13" i="3"/>
  <c r="D13" i="3"/>
  <c r="G10" i="2"/>
  <c r="F12" i="3" l="1"/>
  <c r="E12" i="3"/>
  <c r="D12" i="3"/>
  <c r="G9" i="2"/>
  <c r="F11" i="3" l="1"/>
  <c r="F10" i="3"/>
  <c r="F6" i="3"/>
  <c r="F5" i="3"/>
  <c r="F4" i="3"/>
  <c r="F2" i="3"/>
  <c r="E10" i="3"/>
  <c r="E11" i="3"/>
  <c r="E6" i="3"/>
  <c r="E5" i="3"/>
  <c r="E4" i="3"/>
  <c r="E2" i="3"/>
  <c r="D2" i="3"/>
  <c r="D4" i="3"/>
  <c r="D5" i="3"/>
  <c r="D6" i="3"/>
  <c r="D10" i="3"/>
  <c r="D11" i="3"/>
  <c r="G6" i="2"/>
  <c r="G5" i="2"/>
  <c r="G4" i="2"/>
  <c r="G7" i="2"/>
  <c r="G8" i="2"/>
  <c r="F7" i="3" l="1"/>
  <c r="E7" i="3"/>
  <c r="D7" i="3"/>
  <c r="E3" i="3"/>
  <c r="G3" i="2"/>
  <c r="F3" i="3" l="1"/>
  <c r="D3" i="3"/>
  <c r="E3" i="2"/>
  <c r="C3" i="2"/>
</calcChain>
</file>

<file path=xl/sharedStrings.xml><?xml version="1.0" encoding="utf-8"?>
<sst xmlns="http://schemas.openxmlformats.org/spreadsheetml/2006/main" count="523" uniqueCount="246">
  <si>
    <t>Note:</t>
  </si>
  <si>
    <t>Please use "Shared_RowID"as much as possible, and if your data is specific, naming conventions and style should be "StoryNum_XXXXX"</t>
  </si>
  <si>
    <t>RowID</t>
  </si>
  <si>
    <t>1991_Funder</t>
  </si>
  <si>
    <t>1992_SentToFunder</t>
  </si>
  <si>
    <t>1993_FundingType</t>
  </si>
  <si>
    <t>1994_ClearToClose</t>
  </si>
  <si>
    <t>1995_ClearedBy</t>
  </si>
  <si>
    <t>1996_FundsOrdered</t>
  </si>
  <si>
    <t>VENDX200_FundingSource</t>
  </si>
  <si>
    <t>2011_FunderURL</t>
  </si>
  <si>
    <t>1997_FundsSent</t>
  </si>
  <si>
    <t>1998_CollateralSent</t>
  </si>
  <si>
    <t>1999_FundsReleased</t>
  </si>
  <si>
    <t>2000_Release#</t>
  </si>
  <si>
    <t>186_Escrow#</t>
  </si>
  <si>
    <t>187_Title#</t>
  </si>
  <si>
    <t>2001_WireToCheckbox</t>
  </si>
  <si>
    <t>VENDX396_ABANumber</t>
  </si>
  <si>
    <t>VENDX397_AccountNumber</t>
  </si>
  <si>
    <t>John Homeowner</t>
  </si>
  <si>
    <t>Net</t>
  </si>
  <si>
    <t>Tester</t>
  </si>
  <si>
    <t>http://testurl</t>
  </si>
  <si>
    <t>ON</t>
  </si>
  <si>
    <t>1129_FundingWorksheet</t>
  </si>
  <si>
    <t>Funder User</t>
  </si>
  <si>
    <t>https://www.acmewarehousebank.com</t>
  </si>
  <si>
    <t>E2E_ConvNoRefiARM</t>
  </si>
  <si>
    <t>E2E_CONVPURARM</t>
  </si>
  <si>
    <t>E2E_FHAPURARM</t>
  </si>
  <si>
    <t>E2E_VAPURARM</t>
  </si>
  <si>
    <t>CD_Line</t>
  </si>
  <si>
    <t>Itemization_Line</t>
  </si>
  <si>
    <t>Fee_Description</t>
  </si>
  <si>
    <t>PaidBy</t>
  </si>
  <si>
    <t>PaidTo</t>
  </si>
  <si>
    <t>Amount</t>
  </si>
  <si>
    <t>TotalDeductions</t>
  </si>
  <si>
    <t>WireTrasnferAmt</t>
  </si>
  <si>
    <t>H.01</t>
  </si>
  <si>
    <t>H.02</t>
  </si>
  <si>
    <t>H.03</t>
  </si>
  <si>
    <t>Real Estate Commission</t>
  </si>
  <si>
    <t>Borrower</t>
  </si>
  <si>
    <t>Lender/Other</t>
  </si>
  <si>
    <t>PTAC-22561</t>
  </si>
  <si>
    <t>PTAC-22562</t>
  </si>
  <si>
    <t>PTAC-22563</t>
  </si>
  <si>
    <t>TotalLoanAmt</t>
  </si>
  <si>
    <t>OverWireAmt</t>
  </si>
  <si>
    <t>LenderCredits</t>
  </si>
  <si>
    <t>POCLender</t>
  </si>
  <si>
    <t>POCBroker</t>
  </si>
  <si>
    <t>POCOther</t>
  </si>
  <si>
    <t>PACLender</t>
  </si>
  <si>
    <t>PACBroker</t>
  </si>
  <si>
    <t>PACOther</t>
  </si>
  <si>
    <t>PTAC-2278</t>
  </si>
  <si>
    <t>A.02;A.02;A.03;A.03;A.04;A.04</t>
  </si>
  <si>
    <t>Application Fees;Application Fees;Processing Fees;Processing Fees;Underwriting Fees;Underwriting Fees</t>
  </si>
  <si>
    <t>Lender;Seller;Broker;Seller;Other;Seller</t>
  </si>
  <si>
    <t>Lender/Other;Lender/Other;Lender/Other;Lender/Other;Lender/Other;Lender/Other</t>
  </si>
  <si>
    <t>801b.;801b.;801c.;801c.;801d.;801d.</t>
  </si>
  <si>
    <t>75.00;50.00;75.00;50.00;75.00;50.00</t>
  </si>
  <si>
    <t>25.00</t>
  </si>
  <si>
    <t>100.00</t>
  </si>
  <si>
    <t>400.00</t>
  </si>
  <si>
    <t>125.00</t>
  </si>
  <si>
    <t>89,725.00</t>
  </si>
  <si>
    <t>PTAC-2290</t>
  </si>
  <si>
    <t>B.01;B.01;B.02;B.02;B.03;B.03</t>
  </si>
  <si>
    <t>1302.;1302.;1303.;1303.;1304.;1304.</t>
  </si>
  <si>
    <t>Attorney's Fees-Borrower's Attorney;Attorney's Fees-Borrower's Attorney;Attorney's Fees-Borrower's Attorney;Attorney's Fees-Borrower's Attorney;Attorney's Fees-Borrower's Attorney;Attorney's Fees-Borrower's Attorney</t>
  </si>
  <si>
    <t>Borrower;Seller;Borrower;Seller;Borrower;Seller</t>
  </si>
  <si>
    <t>E2E_FHANoCHOTRefiFix</t>
  </si>
  <si>
    <t>http://www.bank.com</t>
  </si>
  <si>
    <t>Acme warehouse bank</t>
  </si>
  <si>
    <t>09873210987</t>
  </si>
  <si>
    <t>PTAC-2279</t>
  </si>
  <si>
    <t>OverWireAmount</t>
  </si>
  <si>
    <t>PTAC-2279_Workflow</t>
  </si>
  <si>
    <t>E2E_VANoCORefiARM</t>
  </si>
  <si>
    <t>PTAC-2280</t>
  </si>
  <si>
    <t>J.02;J.02</t>
  </si>
  <si>
    <t>Lender;Lender</t>
  </si>
  <si>
    <t>-900.00;-900.00</t>
  </si>
  <si>
    <t>-1,800.00</t>
  </si>
  <si>
    <t>900.00</t>
  </si>
  <si>
    <t>92,700.00</t>
  </si>
  <si>
    <t>TestScriptName</t>
  </si>
  <si>
    <t>Worflow_CDLine1</t>
  </si>
  <si>
    <t>Workflow_CDLine2</t>
  </si>
  <si>
    <t>802b.;802a.</t>
  </si>
  <si>
    <t>Origination Credit;Lender Compensation Credit</t>
  </si>
  <si>
    <t>Lender/Other;Broker</t>
  </si>
  <si>
    <t>E2E_FHACORefiARM</t>
  </si>
  <si>
    <t>Acme</t>
  </si>
  <si>
    <t>E2E_FHAPURCASHFIX</t>
  </si>
  <si>
    <t>E2E_CONVCASHOUTREFIFIX</t>
  </si>
  <si>
    <t>FundingWrkSheetColName</t>
  </si>
  <si>
    <t>CD Line #;Itemization Line #;Fee Description;Paid By;Paid To;Amount;PAC Broker;PAC Lender;PAC Other;POC Broker;POC Lender;POC Other</t>
  </si>
  <si>
    <t>2770_WorkFlow_2015Item_FundingSheet</t>
  </si>
  <si>
    <t>2770_WorkFlow_2015Item_FundingSheet_802e</t>
  </si>
  <si>
    <t>2770_WorkFlow_2015Item_FundingSheet_802f</t>
  </si>
  <si>
    <t>2770_WorkFlow_2015Item_FundingSheet_802g</t>
  </si>
  <si>
    <t>A.01</t>
  </si>
  <si>
    <t>A.02</t>
  </si>
  <si>
    <t>A.03</t>
  </si>
  <si>
    <t>802e.</t>
  </si>
  <si>
    <t>802f.</t>
  </si>
  <si>
    <t>Broker</t>
  </si>
  <si>
    <t>Lender</t>
  </si>
  <si>
    <t>Other</t>
  </si>
  <si>
    <t>4083_LenderCredits</t>
  </si>
  <si>
    <t>1990_WireTransferAmt</t>
  </si>
  <si>
    <t>2005_OverWireAmount</t>
  </si>
  <si>
    <t>1.000 % of Loan Amount (Points)</t>
  </si>
  <si>
    <t>FundingSheet_RowIDs</t>
  </si>
  <si>
    <t>2770_WorkFlow_2015Item_FundingSheet_RowIds</t>
  </si>
  <si>
    <t>2770_WorkFlow_2015Item_FundingSheet_802e;2770_WorkFlow_2015Item_FundingSheet_802f;2770_WorkFlow_2015Item_FundingSheet_802g</t>
  </si>
  <si>
    <t>1989_TotalDeductions</t>
  </si>
  <si>
    <t>802g.</t>
  </si>
  <si>
    <t>1990_WireTransferAmt_OvrWire50</t>
  </si>
  <si>
    <t>4083_LenderCredits_OvrWire50</t>
  </si>
  <si>
    <t>B.01</t>
  </si>
  <si>
    <t>B.02</t>
  </si>
  <si>
    <t>B.03</t>
  </si>
  <si>
    <t>1101a.</t>
  </si>
  <si>
    <t>1101b.</t>
  </si>
  <si>
    <t>1101c.</t>
  </si>
  <si>
    <t>E.01</t>
  </si>
  <si>
    <t>E.02</t>
  </si>
  <si>
    <t>E.03</t>
  </si>
  <si>
    <t>2005_OverWireAmount_Null</t>
  </si>
  <si>
    <t>1990_WireTransferAmt_OvrWireNull</t>
  </si>
  <si>
    <t>2770_WorkFlow_2015Item_FundingSheet_1100</t>
  </si>
  <si>
    <t>2770_WorkFlow_2015Item_FundingSheet_RowIds_1100</t>
  </si>
  <si>
    <t>2770_WorkFlow_2015Item_FundingSheet_1200</t>
  </si>
  <si>
    <t>2770_WorkFlow_2015Item_FundingSheet_RowIds_1200</t>
  </si>
  <si>
    <t>2770_WorkFlow_2015Item_FundingSheet_1300</t>
  </si>
  <si>
    <t>2770_WorkFlow_2015Item_FundingSheet_RowIds_1300</t>
  </si>
  <si>
    <t>2770_WorkFlow_2015Item_FundingSheet_1100a_Sell</t>
  </si>
  <si>
    <t>2770_WorkFlow_2015Item_FundingSheet_1100a_Borr</t>
  </si>
  <si>
    <t>2770_WorkFlow_2015Item_FundingSheet_1100c_Sell</t>
  </si>
  <si>
    <t>Seller</t>
  </si>
  <si>
    <t>2770_WorkFlow_2015Item_FundingSheet_1100a_Borr;2770_WorkFlow_2015Item_FundingSheet_1100a_Sell;2770_WorkFlow_2015Item_FundingSheet_1100b_Borr;2770_WorkFlow_2015Item_FundingSheet_1100b_Sell;2770_WorkFlow_2015Item_FundingSheet_1100c_Borr;2770_WorkFlow_2015Item_FundingSheet_1100c_Sell</t>
  </si>
  <si>
    <t>2770_WorkFlow_2015Item_FundingSheet_1100b_Borr</t>
  </si>
  <si>
    <t>2770_WorkFlow_2015Item_FundingSheet_1100b_Sell</t>
  </si>
  <si>
    <t>2770_WorkFlow_2015Item_FundingSheet_1100c_Borr</t>
  </si>
  <si>
    <t xml:space="preserve">Title - </t>
  </si>
  <si>
    <t>2770_WorkFlow_2015Item_FundingSheet_1202_Borr</t>
  </si>
  <si>
    <t>2770_WorkFlow_2015Item_FundingSheet_1204_Borr</t>
  </si>
  <si>
    <t>2770_WorkFlow_2015Item_FundingSheet_1204_Sell</t>
  </si>
  <si>
    <t>2770_WorkFlow_2015Item_FundingSheet_1203_Borr</t>
  </si>
  <si>
    <t>2770_WorkFlow_2015Item_FundingSheet_1203_Sell</t>
  </si>
  <si>
    <t>2770_WorkFlow_2015Item_FundingSheet_1202_Sell</t>
  </si>
  <si>
    <t>Recording Fees</t>
  </si>
  <si>
    <t>City/County Tax/Stamps</t>
  </si>
  <si>
    <t>Transfer Taxes</t>
  </si>
  <si>
    <t>2770_WorkFlow_2015Item_FundingSheet_1202_Borr;2770_WorkFlow_2015Item_FundingSheet_1202_Sell;2770_WorkFlow_2015Item_FundingSheet_1204_Borr;2770_WorkFlow_2015Item_FundingSheet_1204_Sell;2770_WorkFlow_2015Item_FundingSheet_1203_Borr;2770_WorkFlow_2015Item_FundingSheet_1203_Sell</t>
  </si>
  <si>
    <t>1202.</t>
  </si>
  <si>
    <t>1203.</t>
  </si>
  <si>
    <t>1204.</t>
  </si>
  <si>
    <t>1302.</t>
  </si>
  <si>
    <t>1303.</t>
  </si>
  <si>
    <t>1304.</t>
  </si>
  <si>
    <t>FundingLineItems</t>
  </si>
  <si>
    <t>1302;1302;1303;1303;1304;1304</t>
  </si>
  <si>
    <t>2770_WorkFlow_2015Item_FundingSheet_802a</t>
  </si>
  <si>
    <t>2770_WorkFlow_2015Item_FundingSheet_802b</t>
  </si>
  <si>
    <t>2770_WorkFlow_2015Item_FundingSheet_RowIds_802</t>
  </si>
  <si>
    <t>2770_WorkFlow_2015Item_FundingSheet_802a;2770_WorkFlow_2015Item_FundingSheet_802b</t>
  </si>
  <si>
    <t>J.02</t>
  </si>
  <si>
    <t>802a.</t>
  </si>
  <si>
    <t>802b.</t>
  </si>
  <si>
    <t>Lender Compensation Credit</t>
  </si>
  <si>
    <t>Origination Credit</t>
  </si>
  <si>
    <t>2770_WorkFlow_2015Item_FundingSheet_802</t>
  </si>
  <si>
    <t>2770_WorkFlow_2015Item_FundingSheet_RowIds_801</t>
  </si>
  <si>
    <t>A.04</t>
  </si>
  <si>
    <t>801b.</t>
  </si>
  <si>
    <t>801c.</t>
  </si>
  <si>
    <t>801d.</t>
  </si>
  <si>
    <t>Application Fees</t>
  </si>
  <si>
    <t>Processing Fees</t>
  </si>
  <si>
    <t>Underwriting Fees</t>
  </si>
  <si>
    <t>2770_WorkFlow_2015Item_FundingSheet_801b_Sell</t>
  </si>
  <si>
    <t>2770_WorkFlow_2015Item_FundingSheet_801c_Sell</t>
  </si>
  <si>
    <t>2770_WorkFlow_2015Item_FundingSheet_801d_Other</t>
  </si>
  <si>
    <t>2770_WorkFlow_2015Item_FundingSheet_801d_Sell</t>
  </si>
  <si>
    <t>2770_WorkFlow_2015Item_FundingSheet_801</t>
  </si>
  <si>
    <t>2770_WorkFlow_2015Item_FundingSheet_704</t>
  </si>
  <si>
    <t>2770_WorkFlow_2015Item_FundingSheet_701</t>
  </si>
  <si>
    <t>2770_WorkFlow_2015Item_FundingSheet_702</t>
  </si>
  <si>
    <t>2770_WorkFlow_2015Item_FundingSheet_700</t>
  </si>
  <si>
    <t>2770_WorkFlow_2015Item_FundingSheet_RowIds_700</t>
  </si>
  <si>
    <t>704.</t>
  </si>
  <si>
    <t>701.</t>
  </si>
  <si>
    <t>2770_WorkFlow_2015Item_FundingSheet_704;2770_WorkFlow_2015Item_FundingSheet_701;2770_WorkFlow_2015Item_FundingSheet_702</t>
  </si>
  <si>
    <t>2770_WorkFlow_2015Item_FundingSheet_801b_Lend</t>
  </si>
  <si>
    <t>2770_WorkFlow_2015Item_FundingSheet_801c_Brok</t>
  </si>
  <si>
    <t>2770_WorkFlow_2015Item_FundingSheet_801b_Lend;2770_WorkFlow_2015Item_FundingSheet_801b_Sell;2770_WorkFlow_2015Item_FundingSheet_801c_Brok;2770_WorkFlow_2015Item_FundingSheet_801c_Sell;2770_WorkFlow_2015Item_FundingSheet_801d_Other;2770_WorkFlow_2015Item_FundingSheet_801d_Sell</t>
  </si>
  <si>
    <t>1301_BorrowerPaid</t>
  </si>
  <si>
    <t>1301_SellerPaid</t>
  </si>
  <si>
    <t>2770_WorkFlow_2015Item_FundingSheet_1302_1</t>
  </si>
  <si>
    <t>2770_WorkFlow_2015Item_FundingSheet_1302_2</t>
  </si>
  <si>
    <t>2770_WorkFlow_2015Item_FundingSheet_1303_1</t>
  </si>
  <si>
    <t>2770_WorkFlow_2015Item_FundingSheet_1303_2</t>
  </si>
  <si>
    <t>2770_WorkFlow_2015Item_FundingSheet_1304_1</t>
  </si>
  <si>
    <t>2770_WorkFlow_2015Item_FundingSheet_1304_2</t>
  </si>
  <si>
    <t>2770_WorkFlow_2015Item_FundingSheet_1302_1;2770_WorkFlow_2015Item_FundingSheet_1302_2;2770_WorkFlow_2015Item_FundingSheet_1303_1;2770_WorkFlow_2015Item_FundingSheet_1303_2;2770_WorkFlow_2015Item_FundingSheet_1304_1;2770_WorkFlow_2015Item_FundingSheet_1304_2</t>
  </si>
  <si>
    <t>2770_WorkFlow_2015Item_FundingSheet_902_1</t>
  </si>
  <si>
    <t>2770_WorkFlow_2015Item_FundingSheet_902_2</t>
  </si>
  <si>
    <t>2770_WorkFlow_2015Item_FundingSheet_903_1</t>
  </si>
  <si>
    <t>2770_WorkFlow_2015Item_FundingSheet_903_2</t>
  </si>
  <si>
    <t>2770_WorkFlow_2015Item_FundingSheet_904_1</t>
  </si>
  <si>
    <t>2770_WorkFlow_2015Item_FundingSheet_904_2</t>
  </si>
  <si>
    <t>2770_WorkFlow_2015Item_FundingSheet_1003_1</t>
  </si>
  <si>
    <t>2770_WorkFlow_2015Item_FundingSheet_1003_2</t>
  </si>
  <si>
    <t>2770_WorkFlow_2015Item_FundingSheet_1002_1</t>
  </si>
  <si>
    <t>2770_WorkFlow_2015Item_FundingSheet_1002_2</t>
  </si>
  <si>
    <t>2770_WorkFlow_2015Item_FundingSheet_1004_1</t>
  </si>
  <si>
    <t>2770_WorkFlow_2015Item_FundingSheet_1004_2</t>
  </si>
  <si>
    <t>2770_WorkFlow_2015Item_FundingSheet_1011_1</t>
  </si>
  <si>
    <t>F.01</t>
  </si>
  <si>
    <t>F.04</t>
  </si>
  <si>
    <t>G.01</t>
  </si>
  <si>
    <t>G.02</t>
  </si>
  <si>
    <t>G.03</t>
  </si>
  <si>
    <t>902.</t>
  </si>
  <si>
    <t>903.</t>
  </si>
  <si>
    <t>904.</t>
  </si>
  <si>
    <t>1002.</t>
  </si>
  <si>
    <t>1003.</t>
  </si>
  <si>
    <t>1004.</t>
  </si>
  <si>
    <t>1011.</t>
  </si>
  <si>
    <t>Mortgage Insurance</t>
  </si>
  <si>
    <t>Property Taxes</t>
  </si>
  <si>
    <t>Homeowner's Insurance</t>
  </si>
  <si>
    <t>Aggregate Adjustment</t>
  </si>
  <si>
    <t>2770_WorkFlow_2015Item_FundingSheet_1011_1;2770_WorkFlow_2015Item_FundingSheet_902_1;2770_WorkFlow_2015Item_FundingSheet_902_2;2770_WorkFlow_2015Item_FundingSheet_903_1;2770_WorkFlow_2015Item_FundingSheet_903_2;2770_WorkFlow_2015Item_FundingSheet_904_1;2770_WorkFlow_2015Item_FundingSheet_904_2;2770_WorkFlow_2015Item_FundingSheet_1002_1;2770_WorkFlow_2015Item_FundingSheet_1002_2;2770_WorkFlow_2015Item_FundingSheet_1003_1;2770_WorkFlow_2015Item_FundingSheet_1003_2;2770_WorkFlow_2015Item_FundingSheet_1004_1;2770_WorkFlow_2015Item_FundingSheet_1004_2</t>
  </si>
  <si>
    <t>2770_WorkFlow_2015Item_FundingSheet_900and1000</t>
  </si>
  <si>
    <t>2770_WorkFlow_2015Item_FundingSheet_RowIds_900and1000</t>
  </si>
  <si>
    <t>Mortgage Insurance Premium</t>
  </si>
  <si>
    <t>Homeowner's Insurance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</si>
</sst>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" fontId="0" fillId="0" borderId="0" xfId="0" applyNumberFormat="1"/>
    <xf numFmtId="0" fontId="0" fillId="0" borderId="0" xfId="0" quotePrefix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4" fontId="0" fillId="0" borderId="0" xfId="0" applyNumberFormat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nk.com/" TargetMode="External"/><Relationship Id="rId3" Type="http://schemas.openxmlformats.org/officeDocument/2006/relationships/hyperlink" Target="http://testurl/" TargetMode="External"/><Relationship Id="rId7" Type="http://schemas.openxmlformats.org/officeDocument/2006/relationships/hyperlink" Target="http://www.bank.com/" TargetMode="External"/><Relationship Id="rId2" Type="http://schemas.openxmlformats.org/officeDocument/2006/relationships/hyperlink" Target="http://testurl/" TargetMode="External"/><Relationship Id="rId1" Type="http://schemas.openxmlformats.org/officeDocument/2006/relationships/hyperlink" Target="http://testurl/" TargetMode="External"/><Relationship Id="rId6" Type="http://schemas.openxmlformats.org/officeDocument/2006/relationships/hyperlink" Target="http://testurl/" TargetMode="External"/><Relationship Id="rId5" Type="http://schemas.openxmlformats.org/officeDocument/2006/relationships/hyperlink" Target="http://www.bank.com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esturl/" TargetMode="External"/><Relationship Id="rId9" Type="http://schemas.openxmlformats.org/officeDocument/2006/relationships/hyperlink" Target="http://www.bank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A11" sqref="A11:XFD11"/>
    </sheetView>
  </sheetViews>
  <sheetFormatPr defaultRowHeight="15" x14ac:dyDescent="0.25"/>
  <sheetData>
    <row r="11" spans="5:6" x14ac:dyDescent="0.25">
      <c r="E11" t="s">
        <v>0</v>
      </c>
      <c r="F1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23" sqref="D23"/>
    </sheetView>
  </sheetViews>
  <sheetFormatPr defaultRowHeight="15" x14ac:dyDescent="0.25"/>
  <cols>
    <col min="1" max="1" width="22.28515625" customWidth="1"/>
    <col min="2" max="2" width="32.7109375" bestFit="1" customWidth="1"/>
    <col min="3" max="3" width="24.42578125" customWidth="1"/>
    <col min="4" max="4" width="18" customWidth="1"/>
    <col min="5" max="5" width="17.7109375" customWidth="1"/>
    <col min="6" max="6" width="16.7109375" customWidth="1"/>
    <col min="7" max="7" width="18.28515625" customWidth="1"/>
  </cols>
  <sheetData>
    <row r="1" spans="1:7" s="2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29</v>
      </c>
      <c r="B2" t="s">
        <v>20</v>
      </c>
      <c r="C2" s="3">
        <v>42734</v>
      </c>
      <c r="D2" t="s">
        <v>21</v>
      </c>
      <c r="E2" s="3">
        <v>42734</v>
      </c>
      <c r="F2" t="s">
        <v>20</v>
      </c>
      <c r="G2" s="3">
        <v>42734</v>
      </c>
    </row>
    <row r="3" spans="1:7" x14ac:dyDescent="0.25">
      <c r="A3" t="s">
        <v>25</v>
      </c>
      <c r="B3" t="s">
        <v>26</v>
      </c>
      <c r="C3" s="3">
        <f ca="1">TODAY()</f>
        <v>42909</v>
      </c>
      <c r="D3" t="s">
        <v>21</v>
      </c>
      <c r="E3" s="3">
        <f ca="1">TODAY()</f>
        <v>42909</v>
      </c>
      <c r="G3" s="3">
        <f ca="1">TODAY()</f>
        <v>42909</v>
      </c>
    </row>
    <row r="4" spans="1:7" x14ac:dyDescent="0.25">
      <c r="A4" t="s">
        <v>28</v>
      </c>
      <c r="B4" t="s">
        <v>20</v>
      </c>
      <c r="C4" s="3">
        <v>42734</v>
      </c>
      <c r="D4" t="s">
        <v>21</v>
      </c>
      <c r="E4" s="3">
        <v>42734</v>
      </c>
      <c r="F4" t="s">
        <v>20</v>
      </c>
      <c r="G4" s="3">
        <f t="shared" ref="G4:G6" ca="1" si="0">TODAY()</f>
        <v>42909</v>
      </c>
    </row>
    <row r="5" spans="1:7" x14ac:dyDescent="0.25">
      <c r="A5" t="s">
        <v>30</v>
      </c>
      <c r="B5" t="s">
        <v>20</v>
      </c>
      <c r="C5" s="3">
        <v>42734</v>
      </c>
      <c r="D5" t="s">
        <v>21</v>
      </c>
      <c r="E5" s="3">
        <v>42734</v>
      </c>
      <c r="F5" t="s">
        <v>20</v>
      </c>
      <c r="G5" s="3">
        <f t="shared" ca="1" si="0"/>
        <v>42909</v>
      </c>
    </row>
    <row r="6" spans="1:7" x14ac:dyDescent="0.25">
      <c r="A6" t="s">
        <v>31</v>
      </c>
      <c r="B6" t="s">
        <v>20</v>
      </c>
      <c r="C6" s="3">
        <v>42734</v>
      </c>
      <c r="D6" t="s">
        <v>21</v>
      </c>
      <c r="E6" s="3">
        <v>42734</v>
      </c>
      <c r="F6" t="s">
        <v>20</v>
      </c>
      <c r="G6" s="3">
        <f t="shared" ca="1" si="0"/>
        <v>42909</v>
      </c>
    </row>
    <row r="7" spans="1:7" x14ac:dyDescent="0.25">
      <c r="A7" t="s">
        <v>75</v>
      </c>
      <c r="D7" t="s">
        <v>21</v>
      </c>
      <c r="G7" s="3">
        <f ca="1">TODAY()</f>
        <v>42909</v>
      </c>
    </row>
    <row r="8" spans="1:7" x14ac:dyDescent="0.25">
      <c r="A8" s="8" t="s">
        <v>82</v>
      </c>
      <c r="B8" t="s">
        <v>20</v>
      </c>
      <c r="C8" s="3">
        <v>42734</v>
      </c>
      <c r="D8" t="s">
        <v>21</v>
      </c>
      <c r="E8" s="3">
        <v>42734</v>
      </c>
      <c r="F8" t="s">
        <v>20</v>
      </c>
      <c r="G8" s="3">
        <f ca="1">TODAY()</f>
        <v>42909</v>
      </c>
    </row>
    <row r="9" spans="1:7" x14ac:dyDescent="0.25">
      <c r="A9" s="8" t="s">
        <v>98</v>
      </c>
      <c r="B9" t="s">
        <v>20</v>
      </c>
      <c r="C9" s="3">
        <v>42734</v>
      </c>
      <c r="D9" t="s">
        <v>21</v>
      </c>
      <c r="E9" s="3">
        <v>42734</v>
      </c>
      <c r="F9" t="s">
        <v>20</v>
      </c>
      <c r="G9" s="3">
        <f ca="1">TODAY()</f>
        <v>42909</v>
      </c>
    </row>
    <row r="10" spans="1:7" x14ac:dyDescent="0.25">
      <c r="A10" s="8" t="s">
        <v>99</v>
      </c>
      <c r="B10" t="s">
        <v>20</v>
      </c>
      <c r="C10" s="3">
        <v>42734</v>
      </c>
      <c r="D10" t="s">
        <v>21</v>
      </c>
      <c r="E10" s="3">
        <v>42734</v>
      </c>
      <c r="F10" t="s">
        <v>20</v>
      </c>
      <c r="G10" s="3">
        <f ca="1">TODAY()</f>
        <v>42909</v>
      </c>
    </row>
    <row r="11" spans="1:7" x14ac:dyDescent="0.25">
      <c r="A11" t="s">
        <v>96</v>
      </c>
      <c r="B11" t="s">
        <v>20</v>
      </c>
      <c r="C11" s="3">
        <v>42734</v>
      </c>
      <c r="D11" t="s">
        <v>21</v>
      </c>
      <c r="E11" s="3">
        <v>42734</v>
      </c>
      <c r="F11" t="s">
        <v>20</v>
      </c>
      <c r="G11" s="3">
        <f t="shared" ref="G11" ca="1" si="1">TODAY()</f>
        <v>42909</v>
      </c>
    </row>
  </sheetData>
  <dataValidations count="1">
    <dataValidation type="list" allowBlank="1" showInputMessage="1" showErrorMessage="1" sqref="D2:D1048576">
      <formula1>"Net,Gross"</formula1>
    </dataValidation>
  </dataValidations>
  <pageMargins left="0.7" right="0.7" top="0.75" bottom="0.75" header="0.3" footer="0.3"/>
  <pageSetup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3" sqref="A13"/>
    </sheetView>
  </sheetViews>
  <sheetFormatPr defaultRowHeight="15" x14ac:dyDescent="0.25"/>
  <cols>
    <col min="1" max="1" width="21.7109375" customWidth="1"/>
    <col min="2" max="2" width="24.140625" customWidth="1"/>
    <col min="3" max="3" width="37.140625" customWidth="1"/>
    <col min="4" max="4" width="26.85546875" customWidth="1"/>
    <col min="5" max="5" width="22.42578125" customWidth="1"/>
    <col min="6" max="6" width="19.85546875" customWidth="1"/>
    <col min="7" max="7" width="18.7109375" customWidth="1"/>
  </cols>
  <sheetData>
    <row r="1" spans="1:8" s="2" customFormat="1" x14ac:dyDescent="0.25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80</v>
      </c>
    </row>
    <row r="2" spans="1:8" x14ac:dyDescent="0.25">
      <c r="A2" t="s">
        <v>29</v>
      </c>
      <c r="B2" t="s">
        <v>22</v>
      </c>
      <c r="C2" s="4" t="s">
        <v>23</v>
      </c>
      <c r="D2" s="3">
        <f t="shared" ref="D2:F7" ca="1" si="0">TODAY()</f>
        <v>42909</v>
      </c>
      <c r="E2" s="3">
        <f t="shared" ca="1" si="0"/>
        <v>42909</v>
      </c>
      <c r="F2" s="3">
        <f t="shared" ca="1" si="0"/>
        <v>42909</v>
      </c>
      <c r="G2">
        <v>20</v>
      </c>
    </row>
    <row r="3" spans="1:8" x14ac:dyDescent="0.25">
      <c r="A3" t="s">
        <v>25</v>
      </c>
      <c r="C3" t="s">
        <v>27</v>
      </c>
      <c r="D3" s="3">
        <f t="shared" ca="1" si="0"/>
        <v>42909</v>
      </c>
      <c r="E3" s="3">
        <f t="shared" ca="1" si="0"/>
        <v>42909</v>
      </c>
      <c r="F3" s="3">
        <f t="shared" ca="1" si="0"/>
        <v>42909</v>
      </c>
      <c r="G3" s="5">
        <v>123192873918273</v>
      </c>
    </row>
    <row r="4" spans="1:8" x14ac:dyDescent="0.25">
      <c r="A4" t="s">
        <v>30</v>
      </c>
      <c r="B4" t="s">
        <v>22</v>
      </c>
      <c r="C4" s="4" t="s">
        <v>23</v>
      </c>
      <c r="D4" s="3">
        <f t="shared" ca="1" si="0"/>
        <v>42909</v>
      </c>
      <c r="E4" s="3">
        <f t="shared" ca="1" si="0"/>
        <v>42909</v>
      </c>
      <c r="F4" s="3">
        <f t="shared" ca="1" si="0"/>
        <v>42909</v>
      </c>
      <c r="G4">
        <v>20</v>
      </c>
    </row>
    <row r="5" spans="1:8" x14ac:dyDescent="0.25">
      <c r="A5" t="s">
        <v>31</v>
      </c>
      <c r="B5" t="s">
        <v>22</v>
      </c>
      <c r="C5" s="4" t="s">
        <v>23</v>
      </c>
      <c r="D5" s="3">
        <f t="shared" ca="1" si="0"/>
        <v>42909</v>
      </c>
      <c r="E5" s="3">
        <f t="shared" ca="1" si="0"/>
        <v>42909</v>
      </c>
      <c r="F5" s="3">
        <f t="shared" ca="1" si="0"/>
        <v>42909</v>
      </c>
      <c r="G5">
        <v>20</v>
      </c>
    </row>
    <row r="6" spans="1:8" x14ac:dyDescent="0.25">
      <c r="A6" t="s">
        <v>28</v>
      </c>
      <c r="B6" t="s">
        <v>22</v>
      </c>
      <c r="C6" s="4" t="s">
        <v>23</v>
      </c>
      <c r="D6" s="3">
        <f t="shared" ca="1" si="0"/>
        <v>42909</v>
      </c>
      <c r="E6" s="3">
        <f t="shared" ca="1" si="0"/>
        <v>42909</v>
      </c>
      <c r="F6" s="3">
        <f t="shared" ca="1" si="0"/>
        <v>42909</v>
      </c>
      <c r="G6">
        <v>20</v>
      </c>
    </row>
    <row r="7" spans="1:8" x14ac:dyDescent="0.25">
      <c r="A7" t="s">
        <v>75</v>
      </c>
      <c r="B7" t="s">
        <v>77</v>
      </c>
      <c r="C7" s="4" t="s">
        <v>76</v>
      </c>
      <c r="D7" s="3">
        <f t="shared" ca="1" si="0"/>
        <v>42909</v>
      </c>
      <c r="E7" s="3">
        <f t="shared" ca="1" si="0"/>
        <v>42909</v>
      </c>
      <c r="F7" s="3">
        <f t="shared" ca="1" si="0"/>
        <v>42909</v>
      </c>
      <c r="G7" s="7" t="s">
        <v>78</v>
      </c>
    </row>
    <row r="8" spans="1:8" x14ac:dyDescent="0.25">
      <c r="A8" t="s">
        <v>81</v>
      </c>
      <c r="H8">
        <v>50</v>
      </c>
    </row>
    <row r="9" spans="1:8" x14ac:dyDescent="0.25">
      <c r="A9" t="s">
        <v>79</v>
      </c>
      <c r="H9">
        <v>0</v>
      </c>
    </row>
    <row r="10" spans="1:8" x14ac:dyDescent="0.25">
      <c r="A10" s="8" t="s">
        <v>82</v>
      </c>
      <c r="B10" t="s">
        <v>22</v>
      </c>
      <c r="C10" s="4" t="s">
        <v>23</v>
      </c>
      <c r="D10" s="3">
        <f t="shared" ref="D10:F13" ca="1" si="1">TODAY()</f>
        <v>42909</v>
      </c>
      <c r="E10" s="3">
        <f t="shared" ca="1" si="1"/>
        <v>42909</v>
      </c>
      <c r="F10" s="3">
        <f t="shared" ca="1" si="1"/>
        <v>42909</v>
      </c>
      <c r="G10">
        <v>20</v>
      </c>
    </row>
    <row r="11" spans="1:8" x14ac:dyDescent="0.25">
      <c r="A11" s="8" t="s">
        <v>96</v>
      </c>
      <c r="B11" t="s">
        <v>97</v>
      </c>
      <c r="C11" s="4" t="s">
        <v>76</v>
      </c>
      <c r="D11" s="3">
        <f t="shared" ca="1" si="1"/>
        <v>42909</v>
      </c>
      <c r="E11" s="3">
        <f t="shared" ca="1" si="1"/>
        <v>42909</v>
      </c>
      <c r="F11" s="3">
        <f t="shared" ca="1" si="1"/>
        <v>42909</v>
      </c>
      <c r="G11">
        <v>9873210987</v>
      </c>
    </row>
    <row r="12" spans="1:8" x14ac:dyDescent="0.25">
      <c r="A12" s="8" t="s">
        <v>98</v>
      </c>
      <c r="B12" t="s">
        <v>77</v>
      </c>
      <c r="C12" s="4" t="s">
        <v>76</v>
      </c>
      <c r="D12" s="3">
        <f t="shared" ca="1" si="1"/>
        <v>42909</v>
      </c>
      <c r="E12" s="3">
        <f t="shared" ca="1" si="1"/>
        <v>42909</v>
      </c>
      <c r="F12" s="3">
        <f t="shared" ca="1" si="1"/>
        <v>42909</v>
      </c>
      <c r="G12" s="7" t="s">
        <v>78</v>
      </c>
    </row>
    <row r="13" spans="1:8" x14ac:dyDescent="0.25">
      <c r="A13" s="8" t="s">
        <v>99</v>
      </c>
      <c r="B13" t="s">
        <v>77</v>
      </c>
      <c r="C13" s="4" t="s">
        <v>76</v>
      </c>
      <c r="D13" s="3">
        <f t="shared" ca="1" si="1"/>
        <v>42909</v>
      </c>
      <c r="E13" s="3">
        <f t="shared" ca="1" si="1"/>
        <v>42909</v>
      </c>
      <c r="F13" s="3">
        <f t="shared" ca="1" si="1"/>
        <v>42909</v>
      </c>
      <c r="G13" s="7" t="s">
        <v>78</v>
      </c>
    </row>
  </sheetData>
  <hyperlinks>
    <hyperlink ref="C2" r:id="rId1"/>
    <hyperlink ref="C4" r:id="rId2"/>
    <hyperlink ref="C5" r:id="rId3"/>
    <hyperlink ref="C6" r:id="rId4"/>
    <hyperlink ref="C7" r:id="rId5"/>
    <hyperlink ref="C10" r:id="rId6"/>
    <hyperlink ref="C11" r:id="rId7"/>
    <hyperlink ref="C12" r:id="rId8"/>
    <hyperlink ref="C13" r:id="rId9"/>
  </hyperlinks>
  <pageMargins left="0.7" right="0.7" top="0.75" bottom="0.75" header="0.3" footer="0.3"/>
  <pageSetup orientation="portrait" horizontalDpi="90" verticalDpi="9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31" sqref="F31"/>
    </sheetView>
  </sheetViews>
  <sheetFormatPr defaultRowHeight="15" x14ac:dyDescent="0.25"/>
  <cols>
    <col min="1" max="1" width="25.7109375" bestFit="1" customWidth="1"/>
    <col min="2" max="2" width="15.85546875" customWidth="1"/>
    <col min="3" max="3" width="12.7109375" customWidth="1"/>
    <col min="4" max="4" width="21.5703125" customWidth="1"/>
    <col min="5" max="5" width="23.140625" customWidth="1"/>
    <col min="6" max="6" width="26.7109375" customWidth="1"/>
  </cols>
  <sheetData>
    <row r="1" spans="1:6" s="2" customFormat="1" x14ac:dyDescent="0.25">
      <c r="A1" s="2" t="s">
        <v>2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x14ac:dyDescent="0.25">
      <c r="A2" t="s">
        <v>29</v>
      </c>
      <c r="B2">
        <v>1234</v>
      </c>
      <c r="C2">
        <v>1233</v>
      </c>
      <c r="D2" t="s">
        <v>24</v>
      </c>
      <c r="E2">
        <v>1234</v>
      </c>
    </row>
    <row r="3" spans="1:6" x14ac:dyDescent="0.25">
      <c r="A3" t="s">
        <v>25</v>
      </c>
      <c r="B3">
        <v>12323</v>
      </c>
      <c r="C3">
        <v>12323</v>
      </c>
      <c r="D3" t="s">
        <v>24</v>
      </c>
      <c r="E3">
        <v>123456789</v>
      </c>
      <c r="F3">
        <v>9321810</v>
      </c>
    </row>
    <row r="4" spans="1:6" x14ac:dyDescent="0.25">
      <c r="A4" t="s">
        <v>30</v>
      </c>
      <c r="B4">
        <v>1234</v>
      </c>
      <c r="C4">
        <v>1233</v>
      </c>
      <c r="D4" t="s">
        <v>24</v>
      </c>
      <c r="E4">
        <v>1234</v>
      </c>
    </row>
    <row r="5" spans="1:6" x14ac:dyDescent="0.25">
      <c r="A5" t="s">
        <v>31</v>
      </c>
      <c r="B5">
        <v>1234</v>
      </c>
      <c r="C5">
        <v>1233</v>
      </c>
      <c r="D5" t="s">
        <v>24</v>
      </c>
      <c r="E5">
        <v>1234</v>
      </c>
    </row>
    <row r="6" spans="1:6" x14ac:dyDescent="0.25">
      <c r="A6" t="s">
        <v>28</v>
      </c>
      <c r="B6">
        <v>1234</v>
      </c>
      <c r="C6">
        <v>1233</v>
      </c>
      <c r="D6" t="s">
        <v>24</v>
      </c>
      <c r="E6">
        <v>1234</v>
      </c>
    </row>
    <row r="7" spans="1:6" x14ac:dyDescent="0.25">
      <c r="A7" t="s">
        <v>75</v>
      </c>
      <c r="B7">
        <v>213</v>
      </c>
      <c r="C7">
        <v>213</v>
      </c>
      <c r="D7" t="s">
        <v>24</v>
      </c>
      <c r="E7">
        <v>123456789</v>
      </c>
      <c r="F7">
        <v>321098</v>
      </c>
    </row>
    <row r="8" spans="1:6" x14ac:dyDescent="0.25">
      <c r="A8" s="8" t="s">
        <v>82</v>
      </c>
      <c r="B8">
        <v>1234</v>
      </c>
      <c r="C8">
        <v>1233</v>
      </c>
      <c r="D8" t="s">
        <v>24</v>
      </c>
      <c r="E8">
        <v>1234</v>
      </c>
    </row>
    <row r="9" spans="1:6" x14ac:dyDescent="0.25">
      <c r="A9" s="8" t="s">
        <v>96</v>
      </c>
      <c r="B9">
        <v>213</v>
      </c>
      <c r="C9">
        <v>213</v>
      </c>
      <c r="D9" t="s">
        <v>24</v>
      </c>
      <c r="E9">
        <v>123456789</v>
      </c>
      <c r="F9">
        <v>321098</v>
      </c>
    </row>
    <row r="10" spans="1:6" x14ac:dyDescent="0.25">
      <c r="A10" s="8" t="s">
        <v>98</v>
      </c>
      <c r="B10">
        <v>213</v>
      </c>
      <c r="C10">
        <v>213</v>
      </c>
      <c r="D10" t="s">
        <v>24</v>
      </c>
      <c r="E10">
        <v>123456789</v>
      </c>
      <c r="F10">
        <v>321098</v>
      </c>
    </row>
    <row r="11" spans="1:6" x14ac:dyDescent="0.25">
      <c r="A11" s="8" t="s">
        <v>99</v>
      </c>
      <c r="B11">
        <v>213</v>
      </c>
      <c r="C11">
        <v>213</v>
      </c>
      <c r="D11" t="s">
        <v>24</v>
      </c>
      <c r="E11">
        <v>123456789</v>
      </c>
      <c r="F11">
        <v>321098</v>
      </c>
    </row>
  </sheetData>
  <dataValidations count="1">
    <dataValidation type="list" allowBlank="1" showInputMessage="1" showErrorMessage="1" sqref="D2:D1048576">
      <formula1>"ON,OFF"</formula1>
    </dataValidation>
  </dataValidations>
  <pageMargins left="0.7" right="0.7" top="0.75" bottom="0.75" header="0.3" footer="0.3"/>
  <pageSetup orientation="portrait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opLeftCell="A58" workbookViewId="0">
      <selection activeCell="S87" sqref="S87"/>
    </sheetView>
  </sheetViews>
  <sheetFormatPr defaultRowHeight="15" x14ac:dyDescent="0.25"/>
  <cols>
    <col min="1" max="1" width="57.7109375" bestFit="1" customWidth="1"/>
    <col min="2" max="2" width="43.7109375" style="12" customWidth="1"/>
    <col min="3" max="3" width="127.5703125" bestFit="1" customWidth="1"/>
    <col min="4" max="4" width="18.140625" bestFit="1" customWidth="1"/>
    <col min="5" max="5" width="27.5703125" bestFit="1" customWidth="1"/>
    <col min="6" max="6" width="31.7109375" bestFit="1" customWidth="1"/>
    <col min="7" max="7" width="47.85546875" customWidth="1"/>
    <col min="8" max="8" width="41.28515625" bestFit="1" customWidth="1"/>
    <col min="9" max="9" width="30.42578125" customWidth="1"/>
    <col min="10" max="10" width="31.7109375" bestFit="1" customWidth="1"/>
    <col min="11" max="11" width="15.5703125" bestFit="1" customWidth="1"/>
    <col min="12" max="12" width="15.5703125" customWidth="1"/>
    <col min="13" max="13" width="16.42578125" bestFit="1" customWidth="1"/>
    <col min="14" max="14" width="12.85546875" bestFit="1" customWidth="1"/>
    <col min="16" max="16" width="10.85546875" bestFit="1" customWidth="1"/>
    <col min="17" max="17" width="10.5703125" bestFit="1" customWidth="1"/>
    <col min="18" max="18" width="9.85546875" bestFit="1" customWidth="1"/>
    <col min="19" max="19" width="10.7109375" bestFit="1" customWidth="1"/>
    <col min="20" max="20" width="10.42578125" bestFit="1" customWidth="1"/>
    <col min="21" max="21" width="9.7109375" bestFit="1" customWidth="1"/>
    <col min="22" max="22" width="20.7109375" bestFit="1" customWidth="1"/>
    <col min="23" max="23" width="18.7109375" bestFit="1" customWidth="1"/>
    <col min="24" max="24" width="21.7109375" bestFit="1" customWidth="1"/>
    <col min="25" max="25" width="22.140625" bestFit="1" customWidth="1"/>
    <col min="26" max="26" width="32.42578125" bestFit="1" customWidth="1"/>
    <col min="27" max="27" width="29.42578125" bestFit="1" customWidth="1"/>
    <col min="28" max="28" width="27" bestFit="1" customWidth="1"/>
    <col min="29" max="29" width="34.28515625" bestFit="1" customWidth="1"/>
    <col min="30" max="30" width="28.28515625" bestFit="1" customWidth="1"/>
  </cols>
  <sheetData>
    <row r="1" spans="1:32" x14ac:dyDescent="0.25">
      <c r="A1" s="2" t="s">
        <v>2</v>
      </c>
      <c r="B1" s="11" t="s">
        <v>118</v>
      </c>
      <c r="C1" s="10" t="s">
        <v>100</v>
      </c>
      <c r="D1" s="2" t="s">
        <v>90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39</v>
      </c>
      <c r="N1" s="2" t="s">
        <v>49</v>
      </c>
      <c r="O1" s="2" t="s">
        <v>50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13" t="s">
        <v>121</v>
      </c>
      <c r="W1" s="13" t="s">
        <v>114</v>
      </c>
      <c r="X1" s="13" t="s">
        <v>115</v>
      </c>
      <c r="Y1" s="13" t="s">
        <v>116</v>
      </c>
      <c r="Z1" s="13" t="s">
        <v>123</v>
      </c>
      <c r="AA1" s="13" t="s">
        <v>124</v>
      </c>
      <c r="AB1" s="13" t="s">
        <v>134</v>
      </c>
      <c r="AC1" s="13" t="s">
        <v>135</v>
      </c>
      <c r="AD1" s="13" t="s">
        <v>167</v>
      </c>
      <c r="AE1" s="9" t="s">
        <v>203</v>
      </c>
      <c r="AF1" s="9" t="s">
        <v>204</v>
      </c>
    </row>
    <row r="2" spans="1:32" x14ac:dyDescent="0.25">
      <c r="A2" t="s">
        <v>46</v>
      </c>
      <c r="E2" t="s">
        <v>40</v>
      </c>
      <c r="F2">
        <v>701</v>
      </c>
      <c r="G2" t="s">
        <v>43</v>
      </c>
      <c r="H2" t="s">
        <v>44</v>
      </c>
      <c r="I2" t="s">
        <v>45</v>
      </c>
      <c r="J2">
        <v>100</v>
      </c>
    </row>
    <row r="3" spans="1:32" x14ac:dyDescent="0.25">
      <c r="A3" t="s">
        <v>47</v>
      </c>
      <c r="E3" t="s">
        <v>41</v>
      </c>
      <c r="F3">
        <v>702</v>
      </c>
      <c r="G3" t="s">
        <v>43</v>
      </c>
      <c r="H3" t="s">
        <v>44</v>
      </c>
      <c r="I3" t="s">
        <v>45</v>
      </c>
      <c r="J3">
        <v>100</v>
      </c>
    </row>
    <row r="4" spans="1:32" x14ac:dyDescent="0.25">
      <c r="A4" t="s">
        <v>48</v>
      </c>
      <c r="E4" t="s">
        <v>42</v>
      </c>
      <c r="F4">
        <v>704</v>
      </c>
      <c r="H4" t="s">
        <v>44</v>
      </c>
      <c r="I4" t="s">
        <v>45</v>
      </c>
      <c r="J4">
        <v>100</v>
      </c>
      <c r="K4">
        <v>300</v>
      </c>
      <c r="M4">
        <v>89700</v>
      </c>
      <c r="N4">
        <v>90000</v>
      </c>
      <c r="O4">
        <v>50</v>
      </c>
    </row>
    <row r="5" spans="1:32" x14ac:dyDescent="0.25">
      <c r="A5" t="s">
        <v>58</v>
      </c>
      <c r="D5" t="s">
        <v>91</v>
      </c>
      <c r="E5" t="s">
        <v>59</v>
      </c>
      <c r="F5" t="s">
        <v>63</v>
      </c>
      <c r="G5" t="s">
        <v>60</v>
      </c>
      <c r="H5" t="s">
        <v>61</v>
      </c>
      <c r="I5" t="s">
        <v>62</v>
      </c>
      <c r="J5" t="s">
        <v>64</v>
      </c>
      <c r="K5" s="6" t="s">
        <v>67</v>
      </c>
      <c r="L5" s="6" t="s">
        <v>68</v>
      </c>
      <c r="M5" s="6" t="s">
        <v>69</v>
      </c>
      <c r="P5" s="6" t="s">
        <v>65</v>
      </c>
      <c r="Q5" s="6" t="s">
        <v>65</v>
      </c>
      <c r="R5" s="6" t="s">
        <v>65</v>
      </c>
      <c r="S5" s="6" t="s">
        <v>66</v>
      </c>
      <c r="T5" s="6" t="s">
        <v>66</v>
      </c>
      <c r="U5" s="6" t="s">
        <v>66</v>
      </c>
    </row>
    <row r="6" spans="1:32" x14ac:dyDescent="0.25">
      <c r="A6" t="s">
        <v>70</v>
      </c>
      <c r="D6" t="s">
        <v>91</v>
      </c>
      <c r="E6" t="s">
        <v>71</v>
      </c>
      <c r="F6" t="s">
        <v>72</v>
      </c>
      <c r="G6" t="s">
        <v>73</v>
      </c>
      <c r="H6" t="s">
        <v>74</v>
      </c>
      <c r="I6" t="s">
        <v>62</v>
      </c>
      <c r="J6" t="s">
        <v>64</v>
      </c>
    </row>
    <row r="7" spans="1:32" x14ac:dyDescent="0.25">
      <c r="A7" t="s">
        <v>83</v>
      </c>
      <c r="D7" t="s">
        <v>92</v>
      </c>
      <c r="E7" t="s">
        <v>84</v>
      </c>
      <c r="F7" t="s">
        <v>93</v>
      </c>
      <c r="G7" t="s">
        <v>94</v>
      </c>
      <c r="H7" t="s">
        <v>85</v>
      </c>
      <c r="I7" t="s">
        <v>95</v>
      </c>
      <c r="J7" s="6" t="s">
        <v>86</v>
      </c>
      <c r="K7" s="6" t="s">
        <v>87</v>
      </c>
      <c r="L7" s="6" t="s">
        <v>88</v>
      </c>
      <c r="M7" s="6" t="s">
        <v>89</v>
      </c>
    </row>
    <row r="8" spans="1:32" x14ac:dyDescent="0.25">
      <c r="A8" t="s">
        <v>103</v>
      </c>
      <c r="C8" s="9" t="s">
        <v>101</v>
      </c>
      <c r="E8" t="s">
        <v>106</v>
      </c>
      <c r="F8" t="s">
        <v>109</v>
      </c>
      <c r="G8" t="s">
        <v>117</v>
      </c>
      <c r="H8" t="s">
        <v>111</v>
      </c>
      <c r="I8" t="s">
        <v>45</v>
      </c>
      <c r="J8" t="str">
        <f>TEXT(875,"#,##0.00")</f>
        <v>875.00</v>
      </c>
      <c r="Q8" t="str">
        <f>TEXT(25,"#,##0.00")</f>
        <v>25.00</v>
      </c>
      <c r="T8" t="str">
        <f>TEXT(900,"#,##0.00")</f>
        <v>900.00</v>
      </c>
    </row>
    <row r="9" spans="1:32" x14ac:dyDescent="0.25">
      <c r="A9" t="s">
        <v>104</v>
      </c>
      <c r="C9" s="9" t="s">
        <v>101</v>
      </c>
      <c r="E9" t="s">
        <v>107</v>
      </c>
      <c r="F9" t="s">
        <v>110</v>
      </c>
      <c r="H9" t="s">
        <v>112</v>
      </c>
      <c r="I9" t="s">
        <v>45</v>
      </c>
      <c r="J9" t="str">
        <f t="shared" ref="J9:J10" si="0">TEXT(875,"#,##0.00")</f>
        <v>875.00</v>
      </c>
      <c r="P9" t="str">
        <f>TEXT(25,"#,##0.00")</f>
        <v>25.00</v>
      </c>
      <c r="S9" t="str">
        <f>TEXT(900,"#,##0.00")</f>
        <v>900.00</v>
      </c>
    </row>
    <row r="10" spans="1:32" x14ac:dyDescent="0.25">
      <c r="A10" t="s">
        <v>105</v>
      </c>
      <c r="C10" s="9" t="s">
        <v>101</v>
      </c>
      <c r="E10" t="s">
        <v>108</v>
      </c>
      <c r="F10" t="s">
        <v>122</v>
      </c>
      <c r="H10" t="s">
        <v>113</v>
      </c>
      <c r="I10" t="s">
        <v>45</v>
      </c>
      <c r="J10" t="str">
        <f t="shared" si="0"/>
        <v>875.00</v>
      </c>
      <c r="R10" t="str">
        <f>TEXT(25,"#,##0.00")</f>
        <v>25.00</v>
      </c>
      <c r="U10" t="str">
        <f>TEXT(900,"#,##0.00")</f>
        <v>900.00</v>
      </c>
    </row>
    <row r="11" spans="1:32" x14ac:dyDescent="0.25">
      <c r="A11" t="s">
        <v>102</v>
      </c>
      <c r="V11" t="str">
        <f>TEXT(2650,"#,##0.00")</f>
        <v>2,650.00</v>
      </c>
      <c r="W11" t="str">
        <f>TEXT(925,"#,##0.00")</f>
        <v>925.00</v>
      </c>
      <c r="X11" t="str">
        <f>TEXT(88275,"#,##0.00")</f>
        <v>88,275.00</v>
      </c>
      <c r="Y11">
        <v>50</v>
      </c>
      <c r="Z11" t="str">
        <f>TEXT(88325,"#,##0.00")</f>
        <v>88,325.00</v>
      </c>
      <c r="AA11" t="str">
        <f>TEXT(925,"#,##0.00")</f>
        <v>925.00</v>
      </c>
      <c r="AC11" t="str">
        <f>TEXT(90900,"#,##0.00")</f>
        <v>90,900.00</v>
      </c>
    </row>
    <row r="12" spans="1:32" ht="27" customHeight="1" x14ac:dyDescent="0.25">
      <c r="A12" t="s">
        <v>119</v>
      </c>
      <c r="B12" s="12" t="s">
        <v>120</v>
      </c>
    </row>
    <row r="13" spans="1:32" x14ac:dyDescent="0.25">
      <c r="A13" t="s">
        <v>143</v>
      </c>
      <c r="C13" s="9" t="s">
        <v>101</v>
      </c>
      <c r="E13" t="s">
        <v>125</v>
      </c>
      <c r="F13" t="s">
        <v>128</v>
      </c>
      <c r="G13" t="s">
        <v>150</v>
      </c>
      <c r="H13" t="s">
        <v>44</v>
      </c>
      <c r="I13" t="s">
        <v>45</v>
      </c>
      <c r="J13" t="str">
        <f>TEXT(75,"#,##0.00")</f>
        <v>75.00</v>
      </c>
      <c r="Q13" t="str">
        <f>TEXT(25,"#,##0.00")</f>
        <v>25.00</v>
      </c>
    </row>
    <row r="14" spans="1:32" x14ac:dyDescent="0.25">
      <c r="A14" t="s">
        <v>142</v>
      </c>
      <c r="C14" s="9" t="s">
        <v>101</v>
      </c>
      <c r="E14" t="s">
        <v>125</v>
      </c>
      <c r="F14" t="s">
        <v>128</v>
      </c>
      <c r="G14" t="s">
        <v>150</v>
      </c>
      <c r="H14" t="s">
        <v>145</v>
      </c>
      <c r="I14" t="s">
        <v>45</v>
      </c>
      <c r="J14" t="str">
        <f>TEXT(50,"#,##0.00")</f>
        <v>50.00</v>
      </c>
    </row>
    <row r="15" spans="1:32" x14ac:dyDescent="0.25">
      <c r="A15" t="s">
        <v>147</v>
      </c>
      <c r="C15" s="9" t="s">
        <v>101</v>
      </c>
      <c r="E15" t="s">
        <v>126</v>
      </c>
      <c r="F15" t="s">
        <v>129</v>
      </c>
      <c r="G15" t="s">
        <v>150</v>
      </c>
      <c r="H15" t="s">
        <v>44</v>
      </c>
      <c r="I15" t="s">
        <v>45</v>
      </c>
      <c r="J15" t="str">
        <f>TEXT(75,"#,##0.00")</f>
        <v>75.00</v>
      </c>
      <c r="P15" t="str">
        <f>TEXT(25,"#,##0.00")</f>
        <v>25.00</v>
      </c>
    </row>
    <row r="16" spans="1:32" x14ac:dyDescent="0.25">
      <c r="A16" t="s">
        <v>148</v>
      </c>
      <c r="C16" s="9" t="s">
        <v>101</v>
      </c>
      <c r="E16" t="s">
        <v>126</v>
      </c>
      <c r="F16" t="s">
        <v>129</v>
      </c>
      <c r="G16" t="s">
        <v>150</v>
      </c>
      <c r="H16" t="s">
        <v>145</v>
      </c>
      <c r="I16" t="s">
        <v>45</v>
      </c>
      <c r="J16" t="str">
        <f>TEXT(50,"#,##0.00")</f>
        <v>50.00</v>
      </c>
    </row>
    <row r="17" spans="1:29" x14ac:dyDescent="0.25">
      <c r="A17" t="s">
        <v>149</v>
      </c>
      <c r="C17" s="9" t="s">
        <v>101</v>
      </c>
      <c r="E17" t="s">
        <v>127</v>
      </c>
      <c r="F17" t="s">
        <v>130</v>
      </c>
      <c r="G17" t="s">
        <v>150</v>
      </c>
      <c r="H17" t="s">
        <v>44</v>
      </c>
      <c r="I17" t="s">
        <v>45</v>
      </c>
      <c r="J17" t="str">
        <f>TEXT(75,"#,##0.00")</f>
        <v>75.00</v>
      </c>
      <c r="R17" t="str">
        <f>TEXT(25,"#,##0.00")</f>
        <v>25.00</v>
      </c>
    </row>
    <row r="18" spans="1:29" x14ac:dyDescent="0.25">
      <c r="A18" t="s">
        <v>144</v>
      </c>
      <c r="C18" s="9" t="s">
        <v>101</v>
      </c>
      <c r="E18" t="s">
        <v>127</v>
      </c>
      <c r="F18" t="s">
        <v>130</v>
      </c>
      <c r="G18" t="s">
        <v>150</v>
      </c>
      <c r="H18" t="s">
        <v>145</v>
      </c>
      <c r="I18" t="s">
        <v>45</v>
      </c>
      <c r="J18" t="str">
        <f>TEXT(50,"#,##0.00")</f>
        <v>50.00</v>
      </c>
    </row>
    <row r="19" spans="1:29" x14ac:dyDescent="0.25">
      <c r="A19" t="s">
        <v>136</v>
      </c>
      <c r="V19" t="str">
        <f>TEXT(400,"#,##0.00")</f>
        <v>400.00</v>
      </c>
      <c r="W19" t="str">
        <f>TEXT(25,"#,##0.00")</f>
        <v>25.00</v>
      </c>
      <c r="X19" t="str">
        <f>TEXT(89625,"#,##0.00")</f>
        <v>89,625.00</v>
      </c>
      <c r="Y19">
        <v>50</v>
      </c>
      <c r="Z19" t="str">
        <f>TEXT(89675,"#,##0.00")</f>
        <v>89,675.00</v>
      </c>
      <c r="AA19" t="str">
        <f>TEXT(25,"#,##0.00")</f>
        <v>25.00</v>
      </c>
    </row>
    <row r="20" spans="1:29" ht="90" customHeight="1" x14ac:dyDescent="0.25">
      <c r="A20" t="s">
        <v>137</v>
      </c>
      <c r="B20" s="12" t="s">
        <v>146</v>
      </c>
    </row>
    <row r="21" spans="1:29" x14ac:dyDescent="0.25">
      <c r="A21" t="s">
        <v>151</v>
      </c>
      <c r="C21" s="9" t="s">
        <v>101</v>
      </c>
      <c r="E21" t="s">
        <v>131</v>
      </c>
      <c r="F21" s="7" t="s">
        <v>161</v>
      </c>
      <c r="G21" t="s">
        <v>157</v>
      </c>
      <c r="H21" t="s">
        <v>44</v>
      </c>
      <c r="I21" t="s">
        <v>45</v>
      </c>
      <c r="J21" t="str">
        <f>TEXT(75,"#,##0.00")</f>
        <v>75.00</v>
      </c>
      <c r="Q21" t="str">
        <f>TEXT(25,"#,##0.00")</f>
        <v>25.00</v>
      </c>
    </row>
    <row r="22" spans="1:29" x14ac:dyDescent="0.25">
      <c r="A22" t="s">
        <v>156</v>
      </c>
      <c r="C22" s="9" t="s">
        <v>101</v>
      </c>
      <c r="E22" t="s">
        <v>131</v>
      </c>
      <c r="F22" s="7" t="s">
        <v>161</v>
      </c>
      <c r="G22" t="s">
        <v>157</v>
      </c>
      <c r="H22" t="s">
        <v>145</v>
      </c>
      <c r="I22" t="s">
        <v>45</v>
      </c>
      <c r="J22" t="str">
        <f>TEXT(50,"#,##0.00")</f>
        <v>50.00</v>
      </c>
    </row>
    <row r="23" spans="1:29" x14ac:dyDescent="0.25">
      <c r="A23" t="s">
        <v>152</v>
      </c>
      <c r="C23" s="9" t="s">
        <v>101</v>
      </c>
      <c r="E23" t="s">
        <v>132</v>
      </c>
      <c r="F23" s="7" t="s">
        <v>163</v>
      </c>
      <c r="G23" t="s">
        <v>158</v>
      </c>
      <c r="H23" t="s">
        <v>44</v>
      </c>
      <c r="I23" t="s">
        <v>45</v>
      </c>
      <c r="J23" t="str">
        <f>TEXT(75,"#,##0.00")</f>
        <v>75.00</v>
      </c>
      <c r="R23" t="str">
        <f>TEXT(25,"#,##0.00")</f>
        <v>25.00</v>
      </c>
    </row>
    <row r="24" spans="1:29" x14ac:dyDescent="0.25">
      <c r="A24" t="s">
        <v>153</v>
      </c>
      <c r="C24" s="9" t="s">
        <v>101</v>
      </c>
      <c r="E24" t="s">
        <v>132</v>
      </c>
      <c r="F24" s="7" t="s">
        <v>163</v>
      </c>
      <c r="G24" t="s">
        <v>158</v>
      </c>
      <c r="H24" t="s">
        <v>145</v>
      </c>
      <c r="I24" t="s">
        <v>45</v>
      </c>
      <c r="J24" t="str">
        <f>TEXT(50,"#,##0.00")</f>
        <v>50.00</v>
      </c>
    </row>
    <row r="25" spans="1:29" x14ac:dyDescent="0.25">
      <c r="A25" t="s">
        <v>154</v>
      </c>
      <c r="C25" s="9" t="s">
        <v>101</v>
      </c>
      <c r="E25" t="s">
        <v>133</v>
      </c>
      <c r="F25" s="7" t="s">
        <v>162</v>
      </c>
      <c r="G25" t="s">
        <v>159</v>
      </c>
      <c r="H25" t="s">
        <v>44</v>
      </c>
      <c r="I25" t="s">
        <v>45</v>
      </c>
      <c r="J25" t="str">
        <f>TEXT(75,"#,##0.00")</f>
        <v>75.00</v>
      </c>
      <c r="P25" t="str">
        <f>TEXT(25,"#,##0.00")</f>
        <v>25.00</v>
      </c>
    </row>
    <row r="26" spans="1:29" x14ac:dyDescent="0.25">
      <c r="A26" t="s">
        <v>155</v>
      </c>
      <c r="C26" s="9" t="s">
        <v>101</v>
      </c>
      <c r="E26" t="s">
        <v>133</v>
      </c>
      <c r="F26" s="7" t="s">
        <v>162</v>
      </c>
      <c r="G26" t="s">
        <v>159</v>
      </c>
      <c r="H26" t="s">
        <v>145</v>
      </c>
      <c r="I26" t="s">
        <v>45</v>
      </c>
      <c r="J26" t="str">
        <f>TEXT(50,"#,##0.00")</f>
        <v>50.00</v>
      </c>
    </row>
    <row r="27" spans="1:29" x14ac:dyDescent="0.25">
      <c r="A27" t="s">
        <v>138</v>
      </c>
      <c r="V27" t="str">
        <f>TEXT(400,"#,##0.00")</f>
        <v>400.00</v>
      </c>
      <c r="W27" t="str">
        <f>TEXT(25,"#,##0.00")</f>
        <v>25.00</v>
      </c>
      <c r="X27" t="str">
        <f>TEXT(89625,"#,##0.00")</f>
        <v>89,625.00</v>
      </c>
      <c r="Y27">
        <v>50</v>
      </c>
      <c r="Z27" t="str">
        <f>TEXT(89675,"#,##0.00")</f>
        <v>89,675.00</v>
      </c>
      <c r="AA27" t="str">
        <f>TEXT(25,"#,##0.00")</f>
        <v>25.00</v>
      </c>
      <c r="AC27" t="str">
        <f>TEXT(90900,"#,##0.00")</f>
        <v>90,900.00</v>
      </c>
    </row>
    <row r="28" spans="1:29" ht="105" x14ac:dyDescent="0.25">
      <c r="A28" t="s">
        <v>139</v>
      </c>
      <c r="B28" s="12" t="s">
        <v>160</v>
      </c>
    </row>
    <row r="29" spans="1:29" x14ac:dyDescent="0.25">
      <c r="A29" t="s">
        <v>205</v>
      </c>
      <c r="C29" s="9" t="s">
        <v>101</v>
      </c>
      <c r="E29" t="s">
        <v>125</v>
      </c>
      <c r="F29" s="7" t="s">
        <v>164</v>
      </c>
      <c r="H29" t="s">
        <v>44</v>
      </c>
      <c r="I29" t="s">
        <v>45</v>
      </c>
      <c r="J29" t="str">
        <f>TEXT(75,"#,##0.00")</f>
        <v>75.00</v>
      </c>
      <c r="Q29" t="str">
        <f>TEXT(25,"#,##0.00")</f>
        <v>25.00</v>
      </c>
      <c r="T29" t="str">
        <f>TEXT(25,"#,##0.00")</f>
        <v>25.00</v>
      </c>
    </row>
    <row r="30" spans="1:29" x14ac:dyDescent="0.25">
      <c r="A30" t="s">
        <v>206</v>
      </c>
      <c r="C30" s="9" t="s">
        <v>101</v>
      </c>
      <c r="E30" t="s">
        <v>125</v>
      </c>
      <c r="F30" s="7" t="s">
        <v>164</v>
      </c>
      <c r="H30" t="s">
        <v>145</v>
      </c>
      <c r="I30" t="s">
        <v>45</v>
      </c>
      <c r="J30" t="str">
        <f>TEXT(50,"#,##0.00")</f>
        <v>50.00</v>
      </c>
    </row>
    <row r="31" spans="1:29" x14ac:dyDescent="0.25">
      <c r="A31" t="s">
        <v>207</v>
      </c>
      <c r="C31" s="9" t="s">
        <v>101</v>
      </c>
      <c r="E31" t="s">
        <v>126</v>
      </c>
      <c r="F31" s="7" t="s">
        <v>165</v>
      </c>
      <c r="H31" t="s">
        <v>44</v>
      </c>
      <c r="I31" t="s">
        <v>45</v>
      </c>
      <c r="J31" t="str">
        <f>TEXT(75,"#,##0.00")</f>
        <v>75.00</v>
      </c>
      <c r="P31" t="str">
        <f>TEXT(25,"#,##0.00")</f>
        <v>25.00</v>
      </c>
      <c r="S31" t="str">
        <f>TEXT(25,"#,##0.00")</f>
        <v>25.00</v>
      </c>
    </row>
    <row r="32" spans="1:29" x14ac:dyDescent="0.25">
      <c r="A32" t="s">
        <v>208</v>
      </c>
      <c r="C32" s="9" t="s">
        <v>101</v>
      </c>
      <c r="E32" t="s">
        <v>126</v>
      </c>
      <c r="F32" s="7" t="s">
        <v>165</v>
      </c>
      <c r="H32" t="s">
        <v>145</v>
      </c>
      <c r="I32" t="s">
        <v>45</v>
      </c>
      <c r="J32" t="str">
        <f>TEXT(50,"#,##0.00")</f>
        <v>50.00</v>
      </c>
    </row>
    <row r="33" spans="1:30" x14ac:dyDescent="0.25">
      <c r="A33" t="s">
        <v>209</v>
      </c>
      <c r="C33" s="9" t="s">
        <v>101</v>
      </c>
      <c r="E33" t="s">
        <v>127</v>
      </c>
      <c r="F33" s="7" t="s">
        <v>166</v>
      </c>
      <c r="H33" t="s">
        <v>44</v>
      </c>
      <c r="I33" t="s">
        <v>45</v>
      </c>
      <c r="J33" t="str">
        <f>TEXT(75,"#,##0.00")</f>
        <v>75.00</v>
      </c>
      <c r="R33" t="str">
        <f>TEXT(25,"#,##0.00")</f>
        <v>25.00</v>
      </c>
      <c r="U33" t="str">
        <f>TEXT(25,"#,##0.00")</f>
        <v>25.00</v>
      </c>
    </row>
    <row r="34" spans="1:30" x14ac:dyDescent="0.25">
      <c r="A34" t="s">
        <v>210</v>
      </c>
      <c r="C34" s="9" t="s">
        <v>101</v>
      </c>
      <c r="E34" t="s">
        <v>127</v>
      </c>
      <c r="F34" s="7" t="s">
        <v>166</v>
      </c>
      <c r="H34" t="s">
        <v>145</v>
      </c>
      <c r="I34" t="s">
        <v>45</v>
      </c>
      <c r="J34" t="str">
        <f>TEXT(50,"#,##0.00")</f>
        <v>50.00</v>
      </c>
    </row>
    <row r="35" spans="1:30" x14ac:dyDescent="0.25">
      <c r="A35" t="s">
        <v>140</v>
      </c>
      <c r="V35" t="str">
        <f>TEXT(400,"#,##0.00")</f>
        <v>400.00</v>
      </c>
      <c r="W35" t="str">
        <f>TEXT(50,"#,##0.00")</f>
        <v>50.00</v>
      </c>
      <c r="X35" t="str">
        <f>TEXT(89650,"#,##0.00")</f>
        <v>89,650.00</v>
      </c>
      <c r="Y35">
        <v>50</v>
      </c>
      <c r="Z35" t="str">
        <f>TEXT(89700,"#,##0.00")</f>
        <v>89,700.00</v>
      </c>
      <c r="AA35" t="str">
        <f>TEXT(50,"#,##0.00")</f>
        <v>50.00</v>
      </c>
      <c r="AD35" t="s">
        <v>168</v>
      </c>
    </row>
    <row r="36" spans="1:30" ht="60.75" customHeight="1" x14ac:dyDescent="0.25">
      <c r="A36" t="s">
        <v>141</v>
      </c>
      <c r="B36" s="12" t="s">
        <v>211</v>
      </c>
    </row>
    <row r="37" spans="1:30" x14ac:dyDescent="0.25">
      <c r="A37" t="s">
        <v>169</v>
      </c>
      <c r="C37" s="9" t="s">
        <v>101</v>
      </c>
      <c r="E37" t="s">
        <v>173</v>
      </c>
      <c r="F37" s="7" t="s">
        <v>174</v>
      </c>
      <c r="G37" t="s">
        <v>176</v>
      </c>
      <c r="H37" t="s">
        <v>112</v>
      </c>
      <c r="I37" t="s">
        <v>111</v>
      </c>
      <c r="J37" t="str">
        <f>TEXT(-900,"#,##0.00")</f>
        <v>-900.00</v>
      </c>
    </row>
    <row r="38" spans="1:30" x14ac:dyDescent="0.25">
      <c r="A38" t="s">
        <v>170</v>
      </c>
      <c r="C38" s="9" t="s">
        <v>101</v>
      </c>
      <c r="E38" t="s">
        <v>173</v>
      </c>
      <c r="F38" s="7" t="s">
        <v>175</v>
      </c>
      <c r="G38" t="s">
        <v>177</v>
      </c>
      <c r="H38" t="s">
        <v>112</v>
      </c>
      <c r="I38" t="s">
        <v>45</v>
      </c>
      <c r="J38" t="str">
        <f>TEXT(-900,"#,##0.00")</f>
        <v>-900.00</v>
      </c>
    </row>
    <row r="39" spans="1:30" ht="45" x14ac:dyDescent="0.25">
      <c r="A39" t="s">
        <v>171</v>
      </c>
      <c r="B39" s="12" t="s">
        <v>172</v>
      </c>
    </row>
    <row r="40" spans="1:30" x14ac:dyDescent="0.25">
      <c r="A40" t="s">
        <v>178</v>
      </c>
      <c r="C40" s="9"/>
      <c r="V40" t="str">
        <f>TEXT(-1800,"#,##0.00")</f>
        <v>-1,800.00</v>
      </c>
      <c r="W40" t="str">
        <f>TEXT(900,"#,##0.00")</f>
        <v>900.00</v>
      </c>
      <c r="X40" t="str">
        <f>TEXT(92700,"#,##0.00")</f>
        <v>92,700.00</v>
      </c>
      <c r="Y40">
        <v>50</v>
      </c>
      <c r="Z40" t="str">
        <f>TEXT(92750,"#,##0.00")</f>
        <v>92,750.00</v>
      </c>
      <c r="AA40" t="str">
        <f>TEXT(900,"#,##0.00")</f>
        <v>900.00</v>
      </c>
    </row>
    <row r="41" spans="1:30" x14ac:dyDescent="0.25">
      <c r="A41" t="s">
        <v>200</v>
      </c>
      <c r="C41" s="9" t="s">
        <v>101</v>
      </c>
      <c r="E41" t="s">
        <v>107</v>
      </c>
      <c r="F41" t="s">
        <v>181</v>
      </c>
      <c r="G41" t="s">
        <v>184</v>
      </c>
      <c r="H41" t="s">
        <v>112</v>
      </c>
      <c r="I41" t="s">
        <v>45</v>
      </c>
      <c r="J41" t="str">
        <f>TEXT(75,"#,##0.00")</f>
        <v>75.00</v>
      </c>
      <c r="P41" t="str">
        <f>TEXT(25,"#,##0.00")</f>
        <v>25.00</v>
      </c>
      <c r="S41" t="str">
        <f>TEXT(100,"#,##0.00")</f>
        <v>100.00</v>
      </c>
    </row>
    <row r="42" spans="1:30" x14ac:dyDescent="0.25">
      <c r="A42" t="s">
        <v>187</v>
      </c>
      <c r="C42" s="9" t="s">
        <v>101</v>
      </c>
      <c r="E42" t="s">
        <v>107</v>
      </c>
      <c r="F42" t="s">
        <v>181</v>
      </c>
      <c r="G42" t="s">
        <v>184</v>
      </c>
      <c r="H42" t="s">
        <v>145</v>
      </c>
      <c r="I42" t="s">
        <v>45</v>
      </c>
      <c r="J42" t="str">
        <f>TEXT(50,"#,##0.00")</f>
        <v>50.00</v>
      </c>
    </row>
    <row r="43" spans="1:30" x14ac:dyDescent="0.25">
      <c r="A43" t="s">
        <v>201</v>
      </c>
      <c r="C43" s="9" t="s">
        <v>101</v>
      </c>
      <c r="E43" t="s">
        <v>108</v>
      </c>
      <c r="F43" t="s">
        <v>182</v>
      </c>
      <c r="G43" t="s">
        <v>185</v>
      </c>
      <c r="H43" t="s">
        <v>111</v>
      </c>
      <c r="I43" t="s">
        <v>45</v>
      </c>
      <c r="J43" t="str">
        <f>TEXT(75,"#,##0.00")</f>
        <v>75.00</v>
      </c>
      <c r="Q43" t="str">
        <f>TEXT(25,"#,##0.00")</f>
        <v>25.00</v>
      </c>
      <c r="T43" t="str">
        <f>TEXT(100,"#,##0.00")</f>
        <v>100.00</v>
      </c>
    </row>
    <row r="44" spans="1:30" x14ac:dyDescent="0.25">
      <c r="A44" t="s">
        <v>188</v>
      </c>
      <c r="C44" s="9" t="s">
        <v>101</v>
      </c>
      <c r="E44" t="s">
        <v>108</v>
      </c>
      <c r="F44" t="s">
        <v>182</v>
      </c>
      <c r="G44" t="s">
        <v>185</v>
      </c>
      <c r="H44" t="s">
        <v>145</v>
      </c>
      <c r="I44" t="s">
        <v>45</v>
      </c>
      <c r="J44" t="str">
        <f>TEXT(50,"#,##0.00")</f>
        <v>50.00</v>
      </c>
    </row>
    <row r="45" spans="1:30" x14ac:dyDescent="0.25">
      <c r="A45" t="s">
        <v>189</v>
      </c>
      <c r="C45" s="9" t="s">
        <v>101</v>
      </c>
      <c r="E45" t="s">
        <v>180</v>
      </c>
      <c r="F45" t="s">
        <v>183</v>
      </c>
      <c r="G45" t="s">
        <v>186</v>
      </c>
      <c r="H45" t="s">
        <v>113</v>
      </c>
      <c r="I45" t="s">
        <v>45</v>
      </c>
      <c r="J45" t="str">
        <f>TEXT(75,"#,##0.00")</f>
        <v>75.00</v>
      </c>
      <c r="R45" t="str">
        <f>TEXT(25,"#,##0.00")</f>
        <v>25.00</v>
      </c>
      <c r="U45" t="str">
        <f>TEXT(100,"#,##0.00")</f>
        <v>100.00</v>
      </c>
    </row>
    <row r="46" spans="1:30" x14ac:dyDescent="0.25">
      <c r="A46" t="s">
        <v>190</v>
      </c>
      <c r="C46" s="9" t="s">
        <v>101</v>
      </c>
      <c r="E46" t="s">
        <v>180</v>
      </c>
      <c r="F46" t="s">
        <v>183</v>
      </c>
      <c r="G46" t="s">
        <v>186</v>
      </c>
      <c r="H46" t="s">
        <v>145</v>
      </c>
      <c r="I46" t="s">
        <v>45</v>
      </c>
      <c r="J46" t="str">
        <f>TEXT(50,"#,##0.00")</f>
        <v>50.00</v>
      </c>
    </row>
    <row r="47" spans="1:30" ht="60.75" customHeight="1" x14ac:dyDescent="0.25">
      <c r="A47" s="9" t="s">
        <v>179</v>
      </c>
      <c r="B47" s="12" t="s">
        <v>202</v>
      </c>
    </row>
    <row r="48" spans="1:30" x14ac:dyDescent="0.25">
      <c r="A48" t="s">
        <v>191</v>
      </c>
      <c r="V48" t="str">
        <f>TEXT(400,"#,##0.00")</f>
        <v>400.00</v>
      </c>
      <c r="W48" t="str">
        <f>TEXT(125,"#,##0.00")</f>
        <v>125.00</v>
      </c>
      <c r="X48" t="str">
        <f>TEXT(89725,"#,##0.00")</f>
        <v>89,725.00</v>
      </c>
      <c r="Y48">
        <v>50</v>
      </c>
      <c r="Z48" t="str">
        <f>TEXT(89775,"#,##0.00")</f>
        <v>89,775.00</v>
      </c>
      <c r="AA48" t="str">
        <f>TEXT(125,"#,##0.00")</f>
        <v>125.00</v>
      </c>
    </row>
    <row r="49" spans="1:27" x14ac:dyDescent="0.25">
      <c r="A49" t="s">
        <v>192</v>
      </c>
      <c r="C49" s="9" t="s">
        <v>101</v>
      </c>
      <c r="E49" t="s">
        <v>40</v>
      </c>
      <c r="F49" s="7" t="s">
        <v>197</v>
      </c>
      <c r="H49" t="s">
        <v>44</v>
      </c>
      <c r="I49" t="s">
        <v>45</v>
      </c>
      <c r="J49" t="str">
        <f>TEXT(100,"#,##0.00")</f>
        <v>100.00</v>
      </c>
    </row>
    <row r="50" spans="1:27" x14ac:dyDescent="0.25">
      <c r="A50" t="s">
        <v>193</v>
      </c>
      <c r="C50" s="9" t="s">
        <v>101</v>
      </c>
      <c r="E50" t="s">
        <v>41</v>
      </c>
      <c r="F50" s="7" t="s">
        <v>198</v>
      </c>
      <c r="G50" t="s">
        <v>43</v>
      </c>
      <c r="H50" t="s">
        <v>44</v>
      </c>
      <c r="I50" t="s">
        <v>45</v>
      </c>
      <c r="J50" t="str">
        <f>TEXT(100,"#,##0.00")</f>
        <v>100.00</v>
      </c>
    </row>
    <row r="51" spans="1:27" x14ac:dyDescent="0.25">
      <c r="A51" t="s">
        <v>194</v>
      </c>
      <c r="C51" s="9" t="s">
        <v>101</v>
      </c>
      <c r="E51" t="s">
        <v>42</v>
      </c>
      <c r="F51" s="7"/>
      <c r="G51" t="s">
        <v>43</v>
      </c>
      <c r="H51" t="s">
        <v>44</v>
      </c>
      <c r="I51" t="s">
        <v>45</v>
      </c>
      <c r="J51" t="str">
        <f>TEXT(100,"#,##0.00")</f>
        <v>100.00</v>
      </c>
    </row>
    <row r="52" spans="1:27" ht="45" x14ac:dyDescent="0.25">
      <c r="A52" s="9" t="s">
        <v>196</v>
      </c>
      <c r="B52" s="12" t="s">
        <v>199</v>
      </c>
      <c r="F52" s="7"/>
    </row>
    <row r="53" spans="1:27" x14ac:dyDescent="0.25">
      <c r="A53" t="s">
        <v>195</v>
      </c>
      <c r="F53" s="7"/>
      <c r="V53" t="str">
        <f>TEXT(300,"#,##0.00")</f>
        <v>300.00</v>
      </c>
      <c r="X53" t="str">
        <f>TEXT(89700,"#,##0.00")</f>
        <v>89,700.00</v>
      </c>
      <c r="Y53">
        <v>50</v>
      </c>
      <c r="Z53" t="str">
        <f>TEXT(89715.79,"#,##0.00")</f>
        <v>89,715.79</v>
      </c>
      <c r="AA53" t="str">
        <f>TEXT(118.52,"#,##0.00")</f>
        <v>118.52</v>
      </c>
    </row>
    <row r="54" spans="1:27" x14ac:dyDescent="0.25">
      <c r="A54" t="s">
        <v>224</v>
      </c>
      <c r="C54" s="9" t="s">
        <v>101</v>
      </c>
      <c r="F54" s="7" t="s">
        <v>236</v>
      </c>
      <c r="G54" t="s">
        <v>240</v>
      </c>
      <c r="J54" t="str">
        <f>TEXT(-175.91,"#,##0.00")</f>
        <v>-175.91</v>
      </c>
      <c r="R54" t="str">
        <f>TEXT(0,"#,##0.00")</f>
        <v>0.00</v>
      </c>
    </row>
    <row r="55" spans="1:27" x14ac:dyDescent="0.25">
      <c r="A55" t="s">
        <v>212</v>
      </c>
      <c r="C55" s="9" t="s">
        <v>101</v>
      </c>
      <c r="E55" t="s">
        <v>125</v>
      </c>
      <c r="F55" s="7" t="s">
        <v>230</v>
      </c>
      <c r="G55" t="s">
        <v>244</v>
      </c>
      <c r="H55" t="s">
        <v>111</v>
      </c>
      <c r="I55" t="s">
        <v>45</v>
      </c>
      <c r="J55" t="str">
        <f>TEXT(1275,"#,##0.00")</f>
        <v>1,275.00</v>
      </c>
      <c r="Q55" t="str">
        <f>TEXT(25,"#,##0.00")</f>
        <v>25.00</v>
      </c>
      <c r="T55" t="str">
        <f>TEXT(1350,"#,##0.00")</f>
        <v>1,350.00</v>
      </c>
    </row>
    <row r="56" spans="1:27" x14ac:dyDescent="0.25">
      <c r="A56" t="s">
        <v>213</v>
      </c>
      <c r="C56" s="9" t="s">
        <v>101</v>
      </c>
      <c r="E56" t="s">
        <v>125</v>
      </c>
      <c r="F56" s="7" t="s">
        <v>230</v>
      </c>
      <c r="G56" t="s">
        <v>244</v>
      </c>
      <c r="H56" t="s">
        <v>145</v>
      </c>
      <c r="I56" t="s">
        <v>45</v>
      </c>
      <c r="J56" t="str">
        <f>TEXT(50,"#,##0.00")</f>
        <v>50.00</v>
      </c>
    </row>
    <row r="57" spans="1:27" x14ac:dyDescent="0.25">
      <c r="A57" t="s">
        <v>214</v>
      </c>
      <c r="C57" s="9" t="s">
        <v>101</v>
      </c>
      <c r="E57" t="s">
        <v>225</v>
      </c>
      <c r="F57" s="7" t="s">
        <v>231</v>
      </c>
      <c r="G57" t="s">
        <v>245</v>
      </c>
      <c r="H57" t="s">
        <v>112</v>
      </c>
      <c r="I57" t="s">
        <v>45</v>
      </c>
      <c r="J57" t="str">
        <f>TEXT(-6.52,"#,##0.00")</f>
        <v>-6.52</v>
      </c>
      <c r="P57" t="str">
        <f>TEXT(25,"#,##0.00")</f>
        <v>25.00</v>
      </c>
      <c r="S57" t="str">
        <f>TEXT(68.52,"#,##0.00")</f>
        <v>68.52</v>
      </c>
    </row>
    <row r="58" spans="1:27" x14ac:dyDescent="0.25">
      <c r="A58" t="s">
        <v>215</v>
      </c>
      <c r="C58" s="9" t="s">
        <v>101</v>
      </c>
      <c r="E58" t="s">
        <v>225</v>
      </c>
      <c r="F58" s="7" t="s">
        <v>231</v>
      </c>
      <c r="G58" t="s">
        <v>245</v>
      </c>
      <c r="H58" t="s">
        <v>145</v>
      </c>
      <c r="I58" t="s">
        <v>45</v>
      </c>
      <c r="J58" t="str">
        <f>TEXT(50,"#,##0.00")</f>
        <v>50.00</v>
      </c>
    </row>
    <row r="59" spans="1:27" x14ac:dyDescent="0.25">
      <c r="A59" t="s">
        <v>216</v>
      </c>
      <c r="C59" s="9" t="s">
        <v>101</v>
      </c>
      <c r="E59" t="s">
        <v>226</v>
      </c>
      <c r="F59" s="7" t="s">
        <v>232</v>
      </c>
      <c r="G59" t="s">
        <v>238</v>
      </c>
      <c r="H59" t="s">
        <v>113</v>
      </c>
      <c r="I59" t="s">
        <v>45</v>
      </c>
      <c r="J59" t="str">
        <f>TEXT(133.34,"#,##0.00")</f>
        <v>133.34</v>
      </c>
      <c r="R59" t="str">
        <f t="shared" ref="R59:U65" si="1">TEXT(25,"#,##0.00")</f>
        <v>25.00</v>
      </c>
      <c r="U59" t="str">
        <f>TEXT(208.34,"#,##0.00")</f>
        <v>208.34</v>
      </c>
    </row>
    <row r="60" spans="1:27" x14ac:dyDescent="0.25">
      <c r="A60" t="s">
        <v>217</v>
      </c>
      <c r="C60" s="9" t="s">
        <v>101</v>
      </c>
      <c r="E60" t="s">
        <v>226</v>
      </c>
      <c r="F60" s="7" t="s">
        <v>232</v>
      </c>
      <c r="G60" t="s">
        <v>238</v>
      </c>
      <c r="H60" t="s">
        <v>145</v>
      </c>
      <c r="I60" t="s">
        <v>45</v>
      </c>
      <c r="J60" t="str">
        <f>TEXT(50,"#,##0.00")</f>
        <v>50.00</v>
      </c>
    </row>
    <row r="61" spans="1:27" x14ac:dyDescent="0.25">
      <c r="A61" t="s">
        <v>220</v>
      </c>
      <c r="C61" s="9" t="s">
        <v>101</v>
      </c>
      <c r="E61" t="s">
        <v>227</v>
      </c>
      <c r="F61" s="7" t="s">
        <v>233</v>
      </c>
      <c r="G61" t="s">
        <v>239</v>
      </c>
      <c r="H61" t="s">
        <v>111</v>
      </c>
      <c r="I61" t="s">
        <v>45</v>
      </c>
      <c r="J61" t="str">
        <f>TEXT(18.48,"#,##0.00")</f>
        <v>18.48</v>
      </c>
      <c r="T61" t="str">
        <f t="shared" si="1"/>
        <v>25.00</v>
      </c>
    </row>
    <row r="62" spans="1:27" x14ac:dyDescent="0.25">
      <c r="A62" t="s">
        <v>221</v>
      </c>
      <c r="C62" s="9" t="s">
        <v>101</v>
      </c>
      <c r="E62" t="s">
        <v>227</v>
      </c>
      <c r="F62" s="7" t="s">
        <v>233</v>
      </c>
      <c r="G62" t="s">
        <v>239</v>
      </c>
      <c r="H62" t="s">
        <v>145</v>
      </c>
      <c r="I62" t="s">
        <v>45</v>
      </c>
      <c r="J62" t="str">
        <f>TEXT(50,"#,##0.00")</f>
        <v>50.00</v>
      </c>
    </row>
    <row r="63" spans="1:27" x14ac:dyDescent="0.25">
      <c r="A63" t="s">
        <v>218</v>
      </c>
      <c r="C63" s="9" t="s">
        <v>101</v>
      </c>
      <c r="E63" t="s">
        <v>228</v>
      </c>
      <c r="F63" s="7" t="s">
        <v>234</v>
      </c>
      <c r="G63" t="s">
        <v>237</v>
      </c>
      <c r="H63" t="s">
        <v>112</v>
      </c>
      <c r="I63" t="s">
        <v>45</v>
      </c>
      <c r="J63" t="str">
        <f>TEXT(25,"#,##0.00")</f>
        <v>25.00</v>
      </c>
      <c r="S63" t="str">
        <f t="shared" si="1"/>
        <v>25.00</v>
      </c>
    </row>
    <row r="64" spans="1:27" x14ac:dyDescent="0.25">
      <c r="A64" t="s">
        <v>219</v>
      </c>
      <c r="C64" s="9" t="s">
        <v>101</v>
      </c>
      <c r="E64" t="s">
        <v>228</v>
      </c>
      <c r="F64" s="7" t="s">
        <v>234</v>
      </c>
      <c r="G64" t="s">
        <v>237</v>
      </c>
      <c r="H64" t="s">
        <v>145</v>
      </c>
      <c r="I64" t="s">
        <v>45</v>
      </c>
      <c r="J64" t="str">
        <f>TEXT(50,"#,##0.00")</f>
        <v>50.00</v>
      </c>
    </row>
    <row r="65" spans="1:27" x14ac:dyDescent="0.25">
      <c r="A65" t="s">
        <v>222</v>
      </c>
      <c r="C65" s="9" t="s">
        <v>101</v>
      </c>
      <c r="E65" t="s">
        <v>229</v>
      </c>
      <c r="F65" s="7" t="s">
        <v>235</v>
      </c>
      <c r="G65" t="s">
        <v>238</v>
      </c>
      <c r="H65" t="s">
        <v>44</v>
      </c>
      <c r="I65" t="s">
        <v>45</v>
      </c>
      <c r="J65" t="str">
        <f>TEXT(158.34,"#,##0.00")</f>
        <v>158.34</v>
      </c>
      <c r="U65" t="str">
        <f t="shared" si="1"/>
        <v>25.00</v>
      </c>
    </row>
    <row r="66" spans="1:27" x14ac:dyDescent="0.25">
      <c r="A66" t="s">
        <v>223</v>
      </c>
      <c r="C66" s="9" t="s">
        <v>101</v>
      </c>
      <c r="E66" t="s">
        <v>229</v>
      </c>
      <c r="F66" s="7" t="s">
        <v>235</v>
      </c>
      <c r="G66" t="s">
        <v>238</v>
      </c>
      <c r="H66" t="s">
        <v>145</v>
      </c>
      <c r="I66" t="s">
        <v>45</v>
      </c>
      <c r="J66" t="str">
        <f>TEXT(50,"#,##0.00")</f>
        <v>50.00</v>
      </c>
    </row>
    <row r="67" spans="1:27" s="17" customFormat="1" ht="210" x14ac:dyDescent="0.25">
      <c r="A67" s="15" t="s">
        <v>243</v>
      </c>
      <c r="B67" s="16" t="s">
        <v>241</v>
      </c>
    </row>
    <row r="68" spans="1:27" x14ac:dyDescent="0.25">
      <c r="A68" s="9" t="s">
        <v>242</v>
      </c>
      <c r="F68" s="7"/>
      <c r="V68" t="str">
        <f>TEXT(1752.73,"#,##0.00")</f>
        <v>1,752.73</v>
      </c>
      <c r="W68" t="str">
        <f>TEXT(118.52,"#,##0.00")</f>
        <v>118.52</v>
      </c>
      <c r="X68" s="14" t="str">
        <f>TEXT(89665.79,"#,##0.00")</f>
        <v>89,665.79</v>
      </c>
      <c r="Y68">
        <v>50</v>
      </c>
      <c r="Z68" t="str">
        <f>TEXT(89715.79,"#,##0.00")</f>
        <v>89,715.79</v>
      </c>
      <c r="AA68" t="str">
        <f>TEXT(118.52,"#,##0.00")</f>
        <v>118.52</v>
      </c>
    </row>
  </sheetData>
  <pageMargins left="0.7" right="0.7" top="0.75" bottom="0.75" header="0.3" footer="0.3"/>
  <pageSetup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SetFundingClosing</vt:lpstr>
      <vt:lpstr>SetFundingSource</vt:lpstr>
      <vt:lpstr>SetWireInformation</vt:lpstr>
      <vt:lpstr>VerifyFeeDetails</vt:lpstr>
    </vt:vector>
  </TitlesOfParts>
  <Company>Ellie Mae,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Cheng</dc:creator>
  <cp:lastModifiedBy>Sreedhar Musini</cp:lastModifiedBy>
  <dcterms:created xsi:type="dcterms:W3CDTF">2016-03-16T02:46:04Z</dcterms:created>
  <dcterms:modified xsi:type="dcterms:W3CDTF">2017-06-23T15:14:58Z</dcterms:modified>
</cp:coreProperties>
</file>