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7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<sst xmlns="http://schemas.openxmlformats.org/spreadsheetml/2006/main" count="147" uniqueCount="86">
  <si>
    <t>实验八 拉伸法测杨氏模量 数据分析</t>
  </si>
  <si>
    <t>表一</t>
  </si>
  <si>
    <t>米尺误差限/cm</t>
  </si>
  <si>
    <t>螺旋测微器误差限/mm</t>
  </si>
  <si>
    <t>游标卡尺误差限/mm</t>
  </si>
  <si>
    <t>d0/mm</t>
  </si>
  <si>
    <t>表二</t>
  </si>
  <si>
    <t>次数</t>
  </si>
  <si>
    <t>上</t>
  </si>
  <si>
    <t>中</t>
  </si>
  <si>
    <t>下</t>
  </si>
  <si>
    <t>平均值d'- /mm</t>
  </si>
  <si>
    <t>金属丝直径d'/mm</t>
  </si>
  <si>
    <t>表三</t>
  </si>
  <si>
    <t>平均值</t>
  </si>
  <si>
    <t>说明：修改红色字体部分即可</t>
  </si>
  <si>
    <t>金属丝长度L/cm</t>
  </si>
  <si>
    <t>光杠杆长度b/cm</t>
  </si>
  <si>
    <t>平面镜与标尺的距离D/cm</t>
  </si>
  <si>
    <t>表四</t>
  </si>
  <si>
    <t>砝码重/N</t>
  </si>
  <si>
    <t>标尺读数/cm</t>
  </si>
  <si>
    <t>加砝码时</t>
  </si>
  <si>
    <t>减砝码时</t>
  </si>
  <si>
    <t>19.6（扬州）</t>
  </si>
  <si>
    <t>x0=</t>
  </si>
  <si>
    <t>x0'</t>
  </si>
  <si>
    <t>x0-</t>
  </si>
  <si>
    <t>x1=</t>
  </si>
  <si>
    <t>x1'</t>
  </si>
  <si>
    <t>x1-</t>
  </si>
  <si>
    <t>x2=</t>
  </si>
  <si>
    <t>x2'</t>
  </si>
  <si>
    <t>x2-</t>
  </si>
  <si>
    <t>x3=</t>
  </si>
  <si>
    <t>x3'</t>
  </si>
  <si>
    <t>x3-</t>
  </si>
  <si>
    <t>x4=</t>
  </si>
  <si>
    <t>x4'</t>
  </si>
  <si>
    <t>x4-</t>
  </si>
  <si>
    <t>x5=</t>
  </si>
  <si>
    <t>x5'</t>
  </si>
  <si>
    <t>x5-</t>
  </si>
  <si>
    <t>x6=</t>
  </si>
  <si>
    <t>x6'</t>
  </si>
  <si>
    <t>x6-</t>
  </si>
  <si>
    <t>x7=</t>
  </si>
  <si>
    <t>x7'</t>
  </si>
  <si>
    <t>x7-</t>
  </si>
  <si>
    <t>d'-</t>
  </si>
  <si>
    <t>=</t>
  </si>
  <si>
    <t>mm</t>
  </si>
  <si>
    <t>d-</t>
  </si>
  <si>
    <t>Sd</t>
  </si>
  <si>
    <t>▲A1</t>
  </si>
  <si>
    <t>▲B1</t>
  </si>
  <si>
    <t>U(d)</t>
  </si>
  <si>
    <t>cm</t>
  </si>
  <si>
    <t>L-</t>
  </si>
  <si>
    <t>SL</t>
  </si>
  <si>
    <t>▲A2</t>
  </si>
  <si>
    <t>▲B2</t>
  </si>
  <si>
    <t>UL</t>
  </si>
  <si>
    <t>b-</t>
  </si>
  <si>
    <t>Sb</t>
  </si>
  <si>
    <t>▲A3</t>
  </si>
  <si>
    <t>▲B3</t>
  </si>
  <si>
    <t>Ub</t>
  </si>
  <si>
    <t>D-</t>
  </si>
  <si>
    <t>SD</t>
  </si>
  <si>
    <t>▲A4</t>
  </si>
  <si>
    <t>▲B4</t>
  </si>
  <si>
    <t>UD</t>
  </si>
  <si>
    <t>▲x-</t>
  </si>
  <si>
    <t>S▲x</t>
  </si>
  <si>
    <t>▲A5</t>
  </si>
  <si>
    <t>▲B5</t>
  </si>
  <si>
    <t>U▲x</t>
  </si>
  <si>
    <t>F</t>
  </si>
  <si>
    <t>N</t>
  </si>
  <si>
    <t>Y-</t>
  </si>
  <si>
    <t>N/m^2</t>
  </si>
  <si>
    <t>Er</t>
  </si>
  <si>
    <t>Uy</t>
  </si>
  <si>
    <t>Y</t>
  </si>
  <si>
    <t>±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</si>
</sst>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sz val="11"/>
      <color rgb="FFFF0000"/>
      <name val="宋体"/>
      <charset val="134"/>
      <scheme val="minor"/>
    </font>
    <font>
      <sz val="16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theme="0" tint="-0.25"/>
      </right>
      <top style="thin">
        <color auto="1"/>
      </top>
      <bottom style="thin">
        <color auto="1"/>
      </bottom>
      <diagonal/>
    </border>
    <border>
      <left style="dotted">
        <color theme="0" tint="-0.2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0" tint="-0.25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theme="0" tint="-0.25"/>
      </right>
      <top style="thin">
        <color auto="1"/>
      </top>
      <bottom style="thick">
        <color auto="1"/>
      </bottom>
      <diagonal/>
    </border>
    <border>
      <left style="dotted">
        <color theme="0" tint="-0.25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tted">
        <color theme="0" tint="-0.25"/>
      </left>
      <right style="thick">
        <color auto="1"/>
      </right>
      <top style="thin">
        <color auto="1"/>
      </top>
      <bottom style="thick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8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6" borderId="33" applyNumberFormat="0" applyAlignment="0" applyProtection="0">
      <alignment vertical="center"/>
    </xf>
    <xf numFmtId="0" fontId="22" fillId="26" borderId="30" applyNumberFormat="0" applyAlignment="0" applyProtection="0">
      <alignment vertical="center"/>
    </xf>
    <xf numFmtId="0" fontId="12" fillId="14" borderId="31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78" fontId="3" fillId="0" borderId="14" xfId="0" applyNumberFormat="1" applyFont="1" applyBorder="1">
      <alignment vertical="center"/>
    </xf>
    <xf numFmtId="178" fontId="0" fillId="0" borderId="15" xfId="0" applyNumberFormat="1" applyBorder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0" fillId="0" borderId="19" xfId="0" applyFont="1" applyBorder="1" applyAlignment="1">
      <alignment horizontal="center" vertical="center" wrapText="1"/>
    </xf>
    <xf numFmtId="176" fontId="3" fillId="0" borderId="11" xfId="0" applyNumberFormat="1" applyFont="1" applyBorder="1">
      <alignment vertical="center"/>
    </xf>
    <xf numFmtId="176" fontId="0" fillId="0" borderId="20" xfId="0" applyNumberFormat="1" applyBorder="1">
      <alignment vertical="center"/>
    </xf>
    <xf numFmtId="178" fontId="3" fillId="0" borderId="11" xfId="0" applyNumberFormat="1" applyFont="1" applyBorder="1">
      <alignment vertical="center"/>
    </xf>
    <xf numFmtId="178" fontId="0" fillId="0" borderId="20" xfId="0" applyNumberFormat="1" applyBorder="1">
      <alignment vertical="center"/>
    </xf>
    <xf numFmtId="176" fontId="3" fillId="0" borderId="14" xfId="0" applyNumberFormat="1" applyFont="1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176" fontId="3" fillId="0" borderId="22" xfId="0" applyNumberFormat="1" applyFont="1" applyBorder="1">
      <alignment vertical="center"/>
    </xf>
    <xf numFmtId="176" fontId="0" fillId="0" borderId="23" xfId="0" applyNumberFormat="1" applyBorder="1">
      <alignment vertical="center"/>
    </xf>
    <xf numFmtId="177" fontId="0" fillId="0" borderId="1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24" xfId="0" applyBorder="1">
      <alignment vertical="center"/>
    </xf>
    <xf numFmtId="176" fontId="3" fillId="0" borderId="25" xfId="0" applyNumberFormat="1" applyFont="1" applyBorder="1">
      <alignment vertical="center"/>
    </xf>
    <xf numFmtId="176" fontId="0" fillId="0" borderId="26" xfId="0" applyNumberFormat="1" applyBorder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abSelected="1" zoomScale="115" zoomScaleNormal="115" workbookViewId="0">
      <selection activeCell="K14" sqref="K14"/>
    </sheetView>
  </sheetViews>
  <sheetFormatPr defaultColWidth="9" defaultRowHeight="13.5"/>
  <cols>
    <col min="1" max="1" width="14.0619469026549" customWidth="1"/>
    <col min="2" max="3" width="12.8849557522124"/>
    <col min="4" max="4" width="9.66371681415929"/>
    <col min="5" max="5" width="11.6637168141593"/>
    <col min="6" max="6" width="11.1946902654867" customWidth="1"/>
    <col min="8" max="8" width="10" customWidth="1"/>
    <col min="11" max="11" width="10.2035398230088" customWidth="1"/>
  </cols>
  <sheetData>
    <row r="1" spans="4:7">
      <c r="D1" s="1" t="s">
        <v>0</v>
      </c>
      <c r="E1" s="2"/>
      <c r="F1" s="2"/>
      <c r="G1" s="2"/>
    </row>
    <row r="2" ht="14.25" spans="1:1">
      <c r="A2" s="3" t="s">
        <v>1</v>
      </c>
    </row>
    <row r="3" ht="15" spans="1:12">
      <c r="A3" s="4" t="s">
        <v>2</v>
      </c>
      <c r="B3" s="5"/>
      <c r="C3" s="6">
        <v>0.015</v>
      </c>
      <c r="D3" s="7" t="s">
        <v>3</v>
      </c>
      <c r="E3" s="5"/>
      <c r="F3" s="8">
        <v>0.004</v>
      </c>
      <c r="G3" s="9" t="s">
        <v>4</v>
      </c>
      <c r="H3" s="5"/>
      <c r="I3" s="6">
        <v>0.02</v>
      </c>
      <c r="J3" s="9" t="s">
        <v>5</v>
      </c>
      <c r="K3" s="5"/>
      <c r="L3" s="48">
        <v>0.063</v>
      </c>
    </row>
    <row r="4" ht="14.25"/>
    <row r="5" ht="14.25" spans="1:1">
      <c r="A5" s="3" t="s">
        <v>6</v>
      </c>
    </row>
    <row r="6" ht="14.65" customHeight="1" spans="1:8">
      <c r="A6" s="10" t="s">
        <v>7</v>
      </c>
      <c r="B6" s="11" t="s">
        <v>8</v>
      </c>
      <c r="C6" s="12"/>
      <c r="D6" s="11" t="s">
        <v>9</v>
      </c>
      <c r="E6" s="12"/>
      <c r="F6" s="11" t="s">
        <v>10</v>
      </c>
      <c r="G6" s="12"/>
      <c r="H6" s="13" t="s">
        <v>11</v>
      </c>
    </row>
    <row r="7" spans="1:8">
      <c r="A7" s="14"/>
      <c r="B7" s="15">
        <v>1</v>
      </c>
      <c r="C7" s="15">
        <v>2</v>
      </c>
      <c r="D7" s="15">
        <v>1</v>
      </c>
      <c r="E7" s="15">
        <v>2</v>
      </c>
      <c r="F7" s="15">
        <v>1</v>
      </c>
      <c r="G7" s="15">
        <v>2</v>
      </c>
      <c r="H7" s="16"/>
    </row>
    <row r="8" ht="41.25" customHeight="1" spans="1:8">
      <c r="A8" s="17" t="s">
        <v>12</v>
      </c>
      <c r="B8" s="18">
        <v>0.869</v>
      </c>
      <c r="C8" s="18">
        <v>0.871</v>
      </c>
      <c r="D8" s="18">
        <v>0.869</v>
      </c>
      <c r="E8" s="18">
        <v>0.86</v>
      </c>
      <c r="F8" s="18">
        <v>0.868</v>
      </c>
      <c r="G8" s="18">
        <v>0.881</v>
      </c>
      <c r="H8" s="19">
        <f>AVERAGE(B8:G8)</f>
        <v>0.869666666666667</v>
      </c>
    </row>
    <row r="9" ht="14.25"/>
    <row r="10" ht="14.25" spans="1:1">
      <c r="A10" s="3" t="s">
        <v>13</v>
      </c>
    </row>
    <row r="11" ht="21" spans="1:11">
      <c r="A11" s="20" t="s">
        <v>7</v>
      </c>
      <c r="B11" s="21">
        <v>1</v>
      </c>
      <c r="C11" s="21">
        <v>2</v>
      </c>
      <c r="D11" s="21">
        <v>3</v>
      </c>
      <c r="E11" s="22" t="s">
        <v>14</v>
      </c>
      <c r="F11" s="23"/>
      <c r="G11" s="24" t="s">
        <v>15</v>
      </c>
      <c r="H11" s="25"/>
      <c r="I11" s="25"/>
      <c r="J11" s="25"/>
      <c r="K11" s="25"/>
    </row>
    <row r="12" ht="30" customHeight="1" spans="1:7">
      <c r="A12" s="26" t="s">
        <v>16</v>
      </c>
      <c r="B12" s="27">
        <v>115.3</v>
      </c>
      <c r="C12" s="27">
        <v>115.32</v>
      </c>
      <c r="D12" s="27">
        <v>115.34</v>
      </c>
      <c r="E12" s="28">
        <f>AVERAGE(B12:D12)</f>
        <v>115.32</v>
      </c>
      <c r="F12" s="23"/>
      <c r="G12" s="23"/>
    </row>
    <row r="13" ht="30" customHeight="1" spans="1:7">
      <c r="A13" s="26" t="s">
        <v>17</v>
      </c>
      <c r="B13" s="29">
        <v>6.666</v>
      </c>
      <c r="C13" s="29">
        <v>6.556</v>
      </c>
      <c r="D13" s="29">
        <v>6.6</v>
      </c>
      <c r="E13" s="30">
        <f>AVERAGE(B13:D13)</f>
        <v>6.60733333333333</v>
      </c>
      <c r="F13" s="23"/>
      <c r="G13" s="23"/>
    </row>
    <row r="14" ht="30" customHeight="1" spans="1:7">
      <c r="A14" s="17" t="s">
        <v>18</v>
      </c>
      <c r="B14" s="31">
        <v>155.86</v>
      </c>
      <c r="C14" s="31">
        <v>155.84</v>
      </c>
      <c r="D14" s="31">
        <v>155.9</v>
      </c>
      <c r="E14" s="32">
        <f>AVERAGE(B14:D14)</f>
        <v>155.866666666667</v>
      </c>
      <c r="F14" s="23"/>
      <c r="G14" s="23"/>
    </row>
    <row r="15" ht="14.25"/>
    <row r="16" ht="14.25" spans="1:1">
      <c r="A16" s="3" t="s">
        <v>19</v>
      </c>
    </row>
    <row r="17" ht="14.25" spans="1:7">
      <c r="A17" s="33" t="s">
        <v>20</v>
      </c>
      <c r="B17" s="21" t="s">
        <v>21</v>
      </c>
      <c r="C17" s="21"/>
      <c r="D17" s="21"/>
      <c r="E17" s="21"/>
      <c r="F17" s="21"/>
      <c r="G17" s="34"/>
    </row>
    <row r="18" spans="1:7">
      <c r="A18" s="35"/>
      <c r="B18" s="15" t="s">
        <v>22</v>
      </c>
      <c r="C18" s="15"/>
      <c r="D18" s="15" t="s">
        <v>23</v>
      </c>
      <c r="E18" s="15"/>
      <c r="F18" s="15" t="s">
        <v>14</v>
      </c>
      <c r="G18" s="36"/>
    </row>
    <row r="19" spans="1:7">
      <c r="A19" s="37" t="s">
        <v>24</v>
      </c>
      <c r="B19" s="38" t="s">
        <v>25</v>
      </c>
      <c r="C19" s="39">
        <v>1.21</v>
      </c>
      <c r="D19" s="38" t="s">
        <v>26</v>
      </c>
      <c r="E19" s="39">
        <v>2.01</v>
      </c>
      <c r="F19" s="38" t="s">
        <v>27</v>
      </c>
      <c r="G19" s="40">
        <f>AVERAGE(C19,E19)</f>
        <v>1.61</v>
      </c>
    </row>
    <row r="20" spans="1:7">
      <c r="A20" s="41">
        <v>29.4</v>
      </c>
      <c r="B20" s="38" t="s">
        <v>28</v>
      </c>
      <c r="C20" s="39">
        <v>1.95</v>
      </c>
      <c r="D20" s="38" t="s">
        <v>29</v>
      </c>
      <c r="E20" s="39">
        <v>2.97</v>
      </c>
      <c r="F20" s="38" t="s">
        <v>30</v>
      </c>
      <c r="G20" s="40">
        <f t="shared" ref="G20:G26" si="0">AVERAGE(C20,E20)</f>
        <v>2.46</v>
      </c>
    </row>
    <row r="21" spans="1:7">
      <c r="A21" s="41">
        <v>39.2</v>
      </c>
      <c r="B21" s="38" t="s">
        <v>31</v>
      </c>
      <c r="C21" s="39">
        <v>2.6</v>
      </c>
      <c r="D21" s="38" t="s">
        <v>32</v>
      </c>
      <c r="E21" s="39">
        <v>3.68</v>
      </c>
      <c r="F21" s="38" t="s">
        <v>33</v>
      </c>
      <c r="G21" s="40">
        <f t="shared" si="0"/>
        <v>3.14</v>
      </c>
    </row>
    <row r="22" spans="1:7">
      <c r="A22" s="41">
        <v>49</v>
      </c>
      <c r="B22" s="38" t="s">
        <v>34</v>
      </c>
      <c r="C22" s="39">
        <v>3.28</v>
      </c>
      <c r="D22" s="38" t="s">
        <v>35</v>
      </c>
      <c r="E22" s="39">
        <v>4.41</v>
      </c>
      <c r="F22" s="38" t="s">
        <v>36</v>
      </c>
      <c r="G22" s="40">
        <f t="shared" si="0"/>
        <v>3.845</v>
      </c>
    </row>
    <row r="23" spans="1:7">
      <c r="A23" s="41">
        <v>58.8</v>
      </c>
      <c r="B23" s="38" t="s">
        <v>37</v>
      </c>
      <c r="C23" s="39">
        <v>4</v>
      </c>
      <c r="D23" s="38" t="s">
        <v>38</v>
      </c>
      <c r="E23" s="39">
        <v>5.09</v>
      </c>
      <c r="F23" s="38" t="s">
        <v>39</v>
      </c>
      <c r="G23" s="40">
        <f t="shared" si="0"/>
        <v>4.545</v>
      </c>
    </row>
    <row r="24" spans="1:7">
      <c r="A24" s="41">
        <v>68.6</v>
      </c>
      <c r="B24" s="38" t="s">
        <v>40</v>
      </c>
      <c r="C24" s="39">
        <v>4.87</v>
      </c>
      <c r="D24" s="38" t="s">
        <v>41</v>
      </c>
      <c r="E24" s="39">
        <v>5.71</v>
      </c>
      <c r="F24" s="38" t="s">
        <v>42</v>
      </c>
      <c r="G24" s="40">
        <f t="shared" si="0"/>
        <v>5.29</v>
      </c>
    </row>
    <row r="25" spans="1:7">
      <c r="A25" s="41">
        <v>78.4</v>
      </c>
      <c r="B25" s="38" t="s">
        <v>43</v>
      </c>
      <c r="C25" s="39">
        <v>5.69</v>
      </c>
      <c r="D25" s="38" t="s">
        <v>44</v>
      </c>
      <c r="E25" s="39">
        <v>6.32</v>
      </c>
      <c r="F25" s="38" t="s">
        <v>45</v>
      </c>
      <c r="G25" s="40">
        <f t="shared" si="0"/>
        <v>6.005</v>
      </c>
    </row>
    <row r="26" ht="14.25" spans="1:7">
      <c r="A26" s="42">
        <v>88.2</v>
      </c>
      <c r="B26" s="43" t="s">
        <v>46</v>
      </c>
      <c r="C26" s="44">
        <v>6.75</v>
      </c>
      <c r="D26" s="43" t="s">
        <v>47</v>
      </c>
      <c r="E26" s="44">
        <v>6.86</v>
      </c>
      <c r="F26" s="43" t="s">
        <v>48</v>
      </c>
      <c r="G26" s="45">
        <f t="shared" si="0"/>
        <v>6.805</v>
      </c>
    </row>
    <row r="27" ht="14.25" spans="1:4">
      <c r="A27" s="23"/>
      <c r="B27" s="23"/>
      <c r="C27" s="23"/>
      <c r="D27" s="23"/>
    </row>
    <row r="29" spans="1:4">
      <c r="A29" t="s">
        <v>49</v>
      </c>
      <c r="B29" s="46" t="s">
        <v>50</v>
      </c>
      <c r="C29" s="47">
        <f>H8</f>
        <v>0.869666666666667</v>
      </c>
      <c r="D29" t="s">
        <v>51</v>
      </c>
    </row>
    <row r="30" spans="1:4">
      <c r="A30" t="s">
        <v>52</v>
      </c>
      <c r="B30" s="46" t="s">
        <v>50</v>
      </c>
      <c r="C30" s="47">
        <f>C29-L3</f>
        <v>0.806666666666667</v>
      </c>
      <c r="D30" t="s">
        <v>51</v>
      </c>
    </row>
    <row r="31" spans="1:4">
      <c r="A31" t="s">
        <v>53</v>
      </c>
      <c r="B31" s="46" t="s">
        <v>50</v>
      </c>
      <c r="C31" s="47">
        <f>SQRT(VAR(B8:G8)*6/5)</f>
        <v>0.00738647412504776</v>
      </c>
      <c r="D31" t="s">
        <v>51</v>
      </c>
    </row>
    <row r="32" spans="1:4">
      <c r="A32" t="s">
        <v>54</v>
      </c>
      <c r="B32" s="46" t="s">
        <v>50</v>
      </c>
      <c r="C32" s="47">
        <f>C31</f>
        <v>0.00738647412504776</v>
      </c>
      <c r="D32" t="s">
        <v>51</v>
      </c>
    </row>
    <row r="33" spans="1:4">
      <c r="A33" t="s">
        <v>55</v>
      </c>
      <c r="B33" s="46" t="s">
        <v>50</v>
      </c>
      <c r="C33" s="47">
        <v>0.0023</v>
      </c>
      <c r="D33" t="s">
        <v>51</v>
      </c>
    </row>
    <row r="34" spans="1:7">
      <c r="A34" t="s">
        <v>56</v>
      </c>
      <c r="B34" s="46" t="s">
        <v>50</v>
      </c>
      <c r="C34" s="47">
        <f>SQRT(C32^2+C33^2)</f>
        <v>0.00773627817493658</v>
      </c>
      <c r="D34" t="s">
        <v>51</v>
      </c>
      <c r="E34" t="s">
        <v>50</v>
      </c>
      <c r="F34" s="47">
        <f>C34/10</f>
        <v>0.000773627817493658</v>
      </c>
      <c r="G34" t="s">
        <v>57</v>
      </c>
    </row>
    <row r="35" spans="1:4">
      <c r="A35" t="s">
        <v>58</v>
      </c>
      <c r="B35" s="46" t="s">
        <v>50</v>
      </c>
      <c r="C35" s="47">
        <f>E12</f>
        <v>115.32</v>
      </c>
      <c r="D35" t="s">
        <v>57</v>
      </c>
    </row>
    <row r="36" spans="1:4">
      <c r="A36" t="s">
        <v>59</v>
      </c>
      <c r="B36" s="46" t="s">
        <v>50</v>
      </c>
      <c r="C36" s="47">
        <f>SQRT(VAR(B12:D12)*3/2)</f>
        <v>0.0244948974278356</v>
      </c>
      <c r="D36" t="s">
        <v>57</v>
      </c>
    </row>
    <row r="37" spans="1:4">
      <c r="A37" t="s">
        <v>60</v>
      </c>
      <c r="B37" s="46" t="s">
        <v>50</v>
      </c>
      <c r="C37" s="47">
        <f>C36*2.48</f>
        <v>0.0607473456210323</v>
      </c>
      <c r="D37" t="s">
        <v>57</v>
      </c>
    </row>
    <row r="38" spans="1:4">
      <c r="A38" t="s">
        <v>61</v>
      </c>
      <c r="B38" s="46" t="s">
        <v>50</v>
      </c>
      <c r="C38" s="47">
        <v>0.06928</v>
      </c>
      <c r="D38" t="s">
        <v>57</v>
      </c>
    </row>
    <row r="39" spans="1:4">
      <c r="A39" t="s">
        <v>62</v>
      </c>
      <c r="B39" s="46" t="s">
        <v>50</v>
      </c>
      <c r="C39" s="47">
        <f>SQRT(C37^2+C38^2)</f>
        <v>0.0921409702575415</v>
      </c>
      <c r="D39" t="s">
        <v>57</v>
      </c>
    </row>
    <row r="40" spans="1:4">
      <c r="A40" t="s">
        <v>63</v>
      </c>
      <c r="B40" s="46" t="s">
        <v>50</v>
      </c>
      <c r="C40" s="47">
        <f>E13</f>
        <v>6.60733333333333</v>
      </c>
      <c r="D40" t="s">
        <v>57</v>
      </c>
    </row>
    <row r="41" spans="1:4">
      <c r="A41" t="s">
        <v>64</v>
      </c>
      <c r="B41" s="46" t="s">
        <v>50</v>
      </c>
      <c r="C41" s="47">
        <f>SQRT(VAR(B13:D13)*3/2)</f>
        <v>0.067808554032659</v>
      </c>
      <c r="D41" t="s">
        <v>57</v>
      </c>
    </row>
    <row r="42" spans="1:4">
      <c r="A42" t="s">
        <v>65</v>
      </c>
      <c r="B42" s="46" t="s">
        <v>50</v>
      </c>
      <c r="C42" s="47">
        <f>2.48*C41</f>
        <v>0.168165214000994</v>
      </c>
      <c r="D42" t="s">
        <v>57</v>
      </c>
    </row>
    <row r="43" spans="1:4">
      <c r="A43" t="s">
        <v>66</v>
      </c>
      <c r="B43" s="46" t="s">
        <v>50</v>
      </c>
      <c r="C43" s="47">
        <v>0.06928</v>
      </c>
      <c r="D43" t="s">
        <v>57</v>
      </c>
    </row>
    <row r="44" spans="1:4">
      <c r="A44" t="s">
        <v>67</v>
      </c>
      <c r="B44" s="46" t="s">
        <v>50</v>
      </c>
      <c r="C44" s="47">
        <f>SQRT(C42^2+C43^2)</f>
        <v>0.181877039782377</v>
      </c>
      <c r="D44" t="s">
        <v>57</v>
      </c>
    </row>
    <row r="45" spans="1:4">
      <c r="A45" t="s">
        <v>68</v>
      </c>
      <c r="B45" s="46" t="s">
        <v>50</v>
      </c>
      <c r="C45" s="47">
        <f>E14</f>
        <v>155.866666666667</v>
      </c>
      <c r="D45" t="s">
        <v>57</v>
      </c>
    </row>
    <row r="46" spans="1:4">
      <c r="A46" t="s">
        <v>69</v>
      </c>
      <c r="B46" s="46" t="s">
        <v>50</v>
      </c>
      <c r="C46" s="47">
        <f>SQRT(VAR(B14:D14)*3/2)</f>
        <v>0.0374165738677396</v>
      </c>
      <c r="D46" t="s">
        <v>57</v>
      </c>
    </row>
    <row r="47" spans="1:4">
      <c r="A47" t="s">
        <v>70</v>
      </c>
      <c r="B47" s="46" t="s">
        <v>50</v>
      </c>
      <c r="C47" s="47">
        <f>C46*2.48</f>
        <v>0.0927931031919941</v>
      </c>
      <c r="D47" t="s">
        <v>57</v>
      </c>
    </row>
    <row r="48" spans="1:4">
      <c r="A48" t="s">
        <v>71</v>
      </c>
      <c r="B48" s="46" t="s">
        <v>50</v>
      </c>
      <c r="C48" s="47">
        <v>0.001155</v>
      </c>
      <c r="D48" t="s">
        <v>57</v>
      </c>
    </row>
    <row r="49" spans="1:4">
      <c r="A49" t="s">
        <v>72</v>
      </c>
      <c r="B49" s="46" t="s">
        <v>50</v>
      </c>
      <c r="C49" s="47">
        <f>SQRT(C47^2+C48^2)</f>
        <v>0.092800291082518</v>
      </c>
      <c r="D49" t="s">
        <v>57</v>
      </c>
    </row>
    <row r="50" spans="1:4">
      <c r="A50" t="s">
        <v>73</v>
      </c>
      <c r="B50" s="46" t="s">
        <v>50</v>
      </c>
      <c r="C50" s="47">
        <f>(ABS(G23-G19)+ABS(G24-G20)+ABS(G25-G21)+ABS(G26-G22))/4</f>
        <v>2.8975</v>
      </c>
      <c r="D50" t="s">
        <v>57</v>
      </c>
    </row>
    <row r="51" spans="1:4">
      <c r="A51" t="s">
        <v>74</v>
      </c>
      <c r="B51" s="46" t="s">
        <v>50</v>
      </c>
      <c r="C51" s="47">
        <f>SQRT(VAR(C20:C23)*4/3)</f>
        <v>1.01842470948465</v>
      </c>
      <c r="D51" t="s">
        <v>57</v>
      </c>
    </row>
    <row r="52" spans="1:4">
      <c r="A52" t="s">
        <v>75</v>
      </c>
      <c r="B52" s="46" t="s">
        <v>50</v>
      </c>
      <c r="C52" s="47">
        <f>1.59*C51</f>
        <v>1.61929528808059</v>
      </c>
      <c r="D52" t="s">
        <v>57</v>
      </c>
    </row>
    <row r="53" spans="1:4">
      <c r="A53" t="s">
        <v>76</v>
      </c>
      <c r="B53" s="46" t="s">
        <v>50</v>
      </c>
      <c r="C53" s="47">
        <v>0.00866</v>
      </c>
      <c r="D53" t="s">
        <v>57</v>
      </c>
    </row>
    <row r="54" spans="1:4">
      <c r="A54" t="s">
        <v>77</v>
      </c>
      <c r="B54" s="46" t="s">
        <v>50</v>
      </c>
      <c r="C54" s="47">
        <f>SQRT(C52^2+C53^2)</f>
        <v>1.61931844477854</v>
      </c>
      <c r="D54" t="s">
        <v>57</v>
      </c>
    </row>
    <row r="55" spans="1:4">
      <c r="A55" t="s">
        <v>78</v>
      </c>
      <c r="B55" s="46" t="s">
        <v>50</v>
      </c>
      <c r="C55" s="47">
        <f>A21</f>
        <v>39.2</v>
      </c>
      <c r="D55" t="s">
        <v>79</v>
      </c>
    </row>
    <row r="56" spans="1:4">
      <c r="A56" t="s">
        <v>80</v>
      </c>
      <c r="B56" s="46" t="s">
        <v>50</v>
      </c>
      <c r="C56" s="47">
        <f>(8*C55*(E12/100)*(E14/100))/(3.14159*(H8/1000)^2*(E13/100)*(C50/100))</f>
        <v>123916494523.692</v>
      </c>
      <c r="D56" t="s">
        <v>81</v>
      </c>
    </row>
    <row r="57" spans="1:3">
      <c r="A57" t="s">
        <v>82</v>
      </c>
      <c r="B57" s="46" t="s">
        <v>50</v>
      </c>
      <c r="C57" s="47">
        <f>SQRT((C39/C35)^2+(2*C34/C30)^2+(C44/C40)^2+(C54/C50)^2+(C49/C45)^2)</f>
        <v>0.559874484611911</v>
      </c>
    </row>
    <row r="58" spans="1:3">
      <c r="A58" t="s">
        <v>83</v>
      </c>
      <c r="B58" s="46" t="s">
        <v>50</v>
      </c>
      <c r="C58" s="47">
        <f>C57*C56</f>
        <v>69377683506.3669</v>
      </c>
    </row>
    <row r="59" spans="1:6">
      <c r="A59" t="s">
        <v>84</v>
      </c>
      <c r="B59" s="46" t="s">
        <v>50</v>
      </c>
      <c r="C59" s="47">
        <f>C56</f>
        <v>123916494523.692</v>
      </c>
      <c r="D59" t="s">
        <v>85</v>
      </c>
      <c r="E59" s="47">
        <f>C58</f>
        <v>69377683506.3669</v>
      </c>
      <c r="F59" t="s">
        <v>81</v>
      </c>
    </row>
    <row r="60" spans="1:3">
      <c r="A60" t="s">
        <v>82</v>
      </c>
      <c r="B60" s="46" t="s">
        <v>50</v>
      </c>
      <c r="C60" s="47">
        <f>C58/C56</f>
        <v>0.559874484611911</v>
      </c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</sheetData>
  <mergeCells count="15">
    <mergeCell ref="D1:G1"/>
    <mergeCell ref="A3:B3"/>
    <mergeCell ref="D3:E3"/>
    <mergeCell ref="G3:H3"/>
    <mergeCell ref="J3:K3"/>
    <mergeCell ref="B6:C6"/>
    <mergeCell ref="D6:E6"/>
    <mergeCell ref="F6:G6"/>
    <mergeCell ref="B17:G17"/>
    <mergeCell ref="B18:C18"/>
    <mergeCell ref="D18:E18"/>
    <mergeCell ref="F18:G18"/>
    <mergeCell ref="A6:A7"/>
    <mergeCell ref="A17:A18"/>
    <mergeCell ref="H6:H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</dc:creator>
  <cp:lastModifiedBy>mango</cp:lastModifiedBy>
  <dcterms:created xsi:type="dcterms:W3CDTF">2019-09-28T06:53:00Z</dcterms:created>
  <dcterms:modified xsi:type="dcterms:W3CDTF">2019-10-11T08:05:00Z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