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<sst xmlns="http://schemas.openxmlformats.org/spreadsheetml/2006/main" count="75" uniqueCount="57">
  <si>
    <t>仪器误差限</t>
  </si>
  <si>
    <t>钢尺</t>
  </si>
  <si>
    <t>游标卡尺</t>
  </si>
  <si>
    <t>螺旋测微器</t>
  </si>
  <si>
    <t>读数显微镜</t>
  </si>
  <si>
    <t>电子天平</t>
  </si>
  <si>
    <t>±0.015</t>
  </si>
  <si>
    <t>±0.002</t>
  </si>
  <si>
    <t>±0.004</t>
  </si>
  <si>
    <t>胶片密度测定</t>
  </si>
  <si>
    <t>质量m/g</t>
  </si>
  <si>
    <t>长度l/cm</t>
  </si>
  <si>
    <t>齿孔数a</t>
  </si>
  <si>
    <t>面积修正量</t>
  </si>
  <si>
    <t>平均值</t>
  </si>
  <si>
    <t>d0/cm</t>
  </si>
  <si>
    <t>d'/cm</t>
  </si>
  <si>
    <t>h/cm</t>
  </si>
  <si>
    <t>x/mm</t>
  </si>
  <si>
    <t>x1</t>
  </si>
  <si>
    <t>x2</t>
  </si>
  <si>
    <t>x=|x1-x2|</t>
  </si>
  <si>
    <t>y/mm</t>
  </si>
  <si>
    <t>y1</t>
  </si>
  <si>
    <t>y2</t>
  </si>
  <si>
    <t>y=|y1-y2|</t>
  </si>
  <si>
    <t>d</t>
  </si>
  <si>
    <t>cm</t>
  </si>
  <si>
    <t>ρ</t>
  </si>
  <si>
    <t>g/cm^3</t>
  </si>
  <si>
    <t>Um</t>
  </si>
  <si>
    <t>g</t>
  </si>
  <si>
    <t>UL</t>
  </si>
  <si>
    <t>t/√n</t>
  </si>
  <si>
    <t>Sh</t>
  </si>
  <si>
    <t>Uh</t>
  </si>
  <si>
    <t>UB1/B1</t>
  </si>
  <si>
    <t>B1</t>
  </si>
  <si>
    <t>cm^2</t>
  </si>
  <si>
    <t>UB1</t>
  </si>
  <si>
    <t>Sx</t>
  </si>
  <si>
    <t>mm</t>
  </si>
  <si>
    <t>Ux</t>
  </si>
  <si>
    <t>Sy</t>
  </si>
  <si>
    <t>Uy</t>
  </si>
  <si>
    <t>UB2/B2</t>
  </si>
  <si>
    <t>B2</t>
  </si>
  <si>
    <t>mm^2</t>
  </si>
  <si>
    <t>UB2</t>
  </si>
  <si>
    <t>UB</t>
  </si>
  <si>
    <t>=</t>
  </si>
  <si>
    <t>Sd</t>
  </si>
  <si>
    <t>Ud</t>
  </si>
  <si>
    <t>B</t>
  </si>
  <si>
    <t>Er</t>
  </si>
  <si>
    <t>Uρ</t>
  </si>
  <si>
    <t>±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</si>
</sst>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00_ "/>
    <numFmt numFmtId="178" formatCode="0.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00E+00"/>
  </numFmts>
  <fonts count="2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theme="1"/>
      <name val="等线"/>
      <charset val="134"/>
    </font>
    <font>
      <sz val="11"/>
      <color theme="0" tint="-0.25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20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25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2" borderId="23" applyNumberFormat="0" applyAlignment="0" applyProtection="0">
      <alignment vertical="center"/>
    </xf>
    <xf numFmtId="0" fontId="10" fillId="12" borderId="21" applyNumberFormat="0" applyAlignment="0" applyProtection="0">
      <alignment vertical="center"/>
    </xf>
    <xf numFmtId="0" fontId="21" fillId="32" borderId="2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left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left" vertical="center"/>
    </xf>
    <xf numFmtId="178" fontId="0" fillId="0" borderId="3" xfId="0" applyNumberFormat="1" applyBorder="1" applyAlignment="1">
      <alignment horizontal="left" vertical="center"/>
    </xf>
    <xf numFmtId="178" fontId="0" fillId="0" borderId="4" xfId="0" applyNumberFormat="1" applyBorder="1" applyAlignment="1">
      <alignment horizontal="left" vertical="center"/>
    </xf>
    <xf numFmtId="178" fontId="0" fillId="0" borderId="5" xfId="0" applyNumberFormat="1" applyBorder="1" applyAlignment="1">
      <alignment horizontal="left" vertical="center"/>
    </xf>
    <xf numFmtId="178" fontId="0" fillId="0" borderId="6" xfId="0" applyNumberFormat="1" applyBorder="1" applyAlignment="1">
      <alignment horizontal="left" vertical="center"/>
    </xf>
    <xf numFmtId="178" fontId="0" fillId="0" borderId="7" xfId="0" applyNumberFormat="1" applyBorder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178" fontId="0" fillId="0" borderId="8" xfId="0" applyNumberFormat="1" applyBorder="1" applyAlignment="1">
      <alignment horizontal="left" vertical="center"/>
    </xf>
    <xf numFmtId="178" fontId="1" fillId="0" borderId="9" xfId="0" applyNumberFormat="1" applyFont="1" applyBorder="1" applyAlignment="1">
      <alignment horizontal="left" vertical="center"/>
    </xf>
    <xf numFmtId="178" fontId="0" fillId="0" borderId="9" xfId="0" applyNumberFormat="1" applyBorder="1" applyAlignment="1">
      <alignment horizontal="left" vertical="center"/>
    </xf>
    <xf numFmtId="0" fontId="1" fillId="0" borderId="9" xfId="0" applyNumberFormat="1" applyFont="1" applyBorder="1" applyAlignment="1">
      <alignment horizontal="left" vertical="center"/>
    </xf>
    <xf numFmtId="178" fontId="0" fillId="0" borderId="10" xfId="0" applyNumberFormat="1" applyBorder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left" vertical="center"/>
    </xf>
    <xf numFmtId="178" fontId="0" fillId="0" borderId="11" xfId="0" applyNumberForma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7" fontId="1" fillId="0" borderId="12" xfId="0" applyNumberFormat="1" applyFont="1" applyBorder="1" applyAlignment="1">
      <alignment horizontal="left" vertical="center"/>
    </xf>
    <xf numFmtId="177" fontId="2" fillId="0" borderId="12" xfId="0" applyNumberFormat="1" applyFont="1" applyBorder="1" applyAlignment="1">
      <alignment horizontal="left" vertical="center"/>
    </xf>
    <xf numFmtId="178" fontId="0" fillId="0" borderId="5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7" fontId="2" fillId="0" borderId="6" xfId="0" applyNumberFormat="1" applyFont="1" applyBorder="1" applyAlignment="1">
      <alignment horizontal="left" vertical="center"/>
    </xf>
    <xf numFmtId="178" fontId="0" fillId="0" borderId="0" xfId="0" applyNumberFormat="1" applyBorder="1" applyAlignment="1">
      <alignment vertical="center"/>
    </xf>
    <xf numFmtId="178" fontId="0" fillId="0" borderId="0" xfId="0" applyNumberFormat="1" applyBorder="1" applyAlignment="1">
      <alignment horizontal="left" vertical="center"/>
    </xf>
    <xf numFmtId="178" fontId="0" fillId="0" borderId="2" xfId="0" applyNumberFormat="1" applyBorder="1">
      <alignment vertical="center"/>
    </xf>
    <xf numFmtId="179" fontId="0" fillId="0" borderId="3" xfId="0" applyNumberFormat="1" applyBorder="1" applyAlignment="1">
      <alignment horizontal="right" vertical="center"/>
    </xf>
    <xf numFmtId="178" fontId="0" fillId="0" borderId="4" xfId="0" applyNumberFormat="1" applyBorder="1">
      <alignment vertical="center"/>
    </xf>
    <xf numFmtId="178" fontId="3" fillId="0" borderId="11" xfId="0" applyNumberFormat="1" applyFont="1" applyBorder="1">
      <alignment vertical="center"/>
    </xf>
    <xf numFmtId="179" fontId="0" fillId="0" borderId="12" xfId="0" applyNumberFormat="1" applyBorder="1" applyAlignment="1">
      <alignment horizontal="right" vertical="center"/>
    </xf>
    <xf numFmtId="178" fontId="0" fillId="0" borderId="13" xfId="0" applyNumberFormat="1" applyBorder="1">
      <alignment vertical="center"/>
    </xf>
    <xf numFmtId="178" fontId="0" fillId="0" borderId="11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179" fontId="0" fillId="0" borderId="12" xfId="0" applyNumberFormat="1" applyBorder="1">
      <alignment vertical="center"/>
    </xf>
    <xf numFmtId="0" fontId="4" fillId="0" borderId="11" xfId="0" applyFont="1" applyBorder="1">
      <alignment vertical="center"/>
    </xf>
    <xf numFmtId="179" fontId="4" fillId="0" borderId="12" xfId="0" applyNumberFormat="1" applyFont="1" applyBorder="1">
      <alignment vertical="center"/>
    </xf>
    <xf numFmtId="0" fontId="4" fillId="0" borderId="13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79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5" xfId="0" applyBorder="1">
      <alignment vertical="center"/>
    </xf>
    <xf numFmtId="179" fontId="0" fillId="0" borderId="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left" vertical="center"/>
    </xf>
    <xf numFmtId="178" fontId="0" fillId="0" borderId="18" xfId="0" applyNumberFormat="1" applyBorder="1" applyAlignment="1">
      <alignment horizontal="left" vertical="center"/>
    </xf>
    <xf numFmtId="177" fontId="2" fillId="0" borderId="13" xfId="0" applyNumberFormat="1" applyFont="1" applyBorder="1" applyAlignment="1">
      <alignment horizontal="left" vertical="center"/>
    </xf>
    <xf numFmtId="177" fontId="2" fillId="0" borderId="7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zoomScale="130" zoomScaleNormal="130" topLeftCell="A31" workbookViewId="0">
      <selection activeCell="D44" sqref="D44"/>
    </sheetView>
  </sheetViews>
  <sheetFormatPr defaultColWidth="9" defaultRowHeight="13.8"/>
  <cols>
    <col min="1" max="2" width="10.7777777777778" customWidth="1"/>
    <col min="3" max="3" width="11.7777777777778" customWidth="1"/>
    <col min="4" max="11" width="10.7777777777778" customWidth="1"/>
  </cols>
  <sheetData>
    <row r="1" spans="1:11">
      <c r="A1" s="1"/>
      <c r="B1" s="1"/>
      <c r="C1" s="1"/>
      <c r="D1" s="1"/>
      <c r="E1" s="1"/>
      <c r="F1" s="1"/>
      <c r="G1" s="2"/>
      <c r="H1" s="2"/>
      <c r="I1" s="2"/>
      <c r="J1" s="2"/>
      <c r="K1" s="48"/>
    </row>
    <row r="2" ht="14.55" spans="1:11">
      <c r="A2" s="1"/>
      <c r="B2" s="2"/>
      <c r="C2" s="2"/>
      <c r="D2" s="3" t="s">
        <v>0</v>
      </c>
      <c r="E2" s="3"/>
      <c r="F2" s="1"/>
      <c r="G2" s="2"/>
      <c r="H2" s="2"/>
      <c r="I2" s="2"/>
      <c r="J2" s="2"/>
      <c r="K2" s="48"/>
    </row>
    <row r="3" ht="19.95" customHeight="1" spans="1:11">
      <c r="A3" s="1"/>
      <c r="B3" s="4"/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2"/>
      <c r="I3" s="2"/>
      <c r="J3" s="2"/>
      <c r="K3" s="48"/>
    </row>
    <row r="4" ht="19.95" customHeight="1" spans="1:11">
      <c r="A4" s="2"/>
      <c r="B4" s="7" t="s">
        <v>0</v>
      </c>
      <c r="C4" s="8" t="s">
        <v>6</v>
      </c>
      <c r="D4" s="8" t="s">
        <v>7</v>
      </c>
      <c r="E4" s="8" t="s">
        <v>8</v>
      </c>
      <c r="F4" s="8">
        <v>0.02</v>
      </c>
      <c r="G4" s="9">
        <v>0.001</v>
      </c>
      <c r="H4" s="2"/>
      <c r="I4" s="2"/>
      <c r="J4" s="2"/>
      <c r="K4" s="48"/>
    </row>
    <row r="5" ht="14.55" spans="1:11">
      <c r="A5" s="2"/>
      <c r="B5" s="2"/>
      <c r="C5" s="2"/>
      <c r="D5" s="2"/>
      <c r="E5" s="2"/>
      <c r="F5" s="2"/>
      <c r="G5" s="2"/>
      <c r="H5" s="2"/>
      <c r="I5" s="2"/>
      <c r="J5" s="2"/>
      <c r="K5" s="48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48"/>
    </row>
    <row r="7" spans="1:11">
      <c r="A7" s="2"/>
      <c r="B7" s="2"/>
      <c r="C7" s="2"/>
      <c r="G7" s="2"/>
      <c r="H7" s="2"/>
      <c r="I7" s="2"/>
      <c r="J7" s="2"/>
      <c r="K7" s="48"/>
    </row>
    <row r="8" ht="14.55" spans="1:11">
      <c r="A8" s="2"/>
      <c r="B8" s="2"/>
      <c r="C8" s="2"/>
      <c r="D8" s="10" t="s">
        <v>9</v>
      </c>
      <c r="E8" s="10"/>
      <c r="F8" s="10"/>
      <c r="G8" s="2"/>
      <c r="H8" s="2"/>
      <c r="I8" s="2"/>
      <c r="J8" s="2"/>
      <c r="K8" s="48"/>
    </row>
    <row r="9" ht="15.3" spans="1:11">
      <c r="A9" s="2"/>
      <c r="B9" s="11" t="s">
        <v>10</v>
      </c>
      <c r="C9" s="12">
        <v>0.558</v>
      </c>
      <c r="D9" s="13" t="s">
        <v>11</v>
      </c>
      <c r="E9" s="12">
        <v>10.4</v>
      </c>
      <c r="F9" s="13" t="s">
        <v>12</v>
      </c>
      <c r="G9" s="14">
        <v>44</v>
      </c>
      <c r="H9" s="15" t="s">
        <v>13</v>
      </c>
      <c r="I9" s="49">
        <v>0.16</v>
      </c>
      <c r="J9" s="2"/>
      <c r="K9" s="48"/>
    </row>
    <row r="10" ht="15.3" spans="1:11">
      <c r="A10" s="2"/>
      <c r="B10" s="2"/>
      <c r="C10" s="2"/>
      <c r="D10" s="2"/>
      <c r="E10" s="2"/>
      <c r="F10" s="2"/>
      <c r="G10" s="2"/>
      <c r="H10" s="2"/>
      <c r="I10" s="2"/>
      <c r="J10" s="2"/>
      <c r="K10" s="48"/>
    </row>
    <row r="11" ht="14.55" spans="1:11">
      <c r="A11" s="1"/>
      <c r="B11" s="16"/>
      <c r="C11" s="17"/>
      <c r="D11" s="18">
        <v>1</v>
      </c>
      <c r="E11" s="18">
        <v>2</v>
      </c>
      <c r="F11" s="18">
        <v>3</v>
      </c>
      <c r="G11" s="18">
        <v>4</v>
      </c>
      <c r="H11" s="18">
        <v>5</v>
      </c>
      <c r="I11" s="18">
        <v>6</v>
      </c>
      <c r="J11" s="6" t="s">
        <v>14</v>
      </c>
      <c r="K11" s="48"/>
    </row>
    <row r="12" spans="1:11">
      <c r="A12" s="1"/>
      <c r="B12" s="19" t="s">
        <v>15</v>
      </c>
      <c r="C12" s="20"/>
      <c r="D12" s="21">
        <v>-0.002</v>
      </c>
      <c r="E12" s="21">
        <v>-0.002</v>
      </c>
      <c r="F12" s="21">
        <v>-0.001</v>
      </c>
      <c r="G12" s="21">
        <v>-0.002</v>
      </c>
      <c r="H12" s="21">
        <v>-0.001</v>
      </c>
      <c r="I12" s="21">
        <v>-0.002</v>
      </c>
      <c r="J12" s="50">
        <f t="shared" ref="J12:J20" si="0">AVERAGE(D12:I12)</f>
        <v>-0.00166666666666667</v>
      </c>
      <c r="K12" s="48"/>
    </row>
    <row r="13" spans="1:11">
      <c r="A13" s="1"/>
      <c r="B13" s="19" t="s">
        <v>16</v>
      </c>
      <c r="C13" s="20"/>
      <c r="D13" s="21">
        <v>0.0113</v>
      </c>
      <c r="E13" s="21">
        <v>0.0112</v>
      </c>
      <c r="F13" s="21">
        <v>0.0113</v>
      </c>
      <c r="G13" s="21">
        <v>0.0114</v>
      </c>
      <c r="H13" s="21">
        <v>0.0115</v>
      </c>
      <c r="I13" s="21">
        <v>0.0112</v>
      </c>
      <c r="J13" s="50">
        <f t="shared" si="0"/>
        <v>0.0113166666666667</v>
      </c>
      <c r="K13" s="48"/>
    </row>
    <row r="14" spans="1:11">
      <c r="A14" s="1"/>
      <c r="B14" s="19" t="s">
        <v>17</v>
      </c>
      <c r="C14" s="20"/>
      <c r="D14" s="21">
        <v>3.436</v>
      </c>
      <c r="E14" s="21">
        <v>3.438</v>
      </c>
      <c r="F14" s="21">
        <v>3.43</v>
      </c>
      <c r="G14" s="21">
        <v>3.436</v>
      </c>
      <c r="H14" s="21">
        <v>3.438</v>
      </c>
      <c r="I14" s="21">
        <v>3.432</v>
      </c>
      <c r="J14" s="50">
        <f t="shared" si="0"/>
        <v>3.435</v>
      </c>
      <c r="K14" s="48"/>
    </row>
    <row r="15" spans="1:11">
      <c r="A15" s="1"/>
      <c r="B15" s="19" t="s">
        <v>18</v>
      </c>
      <c r="C15" s="20" t="s">
        <v>19</v>
      </c>
      <c r="D15" s="21">
        <v>24.09</v>
      </c>
      <c r="E15" s="21">
        <v>23.275</v>
      </c>
      <c r="F15" s="21">
        <v>25.365</v>
      </c>
      <c r="G15" s="21">
        <v>24.278</v>
      </c>
      <c r="H15" s="21">
        <v>22.303</v>
      </c>
      <c r="I15" s="21">
        <v>24.965</v>
      </c>
      <c r="J15" s="50">
        <f t="shared" si="0"/>
        <v>24.046</v>
      </c>
      <c r="K15" s="48"/>
    </row>
    <row r="16" spans="1:11">
      <c r="A16" s="1"/>
      <c r="B16" s="19"/>
      <c r="C16" s="20" t="s">
        <v>20</v>
      </c>
      <c r="D16" s="21">
        <v>22.14</v>
      </c>
      <c r="E16" s="21">
        <v>21.285</v>
      </c>
      <c r="F16" s="21">
        <v>23.375</v>
      </c>
      <c r="G16" s="21">
        <v>22.228</v>
      </c>
      <c r="H16" s="21">
        <v>20.313</v>
      </c>
      <c r="I16" s="21">
        <v>22.965</v>
      </c>
      <c r="J16" s="50">
        <f t="shared" si="0"/>
        <v>22.051</v>
      </c>
      <c r="K16" s="48"/>
    </row>
    <row r="17" spans="1:11">
      <c r="A17" s="1"/>
      <c r="B17" s="19"/>
      <c r="C17" s="20" t="s">
        <v>21</v>
      </c>
      <c r="D17" s="22">
        <f t="shared" ref="D17:I17" si="1">ABS(D15-D16)</f>
        <v>1.95</v>
      </c>
      <c r="E17" s="22">
        <f t="shared" si="1"/>
        <v>1.99</v>
      </c>
      <c r="F17" s="22">
        <f t="shared" si="1"/>
        <v>1.99</v>
      </c>
      <c r="G17" s="22">
        <f t="shared" si="1"/>
        <v>2.05</v>
      </c>
      <c r="H17" s="22">
        <f t="shared" si="1"/>
        <v>1.99</v>
      </c>
      <c r="I17" s="22">
        <f t="shared" si="1"/>
        <v>2</v>
      </c>
      <c r="J17" s="50">
        <f t="shared" si="0"/>
        <v>1.995</v>
      </c>
      <c r="K17" s="48"/>
    </row>
    <row r="18" spans="1:11">
      <c r="A18" s="1"/>
      <c r="B18" s="19" t="s">
        <v>22</v>
      </c>
      <c r="C18" s="20" t="s">
        <v>23</v>
      </c>
      <c r="D18" s="21">
        <v>23.205</v>
      </c>
      <c r="E18" s="21">
        <v>24.155</v>
      </c>
      <c r="F18" s="21">
        <v>24.135</v>
      </c>
      <c r="G18" s="21">
        <v>23.195</v>
      </c>
      <c r="H18" s="21">
        <v>28.498</v>
      </c>
      <c r="I18" s="21">
        <v>26.142</v>
      </c>
      <c r="J18" s="50">
        <f t="shared" si="0"/>
        <v>24.8883333333333</v>
      </c>
      <c r="K18" s="48"/>
    </row>
    <row r="19" spans="1:11">
      <c r="A19" s="1"/>
      <c r="B19" s="19"/>
      <c r="C19" s="20" t="s">
        <v>24</v>
      </c>
      <c r="D19" s="21">
        <v>20.4</v>
      </c>
      <c r="E19" s="21">
        <v>21.355</v>
      </c>
      <c r="F19" s="21">
        <v>21.325</v>
      </c>
      <c r="G19" s="21">
        <v>20.366</v>
      </c>
      <c r="H19" s="21">
        <v>25.69</v>
      </c>
      <c r="I19" s="21">
        <v>23.352</v>
      </c>
      <c r="J19" s="50">
        <f t="shared" si="0"/>
        <v>22.0813333333333</v>
      </c>
      <c r="K19" s="48"/>
    </row>
    <row r="20" ht="14.55" spans="1:11">
      <c r="A20" s="1"/>
      <c r="B20" s="23"/>
      <c r="C20" s="24" t="s">
        <v>25</v>
      </c>
      <c r="D20" s="25">
        <f t="shared" ref="D20:I20" si="2">ABS(D18-D19)</f>
        <v>2.805</v>
      </c>
      <c r="E20" s="25">
        <f t="shared" si="2"/>
        <v>2.8</v>
      </c>
      <c r="F20" s="25">
        <f t="shared" si="2"/>
        <v>2.81</v>
      </c>
      <c r="G20" s="25">
        <f t="shared" si="2"/>
        <v>2.829</v>
      </c>
      <c r="H20" s="25">
        <f t="shared" si="2"/>
        <v>2.808</v>
      </c>
      <c r="I20" s="25">
        <f t="shared" si="2"/>
        <v>2.79</v>
      </c>
      <c r="J20" s="51">
        <f t="shared" si="0"/>
        <v>2.807</v>
      </c>
      <c r="K20" s="48"/>
    </row>
    <row r="21" ht="15.3" spans="1:11">
      <c r="A21" s="26"/>
      <c r="B21" s="1"/>
      <c r="C21" s="1"/>
      <c r="D21" s="1"/>
      <c r="E21" s="1"/>
      <c r="F21" s="1"/>
      <c r="G21" s="1"/>
      <c r="H21" s="1"/>
      <c r="I21" s="1"/>
      <c r="J21" s="1"/>
      <c r="K21" s="48"/>
    </row>
    <row r="22" ht="14.55" spans="1:11">
      <c r="A22" s="27"/>
      <c r="B22" s="28" t="s">
        <v>26</v>
      </c>
      <c r="C22" s="29">
        <f>J13-J12</f>
        <v>0.0129833333333333</v>
      </c>
      <c r="D22" s="30" t="s">
        <v>27</v>
      </c>
      <c r="E22" s="1"/>
      <c r="F22" s="1"/>
      <c r="G22" s="1"/>
      <c r="H22" s="1"/>
      <c r="I22" s="1"/>
      <c r="J22" s="1"/>
      <c r="K22" s="48"/>
    </row>
    <row r="23" spans="1:11">
      <c r="A23" s="2"/>
      <c r="B23" s="31" t="s">
        <v>28</v>
      </c>
      <c r="C23" s="32">
        <f>C9/((E9*J14-G9*((J17/10)*(J20/10)-I9/100))*C22)</f>
        <v>1.28945819109691</v>
      </c>
      <c r="D23" s="33" t="s">
        <v>29</v>
      </c>
      <c r="E23" s="1"/>
      <c r="F23" s="1"/>
      <c r="G23" s="1"/>
      <c r="H23" s="1"/>
      <c r="I23" s="1"/>
      <c r="J23" s="1"/>
      <c r="K23" s="48"/>
    </row>
    <row r="24" spans="1:11">
      <c r="A24" s="2"/>
      <c r="B24" s="34" t="s">
        <v>30</v>
      </c>
      <c r="C24" s="32">
        <v>0.001</v>
      </c>
      <c r="D24" s="33" t="s">
        <v>31</v>
      </c>
      <c r="E24" s="1"/>
      <c r="F24" s="1"/>
      <c r="G24" s="1"/>
      <c r="H24" s="1"/>
      <c r="I24" s="1"/>
      <c r="J24" s="1"/>
      <c r="K24" s="48"/>
    </row>
    <row r="25" spans="1:11">
      <c r="A25" s="2"/>
      <c r="B25" s="34" t="s">
        <v>32</v>
      </c>
      <c r="C25" s="32">
        <v>0.0015</v>
      </c>
      <c r="D25" s="33" t="s">
        <v>27</v>
      </c>
      <c r="E25" s="1"/>
      <c r="F25" s="1"/>
      <c r="G25" s="1"/>
      <c r="H25" s="1"/>
      <c r="I25" s="1"/>
      <c r="J25" s="1"/>
      <c r="K25" s="48"/>
    </row>
    <row r="26" spans="1:11">
      <c r="A26" s="2"/>
      <c r="B26" s="34" t="s">
        <v>33</v>
      </c>
      <c r="C26" s="32">
        <v>1</v>
      </c>
      <c r="D26" s="35"/>
      <c r="E26" s="1"/>
      <c r="F26" s="1"/>
      <c r="G26" s="1"/>
      <c r="H26" s="1"/>
      <c r="I26" s="1"/>
      <c r="J26" s="1"/>
      <c r="K26" s="48"/>
    </row>
    <row r="27" spans="2:4">
      <c r="B27" s="36" t="s">
        <v>34</v>
      </c>
      <c r="C27" s="32">
        <f>SQRT(VAR(D14:I14)*6/5)</f>
        <v>0.00360000000000002</v>
      </c>
      <c r="D27" s="35" t="s">
        <v>27</v>
      </c>
    </row>
    <row r="28" spans="2:4">
      <c r="B28" s="36" t="s">
        <v>35</v>
      </c>
      <c r="C28" s="32">
        <f>SQRT(C27^2+(0.015/SQRT(3))^2)</f>
        <v>0.00937869927015469</v>
      </c>
      <c r="D28" s="35" t="s">
        <v>27</v>
      </c>
    </row>
    <row r="29" spans="2:4">
      <c r="B29" s="36" t="s">
        <v>36</v>
      </c>
      <c r="C29" s="37">
        <f>SQRT((C25/E9)^2+(C28/J14)^2)</f>
        <v>0.00273414144005556</v>
      </c>
      <c r="D29" s="35"/>
    </row>
    <row r="30" spans="2:4">
      <c r="B30" s="38" t="s">
        <v>37</v>
      </c>
      <c r="C30" s="39">
        <f>E9*J14</f>
        <v>35.724</v>
      </c>
      <c r="D30" s="40" t="s">
        <v>38</v>
      </c>
    </row>
    <row r="31" spans="2:4">
      <c r="B31" s="36" t="s">
        <v>39</v>
      </c>
      <c r="C31" s="37">
        <f>C29*C30</f>
        <v>0.0976744688045449</v>
      </c>
      <c r="D31" s="35" t="s">
        <v>38</v>
      </c>
    </row>
    <row r="32" spans="2:4">
      <c r="B32" s="36" t="s">
        <v>40</v>
      </c>
      <c r="C32" s="37">
        <f>SQRT(VAR(D17:I17)*6/5)</f>
        <v>0.0351567916624938</v>
      </c>
      <c r="D32" s="35" t="s">
        <v>41</v>
      </c>
    </row>
    <row r="33" spans="2:4">
      <c r="B33" s="36" t="s">
        <v>42</v>
      </c>
      <c r="C33" s="37">
        <f>SQRT(C32^2+(0.002/SQRT(3))^2)</f>
        <v>0.0351757492220611</v>
      </c>
      <c r="D33" s="35" t="s">
        <v>41</v>
      </c>
    </row>
    <row r="34" spans="2:4">
      <c r="B34" s="36" t="s">
        <v>43</v>
      </c>
      <c r="C34" s="37">
        <f>SQRT(VAR(D20:I20)*6/5)</f>
        <v>0.0141647449677011</v>
      </c>
      <c r="D34" s="35" t="s">
        <v>41</v>
      </c>
    </row>
    <row r="35" spans="2:4">
      <c r="B35" s="36" t="s">
        <v>44</v>
      </c>
      <c r="C35" s="37">
        <f>SQRT(C34^2+(0.002/SQRT(3))^2)</f>
        <v>0.0142117322425293</v>
      </c>
      <c r="D35" s="35" t="s">
        <v>41</v>
      </c>
    </row>
    <row r="36" spans="2:4">
      <c r="B36" s="36" t="s">
        <v>45</v>
      </c>
      <c r="C36" s="37">
        <f>SQRT((C33/J17)^2+(C35/J20)^2)</f>
        <v>0.0183444649979944</v>
      </c>
      <c r="D36" s="35"/>
    </row>
    <row r="37" spans="2:4">
      <c r="B37" s="38" t="s">
        <v>46</v>
      </c>
      <c r="C37" s="39">
        <f>J17*J20</f>
        <v>5.599965</v>
      </c>
      <c r="D37" s="40" t="s">
        <v>47</v>
      </c>
    </row>
    <row r="38" ht="14.55" spans="2:4">
      <c r="B38" s="36" t="s">
        <v>48</v>
      </c>
      <c r="C38" s="37">
        <f>C36*C37</f>
        <v>0.102728361932494</v>
      </c>
      <c r="D38" s="35" t="s">
        <v>47</v>
      </c>
    </row>
    <row r="39" ht="15.3" spans="2:7">
      <c r="B39" s="36" t="s">
        <v>49</v>
      </c>
      <c r="C39" s="37">
        <f>SQRT((C31/100)^2+(G9^2)*C38^2+(G9^2)*0.01^2)</f>
        <v>4.54141323803457</v>
      </c>
      <c r="D39" s="41" t="s">
        <v>41</v>
      </c>
      <c r="E39" s="42" t="s">
        <v>50</v>
      </c>
      <c r="F39" s="43">
        <f>C39/10</f>
        <v>0.454141323803457</v>
      </c>
      <c r="G39" s="44" t="s">
        <v>27</v>
      </c>
    </row>
    <row r="40" ht="14.55" spans="2:4">
      <c r="B40" s="36" t="s">
        <v>51</v>
      </c>
      <c r="C40" s="37">
        <f>SQRT(VAR(D13:I13)*6/5)</f>
        <v>0.000128062484748657</v>
      </c>
      <c r="D40" s="35" t="s">
        <v>27</v>
      </c>
    </row>
    <row r="41" spans="2:4">
      <c r="B41" s="36" t="s">
        <v>52</v>
      </c>
      <c r="C41" s="37">
        <f>SQRT(C40^2+(0.004*0.01/SQRT(3))^2)</f>
        <v>0.000130128141972954</v>
      </c>
      <c r="D41" s="35" t="s">
        <v>27</v>
      </c>
    </row>
    <row r="42" spans="2:4">
      <c r="B42" s="36" t="s">
        <v>53</v>
      </c>
      <c r="C42" s="37">
        <f>C30-G9*(C37*0.01-I9*0.01)</f>
        <v>33.3304154</v>
      </c>
      <c r="D42" s="35" t="s">
        <v>38</v>
      </c>
    </row>
    <row r="43" ht="14.55" spans="2:4">
      <c r="B43" s="36" t="s">
        <v>54</v>
      </c>
      <c r="C43" s="37">
        <f>SQRT((C24/C9)^2+(C41/C22)^2+(C39*0.01/C42)^2)</f>
        <v>0.0102724314915309</v>
      </c>
      <c r="D43" s="35" t="s">
        <v>27</v>
      </c>
    </row>
    <row r="44" ht="15.3" spans="2:4">
      <c r="B44" s="36" t="s">
        <v>55</v>
      </c>
      <c r="C44" s="37">
        <f>C43*C23</f>
        <v>0.0132458709292363</v>
      </c>
      <c r="D44" s="44" t="s">
        <v>29</v>
      </c>
    </row>
    <row r="45" ht="15.3" spans="2:6">
      <c r="B45" s="45" t="s">
        <v>28</v>
      </c>
      <c r="C45" s="46">
        <f>C23</f>
        <v>1.28945819109691</v>
      </c>
      <c r="D45" s="47" t="s">
        <v>56</v>
      </c>
      <c r="E45" s="43">
        <f>C44</f>
        <v>0.0132458709292363</v>
      </c>
      <c r="F45" s="44" t="s">
        <v>29</v>
      </c>
    </row>
    <row r="46" ht="14.55"/>
  </sheetData>
  <mergeCells count="8">
    <mergeCell ref="D2:E2"/>
    <mergeCell ref="D8:F8"/>
    <mergeCell ref="B11:C11"/>
    <mergeCell ref="B12:C12"/>
    <mergeCell ref="B13:C13"/>
    <mergeCell ref="B14:C14"/>
    <mergeCell ref="B15:B17"/>
    <mergeCell ref="B18:B2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mango</dc:creator>
  <cp:lastModifiedBy>mango</cp:lastModifiedBy>
  <dcterms:created xsi:type="dcterms:W3CDTF">2019-09-23T05:26:00Z</dcterms:created>
  <dcterms:modified xsi:type="dcterms:W3CDTF">2019-09-23T12:39:14Z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2052-11.1.0.8980</vt:lpwstr>
  </property>
</Properties>
</file>