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mango\Desktop\"/>
    </mc:Choice>
  </mc:AlternateContent>
  <xr:revisionPtr revIDLastSave="0" documentId="13_ncr:1_{27F04683-3C7F-4FF4-8414-B7C70840B27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0" i="1" l="1"/>
  <c r="C41" i="1" s="1"/>
  <c r="C27" i="1"/>
  <c r="C28" i="1" s="1"/>
  <c r="C29" i="1" s="1"/>
  <c r="C22" i="1"/>
  <c r="I20" i="1"/>
  <c r="H20" i="1"/>
  <c r="G20" i="1"/>
  <c r="F20" i="1"/>
  <c r="E20" i="1"/>
  <c r="D20" i="1"/>
  <c r="C34" i="1" s="1"/>
  <c r="C35" i="1" s="1"/>
  <c r="J19" i="1"/>
  <c r="J18" i="1"/>
  <c r="I17" i="1"/>
  <c r="H17" i="1"/>
  <c r="G17" i="1"/>
  <c r="F17" i="1"/>
  <c r="E17" i="1"/>
  <c r="D17" i="1"/>
  <c r="C32" i="1" s="1"/>
  <c r="C33" i="1" s="1"/>
  <c r="J16" i="1"/>
  <c r="J15" i="1"/>
  <c r="J14" i="1"/>
  <c r="C30" i="1" s="1"/>
  <c r="J13" i="1"/>
  <c r="J12" i="1"/>
  <c r="C31" i="1" l="1"/>
  <c r="J17" i="1"/>
  <c r="C37" i="1" s="1"/>
  <c r="C42" i="1" s="1"/>
  <c r="J20" i="1"/>
  <c r="C23" i="1"/>
  <c r="C45" i="1" s="1"/>
  <c r="C36" i="1" l="1"/>
  <c r="C38" i="1" s="1"/>
  <c r="C39" i="1" s="1"/>
  <c r="F39" i="1" l="1"/>
  <c r="C43" i="1"/>
  <c r="C44" i="1" s="1"/>
  <c r="E45" i="1" s="1"/>
</calcChain>
</file>

<file path=xl/sharedStrings.xml><?xml version="1.0" encoding="utf-8"?>
<sst xmlns="http://schemas.openxmlformats.org/spreadsheetml/2006/main" count="76" uniqueCount="58">
  <si>
    <t>仪器误差限</t>
  </si>
  <si>
    <t>钢尺</t>
  </si>
  <si>
    <t>游标卡尺</t>
  </si>
  <si>
    <t>螺旋测微器</t>
  </si>
  <si>
    <t>读数显微镜</t>
  </si>
  <si>
    <t>电子天平</t>
  </si>
  <si>
    <t>±0.015</t>
  </si>
  <si>
    <t>±0.002</t>
  </si>
  <si>
    <t>±0.004</t>
  </si>
  <si>
    <t>胶片密度测定</t>
  </si>
  <si>
    <t>质量m/g</t>
  </si>
  <si>
    <t>长度l/cm</t>
  </si>
  <si>
    <t>齿孔数a</t>
  </si>
  <si>
    <t>面积修正量</t>
  </si>
  <si>
    <t>平均值</t>
  </si>
  <si>
    <t>d0/cm</t>
  </si>
  <si>
    <t>d'/cm</t>
  </si>
  <si>
    <t>h/cm</t>
  </si>
  <si>
    <t>x/mm</t>
  </si>
  <si>
    <t>x1</t>
  </si>
  <si>
    <t>x2</t>
  </si>
  <si>
    <t>x=|x1-x2|</t>
  </si>
  <si>
    <t>y/mm</t>
  </si>
  <si>
    <t>y1</t>
  </si>
  <si>
    <t>y2</t>
  </si>
  <si>
    <t>y=|y1-y2|</t>
  </si>
  <si>
    <t>d</t>
  </si>
  <si>
    <t>cm</t>
  </si>
  <si>
    <t>ρ</t>
  </si>
  <si>
    <t>g/cm^3</t>
  </si>
  <si>
    <t>Um</t>
  </si>
  <si>
    <t>g</t>
  </si>
  <si>
    <t>UL</t>
  </si>
  <si>
    <t>t/√n</t>
  </si>
  <si>
    <t>Sh</t>
  </si>
  <si>
    <t>Uh</t>
  </si>
  <si>
    <t>UB1/B1</t>
  </si>
  <si>
    <t>B1</t>
  </si>
  <si>
    <t>cm^2</t>
  </si>
  <si>
    <t>UB1</t>
  </si>
  <si>
    <t>Sx</t>
  </si>
  <si>
    <t>mm</t>
  </si>
  <si>
    <t>Ux</t>
  </si>
  <si>
    <t>Sy</t>
  </si>
  <si>
    <t>Uy</t>
  </si>
  <si>
    <t>UB2/B2</t>
  </si>
  <si>
    <t>B2</t>
  </si>
  <si>
    <t>mm^2</t>
  </si>
  <si>
    <t>UB2</t>
  </si>
  <si>
    <t>UB</t>
  </si>
  <si>
    <t>=</t>
  </si>
  <si>
    <t>Sd</t>
  </si>
  <si>
    <t>Ud</t>
  </si>
  <si>
    <t>B</t>
  </si>
  <si>
    <t>Er</t>
  </si>
  <si>
    <t>Uρ</t>
  </si>
  <si>
    <t>±</t>
  </si>
  <si>
    <t>说明：更改红色字体部分即可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</si>
</sst>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00_ "/>
    <numFmt numFmtId="178" formatCode="0.000_ "/>
    <numFmt numFmtId="181" formatCode="0.000E+00"/>
  </numFmts>
  <fonts count="7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1"/>
      <name val="等线"/>
      <charset val="134"/>
    </font>
    <font>
      <sz val="11"/>
      <color theme="0" tint="-0.249977111117893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left" vertical="center"/>
    </xf>
    <xf numFmtId="178" fontId="0" fillId="0" borderId="2" xfId="0" applyNumberFormat="1" applyBorder="1" applyAlignment="1">
      <alignment horizontal="left" vertical="center"/>
    </xf>
    <xf numFmtId="178" fontId="0" fillId="0" borderId="3" xfId="0" applyNumberFormat="1" applyBorder="1" applyAlignment="1">
      <alignment horizontal="left" vertical="center"/>
    </xf>
    <xf numFmtId="178" fontId="0" fillId="0" borderId="4" xfId="0" applyNumberFormat="1" applyBorder="1" applyAlignment="1">
      <alignment horizontal="left" vertical="center"/>
    </xf>
    <xf numFmtId="178" fontId="0" fillId="0" borderId="5" xfId="0" applyNumberFormat="1" applyBorder="1" applyAlignment="1">
      <alignment horizontal="left" vertical="center"/>
    </xf>
    <xf numFmtId="178" fontId="0" fillId="0" borderId="6" xfId="0" applyNumberFormat="1" applyBorder="1" applyAlignment="1">
      <alignment horizontal="left" vertical="center"/>
    </xf>
    <xf numFmtId="178" fontId="0" fillId="0" borderId="7" xfId="0" applyNumberFormat="1" applyBorder="1" applyAlignment="1">
      <alignment horizontal="left" vertical="center"/>
    </xf>
    <xf numFmtId="178" fontId="0" fillId="0" borderId="8" xfId="0" applyNumberFormat="1" applyBorder="1" applyAlignment="1">
      <alignment horizontal="left" vertical="center"/>
    </xf>
    <xf numFmtId="178" fontId="1" fillId="0" borderId="9" xfId="0" applyNumberFormat="1" applyFont="1" applyBorder="1" applyAlignment="1">
      <alignment horizontal="left" vertical="center"/>
    </xf>
    <xf numFmtId="178" fontId="0" fillId="0" borderId="9" xfId="0" applyNumberFormat="1" applyBorder="1" applyAlignment="1">
      <alignment horizontal="left" vertical="center"/>
    </xf>
    <xf numFmtId="0" fontId="1" fillId="0" borderId="9" xfId="0" applyNumberFormat="1" applyFont="1" applyBorder="1" applyAlignment="1">
      <alignment horizontal="left" vertical="center"/>
    </xf>
    <xf numFmtId="178" fontId="0" fillId="0" borderId="10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8" fontId="0" fillId="0" borderId="12" xfId="0" applyNumberFormat="1" applyBorder="1" applyAlignment="1">
      <alignment horizontal="center" vertical="center"/>
    </xf>
    <xf numFmtId="177" fontId="1" fillId="0" borderId="12" xfId="0" applyNumberFormat="1" applyFont="1" applyBorder="1" applyAlignment="1">
      <alignment horizontal="left" vertical="center"/>
    </xf>
    <xf numFmtId="177" fontId="2" fillId="0" borderId="12" xfId="0" applyNumberFormat="1" applyFont="1" applyBorder="1" applyAlignment="1">
      <alignment horizontal="left" vertical="center"/>
    </xf>
    <xf numFmtId="178" fontId="0" fillId="0" borderId="6" xfId="0" applyNumberFormat="1" applyBorder="1" applyAlignment="1">
      <alignment horizontal="center" vertical="center"/>
    </xf>
    <xf numFmtId="177" fontId="2" fillId="0" borderId="6" xfId="0" applyNumberFormat="1" applyFont="1" applyBorder="1" applyAlignment="1">
      <alignment horizontal="left" vertical="center"/>
    </xf>
    <xf numFmtId="178" fontId="0" fillId="0" borderId="0" xfId="0" applyNumberFormat="1" applyBorder="1" applyAlignment="1">
      <alignment vertical="center"/>
    </xf>
    <xf numFmtId="178" fontId="0" fillId="0" borderId="0" xfId="0" applyNumberFormat="1" applyBorder="1" applyAlignment="1">
      <alignment horizontal="left" vertical="center"/>
    </xf>
    <xf numFmtId="178" fontId="0" fillId="0" borderId="2" xfId="0" applyNumberFormat="1" applyBorder="1">
      <alignment vertical="center"/>
    </xf>
    <xf numFmtId="181" fontId="0" fillId="0" borderId="3" xfId="0" applyNumberFormat="1" applyBorder="1" applyAlignment="1">
      <alignment horizontal="right" vertical="center"/>
    </xf>
    <xf numFmtId="178" fontId="0" fillId="0" borderId="4" xfId="0" applyNumberFormat="1" applyBorder="1">
      <alignment vertical="center"/>
    </xf>
    <xf numFmtId="178" fontId="3" fillId="0" borderId="11" xfId="0" applyNumberFormat="1" applyFont="1" applyBorder="1">
      <alignment vertical="center"/>
    </xf>
    <xf numFmtId="181" fontId="0" fillId="0" borderId="12" xfId="0" applyNumberFormat="1" applyBorder="1" applyAlignment="1">
      <alignment horizontal="right" vertical="center"/>
    </xf>
    <xf numFmtId="178" fontId="0" fillId="0" borderId="13" xfId="0" applyNumberFormat="1" applyBorder="1">
      <alignment vertical="center"/>
    </xf>
    <xf numFmtId="178" fontId="0" fillId="0" borderId="11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181" fontId="0" fillId="0" borderId="12" xfId="0" applyNumberFormat="1" applyBorder="1">
      <alignment vertical="center"/>
    </xf>
    <xf numFmtId="0" fontId="4" fillId="0" borderId="11" xfId="0" applyFont="1" applyBorder="1">
      <alignment vertical="center"/>
    </xf>
    <xf numFmtId="181" fontId="4" fillId="0" borderId="12" xfId="0" applyNumberFormat="1" applyFont="1" applyBorder="1">
      <alignment vertical="center"/>
    </xf>
    <xf numFmtId="0" fontId="4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181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5" xfId="0" applyBorder="1">
      <alignment vertical="center"/>
    </xf>
    <xf numFmtId="181" fontId="0" fillId="0" borderId="6" xfId="0" applyNumberFormat="1" applyBorder="1">
      <alignment vertical="center"/>
    </xf>
    <xf numFmtId="0" fontId="0" fillId="0" borderId="17" xfId="0" applyBorder="1">
      <alignment vertical="center"/>
    </xf>
    <xf numFmtId="0" fontId="0" fillId="0" borderId="0" xfId="0" applyAlignment="1">
      <alignment horizontal="left" vertical="center"/>
    </xf>
    <xf numFmtId="178" fontId="0" fillId="0" borderId="18" xfId="0" applyNumberFormat="1" applyBorder="1" applyAlignment="1">
      <alignment horizontal="left" vertical="center"/>
    </xf>
    <xf numFmtId="177" fontId="2" fillId="0" borderId="13" xfId="0" applyNumberFormat="1" applyFont="1" applyBorder="1" applyAlignment="1">
      <alignment horizontal="left" vertical="center"/>
    </xf>
    <xf numFmtId="177" fontId="2" fillId="0" borderId="7" xfId="0" applyNumberFormat="1" applyFont="1" applyBorder="1" applyAlignment="1">
      <alignment horizontal="left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11" xfId="0" applyNumberFormat="1" applyBorder="1" applyAlignment="1">
      <alignment horizontal="center" vertical="center"/>
    </xf>
    <xf numFmtId="178" fontId="0" fillId="0" borderId="12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178" fontId="6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zoomScale="130" zoomScaleNormal="130" workbookViewId="0">
      <selection activeCell="I3" sqref="I3"/>
    </sheetView>
  </sheetViews>
  <sheetFormatPr defaultColWidth="9" defaultRowHeight="13.9" x14ac:dyDescent="0.4"/>
  <cols>
    <col min="1" max="2" width="10.796875" customWidth="1"/>
    <col min="3" max="3" width="11.796875" customWidth="1"/>
    <col min="4" max="11" width="10.796875" customWidth="1"/>
  </cols>
  <sheetData>
    <row r="1" spans="1:11" x14ac:dyDescent="0.4">
      <c r="A1" s="1"/>
      <c r="B1" s="1"/>
      <c r="C1" s="1"/>
      <c r="D1" s="1"/>
      <c r="E1" s="1"/>
      <c r="F1" s="1"/>
      <c r="G1" s="2"/>
      <c r="H1" s="2"/>
      <c r="I1" s="2"/>
      <c r="J1" s="2"/>
      <c r="K1" s="42"/>
    </row>
    <row r="2" spans="1:11" x14ac:dyDescent="0.4">
      <c r="A2" s="1"/>
      <c r="B2" s="2"/>
      <c r="C2" s="2"/>
      <c r="D2" s="46" t="s">
        <v>0</v>
      </c>
      <c r="E2" s="46"/>
      <c r="F2" s="1"/>
      <c r="G2" s="2"/>
      <c r="H2" s="2"/>
      <c r="I2" s="2"/>
      <c r="J2" s="2"/>
      <c r="K2" s="42"/>
    </row>
    <row r="3" spans="1:11" ht="20" customHeight="1" x14ac:dyDescent="0.4">
      <c r="A3" s="1"/>
      <c r="B3" s="3"/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  <c r="H3" s="2"/>
      <c r="I3" s="53" t="s">
        <v>57</v>
      </c>
      <c r="J3" s="2"/>
      <c r="K3" s="42"/>
    </row>
    <row r="4" spans="1:11" ht="20" customHeight="1" x14ac:dyDescent="0.4">
      <c r="A4" s="2"/>
      <c r="B4" s="6" t="s">
        <v>0</v>
      </c>
      <c r="C4" s="7" t="s">
        <v>6</v>
      </c>
      <c r="D4" s="7" t="s">
        <v>7</v>
      </c>
      <c r="E4" s="7" t="s">
        <v>8</v>
      </c>
      <c r="F4" s="7">
        <v>0.02</v>
      </c>
      <c r="G4" s="8">
        <v>1E-3</v>
      </c>
      <c r="H4" s="2"/>
      <c r="I4" s="2"/>
      <c r="J4" s="2"/>
      <c r="K4" s="4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4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42"/>
    </row>
    <row r="7" spans="1:11" x14ac:dyDescent="0.4">
      <c r="A7" s="2"/>
      <c r="B7" s="2"/>
      <c r="C7" s="2"/>
      <c r="G7" s="2"/>
      <c r="H7" s="2"/>
      <c r="I7" s="2"/>
      <c r="J7" s="2"/>
      <c r="K7" s="42"/>
    </row>
    <row r="8" spans="1:11" x14ac:dyDescent="0.4">
      <c r="A8" s="2"/>
      <c r="B8" s="2"/>
      <c r="C8" s="2"/>
      <c r="D8" s="47" t="s">
        <v>9</v>
      </c>
      <c r="E8" s="47"/>
      <c r="F8" s="47"/>
      <c r="G8" s="2"/>
      <c r="H8" s="2"/>
      <c r="I8" s="2"/>
      <c r="J8" s="2"/>
      <c r="K8" s="42"/>
    </row>
    <row r="9" spans="1:11" x14ac:dyDescent="0.4">
      <c r="A9" s="2"/>
      <c r="B9" s="9" t="s">
        <v>10</v>
      </c>
      <c r="C9" s="10">
        <v>0.55800000000000005</v>
      </c>
      <c r="D9" s="11" t="s">
        <v>11</v>
      </c>
      <c r="E9" s="10">
        <v>10.4</v>
      </c>
      <c r="F9" s="11" t="s">
        <v>12</v>
      </c>
      <c r="G9" s="12">
        <v>44</v>
      </c>
      <c r="H9" s="13" t="s">
        <v>13</v>
      </c>
      <c r="I9" s="43">
        <v>0.16</v>
      </c>
      <c r="J9" s="2"/>
      <c r="K9" s="4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42"/>
    </row>
    <row r="11" spans="1:11" x14ac:dyDescent="0.4">
      <c r="A11" s="1"/>
      <c r="B11" s="48"/>
      <c r="C11" s="49"/>
      <c r="D11" s="14">
        <v>1</v>
      </c>
      <c r="E11" s="14">
        <v>2</v>
      </c>
      <c r="F11" s="14">
        <v>3</v>
      </c>
      <c r="G11" s="14">
        <v>4</v>
      </c>
      <c r="H11" s="14">
        <v>5</v>
      </c>
      <c r="I11" s="14">
        <v>6</v>
      </c>
      <c r="J11" s="5" t="s">
        <v>14</v>
      </c>
      <c r="K11" s="42"/>
    </row>
    <row r="12" spans="1:11" x14ac:dyDescent="0.4">
      <c r="A12" s="1"/>
      <c r="B12" s="50" t="s">
        <v>15</v>
      </c>
      <c r="C12" s="51"/>
      <c r="D12" s="16">
        <v>-2E-3</v>
      </c>
      <c r="E12" s="16">
        <v>-2E-3</v>
      </c>
      <c r="F12" s="16">
        <v>-1E-3</v>
      </c>
      <c r="G12" s="16">
        <v>-2E-3</v>
      </c>
      <c r="H12" s="16">
        <v>-1E-3</v>
      </c>
      <c r="I12" s="16">
        <v>-2E-3</v>
      </c>
      <c r="J12" s="44">
        <f t="shared" ref="J12:J20" si="0">AVERAGE(D12:I12)</f>
        <v>-1.6666666666666668E-3</v>
      </c>
      <c r="K12" s="42"/>
    </row>
    <row r="13" spans="1:11" x14ac:dyDescent="0.4">
      <c r="A13" s="1"/>
      <c r="B13" s="50" t="s">
        <v>16</v>
      </c>
      <c r="C13" s="51"/>
      <c r="D13" s="16">
        <v>1.1299999999999999E-2</v>
      </c>
      <c r="E13" s="16">
        <v>1.12E-2</v>
      </c>
      <c r="F13" s="16">
        <v>1.1299999999999999E-2</v>
      </c>
      <c r="G13" s="16">
        <v>1.14E-2</v>
      </c>
      <c r="H13" s="16">
        <v>1.15E-2</v>
      </c>
      <c r="I13" s="16">
        <v>1.12E-2</v>
      </c>
      <c r="J13" s="44">
        <f t="shared" si="0"/>
        <v>1.1316666666666668E-2</v>
      </c>
      <c r="K13" s="42"/>
    </row>
    <row r="14" spans="1:11" x14ac:dyDescent="0.4">
      <c r="A14" s="1"/>
      <c r="B14" s="50" t="s">
        <v>17</v>
      </c>
      <c r="C14" s="51"/>
      <c r="D14" s="16">
        <v>3.4359999999999999</v>
      </c>
      <c r="E14" s="16">
        <v>3.4380000000000002</v>
      </c>
      <c r="F14" s="16">
        <v>3.43</v>
      </c>
      <c r="G14" s="16">
        <v>3.4359999999999999</v>
      </c>
      <c r="H14" s="16">
        <v>3.4380000000000002</v>
      </c>
      <c r="I14" s="16">
        <v>3.4319999999999999</v>
      </c>
      <c r="J14" s="44">
        <f t="shared" si="0"/>
        <v>3.4350000000000001</v>
      </c>
      <c r="K14" s="42"/>
    </row>
    <row r="15" spans="1:11" x14ac:dyDescent="0.4">
      <c r="A15" s="1"/>
      <c r="B15" s="50" t="s">
        <v>18</v>
      </c>
      <c r="C15" s="15" t="s">
        <v>19</v>
      </c>
      <c r="D15" s="16">
        <v>24.09</v>
      </c>
      <c r="E15" s="16">
        <v>23.274999999999999</v>
      </c>
      <c r="F15" s="16">
        <v>25.364999999999998</v>
      </c>
      <c r="G15" s="16">
        <v>24.277999999999999</v>
      </c>
      <c r="H15" s="16">
        <v>22.303000000000001</v>
      </c>
      <c r="I15" s="16">
        <v>24.965</v>
      </c>
      <c r="J15" s="44">
        <f t="shared" si="0"/>
        <v>24.045999999999996</v>
      </c>
      <c r="K15" s="42"/>
    </row>
    <row r="16" spans="1:11" x14ac:dyDescent="0.4">
      <c r="A16" s="1"/>
      <c r="B16" s="50"/>
      <c r="C16" s="15" t="s">
        <v>20</v>
      </c>
      <c r="D16" s="16">
        <v>22.14</v>
      </c>
      <c r="E16" s="16">
        <v>21.285</v>
      </c>
      <c r="F16" s="16">
        <v>23.375</v>
      </c>
      <c r="G16" s="16">
        <v>22.228000000000002</v>
      </c>
      <c r="H16" s="16">
        <v>20.312999999999999</v>
      </c>
      <c r="I16" s="16">
        <v>22.965</v>
      </c>
      <c r="J16" s="44">
        <f t="shared" si="0"/>
        <v>22.050999999999998</v>
      </c>
      <c r="K16" s="42"/>
    </row>
    <row r="17" spans="1:11" x14ac:dyDescent="0.4">
      <c r="A17" s="1"/>
      <c r="B17" s="50"/>
      <c r="C17" s="15" t="s">
        <v>21</v>
      </c>
      <c r="D17" s="17">
        <f t="shared" ref="D17:I17" si="1">ABS(D15-D16)</f>
        <v>1.9499999999999993</v>
      </c>
      <c r="E17" s="17">
        <f t="shared" si="1"/>
        <v>1.9899999999999984</v>
      </c>
      <c r="F17" s="17">
        <f t="shared" si="1"/>
        <v>1.9899999999999984</v>
      </c>
      <c r="G17" s="17">
        <f t="shared" si="1"/>
        <v>2.0499999999999972</v>
      </c>
      <c r="H17" s="17">
        <f t="shared" si="1"/>
        <v>1.990000000000002</v>
      </c>
      <c r="I17" s="17">
        <f t="shared" si="1"/>
        <v>2</v>
      </c>
      <c r="J17" s="44">
        <f t="shared" si="0"/>
        <v>1.9949999999999992</v>
      </c>
      <c r="K17" s="42"/>
    </row>
    <row r="18" spans="1:11" x14ac:dyDescent="0.4">
      <c r="A18" s="1"/>
      <c r="B18" s="50" t="s">
        <v>22</v>
      </c>
      <c r="C18" s="15" t="s">
        <v>23</v>
      </c>
      <c r="D18" s="16">
        <v>23.204999999999998</v>
      </c>
      <c r="E18" s="16">
        <v>24.155000000000001</v>
      </c>
      <c r="F18" s="16">
        <v>24.135000000000002</v>
      </c>
      <c r="G18" s="16">
        <v>23.195</v>
      </c>
      <c r="H18" s="16">
        <v>28.498000000000001</v>
      </c>
      <c r="I18" s="16">
        <v>26.141999999999999</v>
      </c>
      <c r="J18" s="44">
        <f t="shared" si="0"/>
        <v>24.888333333333335</v>
      </c>
      <c r="K18" s="42"/>
    </row>
    <row r="19" spans="1:11" x14ac:dyDescent="0.4">
      <c r="A19" s="1"/>
      <c r="B19" s="50"/>
      <c r="C19" s="15" t="s">
        <v>24</v>
      </c>
      <c r="D19" s="16">
        <v>20.399999999999999</v>
      </c>
      <c r="E19" s="16">
        <v>21.355</v>
      </c>
      <c r="F19" s="16">
        <v>21.324999999999999</v>
      </c>
      <c r="G19" s="16">
        <v>20.366</v>
      </c>
      <c r="H19" s="16">
        <v>25.69</v>
      </c>
      <c r="I19" s="16">
        <v>23.352</v>
      </c>
      <c r="J19" s="44">
        <f t="shared" si="0"/>
        <v>22.081333333333333</v>
      </c>
      <c r="K19" s="42"/>
    </row>
    <row r="20" spans="1:11" x14ac:dyDescent="0.4">
      <c r="A20" s="1"/>
      <c r="B20" s="52"/>
      <c r="C20" s="18" t="s">
        <v>25</v>
      </c>
      <c r="D20" s="19">
        <f t="shared" ref="D20:I20" si="2">ABS(D18-D19)</f>
        <v>2.8049999999999997</v>
      </c>
      <c r="E20" s="19">
        <f t="shared" si="2"/>
        <v>2.8000000000000007</v>
      </c>
      <c r="F20" s="19">
        <f t="shared" si="2"/>
        <v>2.8100000000000023</v>
      </c>
      <c r="G20" s="19">
        <f t="shared" si="2"/>
        <v>2.8290000000000006</v>
      </c>
      <c r="H20" s="19">
        <f t="shared" si="2"/>
        <v>2.8079999999999998</v>
      </c>
      <c r="I20" s="19">
        <f t="shared" si="2"/>
        <v>2.7899999999999991</v>
      </c>
      <c r="J20" s="45">
        <f t="shared" si="0"/>
        <v>2.8070000000000004</v>
      </c>
      <c r="K20" s="42"/>
    </row>
    <row r="21" spans="1:11" x14ac:dyDescent="0.4">
      <c r="A21" s="20"/>
      <c r="B21" s="1"/>
      <c r="C21" s="1"/>
      <c r="D21" s="1"/>
      <c r="E21" s="1"/>
      <c r="F21" s="1"/>
      <c r="G21" s="1"/>
      <c r="H21" s="1"/>
      <c r="I21" s="1"/>
      <c r="J21" s="1"/>
      <c r="K21" s="42"/>
    </row>
    <row r="22" spans="1:11" x14ac:dyDescent="0.4">
      <c r="A22" s="21"/>
      <c r="B22" s="22" t="s">
        <v>26</v>
      </c>
      <c r="C22" s="23">
        <f>J13-J12</f>
        <v>1.2983333333333335E-2</v>
      </c>
      <c r="D22" s="24" t="s">
        <v>27</v>
      </c>
      <c r="E22" s="1"/>
      <c r="F22" s="1"/>
      <c r="G22" s="1"/>
      <c r="H22" s="1"/>
      <c r="I22" s="1"/>
      <c r="J22" s="1"/>
      <c r="K22" s="42"/>
    </row>
    <row r="23" spans="1:11" x14ac:dyDescent="0.4">
      <c r="A23" s="2"/>
      <c r="B23" s="25" t="s">
        <v>28</v>
      </c>
      <c r="C23" s="26">
        <f>C9/((E9*J14-G9*((J17/10)*(J20/10)-I9/100))*C22)</f>
        <v>1.2894581910969087</v>
      </c>
      <c r="D23" s="27" t="s">
        <v>29</v>
      </c>
      <c r="E23" s="1"/>
      <c r="F23" s="1"/>
      <c r="G23" s="1"/>
      <c r="H23" s="1"/>
      <c r="I23" s="1"/>
      <c r="J23" s="1"/>
      <c r="K23" s="42"/>
    </row>
    <row r="24" spans="1:11" x14ac:dyDescent="0.4">
      <c r="A24" s="2"/>
      <c r="B24" s="28" t="s">
        <v>30</v>
      </c>
      <c r="C24" s="26">
        <v>1E-3</v>
      </c>
      <c r="D24" s="27" t="s">
        <v>31</v>
      </c>
      <c r="E24" s="1"/>
      <c r="F24" s="1"/>
      <c r="G24" s="1"/>
      <c r="H24" s="1"/>
      <c r="I24" s="1"/>
      <c r="J24" s="1"/>
      <c r="K24" s="42"/>
    </row>
    <row r="25" spans="1:11" x14ac:dyDescent="0.4">
      <c r="A25" s="2"/>
      <c r="B25" s="28" t="s">
        <v>32</v>
      </c>
      <c r="C25" s="26">
        <v>1.5E-3</v>
      </c>
      <c r="D25" s="27" t="s">
        <v>27</v>
      </c>
      <c r="E25" s="1"/>
      <c r="F25" s="1"/>
      <c r="G25" s="1"/>
      <c r="H25" s="1"/>
      <c r="I25" s="1"/>
      <c r="J25" s="1"/>
      <c r="K25" s="42"/>
    </row>
    <row r="26" spans="1:11" x14ac:dyDescent="0.4">
      <c r="A26" s="2"/>
      <c r="B26" s="28" t="s">
        <v>33</v>
      </c>
      <c r="C26" s="26">
        <v>1</v>
      </c>
      <c r="D26" s="29"/>
      <c r="E26" s="1"/>
      <c r="F26" s="1"/>
      <c r="G26" s="1"/>
      <c r="H26" s="1"/>
      <c r="I26" s="1"/>
      <c r="J26" s="1"/>
      <c r="K26" s="42"/>
    </row>
    <row r="27" spans="1:11" x14ac:dyDescent="0.4">
      <c r="B27" s="30" t="s">
        <v>34</v>
      </c>
      <c r="C27" s="26">
        <f>SQRT(VAR(D14:I14)*6/5)</f>
        <v>3.6000000000000181E-3</v>
      </c>
      <c r="D27" s="29" t="s">
        <v>27</v>
      </c>
    </row>
    <row r="28" spans="1:11" x14ac:dyDescent="0.4">
      <c r="B28" s="30" t="s">
        <v>35</v>
      </c>
      <c r="C28" s="26">
        <f>SQRT(C27^2+(0.015/SQRT(3))^2)</f>
        <v>9.378699270154691E-3</v>
      </c>
      <c r="D28" s="29" t="s">
        <v>27</v>
      </c>
    </row>
    <row r="29" spans="1:11" x14ac:dyDescent="0.4">
      <c r="B29" s="30" t="s">
        <v>36</v>
      </c>
      <c r="C29" s="31">
        <f>SQRT((C25/E9)^2+(C28/J14)^2)</f>
        <v>2.7341414400555621E-3</v>
      </c>
      <c r="D29" s="29"/>
    </row>
    <row r="30" spans="1:11" x14ac:dyDescent="0.4">
      <c r="B30" s="32" t="s">
        <v>37</v>
      </c>
      <c r="C30" s="33">
        <f>E9*J14</f>
        <v>35.724000000000004</v>
      </c>
      <c r="D30" s="34" t="s">
        <v>38</v>
      </c>
    </row>
    <row r="31" spans="1:11" x14ac:dyDescent="0.4">
      <c r="B31" s="30" t="s">
        <v>39</v>
      </c>
      <c r="C31" s="31">
        <f>C29*C30</f>
        <v>9.7674468804544917E-2</v>
      </c>
      <c r="D31" s="29" t="s">
        <v>38</v>
      </c>
    </row>
    <row r="32" spans="1:11" x14ac:dyDescent="0.4">
      <c r="B32" s="30" t="s">
        <v>40</v>
      </c>
      <c r="C32" s="31">
        <f>SQRT(VAR(D17:I17)*6/5)</f>
        <v>3.5156791662493081E-2</v>
      </c>
      <c r="D32" s="29" t="s">
        <v>41</v>
      </c>
    </row>
    <row r="33" spans="2:7" x14ac:dyDescent="0.4">
      <c r="B33" s="30" t="s">
        <v>42</v>
      </c>
      <c r="C33" s="31">
        <f>SQRT(C32^2+(0.002/SQRT(3))^2)</f>
        <v>3.5175749222060314E-2</v>
      </c>
      <c r="D33" s="29" t="s">
        <v>41</v>
      </c>
    </row>
    <row r="34" spans="2:7" x14ac:dyDescent="0.4">
      <c r="B34" s="30" t="s">
        <v>43</v>
      </c>
      <c r="C34" s="31">
        <f>SQRT(VAR(D20:I20)*6/5)</f>
        <v>1.4164744967701136E-2</v>
      </c>
      <c r="D34" s="29" t="s">
        <v>41</v>
      </c>
    </row>
    <row r="35" spans="2:7" x14ac:dyDescent="0.4">
      <c r="B35" s="30" t="s">
        <v>44</v>
      </c>
      <c r="C35" s="31">
        <f>SQRT(C34^2+(0.002/SQRT(3))^2)</f>
        <v>1.421173224252934E-2</v>
      </c>
      <c r="D35" s="29" t="s">
        <v>41</v>
      </c>
    </row>
    <row r="36" spans="2:7" x14ac:dyDescent="0.4">
      <c r="B36" s="30" t="s">
        <v>45</v>
      </c>
      <c r="C36" s="31">
        <f>SQRT((C33/J17)^2+(C35/J20)^2)</f>
        <v>1.8344464997993991E-2</v>
      </c>
      <c r="D36" s="29"/>
    </row>
    <row r="37" spans="2:7" x14ac:dyDescent="0.4">
      <c r="B37" s="32" t="s">
        <v>46</v>
      </c>
      <c r="C37" s="33">
        <f>J17*J20</f>
        <v>5.5999649999999983</v>
      </c>
      <c r="D37" s="34" t="s">
        <v>47</v>
      </c>
    </row>
    <row r="38" spans="2:7" x14ac:dyDescent="0.4">
      <c r="B38" s="30" t="s">
        <v>48</v>
      </c>
      <c r="C38" s="31">
        <f>C36*C37</f>
        <v>0.10272836193249139</v>
      </c>
      <c r="D38" s="29" t="s">
        <v>47</v>
      </c>
    </row>
    <row r="39" spans="2:7" x14ac:dyDescent="0.4">
      <c r="B39" s="30" t="s">
        <v>49</v>
      </c>
      <c r="C39" s="31">
        <f>SQRT((C31/100)^2+(G9^2)*C38^2+(G9^2)*0.01^2)</f>
        <v>4.5414132380344743</v>
      </c>
      <c r="D39" s="35" t="s">
        <v>41</v>
      </c>
      <c r="E39" s="36" t="s">
        <v>50</v>
      </c>
      <c r="F39" s="37">
        <f>C39/10</f>
        <v>0.45414132380344741</v>
      </c>
      <c r="G39" s="38" t="s">
        <v>27</v>
      </c>
    </row>
    <row r="40" spans="2:7" x14ac:dyDescent="0.4">
      <c r="B40" s="30" t="s">
        <v>51</v>
      </c>
      <c r="C40" s="31">
        <f>SQRT(VAR(D13:I13)*6/5)</f>
        <v>1.2806248474865706E-4</v>
      </c>
      <c r="D40" s="29" t="s">
        <v>27</v>
      </c>
    </row>
    <row r="41" spans="2:7" x14ac:dyDescent="0.4">
      <c r="B41" s="30" t="s">
        <v>52</v>
      </c>
      <c r="C41" s="31">
        <f>SQRT(C40^2+(0.004*0.01/SQRT(3))^2)</f>
        <v>1.3012814197295433E-4</v>
      </c>
      <c r="D41" s="29" t="s">
        <v>27</v>
      </c>
    </row>
    <row r="42" spans="2:7" x14ac:dyDescent="0.4">
      <c r="B42" s="30" t="s">
        <v>53</v>
      </c>
      <c r="C42" s="31">
        <f>C30-G9*(C37*0.01-I9*0.01)</f>
        <v>33.330415400000007</v>
      </c>
      <c r="D42" s="29" t="s">
        <v>38</v>
      </c>
    </row>
    <row r="43" spans="2:7" x14ac:dyDescent="0.4">
      <c r="B43" s="30" t="s">
        <v>54</v>
      </c>
      <c r="C43" s="31">
        <f>SQRT((C24/C9)^2+(C41/C22)^2+(C39*0.01/C42)^2)</f>
        <v>1.027243149153091E-2</v>
      </c>
      <c r="D43" s="29" t="s">
        <v>27</v>
      </c>
    </row>
    <row r="44" spans="2:7" x14ac:dyDescent="0.4">
      <c r="B44" s="30" t="s">
        <v>55</v>
      </c>
      <c r="C44" s="31">
        <f>C43*C23</f>
        <v>1.3245870929236367E-2</v>
      </c>
      <c r="D44" s="38" t="s">
        <v>29</v>
      </c>
    </row>
    <row r="45" spans="2:7" x14ac:dyDescent="0.4">
      <c r="B45" s="39" t="s">
        <v>28</v>
      </c>
      <c r="C45" s="40">
        <f>C23</f>
        <v>1.2894581910969087</v>
      </c>
      <c r="D45" s="41" t="s">
        <v>56</v>
      </c>
      <c r="E45" s="37">
        <f>C44</f>
        <v>1.3245870929236367E-2</v>
      </c>
      <c r="F45" s="38" t="s">
        <v>29</v>
      </c>
    </row>
  </sheetData>
  <mergeCells count="8">
    <mergeCell ref="B14:C14"/>
    <mergeCell ref="B15:B17"/>
    <mergeCell ref="B18:B20"/>
    <mergeCell ref="D2:E2"/>
    <mergeCell ref="D8:F8"/>
    <mergeCell ref="B11:C11"/>
    <mergeCell ref="B12:C12"/>
    <mergeCell ref="B13:C1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</dc:creator>
  <cp:lastModifiedBy>顾羽飞</cp:lastModifiedBy>
  <dcterms:created xsi:type="dcterms:W3CDTF">2019-09-23T05:26:00Z</dcterms:created>
  <dcterms:modified xsi:type="dcterms:W3CDTF">2019-10-11T08:02:06Z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