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el/foodappproject/database/"/>
    </mc:Choice>
  </mc:AlternateContent>
  <bookViews>
    <workbookView xWindow="1220" yWindow="4700" windowWidth="27760" windowHeight="150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7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E25" i="1"/>
  <c r="C26" i="1"/>
  <c r="D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E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E27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E28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U24" i="1"/>
  <c r="DV24" i="1"/>
  <c r="DW24" i="1"/>
  <c r="DX24" i="1"/>
  <c r="DY24" i="1"/>
  <c r="DZ24" i="1"/>
  <c r="EA24" i="1"/>
  <c r="EB24" i="1"/>
  <c r="EC24" i="1"/>
  <c r="EE24" i="1"/>
  <c r="E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EC27" i="1"/>
  <c r="EB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E26" i="1"/>
  <c r="EC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EC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DT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D24" i="1"/>
  <c r="C24" i="1"/>
  <c r="EA21" i="1"/>
  <c r="DT21" i="1"/>
  <c r="DR21" i="1"/>
  <c r="DO21" i="1"/>
  <c r="DN21" i="1"/>
  <c r="DG21" i="1"/>
  <c r="DA21" i="1"/>
  <c r="CX21" i="1"/>
  <c r="CH21" i="1"/>
  <c r="BQ21" i="1"/>
  <c r="BO21" i="1"/>
  <c r="BD21" i="1"/>
  <c r="AW21" i="1"/>
  <c r="W21" i="1"/>
  <c r="N21" i="1"/>
  <c r="K21" i="1"/>
  <c r="EA20" i="1"/>
  <c r="DT20" i="1"/>
  <c r="DG20" i="1"/>
  <c r="DA20" i="1"/>
  <c r="BQ20" i="1"/>
  <c r="BD20" i="1"/>
  <c r="AW20" i="1"/>
  <c r="N20" i="1"/>
  <c r="K20" i="1"/>
  <c r="EA19" i="1"/>
  <c r="DT19" i="1"/>
  <c r="DR19" i="1"/>
  <c r="DO19" i="1"/>
  <c r="DG19" i="1"/>
  <c r="K19" i="1"/>
  <c r="EA18" i="1"/>
  <c r="DT18" i="1"/>
  <c r="DR18" i="1"/>
  <c r="DO18" i="1"/>
  <c r="DN18" i="1"/>
  <c r="DG18" i="1"/>
  <c r="DA18" i="1"/>
  <c r="CX18" i="1"/>
  <c r="CH18" i="1"/>
  <c r="BQ18" i="1"/>
  <c r="BO18" i="1"/>
  <c r="BD18" i="1"/>
  <c r="AW18" i="1"/>
  <c r="W18" i="1"/>
  <c r="N18" i="1"/>
  <c r="K18" i="1"/>
  <c r="EA17" i="1"/>
  <c r="DT17" i="1"/>
  <c r="DR17" i="1"/>
  <c r="DO17" i="1"/>
  <c r="DN17" i="1"/>
  <c r="DG17" i="1"/>
  <c r="DA17" i="1"/>
  <c r="CX17" i="1"/>
  <c r="CH17" i="1"/>
  <c r="BQ17" i="1"/>
  <c r="BO17" i="1"/>
  <c r="BD17" i="1"/>
  <c r="W17" i="1"/>
  <c r="N17" i="1"/>
  <c r="K17" i="1"/>
</calcChain>
</file>

<file path=xl/sharedStrings.xml><?xml version="1.0" encoding="utf-8"?>
<sst xmlns="http://schemas.openxmlformats.org/spreadsheetml/2006/main" count="169" uniqueCount="158">
  <si>
    <t>Recipe</t>
  </si>
  <si>
    <t>Egg stuffed with spinach</t>
  </si>
  <si>
    <t>Nutrients</t>
  </si>
  <si>
    <t>Twice-baked potato</t>
  </si>
  <si>
    <t>Mushroom risotto</t>
  </si>
  <si>
    <t>Papaya salad -&gt; grilled mango with ginger</t>
  </si>
  <si>
    <t>Cheese omelette</t>
  </si>
  <si>
    <t>Tomato soup</t>
  </si>
  <si>
    <t>brussel sprouts and carrot salad</t>
  </si>
  <si>
    <t>Tortilla chips w spinach dip</t>
  </si>
  <si>
    <t>Stuffed mushrooms -&gt; romanian-baked mushrooms</t>
  </si>
  <si>
    <t>arepa con avocado -&gt; arepas de chocolo</t>
  </si>
  <si>
    <t>Apple salad</t>
  </si>
  <si>
    <t>Honey cake</t>
  </si>
  <si>
    <t>Nutrients per serving per ingredient</t>
  </si>
  <si>
    <t>calories</t>
  </si>
  <si>
    <t>fat</t>
  </si>
  <si>
    <t>fiber</t>
  </si>
  <si>
    <t>sugar</t>
  </si>
  <si>
    <t>protein</t>
  </si>
  <si>
    <t>salt</t>
  </si>
  <si>
    <t>onion</t>
  </si>
  <si>
    <t>garlic</t>
  </si>
  <si>
    <t>water</t>
  </si>
  <si>
    <t>butter</t>
  </si>
  <si>
    <t>egg</t>
  </si>
  <si>
    <t>pepper</t>
  </si>
  <si>
    <t>tomato</t>
  </si>
  <si>
    <t>flour</t>
  </si>
  <si>
    <t>black pepper</t>
  </si>
  <si>
    <t>olive oil</t>
  </si>
  <si>
    <t>milk</t>
  </si>
  <si>
    <t>oil</t>
  </si>
  <si>
    <t>parsley</t>
  </si>
  <si>
    <t>rice</t>
  </si>
  <si>
    <t>cinnamon</t>
  </si>
  <si>
    <t>margarine</t>
  </si>
  <si>
    <t>carrot</t>
  </si>
  <si>
    <t>vegetable oil</t>
  </si>
  <si>
    <t>celery</t>
  </si>
  <si>
    <t>chicken</t>
  </si>
  <si>
    <t>Potato</t>
  </si>
  <si>
    <t>baking powder</t>
  </si>
  <si>
    <t>lemon</t>
  </si>
  <si>
    <t>vanilla</t>
  </si>
  <si>
    <t>cumin</t>
  </si>
  <si>
    <t>ginger</t>
  </si>
  <si>
    <t>sour cream</t>
  </si>
  <si>
    <t>cilantro</t>
  </si>
  <si>
    <t>brown sugar</t>
  </si>
  <si>
    <t>basil</t>
  </si>
  <si>
    <t>oregano</t>
  </si>
  <si>
    <t>chicken broth</t>
  </si>
  <si>
    <t>Thyme</t>
  </si>
  <si>
    <t>nutmeg</t>
  </si>
  <si>
    <t>vanilla extract</t>
  </si>
  <si>
    <t>mushroom</t>
  </si>
  <si>
    <t>paprika</t>
  </si>
  <si>
    <t>cheddar</t>
  </si>
  <si>
    <t>green onions</t>
  </si>
  <si>
    <t>soy sauce</t>
  </si>
  <si>
    <t>baking soda</t>
  </si>
  <si>
    <t>raisins</t>
  </si>
  <si>
    <t>cornstarch</t>
  </si>
  <si>
    <t>mayonnaise</t>
  </si>
  <si>
    <t>vinegar</t>
  </si>
  <si>
    <t>Parmesan cheese</t>
  </si>
  <si>
    <t>honey</t>
  </si>
  <si>
    <t>corn</t>
  </si>
  <si>
    <t>yogurt</t>
  </si>
  <si>
    <t>garlic powder</t>
  </si>
  <si>
    <t>bacon</t>
  </si>
  <si>
    <t>chili powder</t>
  </si>
  <si>
    <t>cream cheese</t>
  </si>
  <si>
    <t>apple</t>
  </si>
  <si>
    <t>red onion</t>
  </si>
  <si>
    <t>spinach</t>
  </si>
  <si>
    <t>mint</t>
  </si>
  <si>
    <t>cayenne pepper</t>
  </si>
  <si>
    <t>shrimp</t>
  </si>
  <si>
    <t>walnuts</t>
  </si>
  <si>
    <t>cucumber</t>
  </si>
  <si>
    <t>pineapple</t>
  </si>
  <si>
    <t>Pork</t>
  </si>
  <si>
    <t>white wine</t>
  </si>
  <si>
    <t>cream</t>
  </si>
  <si>
    <t>strawberries</t>
  </si>
  <si>
    <t>coconut</t>
  </si>
  <si>
    <t>white pepper</t>
  </si>
  <si>
    <t>mustard</t>
  </si>
  <si>
    <t>bay leaf</t>
  </si>
  <si>
    <t>lettuce</t>
  </si>
  <si>
    <t>Worcestershire sauce</t>
  </si>
  <si>
    <t>zucchini</t>
  </si>
  <si>
    <t>cabbage</t>
  </si>
  <si>
    <t>cloves</t>
  </si>
  <si>
    <t>dill</t>
  </si>
  <si>
    <t>sesame oil</t>
  </si>
  <si>
    <t>orange</t>
  </si>
  <si>
    <t>almond</t>
  </si>
  <si>
    <t>red bell pepper</t>
  </si>
  <si>
    <t>peanut</t>
  </si>
  <si>
    <t>ground beef</t>
  </si>
  <si>
    <t>ham</t>
  </si>
  <si>
    <t>heavy cream</t>
  </si>
  <si>
    <t>lime</t>
  </si>
  <si>
    <t>allspice</t>
  </si>
  <si>
    <t>green bell pepper</t>
  </si>
  <si>
    <t>Peas</t>
  </si>
  <si>
    <t>tomato paste</t>
  </si>
  <si>
    <t>powdered sugar</t>
  </si>
  <si>
    <t>shortening</t>
  </si>
  <si>
    <t>pecans</t>
  </si>
  <si>
    <t>eggplant</t>
  </si>
  <si>
    <t>mango</t>
  </si>
  <si>
    <t>tomato sauce</t>
  </si>
  <si>
    <t>avocado</t>
  </si>
  <si>
    <t>sherry</t>
  </si>
  <si>
    <t>coconut milk</t>
  </si>
  <si>
    <t>chives</t>
  </si>
  <si>
    <t>cooking spray</t>
  </si>
  <si>
    <t>mozzarella</t>
  </si>
  <si>
    <t>ice</t>
  </si>
  <si>
    <t>buttermilk</t>
  </si>
  <si>
    <t>broccoli</t>
  </si>
  <si>
    <t>Hass Avocado|California avocados</t>
  </si>
  <si>
    <t>rosemary</t>
  </si>
  <si>
    <t>cornmeal</t>
  </si>
  <si>
    <t>nuts</t>
  </si>
  <si>
    <t>red wine vinegar</t>
  </si>
  <si>
    <t>cardamom</t>
  </si>
  <si>
    <t>turmeric</t>
  </si>
  <si>
    <t>curry powder</t>
  </si>
  <si>
    <t>banana</t>
  </si>
  <si>
    <t>Lamb</t>
  </si>
  <si>
    <t>brown rice</t>
  </si>
  <si>
    <t>sesame seed</t>
  </si>
  <si>
    <t>unsalted butter</t>
  </si>
  <si>
    <t>whole wheat flour</t>
  </si>
  <si>
    <t>peanut butter</t>
  </si>
  <si>
    <t>breadcrumbs</t>
  </si>
  <si>
    <t>yeast</t>
  </si>
  <si>
    <t>sea salt</t>
  </si>
  <si>
    <t>leek</t>
  </si>
  <si>
    <t>Dijon mustard</t>
  </si>
  <si>
    <t>vodka</t>
  </si>
  <si>
    <t>green bean</t>
  </si>
  <si>
    <t>cocoa</t>
  </si>
  <si>
    <t>beef broth</t>
  </si>
  <si>
    <t>cider vinegar</t>
  </si>
  <si>
    <t>Total per ingredient</t>
  </si>
  <si>
    <t>total calories</t>
  </si>
  <si>
    <t>total fat</t>
  </si>
  <si>
    <t>total fiber</t>
  </si>
  <si>
    <t>total sugar</t>
  </si>
  <si>
    <t>total protein</t>
  </si>
  <si>
    <t>GRAND TOTAL ASSUMING SERVING PER INGREDIENT</t>
  </si>
  <si>
    <t>Nutrients per serving per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</si>
</sst>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5"/>
  <sheetViews>
    <sheetView tabSelected="1" topLeftCell="DO16" workbookViewId="0">
      <selection activeCell="EE24" sqref="EE24"/>
    </sheetView>
  </sheetViews>
  <sheetFormatPr baseColWidth="10" defaultRowHeight="16" x14ac:dyDescent="0.2"/>
  <cols>
    <col min="1" max="1" width="40.33203125" customWidth="1"/>
  </cols>
  <sheetData>
    <row r="1" spans="1:133" x14ac:dyDescent="0.2">
      <c r="A1" t="s">
        <v>2</v>
      </c>
    </row>
    <row r="2" spans="1:133" x14ac:dyDescent="0.2">
      <c r="A2" t="s">
        <v>0</v>
      </c>
    </row>
    <row r="3" spans="1:133" x14ac:dyDescent="0.2">
      <c r="A3" t="s">
        <v>1</v>
      </c>
      <c r="B3">
        <v>1460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x14ac:dyDescent="0.2">
      <c r="A4" t="s">
        <v>3</v>
      </c>
      <c r="B4">
        <v>375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">
      <c r="A5" t="s">
        <v>4</v>
      </c>
      <c r="B5" s="1">
        <v>327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</row>
    <row r="6" spans="1:133" x14ac:dyDescent="0.2">
      <c r="A6" t="s">
        <v>5</v>
      </c>
      <c r="B6">
        <v>51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x14ac:dyDescent="0.2">
      <c r="A7" t="s">
        <v>6</v>
      </c>
      <c r="B7">
        <v>402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x14ac:dyDescent="0.2">
      <c r="A8" t="s">
        <v>7</v>
      </c>
      <c r="B8">
        <v>563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x14ac:dyDescent="0.2">
      <c r="A9" t="s">
        <v>8</v>
      </c>
      <c r="B9">
        <v>194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2">
      <c r="A10" t="s">
        <v>9</v>
      </c>
      <c r="B10">
        <v>203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2">
      <c r="A11" t="s">
        <v>10</v>
      </c>
      <c r="B11">
        <v>822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2">
      <c r="A12" t="s">
        <v>11</v>
      </c>
      <c r="B12">
        <v>225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2">
      <c r="A13" t="s">
        <v>12</v>
      </c>
      <c r="B13">
        <v>126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2">
      <c r="A14" t="s">
        <v>13</v>
      </c>
      <c r="B14">
        <v>883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6" spans="1:133" x14ac:dyDescent="0.2">
      <c r="A16" t="s">
        <v>14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18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  <c r="CY16" t="s">
        <v>119</v>
      </c>
      <c r="CZ16" t="s">
        <v>120</v>
      </c>
      <c r="DA16" t="s">
        <v>121</v>
      </c>
      <c r="DB16" t="s">
        <v>122</v>
      </c>
      <c r="DC16" t="s">
        <v>123</v>
      </c>
      <c r="DD16" t="s">
        <v>124</v>
      </c>
      <c r="DE16" t="s">
        <v>125</v>
      </c>
      <c r="DF16" t="s">
        <v>126</v>
      </c>
      <c r="DG16" t="s">
        <v>127</v>
      </c>
      <c r="DH16" t="s">
        <v>128</v>
      </c>
      <c r="DI16" t="s">
        <v>129</v>
      </c>
      <c r="DJ16" t="s">
        <v>130</v>
      </c>
      <c r="DK16" t="s">
        <v>131</v>
      </c>
      <c r="DL16" t="s">
        <v>132</v>
      </c>
      <c r="DM16" t="s">
        <v>133</v>
      </c>
      <c r="DN16" t="s">
        <v>134</v>
      </c>
      <c r="DO16" t="s">
        <v>135</v>
      </c>
      <c r="DP16" t="s">
        <v>136</v>
      </c>
      <c r="DQ16" t="s">
        <v>137</v>
      </c>
      <c r="DR16" t="s">
        <v>138</v>
      </c>
      <c r="DS16" t="s">
        <v>139</v>
      </c>
      <c r="DT16" t="s">
        <v>140</v>
      </c>
      <c r="DU16" t="s">
        <v>141</v>
      </c>
      <c r="DV16" t="s">
        <v>142</v>
      </c>
      <c r="DW16" t="s">
        <v>143</v>
      </c>
      <c r="DX16" t="s">
        <v>144</v>
      </c>
      <c r="DY16" t="s">
        <v>145</v>
      </c>
      <c r="DZ16" t="s">
        <v>146</v>
      </c>
      <c r="EA16" t="s">
        <v>147</v>
      </c>
      <c r="EB16" t="s">
        <v>148</v>
      </c>
      <c r="EC16" t="s">
        <v>149</v>
      </c>
    </row>
    <row r="17" spans="1:136" x14ac:dyDescent="0.2">
      <c r="A17" t="s">
        <v>15</v>
      </c>
      <c r="C17">
        <v>0</v>
      </c>
      <c r="D17">
        <v>60</v>
      </c>
      <c r="E17">
        <v>27.4</v>
      </c>
      <c r="F17">
        <v>0</v>
      </c>
      <c r="G17">
        <v>100</v>
      </c>
      <c r="H17">
        <v>15.8</v>
      </c>
      <c r="I17">
        <v>15.9</v>
      </c>
      <c r="J17">
        <v>22.1</v>
      </c>
      <c r="K17">
        <f>455/2</f>
        <v>227.5</v>
      </c>
      <c r="L17">
        <v>15.9</v>
      </c>
      <c r="M17">
        <v>119</v>
      </c>
      <c r="N17">
        <f>146/2</f>
        <v>73</v>
      </c>
      <c r="O17">
        <v>124</v>
      </c>
      <c r="P17">
        <v>4.0999999999999996</v>
      </c>
      <c r="Q17">
        <v>169</v>
      </c>
      <c r="R17">
        <v>6.2</v>
      </c>
      <c r="S17">
        <v>10.1</v>
      </c>
      <c r="T17">
        <v>25</v>
      </c>
      <c r="U17">
        <v>119</v>
      </c>
      <c r="V17">
        <v>18</v>
      </c>
      <c r="W17">
        <f>498/2</f>
        <v>249</v>
      </c>
      <c r="X17">
        <v>138</v>
      </c>
      <c r="Y17">
        <v>2.4</v>
      </c>
      <c r="Z17">
        <v>5.85</v>
      </c>
      <c r="AA17">
        <v>11.5</v>
      </c>
      <c r="AB17">
        <v>7.5</v>
      </c>
      <c r="AC17">
        <v>6.1</v>
      </c>
      <c r="AD17">
        <v>23.2</v>
      </c>
      <c r="AE17">
        <v>0.9</v>
      </c>
      <c r="AF17">
        <v>17.100000000000001</v>
      </c>
      <c r="AG17">
        <v>1.2</v>
      </c>
      <c r="AH17">
        <v>3.1</v>
      </c>
      <c r="AI17">
        <v>16.8</v>
      </c>
      <c r="AJ17">
        <v>2.8</v>
      </c>
      <c r="AK17">
        <v>36.799999999999997</v>
      </c>
      <c r="AL17">
        <v>11.5</v>
      </c>
      <c r="AM17">
        <v>18.48</v>
      </c>
      <c r="AN17">
        <v>19.5</v>
      </c>
      <c r="AO17">
        <v>532</v>
      </c>
      <c r="AP17">
        <v>1.5</v>
      </c>
      <c r="AQ17">
        <v>10.8</v>
      </c>
      <c r="AR17">
        <v>0</v>
      </c>
      <c r="AS17">
        <v>129</v>
      </c>
      <c r="AT17">
        <v>107</v>
      </c>
      <c r="AU17">
        <v>56.5</v>
      </c>
      <c r="AV17">
        <v>2.7</v>
      </c>
      <c r="AW17">
        <f>431/2</f>
        <v>215.5</v>
      </c>
      <c r="AX17">
        <v>63.8</v>
      </c>
      <c r="AY17">
        <v>77.400000000000006</v>
      </c>
      <c r="AZ17">
        <v>149</v>
      </c>
      <c r="BA17">
        <v>27.4</v>
      </c>
      <c r="BB17">
        <v>128</v>
      </c>
      <c r="BC17">
        <v>7.9</v>
      </c>
      <c r="BD17">
        <f>794/4</f>
        <v>198.5</v>
      </c>
      <c r="BE17">
        <v>126</v>
      </c>
      <c r="BF17">
        <v>44</v>
      </c>
      <c r="BG17">
        <v>78.2</v>
      </c>
      <c r="BH17">
        <v>16</v>
      </c>
      <c r="BI17">
        <v>4.9000000000000004</v>
      </c>
      <c r="BJ17">
        <v>5.6</v>
      </c>
      <c r="BK17">
        <v>90.1</v>
      </c>
      <c r="BL17">
        <v>185</v>
      </c>
      <c r="BM17">
        <v>24.1</v>
      </c>
      <c r="BN17">
        <v>50.4</v>
      </c>
      <c r="BO17">
        <f>1147/4</f>
        <v>286.75</v>
      </c>
      <c r="BP17">
        <v>121</v>
      </c>
      <c r="BQ17">
        <f>315/2</f>
        <v>157.5</v>
      </c>
      <c r="BR17">
        <v>47</v>
      </c>
      <c r="BS17">
        <v>45.6</v>
      </c>
      <c r="BT17">
        <v>6.7</v>
      </c>
      <c r="BU17">
        <v>3.3</v>
      </c>
      <c r="BV17">
        <v>5.5</v>
      </c>
      <c r="BW17">
        <v>5.4</v>
      </c>
      <c r="BX17">
        <v>13.3</v>
      </c>
      <c r="BY17">
        <v>31.4</v>
      </c>
      <c r="BZ17">
        <v>22.2</v>
      </c>
      <c r="CA17">
        <v>6.5</v>
      </c>
      <c r="CB17">
        <v>6.1</v>
      </c>
      <c r="CC17">
        <v>39.799999999999997</v>
      </c>
      <c r="CD17">
        <v>61.6</v>
      </c>
      <c r="CE17">
        <v>169</v>
      </c>
      <c r="CF17">
        <v>46.2</v>
      </c>
      <c r="CG17">
        <v>164</v>
      </c>
      <c r="CH17">
        <f>960/4</f>
        <v>240</v>
      </c>
      <c r="CI17">
        <v>91.3</v>
      </c>
      <c r="CJ17">
        <v>414</v>
      </c>
      <c r="CK17">
        <v>5.5</v>
      </c>
      <c r="CL17">
        <v>4.5999999999999996</v>
      </c>
      <c r="CM17">
        <v>29.8</v>
      </c>
      <c r="CN17">
        <v>117</v>
      </c>
      <c r="CO17">
        <v>139</v>
      </c>
      <c r="CP17">
        <v>38.6</v>
      </c>
      <c r="CQ17">
        <v>133</v>
      </c>
      <c r="CR17">
        <v>195</v>
      </c>
      <c r="CS17">
        <v>66</v>
      </c>
      <c r="CT17">
        <v>135</v>
      </c>
      <c r="CU17">
        <v>58.8</v>
      </c>
      <c r="CV17">
        <v>50.1</v>
      </c>
      <c r="CW17">
        <v>136</v>
      </c>
      <c r="CX17">
        <f>445/2</f>
        <v>222.5</v>
      </c>
      <c r="CY17">
        <v>0.9</v>
      </c>
      <c r="CZ17">
        <v>0</v>
      </c>
      <c r="DA17">
        <f>336/2</f>
        <v>168</v>
      </c>
      <c r="DB17">
        <v>0</v>
      </c>
      <c r="DC17">
        <v>98</v>
      </c>
      <c r="DD17">
        <v>50.3</v>
      </c>
      <c r="DE17">
        <v>50.1</v>
      </c>
      <c r="DF17">
        <v>10.8</v>
      </c>
      <c r="DG17">
        <f>442/4</f>
        <v>110.5</v>
      </c>
      <c r="DH17">
        <v>166</v>
      </c>
      <c r="DI17">
        <v>2.8</v>
      </c>
      <c r="DJ17">
        <v>6.2</v>
      </c>
      <c r="DK17">
        <v>7.1</v>
      </c>
      <c r="DL17">
        <v>20.3</v>
      </c>
      <c r="DM17">
        <v>112</v>
      </c>
      <c r="DN17">
        <f>944.3/4</f>
        <v>236.07499999999999</v>
      </c>
      <c r="DO17">
        <f>688/4</f>
        <v>172</v>
      </c>
      <c r="DP17">
        <v>51.6</v>
      </c>
      <c r="DQ17">
        <v>100</v>
      </c>
      <c r="DR17">
        <f>407/2</f>
        <v>203.5</v>
      </c>
      <c r="DS17">
        <v>188</v>
      </c>
      <c r="DT17">
        <f>427/4</f>
        <v>106.75</v>
      </c>
      <c r="DU17">
        <v>20.6</v>
      </c>
      <c r="DV17">
        <v>0</v>
      </c>
      <c r="DW17">
        <v>54.3</v>
      </c>
      <c r="DX17">
        <v>130</v>
      </c>
      <c r="DY17">
        <v>72</v>
      </c>
      <c r="DZ17">
        <v>34.1</v>
      </c>
      <c r="EA17">
        <f>196/2</f>
        <v>98</v>
      </c>
      <c r="EB17">
        <v>16.8</v>
      </c>
      <c r="EC17">
        <v>3.1</v>
      </c>
    </row>
    <row r="18" spans="1:136" x14ac:dyDescent="0.2">
      <c r="A18" t="s">
        <v>16</v>
      </c>
      <c r="C18">
        <v>0</v>
      </c>
      <c r="D18">
        <v>0.2</v>
      </c>
      <c r="E18">
        <v>0.1</v>
      </c>
      <c r="F18">
        <v>0</v>
      </c>
      <c r="G18">
        <v>11.4</v>
      </c>
      <c r="H18">
        <v>0.1</v>
      </c>
      <c r="I18">
        <v>0.2</v>
      </c>
      <c r="J18">
        <v>0.2</v>
      </c>
      <c r="K18">
        <f>1.2/2</f>
        <v>0.6</v>
      </c>
      <c r="L18">
        <v>0.2</v>
      </c>
      <c r="M18">
        <v>13.5</v>
      </c>
      <c r="N18">
        <f>7.9/2</f>
        <v>3.95</v>
      </c>
      <c r="O18">
        <v>14</v>
      </c>
      <c r="P18">
        <v>0.1</v>
      </c>
      <c r="Q18">
        <v>0.3</v>
      </c>
      <c r="R18">
        <v>0</v>
      </c>
      <c r="S18">
        <v>11.3</v>
      </c>
      <c r="T18">
        <v>0.1</v>
      </c>
      <c r="U18">
        <v>13.5</v>
      </c>
      <c r="V18">
        <v>0.2</v>
      </c>
      <c r="W18">
        <f>13.4/2</f>
        <v>6.7</v>
      </c>
      <c r="X18">
        <v>0.19</v>
      </c>
      <c r="Y18">
        <v>0</v>
      </c>
      <c r="Z18">
        <v>0</v>
      </c>
      <c r="AA18">
        <v>0</v>
      </c>
      <c r="AB18">
        <v>0.4</v>
      </c>
      <c r="AC18">
        <v>0.9</v>
      </c>
      <c r="AD18">
        <v>20.8</v>
      </c>
      <c r="AE18">
        <v>0</v>
      </c>
      <c r="AF18">
        <v>0</v>
      </c>
      <c r="AG18">
        <v>0</v>
      </c>
      <c r="AH18">
        <v>0.1</v>
      </c>
      <c r="AI18">
        <v>0</v>
      </c>
      <c r="AJ18">
        <v>0.1</v>
      </c>
      <c r="AK18">
        <v>2.5</v>
      </c>
      <c r="AL18">
        <v>0</v>
      </c>
      <c r="AM18">
        <v>0.24</v>
      </c>
      <c r="AN18">
        <v>0.9</v>
      </c>
      <c r="AO18">
        <v>43.7</v>
      </c>
      <c r="AP18">
        <v>0</v>
      </c>
      <c r="AQ18">
        <v>0</v>
      </c>
      <c r="AR18">
        <v>0</v>
      </c>
      <c r="AS18">
        <v>0.2</v>
      </c>
      <c r="AT18">
        <v>0</v>
      </c>
      <c r="AU18">
        <v>4.8</v>
      </c>
      <c r="AV18">
        <v>0</v>
      </c>
      <c r="AW18">
        <f>28.6/2</f>
        <v>14.3</v>
      </c>
      <c r="AX18">
        <v>0</v>
      </c>
      <c r="AY18">
        <v>1.1000000000000001</v>
      </c>
      <c r="AZ18">
        <v>8</v>
      </c>
      <c r="BA18">
        <v>0.1</v>
      </c>
      <c r="BB18">
        <v>12.6</v>
      </c>
      <c r="BC18">
        <v>0.4</v>
      </c>
      <c r="BD18">
        <f>79.4/4</f>
        <v>19.850000000000001</v>
      </c>
      <c r="BE18">
        <v>0.4</v>
      </c>
      <c r="BF18">
        <v>0.1</v>
      </c>
      <c r="BG18">
        <v>1.3</v>
      </c>
      <c r="BH18">
        <v>0</v>
      </c>
      <c r="BI18">
        <v>0.1</v>
      </c>
      <c r="BJ18">
        <v>0.3</v>
      </c>
      <c r="BK18">
        <v>1.5</v>
      </c>
      <c r="BL18">
        <v>18.399999999999999</v>
      </c>
      <c r="BM18">
        <v>0.3</v>
      </c>
      <c r="BN18">
        <v>0.1</v>
      </c>
      <c r="BO18">
        <f>91.6/4</f>
        <v>22.9</v>
      </c>
      <c r="BP18">
        <v>0</v>
      </c>
      <c r="BQ18">
        <f>27.8/2</f>
        <v>13.9</v>
      </c>
      <c r="BR18">
        <v>0.4</v>
      </c>
      <c r="BS18">
        <v>0.5</v>
      </c>
      <c r="BT18">
        <v>0</v>
      </c>
      <c r="BU18">
        <v>0.2</v>
      </c>
      <c r="BV18">
        <v>0.1</v>
      </c>
      <c r="BW18">
        <v>0.1</v>
      </c>
      <c r="BX18">
        <v>0</v>
      </c>
      <c r="BY18">
        <v>0.4</v>
      </c>
      <c r="BZ18">
        <v>0.1</v>
      </c>
      <c r="CA18">
        <v>0.4</v>
      </c>
      <c r="CB18">
        <v>0.3</v>
      </c>
      <c r="CC18">
        <v>4.5</v>
      </c>
      <c r="CD18">
        <v>0.2</v>
      </c>
      <c r="CE18">
        <v>14.9</v>
      </c>
      <c r="CF18">
        <v>0.4</v>
      </c>
      <c r="CG18">
        <v>13.9</v>
      </c>
      <c r="CH18">
        <f>63.5/4</f>
        <v>15.875</v>
      </c>
      <c r="CI18">
        <v>4.8</v>
      </c>
      <c r="CJ18">
        <v>44.4</v>
      </c>
      <c r="CK18">
        <v>0</v>
      </c>
      <c r="CL18">
        <v>0.2</v>
      </c>
      <c r="CM18">
        <v>0.3</v>
      </c>
      <c r="CN18">
        <v>0.6</v>
      </c>
      <c r="CO18">
        <v>0.8</v>
      </c>
      <c r="CP18">
        <v>0</v>
      </c>
      <c r="CQ18">
        <v>12.8</v>
      </c>
      <c r="CR18">
        <v>20.3</v>
      </c>
      <c r="CS18">
        <v>0.5</v>
      </c>
      <c r="CT18">
        <v>0.6</v>
      </c>
      <c r="CU18">
        <v>0.4</v>
      </c>
      <c r="CV18">
        <v>4.5999999999999996</v>
      </c>
      <c r="CW18">
        <v>0</v>
      </c>
      <c r="CX18">
        <f>48.2/2</f>
        <v>24.1</v>
      </c>
      <c r="CY18">
        <v>0</v>
      </c>
      <c r="CZ18">
        <v>0</v>
      </c>
      <c r="DA18">
        <f>25/2</f>
        <v>12.5</v>
      </c>
      <c r="DB18">
        <v>0</v>
      </c>
      <c r="DC18">
        <v>2.2000000000000002</v>
      </c>
      <c r="DD18">
        <v>0.5</v>
      </c>
      <c r="DE18">
        <v>4.5999999999999996</v>
      </c>
      <c r="DF18">
        <v>0.5</v>
      </c>
      <c r="DG18">
        <f>4.4/4</f>
        <v>1.1000000000000001</v>
      </c>
      <c r="DH18">
        <v>14.4</v>
      </c>
      <c r="DI18">
        <v>0</v>
      </c>
      <c r="DJ18">
        <v>0.1</v>
      </c>
      <c r="DK18">
        <v>0.2</v>
      </c>
      <c r="DL18">
        <v>0.9</v>
      </c>
      <c r="DM18">
        <v>0.4</v>
      </c>
      <c r="DN18">
        <f>65.4/4</f>
        <v>16.350000000000001</v>
      </c>
      <c r="DO18">
        <f>5.1/4</f>
        <v>1.2749999999999999</v>
      </c>
      <c r="DP18">
        <v>4.5</v>
      </c>
      <c r="DQ18">
        <v>11.4</v>
      </c>
      <c r="DR18">
        <f>2.2/2</f>
        <v>1.1000000000000001</v>
      </c>
      <c r="DS18">
        <v>16</v>
      </c>
      <c r="DT18">
        <f>5.7/4</f>
        <v>1.425</v>
      </c>
      <c r="DU18">
        <v>0.3</v>
      </c>
      <c r="DV18">
        <v>0</v>
      </c>
      <c r="DW18">
        <v>0.3</v>
      </c>
      <c r="DX18">
        <v>11.7</v>
      </c>
      <c r="DY18">
        <v>0</v>
      </c>
      <c r="DZ18">
        <v>0.1</v>
      </c>
      <c r="EA18">
        <f>11.8/2</f>
        <v>5.9</v>
      </c>
      <c r="EB18">
        <v>0.5</v>
      </c>
      <c r="EC18">
        <v>0</v>
      </c>
    </row>
    <row r="19" spans="1:136" x14ac:dyDescent="0.2">
      <c r="A19" t="s">
        <v>17</v>
      </c>
      <c r="C19">
        <v>0</v>
      </c>
      <c r="D19">
        <v>2.6</v>
      </c>
      <c r="E19">
        <v>0.8</v>
      </c>
      <c r="F19">
        <v>0</v>
      </c>
      <c r="G19">
        <v>0</v>
      </c>
      <c r="H19">
        <v>0</v>
      </c>
      <c r="I19">
        <v>1.7</v>
      </c>
      <c r="J19">
        <v>1.5</v>
      </c>
      <c r="K19">
        <f>3.4/2</f>
        <v>1.7</v>
      </c>
      <c r="L19">
        <v>1.7</v>
      </c>
      <c r="M19">
        <v>0</v>
      </c>
      <c r="N19">
        <v>0</v>
      </c>
      <c r="O19">
        <v>0</v>
      </c>
      <c r="P19">
        <v>0.5</v>
      </c>
      <c r="Q19">
        <v>1.7</v>
      </c>
      <c r="R19">
        <v>1.3</v>
      </c>
      <c r="S19">
        <v>0</v>
      </c>
      <c r="T19">
        <v>1.7</v>
      </c>
      <c r="U19">
        <v>0</v>
      </c>
      <c r="V19">
        <v>1.8</v>
      </c>
      <c r="W19">
        <v>0</v>
      </c>
      <c r="X19">
        <v>3.3</v>
      </c>
      <c r="Y19">
        <v>0</v>
      </c>
      <c r="Z19">
        <v>0.1</v>
      </c>
      <c r="AA19">
        <v>0</v>
      </c>
      <c r="AB19">
        <v>0.2</v>
      </c>
      <c r="AC19">
        <v>0.2</v>
      </c>
      <c r="AD19">
        <v>0</v>
      </c>
      <c r="AE19">
        <v>0.1</v>
      </c>
      <c r="AF19">
        <v>0</v>
      </c>
      <c r="AG19">
        <v>0.1</v>
      </c>
      <c r="AH19">
        <v>0.4</v>
      </c>
      <c r="AI19">
        <v>0</v>
      </c>
      <c r="AJ19">
        <v>0.4</v>
      </c>
      <c r="AK19">
        <v>1.5</v>
      </c>
      <c r="AL19">
        <v>0</v>
      </c>
      <c r="AM19">
        <v>0.84</v>
      </c>
      <c r="AN19">
        <v>2.5</v>
      </c>
      <c r="AO19">
        <v>0</v>
      </c>
      <c r="AP19">
        <v>0.2</v>
      </c>
      <c r="AQ19">
        <v>0.1</v>
      </c>
      <c r="AR19">
        <v>0</v>
      </c>
      <c r="AS19">
        <v>1.6</v>
      </c>
      <c r="AT19">
        <v>0.3</v>
      </c>
      <c r="AU19">
        <v>0</v>
      </c>
      <c r="AV19">
        <v>0</v>
      </c>
      <c r="AW19">
        <v>0</v>
      </c>
      <c r="AX19">
        <v>0</v>
      </c>
      <c r="AY19">
        <v>2.4</v>
      </c>
      <c r="AZ19">
        <v>0</v>
      </c>
      <c r="BA19">
        <v>0.8</v>
      </c>
      <c r="BB19">
        <v>0</v>
      </c>
      <c r="BC19">
        <v>0.9</v>
      </c>
      <c r="BD19">
        <v>0</v>
      </c>
      <c r="BE19">
        <v>5.8</v>
      </c>
      <c r="BF19">
        <v>1.9</v>
      </c>
      <c r="BG19">
        <v>7.5</v>
      </c>
      <c r="BH19">
        <v>0</v>
      </c>
      <c r="BI19">
        <v>0.8</v>
      </c>
      <c r="BJ19">
        <v>0.5</v>
      </c>
      <c r="BK19">
        <v>0</v>
      </c>
      <c r="BL19">
        <v>1.9</v>
      </c>
      <c r="BM19">
        <v>1.4</v>
      </c>
      <c r="BN19">
        <v>0</v>
      </c>
      <c r="BO19">
        <v>0</v>
      </c>
      <c r="BP19">
        <v>0</v>
      </c>
      <c r="BQ19">
        <v>0</v>
      </c>
      <c r="BR19">
        <v>2.9</v>
      </c>
      <c r="BS19">
        <v>2.6</v>
      </c>
      <c r="BT19">
        <v>0.6</v>
      </c>
      <c r="BU19">
        <v>0.2</v>
      </c>
      <c r="BV19">
        <v>0.5</v>
      </c>
      <c r="BW19">
        <v>0.5</v>
      </c>
      <c r="BX19">
        <v>0</v>
      </c>
      <c r="BY19">
        <v>2.2000000000000002</v>
      </c>
      <c r="BZ19">
        <v>2.2000000000000002</v>
      </c>
      <c r="CA19">
        <v>0.7</v>
      </c>
      <c r="CB19">
        <v>0.4</v>
      </c>
      <c r="CC19">
        <v>0</v>
      </c>
      <c r="CD19">
        <v>3.1</v>
      </c>
      <c r="CE19">
        <v>3.3</v>
      </c>
      <c r="CF19">
        <v>3.1</v>
      </c>
      <c r="CG19">
        <v>2.2000000000000002</v>
      </c>
      <c r="CH19">
        <v>0</v>
      </c>
      <c r="CI19">
        <v>0.7</v>
      </c>
      <c r="CJ19">
        <v>0</v>
      </c>
      <c r="CK19">
        <v>4.5999999999999996</v>
      </c>
      <c r="CL19">
        <v>0.4</v>
      </c>
      <c r="CM19">
        <v>2.5</v>
      </c>
      <c r="CN19">
        <v>7.4</v>
      </c>
      <c r="CO19">
        <v>7</v>
      </c>
      <c r="CP19">
        <v>0</v>
      </c>
      <c r="CQ19">
        <v>0</v>
      </c>
      <c r="CR19">
        <v>2.7</v>
      </c>
      <c r="CS19">
        <v>9.3000000000000007</v>
      </c>
      <c r="CT19">
        <v>3.7</v>
      </c>
      <c r="CU19">
        <v>3.7</v>
      </c>
      <c r="CV19">
        <v>2</v>
      </c>
      <c r="CW19">
        <v>0</v>
      </c>
      <c r="CX19">
        <v>0</v>
      </c>
      <c r="CY19">
        <v>0.1</v>
      </c>
      <c r="CZ19">
        <v>0</v>
      </c>
      <c r="DA19">
        <v>0</v>
      </c>
      <c r="DB19">
        <v>0</v>
      </c>
      <c r="DC19">
        <v>0</v>
      </c>
      <c r="DD19">
        <v>3.8</v>
      </c>
      <c r="DE19">
        <v>2</v>
      </c>
      <c r="DF19">
        <v>1.4</v>
      </c>
      <c r="DG19">
        <f>8.9/4</f>
        <v>2.2250000000000001</v>
      </c>
      <c r="DH19">
        <v>2.5</v>
      </c>
      <c r="DI19">
        <v>0</v>
      </c>
      <c r="DJ19">
        <v>0.6</v>
      </c>
      <c r="DK19">
        <v>0.4</v>
      </c>
      <c r="DL19">
        <v>2.1</v>
      </c>
      <c r="DM19">
        <v>3.3</v>
      </c>
      <c r="DN19">
        <v>0</v>
      </c>
      <c r="DO19">
        <f>6.4/4</f>
        <v>1.6</v>
      </c>
      <c r="DP19">
        <v>1.1000000000000001</v>
      </c>
      <c r="DQ19">
        <v>0</v>
      </c>
      <c r="DR19">
        <f>14.6/2</f>
        <v>7.3</v>
      </c>
      <c r="DS19">
        <v>2.6</v>
      </c>
      <c r="DT19">
        <f>4.9/4</f>
        <v>1.2250000000000001</v>
      </c>
      <c r="DU19">
        <v>1.5</v>
      </c>
      <c r="DV19">
        <v>0</v>
      </c>
      <c r="DW19">
        <v>1.6</v>
      </c>
      <c r="DX19">
        <v>0</v>
      </c>
      <c r="DY19">
        <v>0</v>
      </c>
      <c r="DZ19">
        <v>3.7</v>
      </c>
      <c r="EA19">
        <f>28.5/2</f>
        <v>14.25</v>
      </c>
      <c r="EB19">
        <v>0</v>
      </c>
      <c r="EC19">
        <v>0</v>
      </c>
    </row>
    <row r="20" spans="1:136" x14ac:dyDescent="0.2">
      <c r="A20" t="s">
        <v>18</v>
      </c>
      <c r="C20">
        <v>0</v>
      </c>
      <c r="D20">
        <v>6.4</v>
      </c>
      <c r="E20">
        <v>2</v>
      </c>
      <c r="F20">
        <v>0</v>
      </c>
      <c r="G20">
        <v>0</v>
      </c>
      <c r="H20">
        <v>0.2</v>
      </c>
      <c r="I20">
        <v>0</v>
      </c>
      <c r="J20">
        <v>3.2</v>
      </c>
      <c r="K20">
        <f>0.3/2</f>
        <v>0.15</v>
      </c>
      <c r="L20">
        <v>0</v>
      </c>
      <c r="M20">
        <v>0</v>
      </c>
      <c r="N20">
        <f>12.8/2</f>
        <v>6.4</v>
      </c>
      <c r="O20">
        <v>0</v>
      </c>
      <c r="P20">
        <v>0.1</v>
      </c>
      <c r="Q20">
        <v>0.1</v>
      </c>
      <c r="R20">
        <v>0.1</v>
      </c>
      <c r="S20">
        <v>0</v>
      </c>
      <c r="T20">
        <v>2.9</v>
      </c>
      <c r="U20">
        <v>0</v>
      </c>
      <c r="V20">
        <v>2</v>
      </c>
      <c r="W20">
        <v>0</v>
      </c>
      <c r="X20">
        <v>1.75</v>
      </c>
      <c r="Y20">
        <v>0</v>
      </c>
      <c r="Z20">
        <v>0.5</v>
      </c>
      <c r="AA20">
        <v>0.5</v>
      </c>
      <c r="AB20">
        <v>0</v>
      </c>
      <c r="AC20">
        <v>0.1</v>
      </c>
      <c r="AD20">
        <v>0.4</v>
      </c>
      <c r="AE20">
        <v>0</v>
      </c>
      <c r="AF20">
        <v>4.4000000000000004</v>
      </c>
      <c r="AG20">
        <v>0</v>
      </c>
      <c r="AH20">
        <v>0</v>
      </c>
      <c r="AI20">
        <v>0.5</v>
      </c>
      <c r="AJ20">
        <v>0</v>
      </c>
      <c r="AK20">
        <v>2</v>
      </c>
      <c r="AL20">
        <v>0.5</v>
      </c>
      <c r="AM20">
        <v>1.44</v>
      </c>
      <c r="AN20">
        <v>0.7</v>
      </c>
      <c r="AO20">
        <v>0.7</v>
      </c>
      <c r="AP20">
        <v>0.1</v>
      </c>
      <c r="AQ20">
        <v>0.3</v>
      </c>
      <c r="AR20">
        <v>0</v>
      </c>
      <c r="AS20">
        <v>25.4</v>
      </c>
      <c r="AT20">
        <v>0</v>
      </c>
      <c r="AU20">
        <v>0.9</v>
      </c>
      <c r="AV20">
        <v>0</v>
      </c>
      <c r="AW20">
        <f>0.9/2</f>
        <v>0.45</v>
      </c>
      <c r="AX20">
        <v>17.2</v>
      </c>
      <c r="AY20">
        <v>2.9</v>
      </c>
      <c r="AZ20">
        <v>11.4</v>
      </c>
      <c r="BA20">
        <v>2</v>
      </c>
      <c r="BB20">
        <v>0</v>
      </c>
      <c r="BC20">
        <v>0.2</v>
      </c>
      <c r="BD20">
        <f>7.4/4</f>
        <v>1.85</v>
      </c>
      <c r="BE20">
        <v>25.1</v>
      </c>
      <c r="BF20">
        <v>4.7</v>
      </c>
      <c r="BG20">
        <v>1.4</v>
      </c>
      <c r="BH20">
        <v>4.2</v>
      </c>
      <c r="BI20">
        <v>0</v>
      </c>
      <c r="BJ20">
        <v>0.2</v>
      </c>
      <c r="BK20">
        <v>0</v>
      </c>
      <c r="BL20">
        <v>0.7</v>
      </c>
      <c r="BM20">
        <v>2.8</v>
      </c>
      <c r="BN20">
        <v>9.3000000000000007</v>
      </c>
      <c r="BO20">
        <v>0</v>
      </c>
      <c r="BP20">
        <v>1.4</v>
      </c>
      <c r="BQ20">
        <f>0.4/2</f>
        <v>0.2</v>
      </c>
      <c r="BR20">
        <v>7.2</v>
      </c>
      <c r="BS20">
        <v>6.3</v>
      </c>
      <c r="BT20">
        <v>0</v>
      </c>
      <c r="BU20">
        <v>0</v>
      </c>
      <c r="BV20">
        <v>0</v>
      </c>
      <c r="BW20">
        <v>0.3</v>
      </c>
      <c r="BX20">
        <v>1.7</v>
      </c>
      <c r="BY20">
        <v>3.4</v>
      </c>
      <c r="BZ20">
        <v>2.8</v>
      </c>
      <c r="CA20">
        <v>0</v>
      </c>
      <c r="CB20">
        <v>0</v>
      </c>
      <c r="CC20">
        <v>0</v>
      </c>
      <c r="CD20">
        <v>12.1</v>
      </c>
      <c r="CE20">
        <v>1.4</v>
      </c>
      <c r="CF20">
        <v>6.3</v>
      </c>
      <c r="CG20">
        <v>1.2</v>
      </c>
      <c r="CH20">
        <v>0</v>
      </c>
      <c r="CI20">
        <v>0</v>
      </c>
      <c r="CJ20">
        <v>0.1</v>
      </c>
      <c r="CK20">
        <v>0.4</v>
      </c>
      <c r="CL20">
        <v>0</v>
      </c>
      <c r="CM20">
        <v>3.6</v>
      </c>
      <c r="CN20">
        <v>8.1999999999999993</v>
      </c>
      <c r="CO20">
        <v>20.7</v>
      </c>
      <c r="CP20">
        <v>10</v>
      </c>
      <c r="CQ20">
        <v>0</v>
      </c>
      <c r="CR20">
        <v>1.1000000000000001</v>
      </c>
      <c r="CS20">
        <v>6.5</v>
      </c>
      <c r="CT20">
        <v>30.6</v>
      </c>
      <c r="CU20">
        <v>10.4</v>
      </c>
      <c r="CV20">
        <v>0.1</v>
      </c>
      <c r="CW20">
        <v>6.9</v>
      </c>
      <c r="CX20">
        <v>0</v>
      </c>
      <c r="CY20">
        <v>0.1</v>
      </c>
      <c r="CZ20">
        <v>0</v>
      </c>
      <c r="DA20">
        <f>1.2/2</f>
        <v>0.6</v>
      </c>
      <c r="DB20">
        <v>0</v>
      </c>
      <c r="DC20">
        <v>11.7</v>
      </c>
      <c r="DD20">
        <v>2.5</v>
      </c>
      <c r="DE20">
        <v>0.1</v>
      </c>
      <c r="DF20">
        <v>0</v>
      </c>
      <c r="DG20">
        <f>0.8/4</f>
        <v>0.2</v>
      </c>
      <c r="DH20">
        <v>1.3</v>
      </c>
      <c r="DI20">
        <v>0</v>
      </c>
      <c r="DJ20">
        <v>0</v>
      </c>
      <c r="DK20">
        <v>0.1</v>
      </c>
      <c r="DL20">
        <v>0.2</v>
      </c>
      <c r="DM20">
        <v>15.4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2.7</v>
      </c>
      <c r="DT20">
        <f>6.7/4</f>
        <v>1.675</v>
      </c>
      <c r="DU20">
        <v>0</v>
      </c>
      <c r="DV20">
        <v>0</v>
      </c>
      <c r="DW20">
        <v>3.5</v>
      </c>
      <c r="DX20">
        <v>5.2</v>
      </c>
      <c r="DY20">
        <v>0</v>
      </c>
      <c r="DZ20">
        <v>1.5</v>
      </c>
      <c r="EA20">
        <f>1.5/2</f>
        <v>0.75</v>
      </c>
      <c r="EB20">
        <v>0</v>
      </c>
      <c r="EC20">
        <v>0.1</v>
      </c>
    </row>
    <row r="21" spans="1:136" x14ac:dyDescent="0.2">
      <c r="A21" t="s">
        <v>19</v>
      </c>
      <c r="C21">
        <v>0</v>
      </c>
      <c r="D21">
        <v>1.6</v>
      </c>
      <c r="E21">
        <v>1.4</v>
      </c>
      <c r="F21">
        <v>0</v>
      </c>
      <c r="G21">
        <v>0.1</v>
      </c>
      <c r="H21">
        <v>3.6</v>
      </c>
      <c r="I21">
        <v>0.7</v>
      </c>
      <c r="J21">
        <v>1.1000000000000001</v>
      </c>
      <c r="K21">
        <f>12.9/2</f>
        <v>6.45</v>
      </c>
      <c r="L21">
        <v>0.7</v>
      </c>
      <c r="M21">
        <v>0</v>
      </c>
      <c r="N21">
        <f>7.9/2</f>
        <v>3.95</v>
      </c>
      <c r="O21">
        <v>0</v>
      </c>
      <c r="P21">
        <v>0.3</v>
      </c>
      <c r="Q21">
        <v>3.5</v>
      </c>
      <c r="R21">
        <v>0.1</v>
      </c>
      <c r="S21">
        <v>0.1</v>
      </c>
      <c r="T21">
        <v>0.6</v>
      </c>
      <c r="U21">
        <v>0</v>
      </c>
      <c r="V21">
        <v>0.8</v>
      </c>
      <c r="W21">
        <f>30.2/2</f>
        <v>15.1</v>
      </c>
      <c r="X21">
        <v>3.7</v>
      </c>
      <c r="Y21">
        <v>0</v>
      </c>
      <c r="Z21">
        <v>0.1</v>
      </c>
      <c r="AA21">
        <v>0</v>
      </c>
      <c r="AB21">
        <v>0.4</v>
      </c>
      <c r="AC21">
        <v>0.2</v>
      </c>
      <c r="AD21">
        <v>0.2</v>
      </c>
      <c r="AE21">
        <v>0.1</v>
      </c>
      <c r="AF21">
        <v>0</v>
      </c>
      <c r="AG21">
        <v>0.2</v>
      </c>
      <c r="AH21">
        <v>0.1</v>
      </c>
      <c r="AI21">
        <v>3.3</v>
      </c>
      <c r="AJ21">
        <v>0.1</v>
      </c>
      <c r="AK21">
        <v>0.4</v>
      </c>
      <c r="AL21">
        <v>0</v>
      </c>
      <c r="AM21">
        <v>2.64</v>
      </c>
      <c r="AN21">
        <v>1</v>
      </c>
      <c r="AO21">
        <v>32.9</v>
      </c>
      <c r="AP21">
        <v>0.1</v>
      </c>
      <c r="AQ21">
        <v>1.9</v>
      </c>
      <c r="AR21">
        <v>0</v>
      </c>
      <c r="AS21">
        <v>1.3</v>
      </c>
      <c r="AT21">
        <v>0.1</v>
      </c>
      <c r="AU21">
        <v>0.1</v>
      </c>
      <c r="AV21">
        <v>0</v>
      </c>
      <c r="AW21">
        <f>38.5/2</f>
        <v>19.25</v>
      </c>
      <c r="AX21">
        <v>0.1</v>
      </c>
      <c r="AY21">
        <v>2.9</v>
      </c>
      <c r="AZ21">
        <v>8.5</v>
      </c>
      <c r="BA21">
        <v>1.4</v>
      </c>
      <c r="BB21">
        <v>3.2</v>
      </c>
      <c r="BC21">
        <v>0.3</v>
      </c>
      <c r="BD21">
        <f>13.8/4</f>
        <v>3.45</v>
      </c>
      <c r="BE21">
        <v>0.6</v>
      </c>
      <c r="BF21">
        <v>1.2</v>
      </c>
      <c r="BG21">
        <v>9.6999999999999993</v>
      </c>
      <c r="BH21">
        <v>0</v>
      </c>
      <c r="BI21">
        <v>0.4</v>
      </c>
      <c r="BJ21">
        <v>0.2</v>
      </c>
      <c r="BK21">
        <v>17.3</v>
      </c>
      <c r="BL21">
        <v>4.3</v>
      </c>
      <c r="BM21">
        <v>1.2</v>
      </c>
      <c r="BN21">
        <v>0.6</v>
      </c>
      <c r="BO21">
        <f>75.7/4</f>
        <v>18.925000000000001</v>
      </c>
      <c r="BP21">
        <v>0.1</v>
      </c>
      <c r="BQ21">
        <f>7.2/2</f>
        <v>3.6</v>
      </c>
      <c r="BR21">
        <v>1</v>
      </c>
      <c r="BS21">
        <v>1.7</v>
      </c>
      <c r="BT21">
        <v>0.2</v>
      </c>
      <c r="BU21">
        <v>0.2</v>
      </c>
      <c r="BV21">
        <v>0.1</v>
      </c>
      <c r="BW21">
        <v>0.5</v>
      </c>
      <c r="BX21">
        <v>0</v>
      </c>
      <c r="BY21">
        <v>2.4</v>
      </c>
      <c r="BZ21">
        <v>1.1000000000000001</v>
      </c>
      <c r="CA21">
        <v>0.1</v>
      </c>
      <c r="CB21">
        <v>0.3</v>
      </c>
      <c r="CC21">
        <v>0</v>
      </c>
      <c r="CD21">
        <v>1.2</v>
      </c>
      <c r="CE21">
        <v>6.2</v>
      </c>
      <c r="CF21">
        <v>1.5</v>
      </c>
      <c r="CG21">
        <v>6.6</v>
      </c>
      <c r="CH21">
        <f>97/4</f>
        <v>24.25</v>
      </c>
      <c r="CI21">
        <v>9.3000000000000007</v>
      </c>
      <c r="CJ21">
        <v>2.5</v>
      </c>
      <c r="CK21">
        <v>0.1</v>
      </c>
      <c r="CL21">
        <v>0.1</v>
      </c>
      <c r="CM21">
        <v>1.3</v>
      </c>
      <c r="CN21">
        <v>7.9</v>
      </c>
      <c r="CO21">
        <v>7.3</v>
      </c>
      <c r="CP21">
        <v>0</v>
      </c>
      <c r="CQ21">
        <v>0</v>
      </c>
      <c r="CR21">
        <v>2.6</v>
      </c>
      <c r="CS21">
        <v>2.8</v>
      </c>
      <c r="CT21">
        <v>1.1000000000000001</v>
      </c>
      <c r="CU21">
        <v>3.2</v>
      </c>
      <c r="CV21">
        <v>0.6</v>
      </c>
      <c r="CW21">
        <v>0.3</v>
      </c>
      <c r="CX21">
        <f>4.6/2</f>
        <v>2.2999999999999998</v>
      </c>
      <c r="CY21">
        <v>0.1</v>
      </c>
      <c r="CZ21">
        <v>0</v>
      </c>
      <c r="DA21">
        <f>24.8/2</f>
        <v>12.4</v>
      </c>
      <c r="DB21">
        <v>0</v>
      </c>
      <c r="DC21">
        <v>8.1</v>
      </c>
      <c r="DD21">
        <v>4.2</v>
      </c>
      <c r="DE21">
        <v>0.6</v>
      </c>
      <c r="DF21">
        <v>0.2</v>
      </c>
      <c r="DG21">
        <f>9.9/4</f>
        <v>2.4750000000000001</v>
      </c>
      <c r="DH21">
        <v>4.8</v>
      </c>
      <c r="DI21">
        <v>0</v>
      </c>
      <c r="DJ21">
        <v>0.2</v>
      </c>
      <c r="DK21">
        <v>0.2</v>
      </c>
      <c r="DL21">
        <v>0.8</v>
      </c>
      <c r="DM21">
        <v>1.4</v>
      </c>
      <c r="DN21">
        <f>83.1/4</f>
        <v>20.774999999999999</v>
      </c>
      <c r="DO21">
        <f>14.3/4</f>
        <v>3.5750000000000002</v>
      </c>
      <c r="DP21">
        <v>1.6</v>
      </c>
      <c r="DQ21">
        <v>0.1</v>
      </c>
      <c r="DR21">
        <f>16.4/2</f>
        <v>8.1999999999999993</v>
      </c>
      <c r="DS21">
        <v>7.7</v>
      </c>
      <c r="DT21">
        <f>14.4/4</f>
        <v>3.6</v>
      </c>
      <c r="DU21">
        <v>2.7</v>
      </c>
      <c r="DV21">
        <v>0</v>
      </c>
      <c r="DW21">
        <v>1.3</v>
      </c>
      <c r="DX21">
        <v>0.7</v>
      </c>
      <c r="DY21">
        <v>0</v>
      </c>
      <c r="DZ21">
        <v>2</v>
      </c>
      <c r="EA21">
        <f>16.9/2</f>
        <v>8.4499999999999993</v>
      </c>
      <c r="EB21">
        <v>2.7</v>
      </c>
      <c r="EC21">
        <v>0</v>
      </c>
    </row>
    <row r="23" spans="1:136" x14ac:dyDescent="0.2">
      <c r="A23" t="s">
        <v>150</v>
      </c>
      <c r="EE23" s="2" t="s">
        <v>156</v>
      </c>
    </row>
    <row r="24" spans="1:136" x14ac:dyDescent="0.2">
      <c r="A24" t="s">
        <v>151</v>
      </c>
      <c r="C24">
        <f>SUM(C$3:C$14)*C17</f>
        <v>0</v>
      </c>
      <c r="D24">
        <f>SUM(D$3:D$14)*D17</f>
        <v>60</v>
      </c>
      <c r="E24">
        <f t="shared" ref="E24:BP28" si="0">SUM(E$3:E$14)*E17</f>
        <v>27.4</v>
      </c>
      <c r="F24">
        <f t="shared" si="0"/>
        <v>0</v>
      </c>
      <c r="G24">
        <f t="shared" si="0"/>
        <v>600</v>
      </c>
      <c r="H24">
        <f t="shared" si="0"/>
        <v>47.400000000000006</v>
      </c>
      <c r="I24">
        <f t="shared" si="0"/>
        <v>63.6</v>
      </c>
      <c r="J24">
        <f t="shared" si="0"/>
        <v>22.1</v>
      </c>
      <c r="K24">
        <f t="shared" si="0"/>
        <v>227.5</v>
      </c>
      <c r="L24">
        <f t="shared" si="0"/>
        <v>15.9</v>
      </c>
      <c r="M24">
        <f t="shared" si="0"/>
        <v>0</v>
      </c>
      <c r="N24">
        <f t="shared" si="0"/>
        <v>73</v>
      </c>
      <c r="O24">
        <f t="shared" si="0"/>
        <v>248</v>
      </c>
      <c r="P24">
        <f t="shared" si="0"/>
        <v>8.1999999999999993</v>
      </c>
      <c r="Q24">
        <f t="shared" si="0"/>
        <v>169</v>
      </c>
      <c r="R24">
        <f t="shared" si="0"/>
        <v>6.2</v>
      </c>
      <c r="S24">
        <f t="shared" si="0"/>
        <v>20.2</v>
      </c>
      <c r="T24">
        <f t="shared" si="0"/>
        <v>25</v>
      </c>
      <c r="U24">
        <f t="shared" si="0"/>
        <v>0</v>
      </c>
      <c r="V24">
        <f t="shared" si="0"/>
        <v>18</v>
      </c>
      <c r="W24">
        <f t="shared" si="0"/>
        <v>0</v>
      </c>
      <c r="X24">
        <f t="shared" si="0"/>
        <v>138</v>
      </c>
      <c r="Y24">
        <f t="shared" si="0"/>
        <v>0</v>
      </c>
      <c r="Z24">
        <f t="shared" si="0"/>
        <v>5.85</v>
      </c>
      <c r="AA24">
        <f t="shared" si="0"/>
        <v>11.5</v>
      </c>
      <c r="AB24">
        <f t="shared" si="0"/>
        <v>0</v>
      </c>
      <c r="AC24">
        <f t="shared" si="0"/>
        <v>6.1</v>
      </c>
      <c r="AD24">
        <f t="shared" si="0"/>
        <v>23.2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0</v>
      </c>
      <c r="AK24">
        <f t="shared" si="0"/>
        <v>36.799999999999997</v>
      </c>
      <c r="AL24">
        <f t="shared" si="0"/>
        <v>0</v>
      </c>
      <c r="AM24">
        <f t="shared" si="0"/>
        <v>36.96</v>
      </c>
      <c r="AN24">
        <f t="shared" si="0"/>
        <v>0</v>
      </c>
      <c r="AO24">
        <f t="shared" si="0"/>
        <v>1064</v>
      </c>
      <c r="AP24">
        <f t="shared" si="0"/>
        <v>0</v>
      </c>
      <c r="AQ24">
        <f t="shared" si="0"/>
        <v>0</v>
      </c>
      <c r="AR24">
        <f t="shared" si="0"/>
        <v>0</v>
      </c>
      <c r="AS24">
        <f t="shared" si="0"/>
        <v>129</v>
      </c>
      <c r="AT24">
        <f t="shared" si="0"/>
        <v>0</v>
      </c>
      <c r="AU24">
        <f t="shared" si="0"/>
        <v>56.5</v>
      </c>
      <c r="AV24">
        <f t="shared" si="0"/>
        <v>2.7</v>
      </c>
      <c r="AW24">
        <f t="shared" si="0"/>
        <v>431</v>
      </c>
      <c r="AX24">
        <f t="shared" si="0"/>
        <v>63.8</v>
      </c>
      <c r="AY24">
        <f t="shared" si="0"/>
        <v>77.400000000000006</v>
      </c>
      <c r="AZ24">
        <f t="shared" si="0"/>
        <v>0</v>
      </c>
      <c r="BA24">
        <f t="shared" si="0"/>
        <v>0</v>
      </c>
      <c r="BB24">
        <f t="shared" si="0"/>
        <v>0</v>
      </c>
      <c r="BC24">
        <f t="shared" si="0"/>
        <v>0</v>
      </c>
      <c r="BD24">
        <f t="shared" si="0"/>
        <v>198.5</v>
      </c>
      <c r="BE24">
        <f t="shared" si="0"/>
        <v>126</v>
      </c>
      <c r="BF24">
        <f t="shared" si="0"/>
        <v>0</v>
      </c>
      <c r="BG24">
        <f t="shared" si="0"/>
        <v>156.4</v>
      </c>
      <c r="BH24">
        <f t="shared" si="0"/>
        <v>32</v>
      </c>
      <c r="BI24">
        <f t="shared" si="0"/>
        <v>0</v>
      </c>
      <c r="BJ24">
        <f t="shared" si="0"/>
        <v>0</v>
      </c>
      <c r="BK24">
        <f t="shared" si="0"/>
        <v>0</v>
      </c>
      <c r="BL24">
        <f t="shared" si="0"/>
        <v>185</v>
      </c>
      <c r="BM24">
        <f t="shared" si="0"/>
        <v>0</v>
      </c>
      <c r="BN24">
        <f t="shared" si="0"/>
        <v>0</v>
      </c>
      <c r="BO24">
        <f t="shared" si="0"/>
        <v>0</v>
      </c>
      <c r="BP24">
        <f t="shared" si="0"/>
        <v>0</v>
      </c>
      <c r="BQ24">
        <f t="shared" ref="BQ24:EB27" si="1">SUM(BQ$3:BQ$14)*BQ17</f>
        <v>0</v>
      </c>
      <c r="BR24">
        <f t="shared" si="1"/>
        <v>0</v>
      </c>
      <c r="BS24">
        <f t="shared" si="1"/>
        <v>0</v>
      </c>
      <c r="BT24">
        <f t="shared" si="1"/>
        <v>0</v>
      </c>
      <c r="BU24">
        <f t="shared" si="1"/>
        <v>0</v>
      </c>
      <c r="BV24">
        <f t="shared" si="1"/>
        <v>0</v>
      </c>
      <c r="BW24">
        <f t="shared" si="1"/>
        <v>5.4</v>
      </c>
      <c r="BX24">
        <f t="shared" si="1"/>
        <v>0</v>
      </c>
      <c r="BY24">
        <f t="shared" si="1"/>
        <v>0</v>
      </c>
      <c r="BZ24">
        <f t="shared" si="1"/>
        <v>0</v>
      </c>
      <c r="CA24">
        <f t="shared" si="1"/>
        <v>0</v>
      </c>
      <c r="CB24">
        <f t="shared" si="1"/>
        <v>0</v>
      </c>
      <c r="CC24">
        <f t="shared" si="1"/>
        <v>0</v>
      </c>
      <c r="CD24">
        <f t="shared" si="1"/>
        <v>0</v>
      </c>
      <c r="CE24">
        <f t="shared" si="1"/>
        <v>0</v>
      </c>
      <c r="CF24">
        <f t="shared" si="1"/>
        <v>0</v>
      </c>
      <c r="CG24">
        <f t="shared" si="1"/>
        <v>164</v>
      </c>
      <c r="CH24">
        <f t="shared" si="1"/>
        <v>0</v>
      </c>
      <c r="CI24">
        <f t="shared" si="1"/>
        <v>0</v>
      </c>
      <c r="CJ24">
        <f t="shared" si="1"/>
        <v>0</v>
      </c>
      <c r="CK24">
        <f t="shared" si="1"/>
        <v>0</v>
      </c>
      <c r="CL24">
        <f t="shared" si="1"/>
        <v>0</v>
      </c>
      <c r="CM24">
        <f t="shared" si="1"/>
        <v>0</v>
      </c>
      <c r="CN24">
        <f t="shared" si="1"/>
        <v>0</v>
      </c>
      <c r="CO24">
        <f t="shared" si="1"/>
        <v>0</v>
      </c>
      <c r="CP24">
        <f t="shared" si="1"/>
        <v>0</v>
      </c>
      <c r="CQ24">
        <f t="shared" si="1"/>
        <v>0</v>
      </c>
      <c r="CR24">
        <f t="shared" si="1"/>
        <v>0</v>
      </c>
      <c r="CS24">
        <f t="shared" si="1"/>
        <v>0</v>
      </c>
      <c r="CT24">
        <f t="shared" si="1"/>
        <v>0</v>
      </c>
      <c r="CU24">
        <f t="shared" si="1"/>
        <v>0</v>
      </c>
      <c r="CV24">
        <f t="shared" si="1"/>
        <v>0</v>
      </c>
      <c r="CW24">
        <f t="shared" si="1"/>
        <v>0</v>
      </c>
      <c r="CX24">
        <f t="shared" si="1"/>
        <v>0</v>
      </c>
      <c r="CY24">
        <f t="shared" si="1"/>
        <v>0</v>
      </c>
      <c r="CZ24">
        <f t="shared" si="1"/>
        <v>0</v>
      </c>
      <c r="DA24">
        <f t="shared" si="1"/>
        <v>0</v>
      </c>
      <c r="DB24">
        <f t="shared" si="1"/>
        <v>0</v>
      </c>
      <c r="DC24">
        <f t="shared" si="1"/>
        <v>0</v>
      </c>
      <c r="DD24">
        <f t="shared" si="1"/>
        <v>0</v>
      </c>
      <c r="DE24">
        <f t="shared" si="1"/>
        <v>0</v>
      </c>
      <c r="DF24">
        <f t="shared" si="1"/>
        <v>0</v>
      </c>
      <c r="DG24">
        <f t="shared" si="1"/>
        <v>0</v>
      </c>
      <c r="DH24">
        <f t="shared" si="1"/>
        <v>0</v>
      </c>
      <c r="DI24">
        <f t="shared" si="1"/>
        <v>0</v>
      </c>
      <c r="DJ24">
        <f t="shared" si="1"/>
        <v>0</v>
      </c>
      <c r="DK24">
        <f t="shared" si="1"/>
        <v>0</v>
      </c>
      <c r="DL24">
        <f t="shared" si="1"/>
        <v>0</v>
      </c>
      <c r="DM24">
        <f t="shared" si="1"/>
        <v>0</v>
      </c>
      <c r="DN24">
        <f t="shared" si="1"/>
        <v>0</v>
      </c>
      <c r="DO24">
        <f t="shared" si="1"/>
        <v>0</v>
      </c>
      <c r="DP24">
        <f t="shared" si="1"/>
        <v>0</v>
      </c>
      <c r="DQ24">
        <f t="shared" si="1"/>
        <v>0</v>
      </c>
      <c r="DR24">
        <f t="shared" si="1"/>
        <v>0</v>
      </c>
      <c r="DS24">
        <f t="shared" si="1"/>
        <v>0</v>
      </c>
      <c r="DT24">
        <f>SUM(DT$3:DT$14)*DT17</f>
        <v>106.75</v>
      </c>
      <c r="DU24">
        <f t="shared" si="1"/>
        <v>0</v>
      </c>
      <c r="DV24">
        <f t="shared" si="1"/>
        <v>0</v>
      </c>
      <c r="DW24">
        <f t="shared" si="1"/>
        <v>0</v>
      </c>
      <c r="DX24">
        <f t="shared" si="1"/>
        <v>0</v>
      </c>
      <c r="DY24">
        <f t="shared" si="1"/>
        <v>0</v>
      </c>
      <c r="DZ24">
        <f t="shared" si="1"/>
        <v>0</v>
      </c>
      <c r="EA24">
        <f t="shared" si="1"/>
        <v>0</v>
      </c>
      <c r="EB24">
        <f t="shared" si="1"/>
        <v>0</v>
      </c>
      <c r="EC24">
        <f t="shared" ref="EC24" si="2">SUM(EC$3:EC$14)*EC17</f>
        <v>0</v>
      </c>
      <c r="EE24">
        <f>SUM(C24:EC24)</f>
        <v>4688.3599999999997</v>
      </c>
      <c r="EF24" t="s">
        <v>151</v>
      </c>
    </row>
    <row r="25" spans="1:136" x14ac:dyDescent="0.2">
      <c r="A25" t="s">
        <v>152</v>
      </c>
      <c r="C25">
        <f t="shared" ref="C25:R28" si="3">SUM(C$3:C$14)*C18</f>
        <v>0</v>
      </c>
      <c r="D25">
        <f t="shared" si="3"/>
        <v>0.2</v>
      </c>
      <c r="E25">
        <f t="shared" si="3"/>
        <v>0.1</v>
      </c>
      <c r="F25">
        <f t="shared" si="3"/>
        <v>0</v>
      </c>
      <c r="G25">
        <f t="shared" si="3"/>
        <v>68.400000000000006</v>
      </c>
      <c r="H25">
        <f t="shared" si="3"/>
        <v>0.30000000000000004</v>
      </c>
      <c r="I25">
        <f t="shared" si="3"/>
        <v>0.8</v>
      </c>
      <c r="J25">
        <f t="shared" si="3"/>
        <v>0.2</v>
      </c>
      <c r="K25">
        <f t="shared" si="3"/>
        <v>0.6</v>
      </c>
      <c r="L25">
        <f t="shared" si="3"/>
        <v>0.2</v>
      </c>
      <c r="M25">
        <f t="shared" si="3"/>
        <v>0</v>
      </c>
      <c r="N25">
        <f t="shared" si="3"/>
        <v>3.95</v>
      </c>
      <c r="O25">
        <f t="shared" si="3"/>
        <v>28</v>
      </c>
      <c r="P25">
        <f t="shared" si="3"/>
        <v>0.2</v>
      </c>
      <c r="Q25">
        <f t="shared" si="3"/>
        <v>0.3</v>
      </c>
      <c r="R25">
        <f t="shared" si="3"/>
        <v>0</v>
      </c>
      <c r="S25">
        <f t="shared" si="0"/>
        <v>22.6</v>
      </c>
      <c r="T25">
        <f t="shared" si="0"/>
        <v>0.1</v>
      </c>
      <c r="U25">
        <f t="shared" si="0"/>
        <v>0</v>
      </c>
      <c r="V25">
        <f t="shared" si="0"/>
        <v>0.2</v>
      </c>
      <c r="W25">
        <f t="shared" si="0"/>
        <v>0</v>
      </c>
      <c r="X25">
        <f t="shared" si="0"/>
        <v>0.19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0.9</v>
      </c>
      <c r="AD25">
        <f t="shared" si="0"/>
        <v>20.8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  <c r="AK25">
        <f t="shared" si="0"/>
        <v>2.5</v>
      </c>
      <c r="AL25">
        <f t="shared" si="0"/>
        <v>0</v>
      </c>
      <c r="AM25">
        <f t="shared" si="0"/>
        <v>0.48</v>
      </c>
      <c r="AN25">
        <f t="shared" si="0"/>
        <v>0</v>
      </c>
      <c r="AO25">
        <f t="shared" si="0"/>
        <v>87.4</v>
      </c>
      <c r="AP25">
        <f t="shared" si="0"/>
        <v>0</v>
      </c>
      <c r="AQ25">
        <f t="shared" si="0"/>
        <v>0</v>
      </c>
      <c r="AR25">
        <f t="shared" si="0"/>
        <v>0</v>
      </c>
      <c r="AS25">
        <f t="shared" si="0"/>
        <v>0.2</v>
      </c>
      <c r="AT25">
        <f t="shared" si="0"/>
        <v>0</v>
      </c>
      <c r="AU25">
        <f t="shared" si="0"/>
        <v>4.8</v>
      </c>
      <c r="AV25">
        <f t="shared" si="0"/>
        <v>0</v>
      </c>
      <c r="AW25">
        <f t="shared" si="0"/>
        <v>28.6</v>
      </c>
      <c r="AX25">
        <f t="shared" si="0"/>
        <v>0</v>
      </c>
      <c r="AY25">
        <f t="shared" si="0"/>
        <v>1.1000000000000001</v>
      </c>
      <c r="AZ25">
        <f t="shared" si="0"/>
        <v>0</v>
      </c>
      <c r="BA25">
        <f t="shared" si="0"/>
        <v>0</v>
      </c>
      <c r="BB25">
        <f t="shared" si="0"/>
        <v>0</v>
      </c>
      <c r="BC25">
        <f t="shared" si="0"/>
        <v>0</v>
      </c>
      <c r="BD25">
        <f t="shared" si="0"/>
        <v>19.850000000000001</v>
      </c>
      <c r="BE25">
        <f t="shared" si="0"/>
        <v>0.4</v>
      </c>
      <c r="BF25">
        <f t="shared" si="0"/>
        <v>0</v>
      </c>
      <c r="BG25">
        <f t="shared" si="0"/>
        <v>2.6</v>
      </c>
      <c r="BH25">
        <f t="shared" si="0"/>
        <v>0</v>
      </c>
      <c r="BI25">
        <f t="shared" si="0"/>
        <v>0</v>
      </c>
      <c r="BJ25">
        <f t="shared" si="0"/>
        <v>0</v>
      </c>
      <c r="BK25">
        <f t="shared" si="0"/>
        <v>0</v>
      </c>
      <c r="BL25">
        <f t="shared" si="0"/>
        <v>18.399999999999999</v>
      </c>
      <c r="BM25">
        <f t="shared" si="0"/>
        <v>0</v>
      </c>
      <c r="BN25">
        <f t="shared" si="0"/>
        <v>0</v>
      </c>
      <c r="BO25">
        <f t="shared" si="0"/>
        <v>0</v>
      </c>
      <c r="BP25">
        <f t="shared" si="0"/>
        <v>0</v>
      </c>
      <c r="BQ25">
        <f t="shared" si="1"/>
        <v>0</v>
      </c>
      <c r="BR25">
        <f t="shared" si="1"/>
        <v>0</v>
      </c>
      <c r="BS25">
        <f t="shared" si="1"/>
        <v>0</v>
      </c>
      <c r="BT25">
        <f t="shared" si="1"/>
        <v>0</v>
      </c>
      <c r="BU25">
        <f t="shared" si="1"/>
        <v>0</v>
      </c>
      <c r="BV25">
        <f t="shared" si="1"/>
        <v>0</v>
      </c>
      <c r="BW25">
        <f t="shared" si="1"/>
        <v>0.1</v>
      </c>
      <c r="BX25">
        <f t="shared" si="1"/>
        <v>0</v>
      </c>
      <c r="BY25">
        <f t="shared" si="1"/>
        <v>0</v>
      </c>
      <c r="BZ25">
        <f t="shared" si="1"/>
        <v>0</v>
      </c>
      <c r="CA25">
        <f t="shared" si="1"/>
        <v>0</v>
      </c>
      <c r="CB25">
        <f t="shared" si="1"/>
        <v>0</v>
      </c>
      <c r="CC25">
        <f t="shared" si="1"/>
        <v>0</v>
      </c>
      <c r="CD25">
        <f t="shared" si="1"/>
        <v>0</v>
      </c>
      <c r="CE25">
        <f t="shared" si="1"/>
        <v>0</v>
      </c>
      <c r="CF25">
        <f t="shared" si="1"/>
        <v>0</v>
      </c>
      <c r="CG25">
        <f t="shared" si="1"/>
        <v>13.9</v>
      </c>
      <c r="CH25">
        <f t="shared" si="1"/>
        <v>0</v>
      </c>
      <c r="CI25">
        <f t="shared" si="1"/>
        <v>0</v>
      </c>
      <c r="CJ25">
        <f t="shared" si="1"/>
        <v>0</v>
      </c>
      <c r="CK25">
        <f t="shared" si="1"/>
        <v>0</v>
      </c>
      <c r="CL25">
        <f t="shared" si="1"/>
        <v>0</v>
      </c>
      <c r="CM25">
        <f t="shared" si="1"/>
        <v>0</v>
      </c>
      <c r="CN25">
        <f t="shared" si="1"/>
        <v>0</v>
      </c>
      <c r="CO25">
        <f t="shared" si="1"/>
        <v>0</v>
      </c>
      <c r="CP25">
        <f t="shared" si="1"/>
        <v>0</v>
      </c>
      <c r="CQ25">
        <f t="shared" si="1"/>
        <v>0</v>
      </c>
      <c r="CR25">
        <f t="shared" si="1"/>
        <v>0</v>
      </c>
      <c r="CS25">
        <f t="shared" si="1"/>
        <v>0</v>
      </c>
      <c r="CT25">
        <f t="shared" si="1"/>
        <v>0</v>
      </c>
      <c r="CU25">
        <f t="shared" si="1"/>
        <v>0</v>
      </c>
      <c r="CV25">
        <f t="shared" si="1"/>
        <v>0</v>
      </c>
      <c r="CW25">
        <f t="shared" si="1"/>
        <v>0</v>
      </c>
      <c r="CX25">
        <f t="shared" si="1"/>
        <v>0</v>
      </c>
      <c r="CY25">
        <f t="shared" si="1"/>
        <v>0</v>
      </c>
      <c r="CZ25">
        <f t="shared" si="1"/>
        <v>0</v>
      </c>
      <c r="DA25">
        <f t="shared" si="1"/>
        <v>0</v>
      </c>
      <c r="DB25">
        <f t="shared" si="1"/>
        <v>0</v>
      </c>
      <c r="DC25">
        <f t="shared" si="1"/>
        <v>0</v>
      </c>
      <c r="DD25">
        <f t="shared" si="1"/>
        <v>0</v>
      </c>
      <c r="DE25">
        <f t="shared" si="1"/>
        <v>0</v>
      </c>
      <c r="DF25">
        <f t="shared" si="1"/>
        <v>0</v>
      </c>
      <c r="DG25">
        <f t="shared" si="1"/>
        <v>0</v>
      </c>
      <c r="DH25">
        <f t="shared" si="1"/>
        <v>0</v>
      </c>
      <c r="DI25">
        <f t="shared" si="1"/>
        <v>0</v>
      </c>
      <c r="DJ25">
        <f t="shared" si="1"/>
        <v>0</v>
      </c>
      <c r="DK25">
        <f t="shared" si="1"/>
        <v>0</v>
      </c>
      <c r="DL25">
        <f t="shared" si="1"/>
        <v>0</v>
      </c>
      <c r="DM25">
        <f t="shared" si="1"/>
        <v>0</v>
      </c>
      <c r="DN25">
        <f t="shared" si="1"/>
        <v>0</v>
      </c>
      <c r="DO25">
        <f t="shared" si="1"/>
        <v>0</v>
      </c>
      <c r="DP25">
        <f t="shared" si="1"/>
        <v>0</v>
      </c>
      <c r="DQ25">
        <f t="shared" si="1"/>
        <v>0</v>
      </c>
      <c r="DR25">
        <f t="shared" si="1"/>
        <v>0</v>
      </c>
      <c r="DS25">
        <f t="shared" si="1"/>
        <v>0</v>
      </c>
      <c r="DT25">
        <f t="shared" si="1"/>
        <v>1.425</v>
      </c>
      <c r="DU25">
        <f t="shared" si="1"/>
        <v>0</v>
      </c>
      <c r="DV25">
        <f t="shared" si="1"/>
        <v>0</v>
      </c>
      <c r="DW25">
        <f t="shared" si="1"/>
        <v>0</v>
      </c>
      <c r="DX25">
        <f t="shared" si="1"/>
        <v>0</v>
      </c>
      <c r="DY25">
        <f t="shared" si="1"/>
        <v>0</v>
      </c>
      <c r="DZ25">
        <f t="shared" si="1"/>
        <v>0</v>
      </c>
      <c r="EA25">
        <f t="shared" si="1"/>
        <v>0</v>
      </c>
      <c r="EB25">
        <f t="shared" si="1"/>
        <v>0</v>
      </c>
      <c r="EC25">
        <f>SUM(EC$3:EC$14)*EC18</f>
        <v>0</v>
      </c>
      <c r="EE25">
        <f t="shared" ref="EE25:EE28" si="4">SUM(C25:EC25)</f>
        <v>329.79500000000002</v>
      </c>
      <c r="EF25" t="s">
        <v>152</v>
      </c>
    </row>
    <row r="26" spans="1:136" x14ac:dyDescent="0.2">
      <c r="A26" t="s">
        <v>153</v>
      </c>
      <c r="C26">
        <f t="shared" si="3"/>
        <v>0</v>
      </c>
      <c r="D26">
        <f t="shared" si="3"/>
        <v>2.6</v>
      </c>
      <c r="E26">
        <f>SUM(E$3:E$14)*E19</f>
        <v>0.8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6.8</v>
      </c>
      <c r="J26">
        <f t="shared" si="3"/>
        <v>1.5</v>
      </c>
      <c r="K26">
        <f t="shared" si="3"/>
        <v>1.7</v>
      </c>
      <c r="L26">
        <f t="shared" si="3"/>
        <v>1.7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1</v>
      </c>
      <c r="Q26">
        <f t="shared" si="3"/>
        <v>1.7</v>
      </c>
      <c r="R26">
        <f t="shared" si="3"/>
        <v>1.3</v>
      </c>
      <c r="S26">
        <f t="shared" si="0"/>
        <v>0</v>
      </c>
      <c r="T26">
        <f t="shared" si="0"/>
        <v>1.7</v>
      </c>
      <c r="U26">
        <f t="shared" si="0"/>
        <v>0</v>
      </c>
      <c r="V26">
        <f t="shared" si="0"/>
        <v>1.8</v>
      </c>
      <c r="W26">
        <f t="shared" si="0"/>
        <v>0</v>
      </c>
      <c r="X26">
        <f t="shared" si="0"/>
        <v>3.3</v>
      </c>
      <c r="Y26">
        <f t="shared" si="0"/>
        <v>0</v>
      </c>
      <c r="Z26">
        <f t="shared" si="0"/>
        <v>0.1</v>
      </c>
      <c r="AA26">
        <f t="shared" si="0"/>
        <v>0</v>
      </c>
      <c r="AB26">
        <f t="shared" si="0"/>
        <v>0</v>
      </c>
      <c r="AC26">
        <f t="shared" si="0"/>
        <v>0.2</v>
      </c>
      <c r="AD26">
        <f t="shared" si="0"/>
        <v>0</v>
      </c>
      <c r="AE26">
        <f t="shared" si="0"/>
        <v>0</v>
      </c>
      <c r="AF26">
        <f t="shared" si="0"/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si="0"/>
        <v>1.5</v>
      </c>
      <c r="AL26">
        <f t="shared" si="0"/>
        <v>0</v>
      </c>
      <c r="AM26">
        <f t="shared" si="0"/>
        <v>1.68</v>
      </c>
      <c r="AN26">
        <f t="shared" si="0"/>
        <v>0</v>
      </c>
      <c r="AO26">
        <f t="shared" si="0"/>
        <v>0</v>
      </c>
      <c r="AP26">
        <f t="shared" si="0"/>
        <v>0</v>
      </c>
      <c r="AQ26">
        <f t="shared" si="0"/>
        <v>0</v>
      </c>
      <c r="AR26">
        <f t="shared" si="0"/>
        <v>0</v>
      </c>
      <c r="AS26">
        <f t="shared" si="0"/>
        <v>1.6</v>
      </c>
      <c r="AT26">
        <f t="shared" si="0"/>
        <v>0</v>
      </c>
      <c r="AU26">
        <f t="shared" si="0"/>
        <v>0</v>
      </c>
      <c r="AV26">
        <f t="shared" si="0"/>
        <v>0</v>
      </c>
      <c r="AW26">
        <f t="shared" si="0"/>
        <v>0</v>
      </c>
      <c r="AX26">
        <f t="shared" si="0"/>
        <v>0</v>
      </c>
      <c r="AY26">
        <f t="shared" si="0"/>
        <v>2.4</v>
      </c>
      <c r="AZ26">
        <f t="shared" si="0"/>
        <v>0</v>
      </c>
      <c r="BA26">
        <f t="shared" si="0"/>
        <v>0</v>
      </c>
      <c r="BB26">
        <f t="shared" si="0"/>
        <v>0</v>
      </c>
      <c r="BC26">
        <f t="shared" si="0"/>
        <v>0</v>
      </c>
      <c r="BD26">
        <f t="shared" si="0"/>
        <v>0</v>
      </c>
      <c r="BE26">
        <f t="shared" si="0"/>
        <v>5.8</v>
      </c>
      <c r="BF26">
        <f t="shared" si="0"/>
        <v>0</v>
      </c>
      <c r="BG26">
        <f t="shared" si="0"/>
        <v>15</v>
      </c>
      <c r="BH26">
        <f t="shared" si="0"/>
        <v>0</v>
      </c>
      <c r="BI26">
        <f t="shared" si="0"/>
        <v>0</v>
      </c>
      <c r="BJ26">
        <f t="shared" si="0"/>
        <v>0</v>
      </c>
      <c r="BK26">
        <f t="shared" si="0"/>
        <v>0</v>
      </c>
      <c r="BL26">
        <f t="shared" si="0"/>
        <v>1.9</v>
      </c>
      <c r="BM26">
        <f t="shared" si="0"/>
        <v>0</v>
      </c>
      <c r="BN26">
        <f t="shared" si="0"/>
        <v>0</v>
      </c>
      <c r="BO26">
        <f t="shared" si="0"/>
        <v>0</v>
      </c>
      <c r="BP26">
        <f t="shared" si="0"/>
        <v>0</v>
      </c>
      <c r="BQ26">
        <f t="shared" si="1"/>
        <v>0</v>
      </c>
      <c r="BR26">
        <f t="shared" si="1"/>
        <v>0</v>
      </c>
      <c r="BS26">
        <f t="shared" si="1"/>
        <v>0</v>
      </c>
      <c r="BT26">
        <f t="shared" si="1"/>
        <v>0</v>
      </c>
      <c r="BU26">
        <f t="shared" si="1"/>
        <v>0</v>
      </c>
      <c r="BV26">
        <f t="shared" si="1"/>
        <v>0</v>
      </c>
      <c r="BW26">
        <f t="shared" si="1"/>
        <v>0.5</v>
      </c>
      <c r="BX26">
        <f t="shared" si="1"/>
        <v>0</v>
      </c>
      <c r="BY26">
        <f t="shared" si="1"/>
        <v>0</v>
      </c>
      <c r="BZ26">
        <f t="shared" si="1"/>
        <v>0</v>
      </c>
      <c r="CA26">
        <f t="shared" si="1"/>
        <v>0</v>
      </c>
      <c r="CB26">
        <f t="shared" si="1"/>
        <v>0</v>
      </c>
      <c r="CC26">
        <f t="shared" si="1"/>
        <v>0</v>
      </c>
      <c r="CD26">
        <f t="shared" si="1"/>
        <v>0</v>
      </c>
      <c r="CE26">
        <f t="shared" si="1"/>
        <v>0</v>
      </c>
      <c r="CF26">
        <f t="shared" si="1"/>
        <v>0</v>
      </c>
      <c r="CG26">
        <f t="shared" si="1"/>
        <v>2.2000000000000002</v>
      </c>
      <c r="CH26">
        <f t="shared" si="1"/>
        <v>0</v>
      </c>
      <c r="CI26">
        <f t="shared" si="1"/>
        <v>0</v>
      </c>
      <c r="CJ26">
        <f t="shared" si="1"/>
        <v>0</v>
      </c>
      <c r="CK26">
        <f t="shared" si="1"/>
        <v>0</v>
      </c>
      <c r="CL26">
        <f t="shared" si="1"/>
        <v>0</v>
      </c>
      <c r="CM26">
        <f t="shared" si="1"/>
        <v>0</v>
      </c>
      <c r="CN26">
        <f t="shared" si="1"/>
        <v>0</v>
      </c>
      <c r="CO26">
        <f t="shared" si="1"/>
        <v>0</v>
      </c>
      <c r="CP26">
        <f t="shared" si="1"/>
        <v>0</v>
      </c>
      <c r="CQ26">
        <f t="shared" si="1"/>
        <v>0</v>
      </c>
      <c r="CR26">
        <f t="shared" si="1"/>
        <v>0</v>
      </c>
      <c r="CS26">
        <f t="shared" si="1"/>
        <v>0</v>
      </c>
      <c r="CT26">
        <f t="shared" si="1"/>
        <v>0</v>
      </c>
      <c r="CU26">
        <f t="shared" si="1"/>
        <v>0</v>
      </c>
      <c r="CV26">
        <f t="shared" si="1"/>
        <v>0</v>
      </c>
      <c r="CW26">
        <f t="shared" si="1"/>
        <v>0</v>
      </c>
      <c r="CX26">
        <f t="shared" si="1"/>
        <v>0</v>
      </c>
      <c r="CY26">
        <f t="shared" si="1"/>
        <v>0</v>
      </c>
      <c r="CZ26">
        <f t="shared" si="1"/>
        <v>0</v>
      </c>
      <c r="DA26">
        <f t="shared" si="1"/>
        <v>0</v>
      </c>
      <c r="DB26">
        <f t="shared" si="1"/>
        <v>0</v>
      </c>
      <c r="DC26">
        <f t="shared" si="1"/>
        <v>0</v>
      </c>
      <c r="DD26">
        <f t="shared" si="1"/>
        <v>0</v>
      </c>
      <c r="DE26">
        <f t="shared" si="1"/>
        <v>0</v>
      </c>
      <c r="DF26">
        <f t="shared" si="1"/>
        <v>0</v>
      </c>
      <c r="DG26">
        <f t="shared" si="1"/>
        <v>0</v>
      </c>
      <c r="DH26">
        <f t="shared" si="1"/>
        <v>0</v>
      </c>
      <c r="DI26">
        <f t="shared" si="1"/>
        <v>0</v>
      </c>
      <c r="DJ26">
        <f t="shared" si="1"/>
        <v>0</v>
      </c>
      <c r="DK26">
        <f t="shared" si="1"/>
        <v>0</v>
      </c>
      <c r="DL26">
        <f t="shared" si="1"/>
        <v>0</v>
      </c>
      <c r="DM26">
        <f t="shared" si="1"/>
        <v>0</v>
      </c>
      <c r="DN26">
        <f t="shared" si="1"/>
        <v>0</v>
      </c>
      <c r="DO26">
        <f t="shared" si="1"/>
        <v>0</v>
      </c>
      <c r="DP26">
        <f t="shared" si="1"/>
        <v>0</v>
      </c>
      <c r="DQ26">
        <f t="shared" si="1"/>
        <v>0</v>
      </c>
      <c r="DR26">
        <f t="shared" si="1"/>
        <v>0</v>
      </c>
      <c r="DS26">
        <f t="shared" si="1"/>
        <v>0</v>
      </c>
      <c r="DT26">
        <f t="shared" si="1"/>
        <v>1.2250000000000001</v>
      </c>
      <c r="DU26">
        <f t="shared" si="1"/>
        <v>0</v>
      </c>
      <c r="DV26">
        <f t="shared" si="1"/>
        <v>0</v>
      </c>
      <c r="DW26">
        <f t="shared" si="1"/>
        <v>0</v>
      </c>
      <c r="DX26">
        <f t="shared" si="1"/>
        <v>0</v>
      </c>
      <c r="DY26">
        <f t="shared" si="1"/>
        <v>0</v>
      </c>
      <c r="DZ26">
        <f t="shared" si="1"/>
        <v>0</v>
      </c>
      <c r="EA26">
        <f t="shared" si="1"/>
        <v>0</v>
      </c>
      <c r="EB26">
        <f t="shared" si="1"/>
        <v>0</v>
      </c>
      <c r="EC26">
        <f t="shared" ref="EC26" si="5">SUM(EC$3:EC$14)*EC19</f>
        <v>0</v>
      </c>
      <c r="EE26">
        <f t="shared" si="4"/>
        <v>60.005000000000003</v>
      </c>
      <c r="EF26" t="s">
        <v>153</v>
      </c>
    </row>
    <row r="27" spans="1:136" x14ac:dyDescent="0.2">
      <c r="A27" t="s">
        <v>154</v>
      </c>
      <c r="C27">
        <f t="shared" si="3"/>
        <v>0</v>
      </c>
      <c r="D27">
        <f t="shared" si="3"/>
        <v>6.4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0.60000000000000009</v>
      </c>
      <c r="I27">
        <f t="shared" si="3"/>
        <v>0</v>
      </c>
      <c r="J27">
        <f t="shared" si="3"/>
        <v>3.2</v>
      </c>
      <c r="K27">
        <f t="shared" si="3"/>
        <v>0.15</v>
      </c>
      <c r="L27">
        <f t="shared" si="3"/>
        <v>0</v>
      </c>
      <c r="M27">
        <f t="shared" si="3"/>
        <v>0</v>
      </c>
      <c r="N27">
        <f t="shared" si="3"/>
        <v>6.4</v>
      </c>
      <c r="O27">
        <f t="shared" si="3"/>
        <v>0</v>
      </c>
      <c r="P27">
        <f t="shared" si="3"/>
        <v>0.2</v>
      </c>
      <c r="Q27">
        <f t="shared" si="3"/>
        <v>0.1</v>
      </c>
      <c r="R27">
        <f t="shared" si="3"/>
        <v>0.1</v>
      </c>
      <c r="S27">
        <f t="shared" si="0"/>
        <v>0</v>
      </c>
      <c r="T27">
        <f t="shared" si="0"/>
        <v>2.9</v>
      </c>
      <c r="U27">
        <f t="shared" si="0"/>
        <v>0</v>
      </c>
      <c r="V27">
        <f t="shared" si="0"/>
        <v>2</v>
      </c>
      <c r="W27">
        <f t="shared" si="0"/>
        <v>0</v>
      </c>
      <c r="X27">
        <f t="shared" si="0"/>
        <v>1.75</v>
      </c>
      <c r="Y27">
        <f t="shared" si="0"/>
        <v>0</v>
      </c>
      <c r="Z27">
        <f t="shared" si="0"/>
        <v>0.5</v>
      </c>
      <c r="AA27">
        <f t="shared" si="0"/>
        <v>0.5</v>
      </c>
      <c r="AB27">
        <f t="shared" si="0"/>
        <v>0</v>
      </c>
      <c r="AC27">
        <f t="shared" si="0"/>
        <v>0.1</v>
      </c>
      <c r="AD27">
        <f t="shared" si="0"/>
        <v>0.4</v>
      </c>
      <c r="AE27">
        <f t="shared" si="0"/>
        <v>0</v>
      </c>
      <c r="AF27">
        <f t="shared" si="0"/>
        <v>0</v>
      </c>
      <c r="AG27">
        <f t="shared" si="0"/>
        <v>0</v>
      </c>
      <c r="AH27">
        <f t="shared" si="0"/>
        <v>0</v>
      </c>
      <c r="AI27">
        <f t="shared" si="0"/>
        <v>0</v>
      </c>
      <c r="AJ27">
        <f t="shared" si="0"/>
        <v>0</v>
      </c>
      <c r="AK27">
        <f t="shared" si="0"/>
        <v>2</v>
      </c>
      <c r="AL27">
        <f t="shared" si="0"/>
        <v>0</v>
      </c>
      <c r="AM27">
        <f t="shared" si="0"/>
        <v>2.88</v>
      </c>
      <c r="AN27">
        <f t="shared" si="0"/>
        <v>0</v>
      </c>
      <c r="AO27">
        <f t="shared" si="0"/>
        <v>1.4</v>
      </c>
      <c r="AP27">
        <f t="shared" si="0"/>
        <v>0</v>
      </c>
      <c r="AQ27">
        <f t="shared" si="0"/>
        <v>0</v>
      </c>
      <c r="AR27">
        <f t="shared" si="0"/>
        <v>0</v>
      </c>
      <c r="AS27">
        <f t="shared" si="0"/>
        <v>25.4</v>
      </c>
      <c r="AT27">
        <f t="shared" si="0"/>
        <v>0</v>
      </c>
      <c r="AU27">
        <f t="shared" si="0"/>
        <v>0.9</v>
      </c>
      <c r="AV27">
        <f t="shared" si="0"/>
        <v>0</v>
      </c>
      <c r="AW27">
        <f t="shared" si="0"/>
        <v>0.9</v>
      </c>
      <c r="AX27">
        <f t="shared" si="0"/>
        <v>17.2</v>
      </c>
      <c r="AY27">
        <f t="shared" si="0"/>
        <v>2.9</v>
      </c>
      <c r="AZ27">
        <f t="shared" si="0"/>
        <v>0</v>
      </c>
      <c r="BA27">
        <f t="shared" si="0"/>
        <v>0</v>
      </c>
      <c r="BB27">
        <f t="shared" si="0"/>
        <v>0</v>
      </c>
      <c r="BC27">
        <f t="shared" si="0"/>
        <v>0</v>
      </c>
      <c r="BD27">
        <f t="shared" si="0"/>
        <v>1.85</v>
      </c>
      <c r="BE27">
        <f t="shared" si="0"/>
        <v>25.1</v>
      </c>
      <c r="BF27">
        <f t="shared" si="0"/>
        <v>0</v>
      </c>
      <c r="BG27">
        <f t="shared" si="0"/>
        <v>2.8</v>
      </c>
      <c r="BH27">
        <f t="shared" si="0"/>
        <v>8.4</v>
      </c>
      <c r="BI27">
        <f t="shared" si="0"/>
        <v>0</v>
      </c>
      <c r="BJ27">
        <f t="shared" si="0"/>
        <v>0</v>
      </c>
      <c r="BK27">
        <f t="shared" si="0"/>
        <v>0</v>
      </c>
      <c r="BL27">
        <f t="shared" si="0"/>
        <v>0.7</v>
      </c>
      <c r="BM27">
        <f t="shared" si="0"/>
        <v>0</v>
      </c>
      <c r="BN27">
        <f t="shared" si="0"/>
        <v>0</v>
      </c>
      <c r="BO27">
        <f t="shared" si="0"/>
        <v>0</v>
      </c>
      <c r="BP27">
        <f t="shared" si="0"/>
        <v>0</v>
      </c>
      <c r="BQ27">
        <f t="shared" si="1"/>
        <v>0</v>
      </c>
      <c r="BR27">
        <f t="shared" si="1"/>
        <v>0</v>
      </c>
      <c r="BS27">
        <f t="shared" si="1"/>
        <v>0</v>
      </c>
      <c r="BT27">
        <f t="shared" si="1"/>
        <v>0</v>
      </c>
      <c r="BU27">
        <f t="shared" si="1"/>
        <v>0</v>
      </c>
      <c r="BV27">
        <f t="shared" si="1"/>
        <v>0</v>
      </c>
      <c r="BW27">
        <f t="shared" si="1"/>
        <v>0.3</v>
      </c>
      <c r="BX27">
        <f t="shared" si="1"/>
        <v>0</v>
      </c>
      <c r="BY27">
        <f t="shared" si="1"/>
        <v>0</v>
      </c>
      <c r="BZ27">
        <f t="shared" si="1"/>
        <v>0</v>
      </c>
      <c r="CA27">
        <f t="shared" si="1"/>
        <v>0</v>
      </c>
      <c r="CB27">
        <f t="shared" si="1"/>
        <v>0</v>
      </c>
      <c r="CC27">
        <f t="shared" si="1"/>
        <v>0</v>
      </c>
      <c r="CD27">
        <f t="shared" si="1"/>
        <v>0</v>
      </c>
      <c r="CE27">
        <f t="shared" si="1"/>
        <v>0</v>
      </c>
      <c r="CF27">
        <f t="shared" si="1"/>
        <v>0</v>
      </c>
      <c r="CG27">
        <f t="shared" si="1"/>
        <v>1.2</v>
      </c>
      <c r="CH27">
        <f t="shared" si="1"/>
        <v>0</v>
      </c>
      <c r="CI27">
        <f t="shared" si="1"/>
        <v>0</v>
      </c>
      <c r="CJ27">
        <f t="shared" si="1"/>
        <v>0</v>
      </c>
      <c r="CK27">
        <f t="shared" si="1"/>
        <v>0</v>
      </c>
      <c r="CL27">
        <f t="shared" si="1"/>
        <v>0</v>
      </c>
      <c r="CM27">
        <f t="shared" si="1"/>
        <v>0</v>
      </c>
      <c r="CN27">
        <f t="shared" si="1"/>
        <v>0</v>
      </c>
      <c r="CO27">
        <f t="shared" si="1"/>
        <v>0</v>
      </c>
      <c r="CP27">
        <f t="shared" si="1"/>
        <v>0</v>
      </c>
      <c r="CQ27">
        <f t="shared" si="1"/>
        <v>0</v>
      </c>
      <c r="CR27">
        <f t="shared" si="1"/>
        <v>0</v>
      </c>
      <c r="CS27">
        <f t="shared" si="1"/>
        <v>0</v>
      </c>
      <c r="CT27">
        <f t="shared" si="1"/>
        <v>0</v>
      </c>
      <c r="CU27">
        <f t="shared" si="1"/>
        <v>0</v>
      </c>
      <c r="CV27">
        <f t="shared" si="1"/>
        <v>0</v>
      </c>
      <c r="CW27">
        <f t="shared" si="1"/>
        <v>0</v>
      </c>
      <c r="CX27">
        <f t="shared" si="1"/>
        <v>0</v>
      </c>
      <c r="CY27">
        <f t="shared" si="1"/>
        <v>0</v>
      </c>
      <c r="CZ27">
        <f t="shared" si="1"/>
        <v>0</v>
      </c>
      <c r="DA27">
        <f t="shared" si="1"/>
        <v>0</v>
      </c>
      <c r="DB27">
        <f t="shared" si="1"/>
        <v>0</v>
      </c>
      <c r="DC27">
        <f t="shared" si="1"/>
        <v>0</v>
      </c>
      <c r="DD27">
        <f t="shared" si="1"/>
        <v>0</v>
      </c>
      <c r="DE27">
        <f t="shared" si="1"/>
        <v>0</v>
      </c>
      <c r="DF27">
        <f t="shared" si="1"/>
        <v>0</v>
      </c>
      <c r="DG27">
        <f t="shared" si="1"/>
        <v>0</v>
      </c>
      <c r="DH27">
        <f t="shared" si="1"/>
        <v>0</v>
      </c>
      <c r="DI27">
        <f t="shared" si="1"/>
        <v>0</v>
      </c>
      <c r="DJ27">
        <f t="shared" si="1"/>
        <v>0</v>
      </c>
      <c r="DK27">
        <f t="shared" si="1"/>
        <v>0</v>
      </c>
      <c r="DL27">
        <f t="shared" si="1"/>
        <v>0</v>
      </c>
      <c r="DM27">
        <f t="shared" si="1"/>
        <v>0</v>
      </c>
      <c r="DN27">
        <f t="shared" si="1"/>
        <v>0</v>
      </c>
      <c r="DO27">
        <f t="shared" si="1"/>
        <v>0</v>
      </c>
      <c r="DP27">
        <f t="shared" si="1"/>
        <v>0</v>
      </c>
      <c r="DQ27">
        <f t="shared" si="1"/>
        <v>0</v>
      </c>
      <c r="DR27">
        <f t="shared" si="1"/>
        <v>0</v>
      </c>
      <c r="DS27">
        <f t="shared" si="1"/>
        <v>0</v>
      </c>
      <c r="DT27">
        <f t="shared" si="1"/>
        <v>1.675</v>
      </c>
      <c r="DU27">
        <f t="shared" si="1"/>
        <v>0</v>
      </c>
      <c r="DV27">
        <f t="shared" si="1"/>
        <v>0</v>
      </c>
      <c r="DW27">
        <f t="shared" si="1"/>
        <v>0</v>
      </c>
      <c r="DX27">
        <f t="shared" si="1"/>
        <v>0</v>
      </c>
      <c r="DY27">
        <f t="shared" si="1"/>
        <v>0</v>
      </c>
      <c r="DZ27">
        <f t="shared" si="1"/>
        <v>0</v>
      </c>
      <c r="EA27">
        <f t="shared" si="1"/>
        <v>0</v>
      </c>
      <c r="EB27">
        <f t="shared" ref="EB27:EC27" si="6">SUM(EB$3:EB$14)*EB20</f>
        <v>0</v>
      </c>
      <c r="EC27">
        <f t="shared" si="6"/>
        <v>0</v>
      </c>
      <c r="EE27">
        <f t="shared" si="4"/>
        <v>122.90499999999999</v>
      </c>
      <c r="EF27" t="s">
        <v>154</v>
      </c>
    </row>
    <row r="28" spans="1:136" x14ac:dyDescent="0.2">
      <c r="A28" t="s">
        <v>155</v>
      </c>
      <c r="C28">
        <f t="shared" si="3"/>
        <v>0</v>
      </c>
      <c r="D28">
        <f t="shared" si="3"/>
        <v>1.6</v>
      </c>
      <c r="E28">
        <f>SUM(E$3:E$14)*E21</f>
        <v>1.4</v>
      </c>
      <c r="F28">
        <f t="shared" si="3"/>
        <v>0</v>
      </c>
      <c r="G28">
        <f t="shared" si="3"/>
        <v>0.60000000000000009</v>
      </c>
      <c r="H28">
        <f t="shared" si="3"/>
        <v>10.8</v>
      </c>
      <c r="I28">
        <f t="shared" si="3"/>
        <v>2.8</v>
      </c>
      <c r="J28">
        <f t="shared" si="3"/>
        <v>1.1000000000000001</v>
      </c>
      <c r="K28">
        <f t="shared" si="3"/>
        <v>6.45</v>
      </c>
      <c r="L28">
        <f t="shared" si="3"/>
        <v>0.7</v>
      </c>
      <c r="M28">
        <f t="shared" si="3"/>
        <v>0</v>
      </c>
      <c r="N28">
        <f t="shared" si="3"/>
        <v>3.95</v>
      </c>
      <c r="O28">
        <f t="shared" si="3"/>
        <v>0</v>
      </c>
      <c r="P28">
        <f t="shared" si="3"/>
        <v>0.6</v>
      </c>
      <c r="Q28">
        <f t="shared" si="3"/>
        <v>3.5</v>
      </c>
      <c r="R28">
        <f t="shared" si="3"/>
        <v>0.1</v>
      </c>
      <c r="S28">
        <f t="shared" si="0"/>
        <v>0.2</v>
      </c>
      <c r="T28">
        <f t="shared" si="0"/>
        <v>0.6</v>
      </c>
      <c r="U28">
        <f t="shared" si="0"/>
        <v>0</v>
      </c>
      <c r="V28">
        <f t="shared" si="0"/>
        <v>0.8</v>
      </c>
      <c r="W28">
        <f t="shared" si="0"/>
        <v>0</v>
      </c>
      <c r="X28">
        <f t="shared" si="0"/>
        <v>3.7</v>
      </c>
      <c r="Y28">
        <f t="shared" si="0"/>
        <v>0</v>
      </c>
      <c r="Z28">
        <f t="shared" si="0"/>
        <v>0.1</v>
      </c>
      <c r="AA28">
        <f t="shared" si="0"/>
        <v>0</v>
      </c>
      <c r="AB28">
        <f t="shared" si="0"/>
        <v>0</v>
      </c>
      <c r="AC28">
        <f t="shared" si="0"/>
        <v>0.2</v>
      </c>
      <c r="AD28">
        <f t="shared" si="0"/>
        <v>0.2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0.4</v>
      </c>
      <c r="AL28">
        <f t="shared" si="0"/>
        <v>0</v>
      </c>
      <c r="AM28">
        <f t="shared" si="0"/>
        <v>5.28</v>
      </c>
      <c r="AN28">
        <f t="shared" si="0"/>
        <v>0</v>
      </c>
      <c r="AO28">
        <f t="shared" si="0"/>
        <v>65.8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1.3</v>
      </c>
      <c r="AT28">
        <f t="shared" si="0"/>
        <v>0</v>
      </c>
      <c r="AU28">
        <f t="shared" si="0"/>
        <v>0.1</v>
      </c>
      <c r="AV28">
        <f t="shared" si="0"/>
        <v>0</v>
      </c>
      <c r="AW28">
        <f t="shared" si="0"/>
        <v>38.5</v>
      </c>
      <c r="AX28">
        <f t="shared" si="0"/>
        <v>0.1</v>
      </c>
      <c r="AY28">
        <f t="shared" si="0"/>
        <v>2.9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3.45</v>
      </c>
      <c r="BE28">
        <f t="shared" si="0"/>
        <v>0.6</v>
      </c>
      <c r="BF28">
        <f t="shared" si="0"/>
        <v>0</v>
      </c>
      <c r="BG28">
        <f t="shared" si="0"/>
        <v>19.399999999999999</v>
      </c>
      <c r="BH28">
        <f t="shared" ref="BH28:DS28" si="7">SUM(BH$3:BH$14)*BH21</f>
        <v>0</v>
      </c>
      <c r="BI28">
        <f t="shared" si="7"/>
        <v>0</v>
      </c>
      <c r="BJ28">
        <f t="shared" si="7"/>
        <v>0</v>
      </c>
      <c r="BK28">
        <f t="shared" si="7"/>
        <v>0</v>
      </c>
      <c r="BL28">
        <f t="shared" si="7"/>
        <v>4.3</v>
      </c>
      <c r="BM28">
        <f t="shared" si="7"/>
        <v>0</v>
      </c>
      <c r="BN28">
        <f t="shared" si="7"/>
        <v>0</v>
      </c>
      <c r="BO28">
        <f t="shared" si="7"/>
        <v>0</v>
      </c>
      <c r="BP28">
        <f t="shared" si="7"/>
        <v>0</v>
      </c>
      <c r="BQ28">
        <f t="shared" si="7"/>
        <v>0</v>
      </c>
      <c r="BR28">
        <f t="shared" si="7"/>
        <v>0</v>
      </c>
      <c r="BS28">
        <f t="shared" si="7"/>
        <v>0</v>
      </c>
      <c r="BT28">
        <f t="shared" si="7"/>
        <v>0</v>
      </c>
      <c r="BU28">
        <f t="shared" si="7"/>
        <v>0</v>
      </c>
      <c r="BV28">
        <f t="shared" si="7"/>
        <v>0</v>
      </c>
      <c r="BW28">
        <f t="shared" si="7"/>
        <v>0.5</v>
      </c>
      <c r="BX28">
        <f t="shared" si="7"/>
        <v>0</v>
      </c>
      <c r="BY28">
        <f t="shared" si="7"/>
        <v>0</v>
      </c>
      <c r="BZ28">
        <f t="shared" si="7"/>
        <v>0</v>
      </c>
      <c r="CA28">
        <f t="shared" si="7"/>
        <v>0</v>
      </c>
      <c r="CB28">
        <f t="shared" si="7"/>
        <v>0</v>
      </c>
      <c r="CC28">
        <f t="shared" si="7"/>
        <v>0</v>
      </c>
      <c r="CD28">
        <f t="shared" si="7"/>
        <v>0</v>
      </c>
      <c r="CE28">
        <f t="shared" si="7"/>
        <v>0</v>
      </c>
      <c r="CF28">
        <f t="shared" si="7"/>
        <v>0</v>
      </c>
      <c r="CG28">
        <f t="shared" si="7"/>
        <v>6.6</v>
      </c>
      <c r="CH28">
        <f t="shared" si="7"/>
        <v>0</v>
      </c>
      <c r="CI28">
        <f t="shared" si="7"/>
        <v>0</v>
      </c>
      <c r="CJ28">
        <f t="shared" si="7"/>
        <v>0</v>
      </c>
      <c r="CK28">
        <f t="shared" si="7"/>
        <v>0</v>
      </c>
      <c r="CL28">
        <f t="shared" si="7"/>
        <v>0</v>
      </c>
      <c r="CM28">
        <f t="shared" si="7"/>
        <v>0</v>
      </c>
      <c r="CN28">
        <f t="shared" si="7"/>
        <v>0</v>
      </c>
      <c r="CO28">
        <f t="shared" si="7"/>
        <v>0</v>
      </c>
      <c r="CP28">
        <f t="shared" si="7"/>
        <v>0</v>
      </c>
      <c r="CQ28">
        <f t="shared" si="7"/>
        <v>0</v>
      </c>
      <c r="CR28">
        <f t="shared" si="7"/>
        <v>0</v>
      </c>
      <c r="CS28">
        <f t="shared" si="7"/>
        <v>0</v>
      </c>
      <c r="CT28">
        <f t="shared" si="7"/>
        <v>0</v>
      </c>
      <c r="CU28">
        <f t="shared" si="7"/>
        <v>0</v>
      </c>
      <c r="CV28">
        <f t="shared" si="7"/>
        <v>0</v>
      </c>
      <c r="CW28">
        <f t="shared" si="7"/>
        <v>0</v>
      </c>
      <c r="CX28">
        <f t="shared" si="7"/>
        <v>0</v>
      </c>
      <c r="CY28">
        <f t="shared" si="7"/>
        <v>0</v>
      </c>
      <c r="CZ28">
        <f t="shared" si="7"/>
        <v>0</v>
      </c>
      <c r="DA28">
        <f t="shared" si="7"/>
        <v>0</v>
      </c>
      <c r="DB28">
        <f t="shared" si="7"/>
        <v>0</v>
      </c>
      <c r="DC28">
        <f t="shared" si="7"/>
        <v>0</v>
      </c>
      <c r="DD28">
        <f t="shared" si="7"/>
        <v>0</v>
      </c>
      <c r="DE28">
        <f t="shared" si="7"/>
        <v>0</v>
      </c>
      <c r="DF28">
        <f t="shared" si="7"/>
        <v>0</v>
      </c>
      <c r="DG28">
        <f t="shared" si="7"/>
        <v>0</v>
      </c>
      <c r="DH28">
        <f t="shared" si="7"/>
        <v>0</v>
      </c>
      <c r="DI28">
        <f t="shared" si="7"/>
        <v>0</v>
      </c>
      <c r="DJ28">
        <f t="shared" si="7"/>
        <v>0</v>
      </c>
      <c r="DK28">
        <f t="shared" si="7"/>
        <v>0</v>
      </c>
      <c r="DL28">
        <f t="shared" si="7"/>
        <v>0</v>
      </c>
      <c r="DM28">
        <f t="shared" si="7"/>
        <v>0</v>
      </c>
      <c r="DN28">
        <f t="shared" si="7"/>
        <v>0</v>
      </c>
      <c r="DO28">
        <f t="shared" si="7"/>
        <v>0</v>
      </c>
      <c r="DP28">
        <f t="shared" si="7"/>
        <v>0</v>
      </c>
      <c r="DQ28">
        <f t="shared" si="7"/>
        <v>0</v>
      </c>
      <c r="DR28">
        <f t="shared" si="7"/>
        <v>0</v>
      </c>
      <c r="DS28">
        <f t="shared" si="7"/>
        <v>0</v>
      </c>
      <c r="DT28">
        <f t="shared" ref="DT28:EC28" si="8">SUM(DT$3:DT$14)*DT21</f>
        <v>3.6</v>
      </c>
      <c r="DU28">
        <f t="shared" si="8"/>
        <v>0</v>
      </c>
      <c r="DV28">
        <f t="shared" si="8"/>
        <v>0</v>
      </c>
      <c r="DW28">
        <f t="shared" si="8"/>
        <v>0</v>
      </c>
      <c r="DX28">
        <f t="shared" si="8"/>
        <v>0</v>
      </c>
      <c r="DY28">
        <f t="shared" si="8"/>
        <v>0</v>
      </c>
      <c r="DZ28">
        <f t="shared" si="8"/>
        <v>0</v>
      </c>
      <c r="EA28">
        <f t="shared" si="8"/>
        <v>0</v>
      </c>
      <c r="EB28">
        <f t="shared" si="8"/>
        <v>0</v>
      </c>
      <c r="EC28">
        <f t="shared" si="8"/>
        <v>0</v>
      </c>
      <c r="EE28">
        <f t="shared" si="4"/>
        <v>192.23</v>
      </c>
      <c r="EF28" t="s">
        <v>155</v>
      </c>
    </row>
    <row r="30" spans="1:136" x14ac:dyDescent="0.2">
      <c r="A30" t="s">
        <v>157</v>
      </c>
    </row>
    <row r="31" spans="1:136" x14ac:dyDescent="0.2">
      <c r="B31" t="s">
        <v>15</v>
      </c>
      <c r="C31">
        <v>0</v>
      </c>
      <c r="D31">
        <v>60</v>
      </c>
      <c r="E31">
        <v>219.2</v>
      </c>
      <c r="F31">
        <v>0</v>
      </c>
      <c r="G31">
        <v>3239.9285709999999</v>
      </c>
      <c r="H31">
        <v>284.39999999999998</v>
      </c>
      <c r="I31">
        <v>63.865000000000002</v>
      </c>
      <c r="J31">
        <v>0.179674797</v>
      </c>
      <c r="K31">
        <v>8255.52</v>
      </c>
      <c r="L31">
        <v>63.865000000000002</v>
      </c>
      <c r="M31">
        <v>6024.375</v>
      </c>
      <c r="N31">
        <v>5450.892049</v>
      </c>
      <c r="O31">
        <v>11904</v>
      </c>
      <c r="P31">
        <v>102.5</v>
      </c>
      <c r="Q31">
        <v>2202.788736</v>
      </c>
      <c r="R31">
        <v>768.98599999999999</v>
      </c>
      <c r="S31">
        <v>327.23278570000002</v>
      </c>
      <c r="T31">
        <v>25</v>
      </c>
      <c r="U31">
        <v>11424</v>
      </c>
      <c r="V31">
        <v>74.223818179999995</v>
      </c>
      <c r="W31">
        <v>1947.3173790000001</v>
      </c>
      <c r="X31">
        <v>143.07839999999999</v>
      </c>
      <c r="Y31">
        <v>272.154</v>
      </c>
      <c r="Z31">
        <v>11.7</v>
      </c>
      <c r="AA31">
        <v>138</v>
      </c>
      <c r="AB31">
        <v>212.625</v>
      </c>
      <c r="AC31">
        <v>553.39200000000005</v>
      </c>
      <c r="AD31">
        <v>876.94066669999995</v>
      </c>
      <c r="AE31">
        <v>11.25</v>
      </c>
      <c r="AF31">
        <v>3878.1945000000001</v>
      </c>
      <c r="AG31">
        <v>12</v>
      </c>
      <c r="AH31">
        <v>65.906000000000006</v>
      </c>
      <c r="AI31">
        <v>63.502600000000001</v>
      </c>
      <c r="AJ31">
        <v>99.231999999999999</v>
      </c>
      <c r="AK31">
        <v>315.95428570000001</v>
      </c>
      <c r="AL31">
        <v>138</v>
      </c>
      <c r="AM31">
        <v>99.7898</v>
      </c>
      <c r="AN31">
        <v>195.32499999999999</v>
      </c>
      <c r="AO31">
        <v>3656.2103029999998</v>
      </c>
      <c r="AP31">
        <v>12.5</v>
      </c>
      <c r="AQ31">
        <v>216</v>
      </c>
      <c r="AR31">
        <v>0</v>
      </c>
      <c r="AS31">
        <v>2721.54</v>
      </c>
      <c r="AT31">
        <v>1733.3617859999999</v>
      </c>
      <c r="AU31">
        <v>3390</v>
      </c>
      <c r="AV31">
        <v>691.2</v>
      </c>
      <c r="AW31">
        <v>733.13099999999997</v>
      </c>
      <c r="AX31">
        <v>1378.0496189999999</v>
      </c>
      <c r="AY31">
        <v>77.400000000000006</v>
      </c>
      <c r="AZ31">
        <v>551.71963270000003</v>
      </c>
      <c r="BA31">
        <v>302.15350000000001</v>
      </c>
      <c r="BB31">
        <v>6220.7085710000001</v>
      </c>
      <c r="BC31">
        <v>279.93650000000002</v>
      </c>
      <c r="BD31">
        <v>776.20344829999999</v>
      </c>
      <c r="BE31">
        <v>118.0859504</v>
      </c>
      <c r="BF31">
        <v>137.892</v>
      </c>
      <c r="BG31">
        <v>104.3257</v>
      </c>
      <c r="BH31">
        <v>17279.695240000001</v>
      </c>
      <c r="BI31">
        <v>0</v>
      </c>
      <c r="BJ31">
        <v>148.428</v>
      </c>
      <c r="BK31">
        <v>360.60140000000001</v>
      </c>
      <c r="BL31">
        <v>2996.9339289999998</v>
      </c>
      <c r="BM31">
        <v>27.19343284</v>
      </c>
      <c r="BN31">
        <v>255.1455</v>
      </c>
      <c r="BO31">
        <v>3441</v>
      </c>
      <c r="BP31">
        <v>387.2</v>
      </c>
      <c r="BQ31">
        <v>630</v>
      </c>
      <c r="BR31">
        <v>145.02537409999999</v>
      </c>
      <c r="BS31">
        <v>68.400000000000006</v>
      </c>
      <c r="BT31">
        <v>166.1935</v>
      </c>
      <c r="BU31">
        <v>374.21339999999998</v>
      </c>
      <c r="BV31">
        <v>3.74</v>
      </c>
      <c r="BW31">
        <v>69.982457139999994</v>
      </c>
      <c r="BX31">
        <v>266</v>
      </c>
      <c r="BY31">
        <v>23.980948980000001</v>
      </c>
      <c r="BZ31">
        <v>113.1426742</v>
      </c>
      <c r="CA31">
        <v>184.27500000000001</v>
      </c>
      <c r="CB31">
        <v>77.805499999999995</v>
      </c>
      <c r="CC31">
        <v>1194</v>
      </c>
      <c r="CD31">
        <v>106.6479389</v>
      </c>
      <c r="CE31">
        <v>2737.7396429999999</v>
      </c>
      <c r="CF31">
        <v>70.323221480000001</v>
      </c>
      <c r="CG31">
        <v>1992.5414290000001</v>
      </c>
      <c r="CH31">
        <v>3048.1343999999999</v>
      </c>
      <c r="CI31">
        <v>739.51369639999996</v>
      </c>
      <c r="CJ31">
        <v>1656</v>
      </c>
      <c r="CK31">
        <v>11</v>
      </c>
      <c r="CL31">
        <v>117.369</v>
      </c>
      <c r="CM31">
        <v>45.36</v>
      </c>
      <c r="CN31">
        <v>366.00020690000002</v>
      </c>
      <c r="CO31">
        <v>139</v>
      </c>
      <c r="CP31">
        <v>3501.7534000000001</v>
      </c>
      <c r="CQ31">
        <v>5027.2891669999999</v>
      </c>
      <c r="CR31">
        <v>1579.5</v>
      </c>
      <c r="CS31">
        <v>109.25890510000001</v>
      </c>
      <c r="CT31">
        <v>135</v>
      </c>
      <c r="CU31">
        <v>98.441385830000002</v>
      </c>
      <c r="CV31">
        <v>200.4</v>
      </c>
      <c r="CW31">
        <v>435.2</v>
      </c>
      <c r="CX31">
        <v>750.94734510000001</v>
      </c>
      <c r="CY31">
        <v>2.1269999999999998</v>
      </c>
      <c r="CZ31">
        <v>0</v>
      </c>
      <c r="DA31">
        <v>680.4</v>
      </c>
      <c r="DB31">
        <v>0</v>
      </c>
      <c r="DC31">
        <v>784</v>
      </c>
      <c r="DD31">
        <v>154.15930410000001</v>
      </c>
      <c r="DE31">
        <v>200.4</v>
      </c>
      <c r="DF31">
        <v>86.76</v>
      </c>
      <c r="DG31">
        <v>4108.3537699999997</v>
      </c>
      <c r="DH31">
        <v>5378.3407139999999</v>
      </c>
      <c r="DI31">
        <v>67.2</v>
      </c>
      <c r="DJ31">
        <v>175.77</v>
      </c>
      <c r="DK31">
        <v>221.4135</v>
      </c>
      <c r="DL31">
        <v>191.83500000000001</v>
      </c>
      <c r="DM31">
        <v>112</v>
      </c>
      <c r="DN31">
        <v>944.3</v>
      </c>
      <c r="DO31">
        <v>2874.355368</v>
      </c>
      <c r="DP31">
        <v>406.32133329999999</v>
      </c>
      <c r="DQ31">
        <v>3239.9285709999999</v>
      </c>
      <c r="DR31">
        <v>7692.3</v>
      </c>
      <c r="DS31">
        <v>2664.8412499999999</v>
      </c>
      <c r="DT31">
        <v>1457.0979629999999</v>
      </c>
      <c r="DU31">
        <v>333.72</v>
      </c>
      <c r="DV31">
        <v>0</v>
      </c>
      <c r="DW31">
        <v>138.37348309999999</v>
      </c>
      <c r="DX31">
        <v>1579.453571</v>
      </c>
      <c r="DY31">
        <v>3600</v>
      </c>
      <c r="DZ31">
        <v>140.6129</v>
      </c>
      <c r="EA31">
        <v>516.89302329999998</v>
      </c>
      <c r="EB31">
        <v>28.774899999999999</v>
      </c>
      <c r="EC31">
        <v>93.741933329999995</v>
      </c>
    </row>
    <row r="32" spans="1:136" x14ac:dyDescent="0.2">
      <c r="B32" t="s">
        <v>16</v>
      </c>
      <c r="C32">
        <v>0</v>
      </c>
      <c r="D32">
        <v>0.2</v>
      </c>
      <c r="E32">
        <v>0.8</v>
      </c>
      <c r="F32">
        <v>0</v>
      </c>
      <c r="G32">
        <v>369.35185710000002</v>
      </c>
      <c r="H32">
        <v>1.8</v>
      </c>
      <c r="I32">
        <v>0.80333333299999998</v>
      </c>
      <c r="J32">
        <v>1.6260160000000001E-3</v>
      </c>
      <c r="K32">
        <v>21.7728</v>
      </c>
      <c r="L32">
        <v>0.80333333299999998</v>
      </c>
      <c r="M32">
        <v>683.4375</v>
      </c>
      <c r="N32">
        <v>294.94552870000001</v>
      </c>
      <c r="O32">
        <v>1344</v>
      </c>
      <c r="P32">
        <v>2.5</v>
      </c>
      <c r="Q32">
        <v>3.9102758620000002</v>
      </c>
      <c r="R32">
        <v>0</v>
      </c>
      <c r="S32">
        <v>366.1119286</v>
      </c>
      <c r="T32">
        <v>0.1</v>
      </c>
      <c r="U32">
        <v>1296</v>
      </c>
      <c r="V32">
        <v>0.82470909100000001</v>
      </c>
      <c r="W32">
        <v>52.397696549999999</v>
      </c>
      <c r="X32">
        <v>0.196992</v>
      </c>
      <c r="Y32">
        <v>0</v>
      </c>
      <c r="Z32">
        <v>0</v>
      </c>
      <c r="AA32">
        <v>0</v>
      </c>
      <c r="AB32">
        <v>11.34</v>
      </c>
      <c r="AC32">
        <v>81.647999999999996</v>
      </c>
      <c r="AD32">
        <v>786.22266669999999</v>
      </c>
      <c r="AE32">
        <v>0</v>
      </c>
      <c r="AF32">
        <v>0</v>
      </c>
      <c r="AG32">
        <v>0</v>
      </c>
      <c r="AH32">
        <v>2.1259999999999999</v>
      </c>
      <c r="AI32">
        <v>0</v>
      </c>
      <c r="AJ32">
        <v>3.544</v>
      </c>
      <c r="AK32">
        <v>21.464285709999999</v>
      </c>
      <c r="AL32">
        <v>0</v>
      </c>
      <c r="AM32">
        <v>1.295971429</v>
      </c>
      <c r="AN32">
        <v>9.0150000000000006</v>
      </c>
      <c r="AO32">
        <v>300.33156059999999</v>
      </c>
      <c r="AP32">
        <v>0</v>
      </c>
      <c r="AQ32">
        <v>0</v>
      </c>
      <c r="AR32">
        <v>0</v>
      </c>
      <c r="AS32">
        <v>4.2194418599999999</v>
      </c>
      <c r="AT32">
        <v>0</v>
      </c>
      <c r="AU32">
        <v>288</v>
      </c>
      <c r="AV32">
        <v>0</v>
      </c>
      <c r="AW32">
        <v>48.648600000000002</v>
      </c>
      <c r="AX32">
        <v>0</v>
      </c>
      <c r="AY32">
        <v>1.1000000000000001</v>
      </c>
      <c r="AZ32">
        <v>29.622530609999998</v>
      </c>
      <c r="BA32">
        <v>1.1027499999999999</v>
      </c>
      <c r="BB32">
        <v>612.351</v>
      </c>
      <c r="BC32">
        <v>14.173999999999999</v>
      </c>
      <c r="BD32">
        <v>77.620344829999993</v>
      </c>
      <c r="BE32">
        <v>0.374876033</v>
      </c>
      <c r="BF32">
        <v>0.313390909</v>
      </c>
      <c r="BG32">
        <v>1.7343147059999999</v>
      </c>
      <c r="BH32">
        <v>0</v>
      </c>
      <c r="BI32">
        <v>0</v>
      </c>
      <c r="BJ32">
        <v>7.9515000000000002</v>
      </c>
      <c r="BK32">
        <v>6.0033529410000002</v>
      </c>
      <c r="BL32">
        <v>298.0734286</v>
      </c>
      <c r="BM32">
        <v>0.33850746300000001</v>
      </c>
      <c r="BN32">
        <v>0.50624107100000004</v>
      </c>
      <c r="BO32">
        <v>274.8</v>
      </c>
      <c r="BP32">
        <v>0</v>
      </c>
      <c r="BQ32">
        <v>55.6</v>
      </c>
      <c r="BR32">
        <v>1.234258503</v>
      </c>
      <c r="BS32">
        <v>0.75</v>
      </c>
      <c r="BT32">
        <v>0</v>
      </c>
      <c r="BU32">
        <v>22.679600000000001</v>
      </c>
      <c r="BV32">
        <v>6.8000000000000005E-2</v>
      </c>
      <c r="BW32">
        <v>1.295971429</v>
      </c>
      <c r="BX32">
        <v>0</v>
      </c>
      <c r="BY32">
        <v>0.30548979599999998</v>
      </c>
      <c r="BZ32">
        <v>0.50965168500000002</v>
      </c>
      <c r="CA32">
        <v>11.34</v>
      </c>
      <c r="CB32">
        <v>3.8264999999999998</v>
      </c>
      <c r="CC32">
        <v>135</v>
      </c>
      <c r="CD32">
        <v>0.34625954199999998</v>
      </c>
      <c r="CE32">
        <v>241.37467860000001</v>
      </c>
      <c r="CF32">
        <v>0.60885906000000001</v>
      </c>
      <c r="CG32">
        <v>168.88003570000001</v>
      </c>
      <c r="CH32">
        <v>201.62138999999999</v>
      </c>
      <c r="CI32">
        <v>38.879142860000002</v>
      </c>
      <c r="CJ32">
        <v>177.6</v>
      </c>
      <c r="CK32">
        <v>0</v>
      </c>
      <c r="CL32">
        <v>5.1029999999999998</v>
      </c>
      <c r="CM32">
        <v>0.45664429499999998</v>
      </c>
      <c r="CN32">
        <v>1.8769241379999999</v>
      </c>
      <c r="CO32">
        <v>0.8</v>
      </c>
      <c r="CP32">
        <v>0</v>
      </c>
      <c r="CQ32">
        <v>483.82933329999997</v>
      </c>
      <c r="CR32">
        <v>164.43</v>
      </c>
      <c r="CS32">
        <v>0.82771897800000005</v>
      </c>
      <c r="CT32">
        <v>0.6</v>
      </c>
      <c r="CU32">
        <v>0.66966929100000006</v>
      </c>
      <c r="CV32">
        <v>18.399999999999999</v>
      </c>
      <c r="CW32">
        <v>0</v>
      </c>
      <c r="CX32">
        <v>81.338566369999995</v>
      </c>
      <c r="CY32">
        <v>0</v>
      </c>
      <c r="CZ32">
        <v>0</v>
      </c>
      <c r="DA32">
        <v>50.625</v>
      </c>
      <c r="DB32">
        <v>0</v>
      </c>
      <c r="DC32">
        <v>17.600000000000001</v>
      </c>
      <c r="DD32">
        <v>1.5323986489999999</v>
      </c>
      <c r="DE32">
        <v>18.399999999999999</v>
      </c>
      <c r="DF32">
        <v>4.016666667</v>
      </c>
      <c r="DG32">
        <v>40.897639339999998</v>
      </c>
      <c r="DH32">
        <v>466.55485709999999</v>
      </c>
      <c r="DI32">
        <v>0</v>
      </c>
      <c r="DJ32">
        <v>2.835</v>
      </c>
      <c r="DK32">
        <v>6.2370000000000001</v>
      </c>
      <c r="DL32">
        <v>8.5050000000000008</v>
      </c>
      <c r="DM32">
        <v>0.4</v>
      </c>
      <c r="DN32">
        <v>65.400000000000006</v>
      </c>
      <c r="DO32">
        <v>21.30699474</v>
      </c>
      <c r="DP32">
        <v>35.435000000000002</v>
      </c>
      <c r="DQ32">
        <v>369.35185710000002</v>
      </c>
      <c r="DR32">
        <v>41.58</v>
      </c>
      <c r="DS32">
        <v>226.79499999999999</v>
      </c>
      <c r="DT32">
        <v>19.450722219999999</v>
      </c>
      <c r="DU32">
        <v>4.8600000000000003</v>
      </c>
      <c r="DV32">
        <v>0</v>
      </c>
      <c r="DW32">
        <v>0.76449438199999997</v>
      </c>
      <c r="DX32">
        <v>142.15082140000001</v>
      </c>
      <c r="DY32">
        <v>0</v>
      </c>
      <c r="DZ32">
        <v>0.41235454500000002</v>
      </c>
      <c r="EA32">
        <v>31.119069769999999</v>
      </c>
      <c r="EB32">
        <v>0.856395833</v>
      </c>
      <c r="EC32">
        <v>0</v>
      </c>
    </row>
    <row r="33" spans="2:133" x14ac:dyDescent="0.2">
      <c r="B33" t="s">
        <v>17</v>
      </c>
      <c r="C33">
        <v>0</v>
      </c>
      <c r="D33">
        <v>2.6</v>
      </c>
      <c r="E33">
        <v>6.4</v>
      </c>
      <c r="F33">
        <v>0</v>
      </c>
      <c r="G33">
        <v>0</v>
      </c>
      <c r="H33">
        <v>0</v>
      </c>
      <c r="I33">
        <v>6.8283333329999998</v>
      </c>
      <c r="J33">
        <v>1.2195121999999999E-2</v>
      </c>
      <c r="K33">
        <v>61.689599999999999</v>
      </c>
      <c r="L33">
        <v>6.8283333329999998</v>
      </c>
      <c r="M33">
        <v>0</v>
      </c>
      <c r="N33">
        <v>0</v>
      </c>
      <c r="O33">
        <v>0</v>
      </c>
      <c r="P33">
        <v>12.5</v>
      </c>
      <c r="Q33">
        <v>22.158229890000001</v>
      </c>
      <c r="R33">
        <v>161.239</v>
      </c>
      <c r="S33">
        <v>0</v>
      </c>
      <c r="T33">
        <v>1.7</v>
      </c>
      <c r="U33">
        <v>0</v>
      </c>
      <c r="V33">
        <v>7.4223818179999999</v>
      </c>
      <c r="W33">
        <v>0</v>
      </c>
      <c r="X33">
        <v>3.42144</v>
      </c>
      <c r="Y33">
        <v>0</v>
      </c>
      <c r="Z33">
        <v>0.2</v>
      </c>
      <c r="AA33">
        <v>0</v>
      </c>
      <c r="AB33">
        <v>5.67</v>
      </c>
      <c r="AC33">
        <v>18.143999999999998</v>
      </c>
      <c r="AD33">
        <v>0</v>
      </c>
      <c r="AE33">
        <v>1.25</v>
      </c>
      <c r="AF33">
        <v>0</v>
      </c>
      <c r="AG33">
        <v>1</v>
      </c>
      <c r="AH33">
        <v>8.5039999999999996</v>
      </c>
      <c r="AI33">
        <v>0</v>
      </c>
      <c r="AJ33">
        <v>14.176</v>
      </c>
      <c r="AK33">
        <v>12.878571429999999</v>
      </c>
      <c r="AL33">
        <v>0</v>
      </c>
      <c r="AM33">
        <v>4.5358999999999998</v>
      </c>
      <c r="AN33">
        <v>25.041666670000001</v>
      </c>
      <c r="AO33">
        <v>0</v>
      </c>
      <c r="AP33">
        <v>1.6666666670000001</v>
      </c>
      <c r="AQ33">
        <v>2</v>
      </c>
      <c r="AR33">
        <v>0</v>
      </c>
      <c r="AS33">
        <v>33.755534879999999</v>
      </c>
      <c r="AT33">
        <v>4.8598928570000002</v>
      </c>
      <c r="AU33">
        <v>0</v>
      </c>
      <c r="AV33">
        <v>0</v>
      </c>
      <c r="AW33">
        <v>0</v>
      </c>
      <c r="AX33">
        <v>0</v>
      </c>
      <c r="AY33">
        <v>2.4</v>
      </c>
      <c r="AZ33">
        <v>0</v>
      </c>
      <c r="BA33">
        <v>8.8219999999999992</v>
      </c>
      <c r="BB33">
        <v>0</v>
      </c>
      <c r="BC33">
        <v>31.891500000000001</v>
      </c>
      <c r="BD33">
        <v>0</v>
      </c>
      <c r="BE33">
        <v>5.4357024789999997</v>
      </c>
      <c r="BF33">
        <v>5.9544272730000003</v>
      </c>
      <c r="BG33">
        <v>10.005661760000001</v>
      </c>
      <c r="BH33">
        <v>0</v>
      </c>
      <c r="BI33">
        <v>0</v>
      </c>
      <c r="BJ33">
        <v>13.2525</v>
      </c>
      <c r="BK33">
        <v>0</v>
      </c>
      <c r="BL33">
        <v>30.77932143</v>
      </c>
      <c r="BM33">
        <v>1.579701493</v>
      </c>
      <c r="BN33">
        <v>0</v>
      </c>
      <c r="BO33">
        <v>0</v>
      </c>
      <c r="BP33">
        <v>0</v>
      </c>
      <c r="BQ33">
        <v>0</v>
      </c>
      <c r="BR33">
        <v>8.9483741499999994</v>
      </c>
      <c r="BS33">
        <v>3.9</v>
      </c>
      <c r="BT33">
        <v>14.882999999999999</v>
      </c>
      <c r="BU33">
        <v>22.679600000000001</v>
      </c>
      <c r="BV33">
        <v>0.34</v>
      </c>
      <c r="BW33">
        <v>6.4798571430000003</v>
      </c>
      <c r="BX33">
        <v>0</v>
      </c>
      <c r="BY33">
        <v>1.6801938780000001</v>
      </c>
      <c r="BZ33">
        <v>11.212337079999999</v>
      </c>
      <c r="CA33">
        <v>19.844999999999999</v>
      </c>
      <c r="CB33">
        <v>5.1020000000000003</v>
      </c>
      <c r="CC33">
        <v>0</v>
      </c>
      <c r="CD33">
        <v>5.3670229010000003</v>
      </c>
      <c r="CE33">
        <v>53.45882143</v>
      </c>
      <c r="CF33">
        <v>4.7186577180000002</v>
      </c>
      <c r="CG33">
        <v>26.729214290000002</v>
      </c>
      <c r="CH33">
        <v>0</v>
      </c>
      <c r="CI33">
        <v>5.6698750000000002</v>
      </c>
      <c r="CJ33">
        <v>0</v>
      </c>
      <c r="CK33">
        <v>9.1999999999999993</v>
      </c>
      <c r="CL33">
        <v>10.206</v>
      </c>
      <c r="CM33">
        <v>3.8053691280000002</v>
      </c>
      <c r="CN33">
        <v>23.14873103</v>
      </c>
      <c r="CO33">
        <v>7</v>
      </c>
      <c r="CP33">
        <v>0</v>
      </c>
      <c r="CQ33">
        <v>0</v>
      </c>
      <c r="CR33">
        <v>21.87</v>
      </c>
      <c r="CS33">
        <v>15.39557299</v>
      </c>
      <c r="CT33">
        <v>3.7</v>
      </c>
      <c r="CU33">
        <v>6.1944409450000002</v>
      </c>
      <c r="CV33">
        <v>8</v>
      </c>
      <c r="CW33">
        <v>0</v>
      </c>
      <c r="CX33">
        <v>0</v>
      </c>
      <c r="CY33">
        <v>0.23633333300000001</v>
      </c>
      <c r="CZ33">
        <v>0</v>
      </c>
      <c r="DA33">
        <v>0</v>
      </c>
      <c r="DB33">
        <v>0</v>
      </c>
      <c r="DC33">
        <v>0</v>
      </c>
      <c r="DD33">
        <v>11.64622973</v>
      </c>
      <c r="DE33">
        <v>8</v>
      </c>
      <c r="DF33">
        <v>11.24666667</v>
      </c>
      <c r="DG33">
        <v>82.724770489999997</v>
      </c>
      <c r="DH33">
        <v>80.999107140000007</v>
      </c>
      <c r="DI33">
        <v>0</v>
      </c>
      <c r="DJ33">
        <v>17.010000000000002</v>
      </c>
      <c r="DK33">
        <v>12.474</v>
      </c>
      <c r="DL33">
        <v>19.844999999999999</v>
      </c>
      <c r="DM33">
        <v>3.3</v>
      </c>
      <c r="DN33">
        <v>0</v>
      </c>
      <c r="DO33">
        <v>26.738189469999998</v>
      </c>
      <c r="DP33">
        <v>8.6618888890000001</v>
      </c>
      <c r="DQ33">
        <v>0</v>
      </c>
      <c r="DR33">
        <v>275.94</v>
      </c>
      <c r="DS33">
        <v>36.854187500000002</v>
      </c>
      <c r="DT33">
        <v>16.7207963</v>
      </c>
      <c r="DU33">
        <v>24.3</v>
      </c>
      <c r="DV33">
        <v>0</v>
      </c>
      <c r="DW33">
        <v>4.0773033710000002</v>
      </c>
      <c r="DX33">
        <v>0</v>
      </c>
      <c r="DY33">
        <v>0</v>
      </c>
      <c r="DZ33">
        <v>15.257118180000001</v>
      </c>
      <c r="EA33">
        <v>75.160465119999998</v>
      </c>
      <c r="EB33">
        <v>0</v>
      </c>
      <c r="EC33">
        <v>0</v>
      </c>
    </row>
    <row r="34" spans="2:133" x14ac:dyDescent="0.2">
      <c r="B34" t="s">
        <v>18</v>
      </c>
      <c r="C34">
        <v>0</v>
      </c>
      <c r="D34">
        <v>6.4</v>
      </c>
      <c r="E34">
        <v>16</v>
      </c>
      <c r="F34">
        <v>0</v>
      </c>
      <c r="G34">
        <v>0</v>
      </c>
      <c r="H34">
        <v>3.6</v>
      </c>
      <c r="I34">
        <v>0</v>
      </c>
      <c r="J34">
        <v>2.6016259999999999E-2</v>
      </c>
      <c r="K34">
        <v>5.4432</v>
      </c>
      <c r="L34">
        <v>0</v>
      </c>
      <c r="M34">
        <v>0</v>
      </c>
      <c r="N34">
        <v>477.88642620000002</v>
      </c>
      <c r="O34">
        <v>0</v>
      </c>
      <c r="P34">
        <v>2.5</v>
      </c>
      <c r="Q34">
        <v>1.303425287</v>
      </c>
      <c r="R34">
        <v>12.403</v>
      </c>
      <c r="S34">
        <v>0</v>
      </c>
      <c r="T34">
        <v>2.9</v>
      </c>
      <c r="U34">
        <v>0</v>
      </c>
      <c r="V34">
        <v>8.2470909090000006</v>
      </c>
      <c r="W34">
        <v>0</v>
      </c>
      <c r="X34">
        <v>1.8144</v>
      </c>
      <c r="Y34">
        <v>0</v>
      </c>
      <c r="Z34">
        <v>1</v>
      </c>
      <c r="AA34">
        <v>6</v>
      </c>
      <c r="AB34">
        <v>0</v>
      </c>
      <c r="AC34">
        <v>9.0719999999999992</v>
      </c>
      <c r="AD34">
        <v>15.119666670000001</v>
      </c>
      <c r="AE34">
        <v>0</v>
      </c>
      <c r="AF34">
        <v>997.89800000000002</v>
      </c>
      <c r="AG34">
        <v>0</v>
      </c>
      <c r="AH34">
        <v>0</v>
      </c>
      <c r="AI34">
        <v>1.889958333</v>
      </c>
      <c r="AJ34">
        <v>0</v>
      </c>
      <c r="AK34">
        <v>17.17142857</v>
      </c>
      <c r="AL34">
        <v>6</v>
      </c>
      <c r="AM34">
        <v>7.7758285709999999</v>
      </c>
      <c r="AN34">
        <v>7.0116666670000001</v>
      </c>
      <c r="AO34">
        <v>4.8108030299999998</v>
      </c>
      <c r="AP34">
        <v>0.83333333300000001</v>
      </c>
      <c r="AQ34">
        <v>6</v>
      </c>
      <c r="AR34">
        <v>0</v>
      </c>
      <c r="AS34">
        <v>535.86911629999997</v>
      </c>
      <c r="AT34">
        <v>0</v>
      </c>
      <c r="AU34">
        <v>54</v>
      </c>
      <c r="AV34">
        <v>0</v>
      </c>
      <c r="AW34">
        <v>1.5308999999999999</v>
      </c>
      <c r="AX34">
        <v>371.51180950000003</v>
      </c>
      <c r="AY34">
        <v>2.9</v>
      </c>
      <c r="AZ34">
        <v>42.212106120000001</v>
      </c>
      <c r="BA34">
        <v>22.055</v>
      </c>
      <c r="BB34">
        <v>0</v>
      </c>
      <c r="BC34">
        <v>7.0869999999999997</v>
      </c>
      <c r="BD34">
        <v>7.2341379310000002</v>
      </c>
      <c r="BE34">
        <v>23.523471069999999</v>
      </c>
      <c r="BF34">
        <v>14.72937273</v>
      </c>
      <c r="BG34">
        <v>1.867723529</v>
      </c>
      <c r="BH34">
        <v>4535.92</v>
      </c>
      <c r="BI34">
        <v>0</v>
      </c>
      <c r="BJ34">
        <v>5.3010000000000002</v>
      </c>
      <c r="BK34">
        <v>0</v>
      </c>
      <c r="BL34">
        <v>11.33975</v>
      </c>
      <c r="BM34">
        <v>3.1594029849999998</v>
      </c>
      <c r="BN34">
        <v>47.080419640000002</v>
      </c>
      <c r="BO34">
        <v>0</v>
      </c>
      <c r="BP34">
        <v>4.4800000000000004</v>
      </c>
      <c r="BQ34">
        <v>0.8</v>
      </c>
      <c r="BR34">
        <v>22.216653059999999</v>
      </c>
      <c r="BS34">
        <v>9.4499999999999993</v>
      </c>
      <c r="BT34">
        <v>0</v>
      </c>
      <c r="BU34">
        <v>0</v>
      </c>
      <c r="BV34">
        <v>0</v>
      </c>
      <c r="BW34">
        <v>3.887914286</v>
      </c>
      <c r="BX34">
        <v>34</v>
      </c>
      <c r="BY34">
        <v>2.5966632650000001</v>
      </c>
      <c r="BZ34">
        <v>14.270247189999999</v>
      </c>
      <c r="CA34">
        <v>0</v>
      </c>
      <c r="CB34">
        <v>0</v>
      </c>
      <c r="CC34">
        <v>0</v>
      </c>
      <c r="CD34">
        <v>20.94870229</v>
      </c>
      <c r="CE34">
        <v>22.679500000000001</v>
      </c>
      <c r="CF34">
        <v>9.5895302010000005</v>
      </c>
      <c r="CG34">
        <v>14.57957143</v>
      </c>
      <c r="CH34">
        <v>0</v>
      </c>
      <c r="CI34">
        <v>0</v>
      </c>
      <c r="CJ34">
        <v>0.4</v>
      </c>
      <c r="CK34">
        <v>0.8</v>
      </c>
      <c r="CL34">
        <v>0</v>
      </c>
      <c r="CM34">
        <v>5.4797315439999998</v>
      </c>
      <c r="CN34">
        <v>25.651296550000001</v>
      </c>
      <c r="CO34">
        <v>20.7</v>
      </c>
      <c r="CP34">
        <v>907.19</v>
      </c>
      <c r="CQ34">
        <v>0</v>
      </c>
      <c r="CR34">
        <v>8.91</v>
      </c>
      <c r="CS34">
        <v>10.760346719999999</v>
      </c>
      <c r="CT34">
        <v>30.6</v>
      </c>
      <c r="CU34">
        <v>17.411401569999999</v>
      </c>
      <c r="CV34">
        <v>0.4</v>
      </c>
      <c r="CW34">
        <v>22.08</v>
      </c>
      <c r="CX34">
        <v>0</v>
      </c>
      <c r="CY34">
        <v>0.23633333300000001</v>
      </c>
      <c r="CZ34">
        <v>0</v>
      </c>
      <c r="DA34">
        <v>2.4300000000000002</v>
      </c>
      <c r="DB34">
        <v>0</v>
      </c>
      <c r="DC34">
        <v>93.6</v>
      </c>
      <c r="DD34">
        <v>7.6619932430000004</v>
      </c>
      <c r="DE34">
        <v>0.4</v>
      </c>
      <c r="DF34">
        <v>0</v>
      </c>
      <c r="DG34">
        <v>7.4359344260000002</v>
      </c>
      <c r="DH34">
        <v>42.119535710000001</v>
      </c>
      <c r="DI34">
        <v>0</v>
      </c>
      <c r="DJ34">
        <v>0</v>
      </c>
      <c r="DK34">
        <v>3.1185</v>
      </c>
      <c r="DL34">
        <v>1.89</v>
      </c>
      <c r="DM34">
        <v>15.4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38.271656249999999</v>
      </c>
      <c r="DT34">
        <v>22.86312963</v>
      </c>
      <c r="DU34">
        <v>0</v>
      </c>
      <c r="DV34">
        <v>0</v>
      </c>
      <c r="DW34">
        <v>8.9191011240000009</v>
      </c>
      <c r="DX34">
        <v>63.178142860000001</v>
      </c>
      <c r="DY34">
        <v>0</v>
      </c>
      <c r="DZ34">
        <v>6.1853181819999996</v>
      </c>
      <c r="EA34">
        <v>3.9558139529999998</v>
      </c>
      <c r="EB34">
        <v>0</v>
      </c>
      <c r="EC34">
        <v>3.023933333</v>
      </c>
    </row>
    <row r="35" spans="2:133" x14ac:dyDescent="0.2">
      <c r="B35" t="s">
        <v>19</v>
      </c>
      <c r="C35">
        <v>0</v>
      </c>
      <c r="D35">
        <v>1.6</v>
      </c>
      <c r="E35">
        <v>11.2</v>
      </c>
      <c r="F35">
        <v>0</v>
      </c>
      <c r="G35">
        <v>3.2399285710000001</v>
      </c>
      <c r="H35">
        <v>64.8</v>
      </c>
      <c r="I35">
        <v>2.8116666669999999</v>
      </c>
      <c r="J35">
        <v>8.9430889999999996E-3</v>
      </c>
      <c r="K35">
        <v>234.05760000000001</v>
      </c>
      <c r="L35">
        <v>2.8116666669999999</v>
      </c>
      <c r="M35">
        <v>0</v>
      </c>
      <c r="N35">
        <v>294.94552870000001</v>
      </c>
      <c r="O35">
        <v>0</v>
      </c>
      <c r="P35">
        <v>7.5</v>
      </c>
      <c r="Q35">
        <v>45.619885060000001</v>
      </c>
      <c r="R35">
        <v>12.403</v>
      </c>
      <c r="S35">
        <v>3.2399285710000001</v>
      </c>
      <c r="T35">
        <v>0.6</v>
      </c>
      <c r="U35">
        <v>0</v>
      </c>
      <c r="V35">
        <v>3.298836364</v>
      </c>
      <c r="W35">
        <v>118.09033100000001</v>
      </c>
      <c r="X35">
        <v>3.83616</v>
      </c>
      <c r="Y35">
        <v>0</v>
      </c>
      <c r="Z35">
        <v>0.2</v>
      </c>
      <c r="AA35">
        <v>0</v>
      </c>
      <c r="AB35">
        <v>11.34</v>
      </c>
      <c r="AC35">
        <v>18.143999999999998</v>
      </c>
      <c r="AD35">
        <v>7.5598333330000003</v>
      </c>
      <c r="AE35">
        <v>1.25</v>
      </c>
      <c r="AF35">
        <v>0</v>
      </c>
      <c r="AG35">
        <v>2</v>
      </c>
      <c r="AH35">
        <v>2.1259999999999999</v>
      </c>
      <c r="AI35">
        <v>12.473725</v>
      </c>
      <c r="AJ35">
        <v>3.544</v>
      </c>
      <c r="AK35">
        <v>3.434285714</v>
      </c>
      <c r="AL35">
        <v>0</v>
      </c>
      <c r="AM35">
        <v>14.25568571</v>
      </c>
      <c r="AN35">
        <v>10.016666669999999</v>
      </c>
      <c r="AO35">
        <v>226.10774240000001</v>
      </c>
      <c r="AP35">
        <v>0.83333333300000001</v>
      </c>
      <c r="AQ35">
        <v>38</v>
      </c>
      <c r="AR35">
        <v>0</v>
      </c>
      <c r="AS35">
        <v>27.426372090000001</v>
      </c>
      <c r="AT35">
        <v>1.6199642860000001</v>
      </c>
      <c r="AU35">
        <v>6</v>
      </c>
      <c r="AV35">
        <v>0</v>
      </c>
      <c r="AW35">
        <v>65.488500000000002</v>
      </c>
      <c r="AX35">
        <v>2.1599523810000001</v>
      </c>
      <c r="AY35">
        <v>2.9</v>
      </c>
      <c r="AZ35">
        <v>31.473938780000001</v>
      </c>
      <c r="BA35">
        <v>15.438499999999999</v>
      </c>
      <c r="BB35">
        <v>155.51771429999999</v>
      </c>
      <c r="BC35">
        <v>10.6305</v>
      </c>
      <c r="BD35">
        <v>13.490689659999999</v>
      </c>
      <c r="BE35">
        <v>0.56231405000000001</v>
      </c>
      <c r="BF35">
        <v>3.760690909</v>
      </c>
      <c r="BG35">
        <v>12.94065588</v>
      </c>
      <c r="BH35">
        <v>0</v>
      </c>
      <c r="BI35">
        <v>0</v>
      </c>
      <c r="BJ35">
        <v>5.3010000000000002</v>
      </c>
      <c r="BK35">
        <v>69.238670589999998</v>
      </c>
      <c r="BL35">
        <v>69.658464289999998</v>
      </c>
      <c r="BM35">
        <v>1.354029851</v>
      </c>
      <c r="BN35">
        <v>3.0374464290000001</v>
      </c>
      <c r="BO35">
        <v>227.1</v>
      </c>
      <c r="BP35">
        <v>0.32</v>
      </c>
      <c r="BQ35">
        <v>14.4</v>
      </c>
      <c r="BR35">
        <v>3.0856462589999998</v>
      </c>
      <c r="BS35">
        <v>2.5499999999999998</v>
      </c>
      <c r="BT35">
        <v>4.9610000000000003</v>
      </c>
      <c r="BU35">
        <v>22.679600000000001</v>
      </c>
      <c r="BV35">
        <v>6.8000000000000005E-2</v>
      </c>
      <c r="BW35">
        <v>6.4798571430000003</v>
      </c>
      <c r="BX35">
        <v>0</v>
      </c>
      <c r="BY35">
        <v>1.832938776</v>
      </c>
      <c r="BZ35">
        <v>5.6061685389999996</v>
      </c>
      <c r="CA35">
        <v>2.835</v>
      </c>
      <c r="CB35">
        <v>3.8264999999999998</v>
      </c>
      <c r="CC35">
        <v>0</v>
      </c>
      <c r="CD35">
        <v>2.0775572520000001</v>
      </c>
      <c r="CE35">
        <v>100.43778570000001</v>
      </c>
      <c r="CF35">
        <v>2.2832214770000001</v>
      </c>
      <c r="CG35">
        <v>80.187642859999997</v>
      </c>
      <c r="CH35">
        <v>307.98858000000001</v>
      </c>
      <c r="CI35">
        <v>75.328339290000002</v>
      </c>
      <c r="CJ35">
        <v>10</v>
      </c>
      <c r="CK35">
        <v>0.2</v>
      </c>
      <c r="CL35">
        <v>2.5514999999999999</v>
      </c>
      <c r="CM35">
        <v>1.9787919460000001</v>
      </c>
      <c r="CN35">
        <v>24.712834480000001</v>
      </c>
      <c r="CO35">
        <v>7.3</v>
      </c>
      <c r="CP35">
        <v>0</v>
      </c>
      <c r="CQ35">
        <v>0</v>
      </c>
      <c r="CR35">
        <v>21.06</v>
      </c>
      <c r="CS35">
        <v>4.6352262770000001</v>
      </c>
      <c r="CT35">
        <v>1.1000000000000001</v>
      </c>
      <c r="CU35">
        <v>5.3573543309999998</v>
      </c>
      <c r="CV35">
        <v>2.4</v>
      </c>
      <c r="CW35">
        <v>0.96</v>
      </c>
      <c r="CX35">
        <v>7.7626017699999998</v>
      </c>
      <c r="CY35">
        <v>0.23633333300000001</v>
      </c>
      <c r="CZ35">
        <v>0</v>
      </c>
      <c r="DA35">
        <v>50.22</v>
      </c>
      <c r="DB35">
        <v>0</v>
      </c>
      <c r="DC35">
        <v>64.8</v>
      </c>
      <c r="DD35">
        <v>12.87214865</v>
      </c>
      <c r="DE35">
        <v>2.4</v>
      </c>
      <c r="DF35">
        <v>1.606666667</v>
      </c>
      <c r="DG35">
        <v>92.019688520000003</v>
      </c>
      <c r="DH35">
        <v>155.51828570000001</v>
      </c>
      <c r="DI35">
        <v>0</v>
      </c>
      <c r="DJ35">
        <v>5.67</v>
      </c>
      <c r="DK35">
        <v>6.2370000000000001</v>
      </c>
      <c r="DL35">
        <v>7.56</v>
      </c>
      <c r="DM35">
        <v>1.4</v>
      </c>
      <c r="DN35">
        <v>83.1</v>
      </c>
      <c r="DO35">
        <v>59.743142110000001</v>
      </c>
      <c r="DP35">
        <v>12.599111110000001</v>
      </c>
      <c r="DQ35">
        <v>3.2399285710000001</v>
      </c>
      <c r="DR35">
        <v>309.95999999999998</v>
      </c>
      <c r="DS35">
        <v>109.1450938</v>
      </c>
      <c r="DT35">
        <v>49.138666669999999</v>
      </c>
      <c r="DU35">
        <v>43.74</v>
      </c>
      <c r="DV35">
        <v>0</v>
      </c>
      <c r="DW35">
        <v>3.3128089890000001</v>
      </c>
      <c r="DX35">
        <v>8.5047499999999996</v>
      </c>
      <c r="DY35">
        <v>0</v>
      </c>
      <c r="DZ35">
        <v>8.2470909090000006</v>
      </c>
      <c r="EA35">
        <v>44.568837209999998</v>
      </c>
      <c r="EB35">
        <v>4.6245374999999997</v>
      </c>
      <c r="EC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2017-03-07T18:21:22Z</dcterms:created>
  <dcterms:modified xsi:type="dcterms:W3CDTF">2017-03-07T19:43:33Z</dcterms:modified>
</cp:coreProperties>
</file>