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5"/>
  </bookViews>
  <sheets>
    <sheet name="Y4" sheetId="1" r:id="rId1"/>
    <sheet name="VD lãi kép" sheetId="2" r:id="rId2"/>
    <sheet name="KH" sheetId="3" r:id="rId3"/>
    <sheet name="Giá trị HT" sheetId="4" r:id="rId4"/>
    <sheet name="NPV" sheetId="5" r:id="rId5"/>
    <sheet name="Sheet3"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6" l="1"/>
  <c r="B11" i="6"/>
  <c r="C9" i="6"/>
  <c r="B9" i="6"/>
  <c r="D20" i="5"/>
  <c r="B20" i="5"/>
  <c r="C20" i="5"/>
  <c r="C19" i="5"/>
  <c r="C18" i="5"/>
  <c r="C17" i="5"/>
  <c r="C16" i="5"/>
  <c r="C15" i="5"/>
  <c r="C14" i="5"/>
  <c r="B15" i="5"/>
  <c r="B16" i="5"/>
  <c r="B17" i="5"/>
  <c r="B18" i="5"/>
  <c r="B14" i="5"/>
  <c r="D8" i="5"/>
  <c r="D9" i="5"/>
  <c r="D10" i="5"/>
  <c r="D11" i="5"/>
  <c r="D7" i="5"/>
  <c r="B5" i="4"/>
  <c r="B4" i="4"/>
  <c r="C32" i="1" l="1"/>
  <c r="C27" i="1"/>
  <c r="C28" i="1"/>
  <c r="C29" i="1"/>
  <c r="C30" i="1"/>
  <c r="C26" i="1"/>
  <c r="C25" i="1"/>
  <c r="E18" i="1"/>
  <c r="E4" i="3"/>
  <c r="E5" i="3"/>
  <c r="E6" i="3"/>
  <c r="E7" i="3"/>
  <c r="E3" i="3"/>
  <c r="B7" i="3"/>
  <c r="C4" i="3"/>
  <c r="C5" i="3"/>
  <c r="C6" i="3"/>
  <c r="C3" i="3"/>
  <c r="B3" i="3"/>
  <c r="D3" i="3" s="1"/>
  <c r="B11" i="2"/>
  <c r="C10" i="2"/>
  <c r="B10" i="2"/>
  <c r="C9" i="2"/>
  <c r="B9" i="2"/>
  <c r="C8" i="2"/>
  <c r="B8" i="2"/>
  <c r="C4" i="2"/>
  <c r="B4" i="2"/>
  <c r="C7" i="1"/>
  <c r="B7" i="1"/>
  <c r="D7" i="1" l="1"/>
  <c r="B4" i="3"/>
  <c r="D4" i="3" s="1"/>
  <c r="B5" i="3" s="1"/>
  <c r="D5" i="3" s="1"/>
  <c r="E19" i="1"/>
  <c r="E20" i="1"/>
  <c r="E21" i="1"/>
  <c r="E22" i="1"/>
  <c r="B8" i="1"/>
  <c r="B9" i="1"/>
  <c r="B10" i="1"/>
  <c r="B11" i="1"/>
  <c r="B6" i="3" l="1"/>
  <c r="D6" i="3" s="1"/>
  <c r="C8" i="1"/>
  <c r="D8" i="1" s="1"/>
  <c r="B12" i="1"/>
  <c r="D7" i="3" l="1"/>
  <c r="C9" i="1"/>
  <c r="D9" i="1" s="1"/>
  <c r="C10" i="1" l="1"/>
  <c r="D10" i="1" s="1"/>
  <c r="C11" i="1" l="1"/>
  <c r="D11" i="1" s="1"/>
  <c r="D12" i="1" s="1"/>
  <c r="C12" i="1" l="1"/>
  <c r="E7" i="1" s="1"/>
  <c r="E9" i="1" l="1"/>
  <c r="E11" i="1"/>
  <c r="E10" i="1"/>
  <c r="E8" i="1"/>
  <c r="E12" i="1" s="1"/>
</calcChain>
</file>

<file path=xl/comments1.xml><?xml version="1.0" encoding="utf-8"?>
<comments xmlns="http://schemas.openxmlformats.org/spreadsheetml/2006/main">
  <authors>
    <author>Author</author>
  </authors>
  <commentList>
    <comment ref="D5" authorId="0" shapeId="0">
      <text>
        <r>
          <rPr>
            <b/>
            <sz val="9"/>
            <color indexed="81"/>
            <rFont val="Tahoma"/>
            <family val="2"/>
          </rPr>
          <t>Author:</t>
        </r>
        <r>
          <rPr>
            <sz val="9"/>
            <color indexed="81"/>
            <rFont val="Tahoma"/>
            <family val="2"/>
          </rPr>
          <t xml:space="preserve">
Trả theo phương thức tiền gốc bằng nhau, tiền lãi các năm khác nhau là khác nhau</t>
        </r>
      </text>
    </comment>
    <comment ref="E5" authorId="0" shapeId="0">
      <text>
        <r>
          <rPr>
            <b/>
            <sz val="9"/>
            <color indexed="81"/>
            <rFont val="Tahoma"/>
            <family val="2"/>
          </rPr>
          <t>Author:</t>
        </r>
        <r>
          <rPr>
            <sz val="9"/>
            <color indexed="81"/>
            <rFont val="Tahoma"/>
            <family val="2"/>
          </rPr>
          <t xml:space="preserve">
Trả theo phương thức Niên kim cố định hàng năm (số gốc và lãi các năm khác nhau là bằng nhau)</t>
        </r>
      </text>
    </comment>
  </commentList>
</comments>
</file>

<file path=xl/sharedStrings.xml><?xml version="1.0" encoding="utf-8"?>
<sst xmlns="http://schemas.openxmlformats.org/spreadsheetml/2006/main" count="73" uniqueCount="55">
  <si>
    <t>Giả sử Công ty phải vay 20 tỷ đồng để SX SP mới</t>
  </si>
  <si>
    <t>Thời gian vay 5 năm ( 2021-2024)</t>
  </si>
  <si>
    <t>Lãi suất 10%/năm</t>
  </si>
  <si>
    <t>Y/C: Tính số tiền lãi và gốc phải trả hàng năm (gốc trả đều hàng năm)</t>
  </si>
  <si>
    <t>Năm 1</t>
  </si>
  <si>
    <t>Năm 2</t>
  </si>
  <si>
    <t>Năm 3</t>
  </si>
  <si>
    <t>Năm 4</t>
  </si>
  <si>
    <t>Năm 5</t>
  </si>
  <si>
    <t>Số tiền gốc trả hàng năm</t>
  </si>
  <si>
    <t>Số tiền lãi theo phương pháp lãi kép</t>
  </si>
  <si>
    <t>Năm 0</t>
  </si>
  <si>
    <t>Tổng số</t>
  </si>
  <si>
    <t>Số tiền lãi và gốc phải trả hàng năm</t>
  </si>
  <si>
    <t>Năm</t>
  </si>
  <si>
    <t>Giả sử công ty để thực hiện được dự án sản xuất sản phẩm mới trong vòng 5 năm cần số vốn đầu tư ban đầu 50 tỷ VNĐ trong đó 20 tỷ VNĐ là đi vay, thông tin dòng tiền ra và dòng tiền vào hàng năm như sau.</t>
  </si>
  <si>
    <t>Số vốn đầu tư ban đầu</t>
  </si>
  <si>
    <t>Dòng tiền vào (Doanh thu)</t>
  </si>
  <si>
    <t>Dòng tiền ra (chi phí)</t>
  </si>
  <si>
    <t>Lãi suất</t>
  </si>
  <si>
    <t>Dòng tiền thuần hoạt động hàng năm</t>
  </si>
  <si>
    <t>Tính NPV để thẩm định dự án đầu tư sản phẩm mới</t>
  </si>
  <si>
    <t>Dòng tiền thuần năm 1</t>
  </si>
  <si>
    <t>Dòng tiền thuần năm 2</t>
  </si>
  <si>
    <t>Dòng tiền thuần năm 3</t>
  </si>
  <si>
    <t>Dòng tiền thuần năm 4</t>
  </si>
  <si>
    <t>Dòng tiền thuần năm 5</t>
  </si>
  <si>
    <t>NPV</t>
  </si>
  <si>
    <t>NPV = 3,071 tỷ VNĐ &gt;0 lựa chọn dự án đầu tư sản phẩm mới</t>
  </si>
  <si>
    <t>Số tiền ban đầu</t>
  </si>
  <si>
    <t>Số tiền sau 3 năm</t>
  </si>
  <si>
    <t>lãi suất</t>
  </si>
  <si>
    <t xml:space="preserve">Năm </t>
  </si>
  <si>
    <t>Số tiền gốc</t>
  </si>
  <si>
    <t>Số tiền lãi</t>
  </si>
  <si>
    <t>Tỷ lệ KH</t>
  </si>
  <si>
    <t>Mức KH (tỷ đồng)</t>
  </si>
  <si>
    <t>Mức KH (đường thẳng)</t>
  </si>
  <si>
    <t>V</t>
  </si>
  <si>
    <t>Giá trị tương lai</t>
  </si>
  <si>
    <t>n</t>
  </si>
  <si>
    <t>A0</t>
  </si>
  <si>
    <t>Tổng vốn đầu tư ban đầu</t>
  </si>
  <si>
    <t>Thời gian đầu tư</t>
  </si>
  <si>
    <t xml:space="preserve">Lãi suất chiết khấu </t>
  </si>
  <si>
    <t>Có tình hình doanh thu và chi phí như bảng sau</t>
  </si>
  <si>
    <t>Doanh thu</t>
  </si>
  <si>
    <t>Chi phí</t>
  </si>
  <si>
    <t>Dòng tiền thuần hàng năm</t>
  </si>
  <si>
    <t>CFt</t>
  </si>
  <si>
    <t>Quy về HT</t>
  </si>
  <si>
    <t>Tổng giá trị quy về hiện tại</t>
  </si>
  <si>
    <t>Dự án A</t>
  </si>
  <si>
    <t>Dự án B</t>
  </si>
  <si>
    <t>NPV(B)&gt;NPV(A): Chọn dự án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</si>
</sst>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43" formatCode="_(* #,##0.00_);_(* \(#,##0.00\);_(* &quot;-&quot;??_);_(@_)"/>
    <numFmt numFmtId="164" formatCode="_(* #,##0_);_(* \(#,##0\);_(* &quot;-&quot;??_);_(@_)"/>
    <numFmt numFmtId="165" formatCode="0.0000000"/>
    <numFmt numFmtId="166" formatCode="#,##0.000000"/>
    <numFmt numFmtId="175" formatCode="_(* #,##0.000_);_(* \(#,##0.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4"/>
      <color theme="1"/>
      <name val="Times New Roman"/>
      <family val="1"/>
    </font>
    <font>
      <sz val="13"/>
      <color theme="1"/>
      <name val="Times New Roman"/>
      <family val="1"/>
    </font>
    <font>
      <b/>
      <sz val="13"/>
      <color rgb="FFFFFFFF"/>
      <name val="Times New Roman"/>
      <family val="1"/>
    </font>
    <font>
      <sz val="13"/>
      <color rgb="FF000000"/>
      <name val="Times New Roman"/>
      <family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9700"/>
        <bgColor indexed="64"/>
      </patternFill>
    </fill>
    <fill>
      <patternFill patternType="solid">
        <fgColor rgb="FFFFDDCB"/>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164" fontId="0" fillId="0" borderId="0" xfId="1" applyNumberFormat="1" applyFont="1"/>
    <xf numFmtId="0" fontId="0" fillId="0" borderId="1" xfId="0" applyBorder="1"/>
    <xf numFmtId="164" fontId="0" fillId="0" borderId="1" xfId="1" applyNumberFormat="1" applyFont="1" applyBorder="1"/>
    <xf numFmtId="0" fontId="2" fillId="0" borderId="1" xfId="0" applyFont="1" applyBorder="1"/>
    <xf numFmtId="164" fontId="2" fillId="0" borderId="1" xfId="1" applyNumberFormat="1" applyFont="1" applyBorder="1"/>
    <xf numFmtId="164" fontId="2" fillId="0" borderId="0" xfId="1" applyNumberFormat="1" applyFont="1"/>
    <xf numFmtId="0" fontId="2" fillId="0" borderId="0" xfId="0" applyFont="1"/>
    <xf numFmtId="9" fontId="0" fillId="0" borderId="0" xfId="0" applyNumberFormat="1"/>
    <xf numFmtId="0" fontId="0" fillId="0" borderId="0" xfId="0" applyAlignment="1"/>
    <xf numFmtId="3" fontId="0" fillId="0" borderId="1" xfId="0" applyNumberFormat="1" applyBorder="1"/>
    <xf numFmtId="164" fontId="0" fillId="0" borderId="1" xfId="0" applyNumberFormat="1" applyBorder="1"/>
    <xf numFmtId="9" fontId="0" fillId="0" borderId="1" xfId="0" applyNumberFormat="1" applyBorder="1"/>
    <xf numFmtId="0" fontId="5" fillId="0" borderId="1" xfId="0" applyFont="1" applyBorder="1" applyAlignment="1">
      <alignment horizontal="justify" vertical="center" wrapText="1"/>
    </xf>
    <xf numFmtId="0" fontId="5" fillId="0" borderId="1" xfId="0" applyFont="1" applyFill="1" applyBorder="1" applyAlignment="1">
      <alignment horizontal="justify" vertical="center" wrapText="1"/>
    </xf>
    <xf numFmtId="0" fontId="5" fillId="0" borderId="0" xfId="0" applyFont="1"/>
    <xf numFmtId="0" fontId="5" fillId="0" borderId="1" xfId="0" applyFont="1" applyBorder="1"/>
    <xf numFmtId="164" fontId="0" fillId="2" borderId="1" xfId="1" applyNumberFormat="1" applyFont="1" applyFill="1" applyBorder="1"/>
    <xf numFmtId="0" fontId="0" fillId="3" borderId="0" xfId="0" applyFill="1"/>
    <xf numFmtId="4" fontId="0" fillId="0" borderId="1" xfId="0" applyNumberFormat="1" applyBorder="1"/>
    <xf numFmtId="165" fontId="5" fillId="0" borderId="1" xfId="0" applyNumberFormat="1" applyFont="1" applyBorder="1" applyAlignment="1">
      <alignment horizontal="justify" vertical="center" wrapText="1"/>
    </xf>
    <xf numFmtId="165" fontId="5" fillId="0" borderId="1" xfId="0" applyNumberFormat="1" applyFont="1" applyBorder="1"/>
    <xf numFmtId="8" fontId="5" fillId="0" borderId="1" xfId="0" applyNumberFormat="1" applyFont="1" applyBorder="1"/>
    <xf numFmtId="4" fontId="5" fillId="0" borderId="1" xfId="0" applyNumberFormat="1" applyFont="1" applyBorder="1"/>
    <xf numFmtId="3" fontId="0" fillId="0" borderId="0" xfId="1" applyNumberFormat="1" applyFont="1"/>
    <xf numFmtId="166" fontId="0" fillId="0" borderId="0" xfId="0" applyNumberFormat="1"/>
    <xf numFmtId="43" fontId="0" fillId="0" borderId="1" xfId="1" applyNumberFormat="1" applyFont="1" applyBorder="1"/>
    <xf numFmtId="0" fontId="6" fillId="0" borderId="0" xfId="0" applyFont="1"/>
    <xf numFmtId="0" fontId="7" fillId="4" borderId="3" xfId="0" applyFont="1" applyFill="1" applyBorder="1" applyAlignment="1">
      <alignment horizontal="left" vertical="center" wrapText="1" readingOrder="1"/>
    </xf>
    <xf numFmtId="0" fontId="8" fillId="5" borderId="4" xfId="0" applyFont="1" applyFill="1" applyBorder="1" applyAlignment="1">
      <alignment horizontal="left" vertical="center" wrapText="1" readingOrder="1"/>
    </xf>
    <xf numFmtId="9" fontId="6" fillId="0" borderId="0" xfId="0" applyNumberFormat="1" applyFont="1"/>
    <xf numFmtId="0" fontId="0" fillId="0" borderId="1" xfId="0" applyBorder="1" applyAlignment="1">
      <alignment horizontal="left"/>
    </xf>
    <xf numFmtId="0" fontId="0" fillId="0" borderId="1" xfId="0" applyBorder="1" applyAlignment="1">
      <alignment horizontal="center"/>
    </xf>
    <xf numFmtId="0" fontId="0" fillId="0" borderId="0" xfId="0" applyAlignment="1">
      <alignment horizontal="left" wrapText="1"/>
    </xf>
    <xf numFmtId="0" fontId="0" fillId="0" borderId="0" xfId="0" applyAlignment="1">
      <alignment horizontal="left"/>
    </xf>
    <xf numFmtId="0" fontId="0" fillId="0" borderId="2" xfId="0" applyBorder="1" applyAlignment="1">
      <alignment horizontal="left"/>
    </xf>
    <xf numFmtId="0" fontId="6" fillId="0" borderId="0" xfId="0" applyFont="1" applyAlignment="1">
      <alignment horizontal="left"/>
    </xf>
    <xf numFmtId="4" fontId="0" fillId="2" borderId="1" xfId="1" applyNumberFormat="1" applyFont="1" applyFill="1" applyBorder="1"/>
    <xf numFmtId="175" fontId="6" fillId="0" borderId="0" xfId="1" applyNumberFormat="1" applyFont="1"/>
    <xf numFmtId="43" fontId="0" fillId="0" borderId="1" xfId="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3"/>
  <sheetViews>
    <sheetView topLeftCell="A17" zoomScale="130" zoomScaleNormal="130" workbookViewId="0">
      <selection activeCell="D15" sqref="D15"/>
    </sheetView>
  </sheetViews>
  <sheetFormatPr defaultRowHeight="15" x14ac:dyDescent="0.25"/>
  <cols>
    <col min="2" max="2" width="22.85546875" bestFit="1" customWidth="1"/>
    <col min="3" max="3" width="33.5703125" bestFit="1" customWidth="1"/>
    <col min="4" max="4" width="32.42578125" bestFit="1" customWidth="1"/>
    <col min="5" max="5" width="34.28515625" bestFit="1" customWidth="1"/>
  </cols>
  <sheetData>
    <row r="1" spans="1:7" x14ac:dyDescent="0.25">
      <c r="A1" s="34" t="s">
        <v>0</v>
      </c>
      <c r="B1" s="34"/>
      <c r="C1" s="34"/>
      <c r="D1" s="34"/>
      <c r="E1" s="34"/>
      <c r="F1" s="9"/>
      <c r="G1" s="9"/>
    </row>
    <row r="2" spans="1:7" x14ac:dyDescent="0.25">
      <c r="A2" s="34" t="s">
        <v>1</v>
      </c>
      <c r="B2" s="34"/>
      <c r="C2" s="34"/>
      <c r="D2" s="34"/>
      <c r="E2" s="34"/>
      <c r="F2" s="9"/>
      <c r="G2" s="9"/>
    </row>
    <row r="3" spans="1:7" x14ac:dyDescent="0.25">
      <c r="A3" s="34" t="s">
        <v>2</v>
      </c>
      <c r="B3" s="34"/>
      <c r="C3" s="34"/>
      <c r="D3" s="34"/>
      <c r="E3" s="34"/>
      <c r="F3" s="9"/>
      <c r="G3" s="9"/>
    </row>
    <row r="4" spans="1:7" x14ac:dyDescent="0.25">
      <c r="A4" s="35" t="s">
        <v>3</v>
      </c>
      <c r="B4" s="35"/>
      <c r="C4" s="35"/>
      <c r="D4" s="35"/>
      <c r="E4" s="35"/>
      <c r="F4" s="9"/>
      <c r="G4" s="9"/>
    </row>
    <row r="5" spans="1:7" x14ac:dyDescent="0.25">
      <c r="A5" s="2" t="s">
        <v>14</v>
      </c>
      <c r="B5" s="2" t="s">
        <v>9</v>
      </c>
      <c r="C5" s="2" t="s">
        <v>10</v>
      </c>
      <c r="D5" s="2" t="s">
        <v>13</v>
      </c>
      <c r="E5" s="2" t="s">
        <v>13</v>
      </c>
    </row>
    <row r="6" spans="1:7" x14ac:dyDescent="0.25">
      <c r="A6" s="2" t="s">
        <v>11</v>
      </c>
      <c r="B6" s="17">
        <v>20000000000</v>
      </c>
      <c r="C6" s="3">
        <v>0</v>
      </c>
      <c r="D6" s="3">
        <v>0</v>
      </c>
      <c r="E6" s="3"/>
      <c r="F6" s="1"/>
      <c r="G6" s="1"/>
    </row>
    <row r="7" spans="1:7" x14ac:dyDescent="0.25">
      <c r="A7" s="2" t="s">
        <v>4</v>
      </c>
      <c r="B7" s="3">
        <f>$B$6/5</f>
        <v>4000000000</v>
      </c>
      <c r="C7" s="3">
        <f>$B$6*10%</f>
        <v>2000000000</v>
      </c>
      <c r="D7" s="3">
        <f>B7+C7</f>
        <v>6000000000</v>
      </c>
      <c r="E7" s="3">
        <f>B7+$C$12/5</f>
        <v>6442040000</v>
      </c>
      <c r="F7" s="1"/>
      <c r="G7" s="1"/>
    </row>
    <row r="8" spans="1:7" x14ac:dyDescent="0.25">
      <c r="A8" s="2" t="s">
        <v>5</v>
      </c>
      <c r="B8" s="3">
        <f t="shared" ref="B8:B11" si="0">$B$6/5</f>
        <v>4000000000</v>
      </c>
      <c r="C8" s="3">
        <f>($B$6+C7)*10%</f>
        <v>2200000000</v>
      </c>
      <c r="D8" s="3">
        <f t="shared" ref="D8:D11" si="1">B8+C8</f>
        <v>6200000000</v>
      </c>
      <c r="E8" s="3">
        <f t="shared" ref="E8:E11" si="2">B8+$C$12/5</f>
        <v>6442040000</v>
      </c>
      <c r="F8" s="1"/>
      <c r="G8" s="1"/>
    </row>
    <row r="9" spans="1:7" x14ac:dyDescent="0.25">
      <c r="A9" s="2" t="s">
        <v>6</v>
      </c>
      <c r="B9" s="3">
        <f t="shared" si="0"/>
        <v>4000000000</v>
      </c>
      <c r="C9" s="3">
        <f>($B$6+C7+C8)*10%</f>
        <v>2420000000</v>
      </c>
      <c r="D9" s="3">
        <f t="shared" si="1"/>
        <v>6420000000</v>
      </c>
      <c r="E9" s="3">
        <f t="shared" si="2"/>
        <v>6442040000</v>
      </c>
      <c r="F9" s="1"/>
      <c r="G9" s="1"/>
    </row>
    <row r="10" spans="1:7" x14ac:dyDescent="0.25">
      <c r="A10" s="2" t="s">
        <v>7</v>
      </c>
      <c r="B10" s="3">
        <f t="shared" si="0"/>
        <v>4000000000</v>
      </c>
      <c r="C10" s="3">
        <f>($B$6+C7+C8+C9)*10%</f>
        <v>2662000000</v>
      </c>
      <c r="D10" s="3">
        <f t="shared" si="1"/>
        <v>6662000000</v>
      </c>
      <c r="E10" s="3">
        <f t="shared" si="2"/>
        <v>6442040000</v>
      </c>
      <c r="F10" s="1"/>
      <c r="G10" s="1"/>
    </row>
    <row r="11" spans="1:7" x14ac:dyDescent="0.25">
      <c r="A11" s="2" t="s">
        <v>8</v>
      </c>
      <c r="B11" s="3">
        <f t="shared" si="0"/>
        <v>4000000000</v>
      </c>
      <c r="C11" s="3">
        <f>($B$6+C7+C8+C9+C10)*10%</f>
        <v>2928200000</v>
      </c>
      <c r="D11" s="3">
        <f t="shared" si="1"/>
        <v>6928200000</v>
      </c>
      <c r="E11" s="3">
        <f t="shared" si="2"/>
        <v>6442040000</v>
      </c>
      <c r="F11" s="1"/>
      <c r="G11" s="1"/>
    </row>
    <row r="12" spans="1:7" s="7" customFormat="1" x14ac:dyDescent="0.25">
      <c r="A12" s="4" t="s">
        <v>12</v>
      </c>
      <c r="B12" s="5">
        <f>SUM(B7:B11)</f>
        <v>20000000000</v>
      </c>
      <c r="C12" s="5">
        <f>SUM(C7:C11)</f>
        <v>12210200000</v>
      </c>
      <c r="D12" s="5">
        <f>SUM(D7:D11)</f>
        <v>32210200000</v>
      </c>
      <c r="E12" s="5">
        <f>SUM(E7:E11)</f>
        <v>32210200000</v>
      </c>
      <c r="F12" s="6"/>
      <c r="G12" s="6"/>
    </row>
    <row r="13" spans="1:7" x14ac:dyDescent="0.25">
      <c r="B13" s="1"/>
      <c r="C13" s="1"/>
      <c r="D13" s="1"/>
      <c r="E13" s="1"/>
      <c r="F13" s="1"/>
      <c r="G13" s="1"/>
    </row>
    <row r="14" spans="1:7" ht="28.5" customHeight="1" x14ac:dyDescent="0.25">
      <c r="A14" s="33" t="s">
        <v>15</v>
      </c>
      <c r="B14" s="33"/>
      <c r="C14" s="33"/>
      <c r="D14" s="33"/>
      <c r="E14" s="33"/>
    </row>
    <row r="16" spans="1:7" x14ac:dyDescent="0.25">
      <c r="A16" s="2" t="s">
        <v>14</v>
      </c>
      <c r="B16" s="2" t="s">
        <v>16</v>
      </c>
      <c r="C16" s="2" t="s">
        <v>17</v>
      </c>
      <c r="D16" s="2" t="s">
        <v>18</v>
      </c>
      <c r="E16" s="2" t="s">
        <v>20</v>
      </c>
    </row>
    <row r="17" spans="1:5" x14ac:dyDescent="0.25">
      <c r="A17" s="2" t="s">
        <v>11</v>
      </c>
      <c r="B17" s="17">
        <v>50000000000</v>
      </c>
      <c r="C17" s="3"/>
      <c r="D17" s="3"/>
      <c r="E17" s="3"/>
    </row>
    <row r="18" spans="1:5" x14ac:dyDescent="0.25">
      <c r="A18" s="2" t="s">
        <v>4</v>
      </c>
      <c r="B18" s="3"/>
      <c r="C18" s="17">
        <v>20000000000</v>
      </c>
      <c r="D18" s="17">
        <v>6000000000</v>
      </c>
      <c r="E18" s="3">
        <f>C18-D18</f>
        <v>14000000000</v>
      </c>
    </row>
    <row r="19" spans="1:5" x14ac:dyDescent="0.25">
      <c r="A19" s="2" t="s">
        <v>5</v>
      </c>
      <c r="B19" s="3"/>
      <c r="C19" s="17">
        <v>20000000000</v>
      </c>
      <c r="D19" s="17">
        <v>6000000000</v>
      </c>
      <c r="E19" s="3">
        <f t="shared" ref="E19:E22" si="3">C19-D19</f>
        <v>14000000000</v>
      </c>
    </row>
    <row r="20" spans="1:5" x14ac:dyDescent="0.25">
      <c r="A20" s="2" t="s">
        <v>6</v>
      </c>
      <c r="B20" s="3"/>
      <c r="C20" s="17">
        <v>20000000000</v>
      </c>
      <c r="D20" s="17">
        <v>6000000000</v>
      </c>
      <c r="E20" s="3">
        <f t="shared" si="3"/>
        <v>14000000000</v>
      </c>
    </row>
    <row r="21" spans="1:5" x14ac:dyDescent="0.25">
      <c r="A21" s="2" t="s">
        <v>7</v>
      </c>
      <c r="B21" s="3"/>
      <c r="C21" s="17">
        <v>20000000000</v>
      </c>
      <c r="D21" s="17">
        <v>6000000000</v>
      </c>
      <c r="E21" s="3">
        <f t="shared" si="3"/>
        <v>14000000000</v>
      </c>
    </row>
    <row r="22" spans="1:5" x14ac:dyDescent="0.25">
      <c r="A22" s="2" t="s">
        <v>8</v>
      </c>
      <c r="B22" s="3"/>
      <c r="C22" s="17">
        <v>20000000000</v>
      </c>
      <c r="D22" s="17">
        <v>6000000000</v>
      </c>
      <c r="E22" s="3">
        <f t="shared" si="3"/>
        <v>14000000000</v>
      </c>
    </row>
    <row r="24" spans="1:5" x14ac:dyDescent="0.25">
      <c r="A24" s="31" t="s">
        <v>21</v>
      </c>
      <c r="B24" s="31"/>
      <c r="C24" s="31"/>
      <c r="D24" s="9"/>
      <c r="E24" s="9"/>
    </row>
    <row r="25" spans="1:5" x14ac:dyDescent="0.25">
      <c r="A25" s="31" t="s">
        <v>16</v>
      </c>
      <c r="B25" s="31"/>
      <c r="C25" s="10">
        <f>-B17</f>
        <v>-50000000000</v>
      </c>
    </row>
    <row r="26" spans="1:5" x14ac:dyDescent="0.25">
      <c r="A26" s="31" t="s">
        <v>22</v>
      </c>
      <c r="B26" s="31"/>
      <c r="C26" s="11">
        <f>E18</f>
        <v>14000000000</v>
      </c>
    </row>
    <row r="27" spans="1:5" x14ac:dyDescent="0.25">
      <c r="A27" s="31" t="s">
        <v>23</v>
      </c>
      <c r="B27" s="31"/>
      <c r="C27" s="11">
        <f t="shared" ref="C27:C30" si="4">E19</f>
        <v>14000000000</v>
      </c>
    </row>
    <row r="28" spans="1:5" x14ac:dyDescent="0.25">
      <c r="A28" s="31" t="s">
        <v>24</v>
      </c>
      <c r="B28" s="31"/>
      <c r="C28" s="11">
        <f t="shared" si="4"/>
        <v>14000000000</v>
      </c>
    </row>
    <row r="29" spans="1:5" x14ac:dyDescent="0.25">
      <c r="A29" s="31" t="s">
        <v>25</v>
      </c>
      <c r="B29" s="31"/>
      <c r="C29" s="11">
        <f t="shared" si="4"/>
        <v>14000000000</v>
      </c>
    </row>
    <row r="30" spans="1:5" x14ac:dyDescent="0.25">
      <c r="A30" s="31" t="s">
        <v>26</v>
      </c>
      <c r="B30" s="31"/>
      <c r="C30" s="11">
        <f t="shared" si="4"/>
        <v>14000000000</v>
      </c>
    </row>
    <row r="31" spans="1:5" x14ac:dyDescent="0.25">
      <c r="A31" s="31" t="s">
        <v>19</v>
      </c>
      <c r="B31" s="31"/>
      <c r="C31" s="12">
        <v>0.1</v>
      </c>
    </row>
    <row r="32" spans="1:5" x14ac:dyDescent="0.25">
      <c r="A32" s="32" t="s">
        <v>27</v>
      </c>
      <c r="B32" s="32"/>
      <c r="C32" s="19">
        <f>NPV(C31,C26:C30)+C25</f>
        <v>3071014771.7182693</v>
      </c>
    </row>
    <row r="33" spans="1:5" x14ac:dyDescent="0.25">
      <c r="A33" s="32" t="s">
        <v>28</v>
      </c>
      <c r="B33" s="32"/>
      <c r="C33" s="32"/>
      <c r="D33" s="9"/>
      <c r="E33" s="9"/>
    </row>
  </sheetData>
  <mergeCells count="15">
    <mergeCell ref="A14:E14"/>
    <mergeCell ref="A1:E1"/>
    <mergeCell ref="A2:E2"/>
    <mergeCell ref="A3:E3"/>
    <mergeCell ref="A4:E4"/>
    <mergeCell ref="A31:B31"/>
    <mergeCell ref="A32:B32"/>
    <mergeCell ref="A24:C24"/>
    <mergeCell ref="A33:C33"/>
    <mergeCell ref="A25:B25"/>
    <mergeCell ref="A26:B26"/>
    <mergeCell ref="A27:B27"/>
    <mergeCell ref="A28:B28"/>
    <mergeCell ref="A29:B29"/>
    <mergeCell ref="A30:B30"/>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1" sqref="B11"/>
    </sheetView>
  </sheetViews>
  <sheetFormatPr defaultRowHeight="15" x14ac:dyDescent="0.25"/>
  <cols>
    <col min="1" max="1" width="16.42578125" bestFit="1" customWidth="1"/>
    <col min="2" max="2" width="10.5703125" bestFit="1" customWidth="1"/>
  </cols>
  <sheetData>
    <row r="1" spans="1:3" x14ac:dyDescent="0.25">
      <c r="A1" t="s">
        <v>14</v>
      </c>
      <c r="B1">
        <v>3</v>
      </c>
    </row>
    <row r="2" spans="1:3" x14ac:dyDescent="0.25">
      <c r="A2" t="s">
        <v>29</v>
      </c>
      <c r="B2">
        <v>1000</v>
      </c>
    </row>
    <row r="3" spans="1:3" x14ac:dyDescent="0.25">
      <c r="A3" t="s">
        <v>31</v>
      </c>
      <c r="B3" s="8">
        <v>0.1</v>
      </c>
    </row>
    <row r="4" spans="1:3" x14ac:dyDescent="0.25">
      <c r="A4" t="s">
        <v>30</v>
      </c>
      <c r="B4" s="18">
        <f>B2*(1+B3)^B1</f>
        <v>1331.0000000000005</v>
      </c>
      <c r="C4" s="18">
        <f>1000*(1+10%)^3</f>
        <v>1331.0000000000005</v>
      </c>
    </row>
    <row r="6" spans="1:3" x14ac:dyDescent="0.25">
      <c r="A6" t="s">
        <v>32</v>
      </c>
      <c r="B6" t="s">
        <v>33</v>
      </c>
      <c r="C6" t="s">
        <v>34</v>
      </c>
    </row>
    <row r="7" spans="1:3" x14ac:dyDescent="0.25">
      <c r="A7">
        <v>0</v>
      </c>
      <c r="B7">
        <v>1000</v>
      </c>
    </row>
    <row r="8" spans="1:3" x14ac:dyDescent="0.25">
      <c r="A8">
        <v>1</v>
      </c>
      <c r="B8">
        <f>B7</f>
        <v>1000</v>
      </c>
      <c r="C8">
        <f>B8*10%</f>
        <v>100</v>
      </c>
    </row>
    <row r="9" spans="1:3" x14ac:dyDescent="0.25">
      <c r="A9">
        <v>2</v>
      </c>
      <c r="B9">
        <f>B8+C8</f>
        <v>1100</v>
      </c>
      <c r="C9">
        <f>B9*10%</f>
        <v>110</v>
      </c>
    </row>
    <row r="10" spans="1:3" x14ac:dyDescent="0.25">
      <c r="A10">
        <v>3</v>
      </c>
      <c r="B10">
        <f>B9+C9</f>
        <v>1210</v>
      </c>
      <c r="C10">
        <f>B10*10%</f>
        <v>121</v>
      </c>
    </row>
    <row r="11" spans="1:3" x14ac:dyDescent="0.25">
      <c r="B11" s="18">
        <f>B10+C10</f>
        <v>1331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H3" sqref="H3"/>
    </sheetView>
  </sheetViews>
  <sheetFormatPr defaultRowHeight="18.75" x14ac:dyDescent="0.3"/>
  <cols>
    <col min="1" max="1" width="9.140625" style="15"/>
    <col min="2" max="2" width="37.42578125" style="15" customWidth="1"/>
    <col min="3" max="3" width="19.28515625" style="15" customWidth="1"/>
    <col min="4" max="4" width="16.140625" style="15" bestFit="1" customWidth="1"/>
    <col min="5" max="5" width="27" style="15" bestFit="1" customWidth="1"/>
    <col min="6" max="16384" width="9.140625" style="15"/>
  </cols>
  <sheetData>
    <row r="1" spans="1:5" x14ac:dyDescent="0.3">
      <c r="A1" s="13" t="s">
        <v>14</v>
      </c>
      <c r="B1" s="13" t="s">
        <v>36</v>
      </c>
      <c r="C1" s="13" t="s">
        <v>35</v>
      </c>
      <c r="D1" s="14" t="s">
        <v>38</v>
      </c>
      <c r="E1" s="16" t="s">
        <v>37</v>
      </c>
    </row>
    <row r="2" spans="1:5" x14ac:dyDescent="0.3">
      <c r="A2" s="13">
        <v>0</v>
      </c>
      <c r="B2" s="13"/>
      <c r="C2" s="13"/>
      <c r="D2" s="16">
        <v>410</v>
      </c>
      <c r="E2" s="22"/>
    </row>
    <row r="3" spans="1:5" x14ac:dyDescent="0.3">
      <c r="A3" s="13">
        <v>1</v>
      </c>
      <c r="B3" s="20">
        <f>D2*C3</f>
        <v>164</v>
      </c>
      <c r="C3" s="13">
        <f>(1/5)*2</f>
        <v>0.4</v>
      </c>
      <c r="D3" s="21">
        <f>D2-B3</f>
        <v>246</v>
      </c>
      <c r="E3" s="23">
        <f>SLN($D$2,0,5)</f>
        <v>82</v>
      </c>
    </row>
    <row r="4" spans="1:5" x14ac:dyDescent="0.3">
      <c r="A4" s="13">
        <v>2</v>
      </c>
      <c r="B4" s="20">
        <f t="shared" ref="B4:B6" si="0">D3*C4</f>
        <v>98.4</v>
      </c>
      <c r="C4" s="13">
        <f t="shared" ref="C4:C6" si="1">(1/5)*2</f>
        <v>0.4</v>
      </c>
      <c r="D4" s="21">
        <f t="shared" ref="D4:D7" si="2">D3-B4</f>
        <v>147.6</v>
      </c>
      <c r="E4" s="23">
        <f t="shared" ref="E4:E7" si="3">SLN($D$2,0,5)</f>
        <v>82</v>
      </c>
    </row>
    <row r="5" spans="1:5" x14ac:dyDescent="0.3">
      <c r="A5" s="13">
        <v>3</v>
      </c>
      <c r="B5" s="20">
        <f t="shared" si="0"/>
        <v>59.04</v>
      </c>
      <c r="C5" s="13">
        <f t="shared" si="1"/>
        <v>0.4</v>
      </c>
      <c r="D5" s="21">
        <f t="shared" si="2"/>
        <v>88.56</v>
      </c>
      <c r="E5" s="23">
        <f t="shared" si="3"/>
        <v>82</v>
      </c>
    </row>
    <row r="6" spans="1:5" x14ac:dyDescent="0.3">
      <c r="A6" s="13">
        <v>4</v>
      </c>
      <c r="B6" s="20">
        <f t="shared" si="0"/>
        <v>35.423999999999999</v>
      </c>
      <c r="C6" s="13">
        <f t="shared" si="1"/>
        <v>0.4</v>
      </c>
      <c r="D6" s="21">
        <f t="shared" si="2"/>
        <v>53.136000000000003</v>
      </c>
      <c r="E6" s="23">
        <f t="shared" si="3"/>
        <v>82</v>
      </c>
    </row>
    <row r="7" spans="1:5" x14ac:dyDescent="0.3">
      <c r="A7" s="13">
        <v>5</v>
      </c>
      <c r="B7" s="20">
        <f>D6</f>
        <v>53.136000000000003</v>
      </c>
      <c r="C7" s="13">
        <v>1</v>
      </c>
      <c r="D7" s="21">
        <f t="shared" si="2"/>
        <v>0</v>
      </c>
      <c r="E7" s="23">
        <f t="shared" si="3"/>
        <v>82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x14ac:dyDescent="0.25"/>
  <cols>
    <col min="1" max="1" width="14.85546875" bestFit="1" customWidth="1"/>
    <col min="2" max="2" width="9.5703125" bestFit="1" customWidth="1"/>
  </cols>
  <sheetData>
    <row r="1" spans="1:2" x14ac:dyDescent="0.25">
      <c r="A1" t="s">
        <v>39</v>
      </c>
      <c r="B1">
        <v>10</v>
      </c>
    </row>
    <row r="2" spans="1:2" x14ac:dyDescent="0.25">
      <c r="A2" t="s">
        <v>31</v>
      </c>
      <c r="B2" s="8">
        <v>0.1</v>
      </c>
    </row>
    <row r="3" spans="1:2" x14ac:dyDescent="0.25">
      <c r="A3" t="s">
        <v>40</v>
      </c>
      <c r="B3">
        <v>10</v>
      </c>
    </row>
    <row r="4" spans="1:2" x14ac:dyDescent="0.25">
      <c r="A4" t="s">
        <v>41</v>
      </c>
      <c r="B4">
        <f>B1/((1+B2)^B3)</f>
        <v>3.8554328942953147</v>
      </c>
    </row>
    <row r="5" spans="1:2" x14ac:dyDescent="0.25">
      <c r="B5" s="25">
        <f>PV(B2,B3,0,-B1)</f>
        <v>3.8554328942953147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F10" sqref="F10"/>
    </sheetView>
  </sheetViews>
  <sheetFormatPr defaultRowHeight="15" x14ac:dyDescent="0.25"/>
  <cols>
    <col min="1" max="1" width="42.7109375" bestFit="1" customWidth="1"/>
    <col min="2" max="2" width="18.7109375" bestFit="1" customWidth="1"/>
    <col min="3" max="3" width="15.28515625" bestFit="1" customWidth="1"/>
    <col min="4" max="4" width="26.140625" bestFit="1" customWidth="1"/>
  </cols>
  <sheetData>
    <row r="1" spans="1:4" x14ac:dyDescent="0.25">
      <c r="A1" t="s">
        <v>42</v>
      </c>
      <c r="B1" s="24">
        <v>-100000000</v>
      </c>
    </row>
    <row r="2" spans="1:4" x14ac:dyDescent="0.25">
      <c r="A2" t="s">
        <v>43</v>
      </c>
      <c r="B2">
        <v>5</v>
      </c>
    </row>
    <row r="3" spans="1:4" x14ac:dyDescent="0.25">
      <c r="A3" t="s">
        <v>44</v>
      </c>
      <c r="B3" s="8">
        <v>0.1</v>
      </c>
    </row>
    <row r="4" spans="1:4" x14ac:dyDescent="0.25">
      <c r="A4" t="s">
        <v>45</v>
      </c>
    </row>
    <row r="6" spans="1:4" x14ac:dyDescent="0.25">
      <c r="A6" s="3" t="s">
        <v>14</v>
      </c>
      <c r="B6" s="3" t="s">
        <v>46</v>
      </c>
      <c r="C6" s="3" t="s">
        <v>47</v>
      </c>
      <c r="D6" s="3" t="s">
        <v>48</v>
      </c>
    </row>
    <row r="7" spans="1:4" x14ac:dyDescent="0.25">
      <c r="A7" s="3">
        <v>1</v>
      </c>
      <c r="B7" s="3">
        <v>60000000</v>
      </c>
      <c r="C7" s="3">
        <v>45000000</v>
      </c>
      <c r="D7" s="3">
        <f>B7-C7</f>
        <v>15000000</v>
      </c>
    </row>
    <row r="8" spans="1:4" x14ac:dyDescent="0.25">
      <c r="A8" s="3">
        <v>2</v>
      </c>
      <c r="B8" s="3">
        <v>70000000</v>
      </c>
      <c r="C8" s="3">
        <v>50000000</v>
      </c>
      <c r="D8" s="3">
        <f t="shared" ref="D8:D11" si="0">B8-C8</f>
        <v>20000000</v>
      </c>
    </row>
    <row r="9" spans="1:4" x14ac:dyDescent="0.25">
      <c r="A9" s="3">
        <v>3</v>
      </c>
      <c r="B9" s="3">
        <v>90000000</v>
      </c>
      <c r="C9" s="3">
        <v>55000000</v>
      </c>
      <c r="D9" s="3">
        <f t="shared" si="0"/>
        <v>35000000</v>
      </c>
    </row>
    <row r="10" spans="1:4" x14ac:dyDescent="0.25">
      <c r="A10" s="3">
        <v>4</v>
      </c>
      <c r="B10" s="3">
        <v>80000000</v>
      </c>
      <c r="C10" s="3">
        <v>50000000</v>
      </c>
      <c r="D10" s="3">
        <f t="shared" si="0"/>
        <v>30000000</v>
      </c>
    </row>
    <row r="11" spans="1:4" x14ac:dyDescent="0.25">
      <c r="A11" s="3">
        <v>5</v>
      </c>
      <c r="B11" s="3">
        <v>85000000</v>
      </c>
      <c r="C11" s="3">
        <v>45000000</v>
      </c>
      <c r="D11" s="3">
        <f t="shared" si="0"/>
        <v>40000000</v>
      </c>
    </row>
    <row r="13" spans="1:4" x14ac:dyDescent="0.25">
      <c r="A13" s="2" t="s">
        <v>14</v>
      </c>
      <c r="B13" s="2" t="s">
        <v>49</v>
      </c>
      <c r="C13" s="2" t="s">
        <v>50</v>
      </c>
    </row>
    <row r="14" spans="1:4" x14ac:dyDescent="0.25">
      <c r="A14" s="2">
        <v>1</v>
      </c>
      <c r="B14" s="11">
        <f>D7</f>
        <v>15000000</v>
      </c>
      <c r="C14" s="39">
        <f>B14/((1+B3)^A14)</f>
        <v>13636363.636363635</v>
      </c>
    </row>
    <row r="15" spans="1:4" x14ac:dyDescent="0.25">
      <c r="A15" s="2">
        <v>2</v>
      </c>
      <c r="B15" s="11">
        <f t="shared" ref="B15:B18" si="1">D8</f>
        <v>20000000</v>
      </c>
      <c r="C15" s="39">
        <f>B15/((1+B3)^A15)</f>
        <v>16528925.619834708</v>
      </c>
    </row>
    <row r="16" spans="1:4" x14ac:dyDescent="0.25">
      <c r="A16" s="2">
        <v>3</v>
      </c>
      <c r="B16" s="11">
        <f t="shared" si="1"/>
        <v>35000000</v>
      </c>
      <c r="C16" s="39">
        <f>B16/((1+B3)^A16)</f>
        <v>26296018.031555213</v>
      </c>
    </row>
    <row r="17" spans="1:4" x14ac:dyDescent="0.25">
      <c r="A17" s="2">
        <v>4</v>
      </c>
      <c r="B17" s="11">
        <f t="shared" si="1"/>
        <v>30000000</v>
      </c>
      <c r="C17" s="39">
        <f>B17/((1+B3)^A17)</f>
        <v>20490403.660952114</v>
      </c>
    </row>
    <row r="18" spans="1:4" x14ac:dyDescent="0.25">
      <c r="A18" s="2">
        <v>5</v>
      </c>
      <c r="B18" s="11">
        <f t="shared" si="1"/>
        <v>40000000</v>
      </c>
      <c r="C18" s="39">
        <f>B18/((1+B3)^A18)</f>
        <v>24836852.922366198</v>
      </c>
    </row>
    <row r="19" spans="1:4" x14ac:dyDescent="0.25">
      <c r="A19" s="2" t="s">
        <v>51</v>
      </c>
      <c r="B19" s="11"/>
      <c r="C19" s="26">
        <f>SUM(C14:C18)</f>
        <v>101788563.87107188</v>
      </c>
    </row>
    <row r="20" spans="1:4" x14ac:dyDescent="0.25">
      <c r="A20" s="2" t="s">
        <v>27</v>
      </c>
      <c r="B20" s="19">
        <f>NPV(B3,B14:B18)+B1</f>
        <v>1788563.8710718602</v>
      </c>
      <c r="C20" s="26">
        <f>C19+B1</f>
        <v>1788563.8710718751</v>
      </c>
      <c r="D20" s="37">
        <f>B14/((1+B3)^A14)+B15/((1+B3)^A15)+B16/((1+B3)^A16)+B17/((1+B3)^A17)+B18/((1+B3)^A18)+B1</f>
        <v>1788563.8710718751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election activeCell="B11" sqref="B11"/>
    </sheetView>
  </sheetViews>
  <sheetFormatPr defaultRowHeight="16.5" x14ac:dyDescent="0.25"/>
  <cols>
    <col min="1" max="1" width="5.85546875" style="27" bestFit="1" customWidth="1"/>
    <col min="2" max="3" width="10" style="27" bestFit="1" customWidth="1"/>
    <col min="4" max="16384" width="9.140625" style="27"/>
  </cols>
  <sheetData>
    <row r="1" spans="1:3" ht="17.25" thickBot="1" x14ac:dyDescent="0.3">
      <c r="A1" s="27" t="s">
        <v>14</v>
      </c>
      <c r="B1" s="27" t="s">
        <v>52</v>
      </c>
      <c r="C1" s="27" t="s">
        <v>53</v>
      </c>
    </row>
    <row r="2" spans="1:3" ht="18" thickTop="1" thickBot="1" x14ac:dyDescent="0.3">
      <c r="A2" s="27">
        <v>0</v>
      </c>
      <c r="B2" s="28">
        <v>-10</v>
      </c>
      <c r="C2" s="29">
        <v>-6</v>
      </c>
    </row>
    <row r="3" spans="1:3" ht="18" thickTop="1" thickBot="1" x14ac:dyDescent="0.3">
      <c r="A3" s="27">
        <v>1</v>
      </c>
      <c r="B3" s="28">
        <v>2</v>
      </c>
      <c r="C3" s="29">
        <v>2</v>
      </c>
    </row>
    <row r="4" spans="1:3" ht="18" thickTop="1" thickBot="1" x14ac:dyDescent="0.3">
      <c r="A4" s="27">
        <v>2</v>
      </c>
      <c r="B4" s="28">
        <v>3</v>
      </c>
      <c r="C4" s="29">
        <v>2</v>
      </c>
    </row>
    <row r="5" spans="1:3" ht="18" thickTop="1" thickBot="1" x14ac:dyDescent="0.3">
      <c r="A5" s="27">
        <v>3</v>
      </c>
      <c r="B5" s="28">
        <v>3</v>
      </c>
      <c r="C5" s="29">
        <v>2</v>
      </c>
    </row>
    <row r="6" spans="1:3" ht="18" thickTop="1" thickBot="1" x14ac:dyDescent="0.3">
      <c r="A6" s="27">
        <v>4</v>
      </c>
      <c r="B6" s="28">
        <v>4</v>
      </c>
      <c r="C6" s="29">
        <v>3</v>
      </c>
    </row>
    <row r="7" spans="1:3" ht="18" thickTop="1" thickBot="1" x14ac:dyDescent="0.3">
      <c r="A7" s="27">
        <v>5</v>
      </c>
      <c r="B7" s="28">
        <v>4.5</v>
      </c>
      <c r="C7" s="29">
        <v>3</v>
      </c>
    </row>
    <row r="8" spans="1:3" ht="17.25" thickTop="1" x14ac:dyDescent="0.25">
      <c r="A8" s="36" t="s">
        <v>19</v>
      </c>
      <c r="B8" s="36"/>
      <c r="C8" s="30">
        <v>0.1</v>
      </c>
    </row>
    <row r="9" spans="1:3" x14ac:dyDescent="0.25">
      <c r="A9" s="27" t="s">
        <v>27</v>
      </c>
      <c r="B9" s="38">
        <f>NPV(C8,B3:B7)+B2</f>
        <v>2.0776648390882357</v>
      </c>
      <c r="C9" s="38">
        <f>NPV(C8,C3:C7)+C2</f>
        <v>2.8855083172411202</v>
      </c>
    </row>
    <row r="10" spans="1:3" x14ac:dyDescent="0.25">
      <c r="A10" s="27" t="s">
        <v>54</v>
      </c>
    </row>
    <row r="11" spans="1:3" x14ac:dyDescent="0.25">
      <c r="B11" s="30">
        <f>IRR(B2:B7)</f>
        <v>0.16851491697582022</v>
      </c>
      <c r="C11" s="30">
        <f>IRR(C2:C7)</f>
        <v>0.25861920953881645</v>
      </c>
    </row>
  </sheetData>
  <mergeCells count="1">
    <mergeCell ref="A8:B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Y4</vt:lpstr>
      <vt:lpstr>VD lãi kép</vt:lpstr>
      <vt:lpstr>KH</vt:lpstr>
      <vt:lpstr>Giá trị HT</vt:lpstr>
      <vt:lpstr>NPV</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2021-02-27T11:21:28Z</dcterms:modified>
</cp:coreProperties>
</file>