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mery design\Game design for Fresher 2017\"/>
    </mc:Choice>
  </mc:AlternateContent>
  <bookViews>
    <workbookView xWindow="-300" yWindow="630" windowWidth="17235" windowHeight="10290" tabRatio="980" activeTab="1"/>
  </bookViews>
  <sheets>
    <sheet name="level exp" sheetId="10" r:id="rId1"/>
    <sheet name="Thông số máy sản xuất" sheetId="20" r:id="rId2"/>
    <sheet name="Thông số Rubi" sheetId="21" r:id="rId3"/>
    <sheet name="Vật phẩm sản xuất" sheetId="1" r:id="rId4"/>
    <sheet name="vật nuôi - hạt giống" sheetId="17" r:id="rId5"/>
    <sheet name="Thông số shop NPC" sheetId="23" r:id="rId6"/>
    <sheet name="Bảng order" sheetId="2" r:id="rId7"/>
    <sheet name="order NPC" sheetId="13" r:id="rId8"/>
    <sheet name="Animals" sheetId="24" r:id="rId9"/>
  </sheets>
  <definedNames>
    <definedName name="_xlnm._FilterDatabase" localSheetId="3" hidden="1">'Vật phẩm sản xuất'!$A$1:$M$140</definedName>
  </definedNames>
  <calcPr calcId="162913"/>
</workbook>
</file>

<file path=xl/calcChain.xml><?xml version="1.0" encoding="utf-8"?>
<calcChain xmlns="http://schemas.openxmlformats.org/spreadsheetml/2006/main">
  <c r="E133" i="21" l="1"/>
  <c r="E134" i="21"/>
  <c r="E135" i="21"/>
  <c r="E136" i="21"/>
  <c r="E137" i="21"/>
  <c r="E138" i="21"/>
  <c r="E150" i="21"/>
  <c r="E155" i="21"/>
  <c r="E159" i="21"/>
  <c r="E165" i="21"/>
  <c r="E170" i="21"/>
  <c r="E171" i="21"/>
  <c r="E179" i="21"/>
  <c r="E180" i="21"/>
  <c r="E132" i="21"/>
  <c r="D12" i="21"/>
  <c r="S164" i="2"/>
  <c r="S165" i="2" s="1"/>
  <c r="T165" i="2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G110" i="2"/>
  <c r="M128" i="2"/>
  <c r="M129" i="2" s="1"/>
  <c r="M130" i="2" s="1"/>
  <c r="M131" i="2" s="1"/>
  <c r="M44" i="23"/>
  <c r="M45" i="23"/>
  <c r="M46" i="23"/>
  <c r="M47" i="23"/>
  <c r="M48" i="23"/>
  <c r="M49" i="23"/>
  <c r="M50" i="23"/>
  <c r="M51" i="23"/>
  <c r="M52" i="23"/>
  <c r="M43" i="23"/>
  <c r="E53" i="23"/>
  <c r="F53" i="23"/>
  <c r="G53" i="23"/>
  <c r="H53" i="23"/>
  <c r="I53" i="23"/>
  <c r="J53" i="23"/>
  <c r="K53" i="23"/>
  <c r="L53" i="23"/>
  <c r="D53" i="23"/>
  <c r="G210" i="21"/>
  <c r="F212" i="21"/>
  <c r="F213" i="21"/>
  <c r="F214" i="21"/>
  <c r="F215" i="21"/>
  <c r="F216" i="21"/>
  <c r="F217" i="21"/>
  <c r="F229" i="21"/>
  <c r="F234" i="21"/>
  <c r="F238" i="21"/>
  <c r="F244" i="21"/>
  <c r="F249" i="21"/>
  <c r="F250" i="21"/>
  <c r="F258" i="21"/>
  <c r="F259" i="21"/>
  <c r="F211" i="21"/>
  <c r="E212" i="21"/>
  <c r="E213" i="21"/>
  <c r="E214" i="21"/>
  <c r="E215" i="21"/>
  <c r="E216" i="21"/>
  <c r="E217" i="21"/>
  <c r="E229" i="21"/>
  <c r="E234" i="21"/>
  <c r="E238" i="21"/>
  <c r="E244" i="21"/>
  <c r="E249" i="21"/>
  <c r="E250" i="21"/>
  <c r="E258" i="21"/>
  <c r="E259" i="21"/>
  <c r="E211" i="21"/>
  <c r="K200" i="21"/>
  <c r="H205" i="21"/>
  <c r="K205" i="21"/>
  <c r="J205" i="21"/>
  <c r="I205" i="21"/>
  <c r="D28" i="21"/>
  <c r="E28" i="21" s="1"/>
  <c r="D29" i="21"/>
  <c r="E29" i="21" s="1"/>
  <c r="D26" i="21"/>
  <c r="E26" i="21" s="1"/>
  <c r="D24" i="21"/>
  <c r="E24" i="21" s="1"/>
  <c r="S154" i="2"/>
  <c r="S155" i="2"/>
  <c r="S156" i="2"/>
  <c r="S157" i="2"/>
  <c r="S158" i="2"/>
  <c r="S153" i="2"/>
  <c r="S159" i="2" s="1"/>
  <c r="S143" i="2"/>
  <c r="S144" i="2"/>
  <c r="S145" i="2"/>
  <c r="S146" i="2"/>
  <c r="S147" i="2"/>
  <c r="S142" i="2"/>
  <c r="S148" i="2" s="1"/>
  <c r="S149" i="2" s="1"/>
  <c r="S160" i="2"/>
  <c r="T160" i="2" s="1"/>
  <c r="G205" i="21"/>
  <c r="F205" i="21"/>
  <c r="J200" i="21"/>
  <c r="I200" i="21"/>
  <c r="H200" i="21"/>
  <c r="G200" i="21"/>
  <c r="F200" i="21"/>
  <c r="E200" i="21"/>
  <c r="D260" i="21"/>
  <c r="C259" i="21"/>
  <c r="D251" i="21"/>
  <c r="D252" i="21" s="1"/>
  <c r="C250" i="21"/>
  <c r="D245" i="21"/>
  <c r="D239" i="21"/>
  <c r="E239" i="21" s="1"/>
  <c r="D235" i="21"/>
  <c r="D230" i="21"/>
  <c r="D218" i="21"/>
  <c r="F218" i="21" s="1"/>
  <c r="C217" i="21"/>
  <c r="C216" i="21"/>
  <c r="C215" i="21"/>
  <c r="C214" i="21"/>
  <c r="C213" i="21"/>
  <c r="C212" i="21"/>
  <c r="D240" i="21"/>
  <c r="F240" i="21" s="1"/>
  <c r="F239" i="21"/>
  <c r="D236" i="21"/>
  <c r="F236" i="21" s="1"/>
  <c r="F235" i="21"/>
  <c r="E235" i="21"/>
  <c r="F251" i="21"/>
  <c r="E251" i="21"/>
  <c r="D246" i="21"/>
  <c r="F245" i="21"/>
  <c r="E245" i="21"/>
  <c r="E218" i="21"/>
  <c r="D261" i="21"/>
  <c r="F260" i="21"/>
  <c r="E260" i="21"/>
  <c r="F150" i="21"/>
  <c r="G133" i="21"/>
  <c r="G134" i="21"/>
  <c r="G135" i="21"/>
  <c r="G136" i="21"/>
  <c r="F138" i="21"/>
  <c r="G150" i="21"/>
  <c r="F155" i="21"/>
  <c r="G159" i="21"/>
  <c r="G160" i="21"/>
  <c r="G165" i="21"/>
  <c r="F170" i="21"/>
  <c r="F171" i="21"/>
  <c r="F179" i="21"/>
  <c r="F180" i="21"/>
  <c r="G132" i="21"/>
  <c r="D181" i="21"/>
  <c r="E181" i="21" s="1"/>
  <c r="F181" i="21" s="1"/>
  <c r="C180" i="21"/>
  <c r="D172" i="21"/>
  <c r="E172" i="21" s="1"/>
  <c r="F172" i="21"/>
  <c r="C171" i="21"/>
  <c r="D166" i="21"/>
  <c r="D160" i="21"/>
  <c r="E160" i="21" s="1"/>
  <c r="D156" i="21"/>
  <c r="D151" i="21"/>
  <c r="E151" i="21" s="1"/>
  <c r="G151" i="21" s="1"/>
  <c r="D139" i="21"/>
  <c r="E139" i="21" s="1"/>
  <c r="F139" i="21" s="1"/>
  <c r="C138" i="21"/>
  <c r="C137" i="21"/>
  <c r="C136" i="21"/>
  <c r="C135" i="21"/>
  <c r="C134" i="21"/>
  <c r="C133" i="21"/>
  <c r="L62" i="21"/>
  <c r="K62" i="21"/>
  <c r="D237" i="21"/>
  <c r="F237" i="21" s="1"/>
  <c r="E236" i="21"/>
  <c r="F261" i="21"/>
  <c r="F246" i="21"/>
  <c r="F132" i="21"/>
  <c r="F165" i="21"/>
  <c r="E252" i="21"/>
  <c r="F159" i="21"/>
  <c r="F133" i="21"/>
  <c r="F136" i="21"/>
  <c r="G180" i="21"/>
  <c r="F135" i="21"/>
  <c r="F134" i="21"/>
  <c r="F160" i="21"/>
  <c r="G179" i="21"/>
  <c r="F137" i="21"/>
  <c r="G137" i="21"/>
  <c r="G172" i="21"/>
  <c r="G171" i="21"/>
  <c r="G155" i="21"/>
  <c r="D182" i="21"/>
  <c r="E182" i="21" s="1"/>
  <c r="G170" i="21"/>
  <c r="G138" i="21"/>
  <c r="D183" i="21"/>
  <c r="E183" i="21" s="1"/>
  <c r="F183" i="21" s="1"/>
  <c r="D161" i="21"/>
  <c r="E161" i="21" s="1"/>
  <c r="G161" i="21" s="1"/>
  <c r="D173" i="21"/>
  <c r="E173" i="21" s="1"/>
  <c r="F173" i="21" s="1"/>
  <c r="C238" i="21"/>
  <c r="E237" i="21"/>
  <c r="G183" i="21"/>
  <c r="G181" i="21"/>
  <c r="G173" i="21"/>
  <c r="G182" i="21"/>
  <c r="F182" i="21"/>
  <c r="D174" i="21"/>
  <c r="E174" i="21" s="1"/>
  <c r="D162" i="21"/>
  <c r="E162" i="21" s="1"/>
  <c r="G162" i="21" s="1"/>
  <c r="D184" i="21"/>
  <c r="G174" i="21"/>
  <c r="F174" i="21"/>
  <c r="F162" i="21"/>
  <c r="D175" i="21"/>
  <c r="E175" i="21" s="1"/>
  <c r="F175" i="21" s="1"/>
  <c r="D163" i="21"/>
  <c r="E163" i="21" s="1"/>
  <c r="D34" i="21"/>
  <c r="D33" i="21"/>
  <c r="G175" i="21"/>
  <c r="F163" i="21"/>
  <c r="G163" i="21"/>
  <c r="D176" i="21"/>
  <c r="E176" i="21" s="1"/>
  <c r="F176" i="21" s="1"/>
  <c r="D23" i="21"/>
  <c r="E23" i="21"/>
  <c r="D27" i="21"/>
  <c r="E27" i="21" s="1"/>
  <c r="D25" i="21"/>
  <c r="E25" i="21"/>
  <c r="G176" i="21"/>
  <c r="D177" i="21"/>
  <c r="E177" i="21" s="1"/>
  <c r="F177" i="21" s="1"/>
  <c r="D178" i="21"/>
  <c r="E178" i="21" s="1"/>
  <c r="E65" i="21"/>
  <c r="J65" i="21"/>
  <c r="E66" i="21"/>
  <c r="J66" i="21" s="1"/>
  <c r="E67" i="21"/>
  <c r="J67" i="21"/>
  <c r="E68" i="21"/>
  <c r="E69" i="21"/>
  <c r="E70" i="21"/>
  <c r="E82" i="21"/>
  <c r="G82" i="21" s="1"/>
  <c r="E87" i="21"/>
  <c r="E91" i="21"/>
  <c r="E97" i="21"/>
  <c r="G97" i="21" s="1"/>
  <c r="E102" i="21"/>
  <c r="E103" i="21"/>
  <c r="E111" i="21"/>
  <c r="G111" i="21" s="1"/>
  <c r="E112" i="21"/>
  <c r="E64" i="21"/>
  <c r="F64" i="21"/>
  <c r="D71" i="21"/>
  <c r="E71" i="21" s="1"/>
  <c r="D83" i="21"/>
  <c r="D88" i="21"/>
  <c r="D89" i="21" s="1"/>
  <c r="D92" i="21"/>
  <c r="D93" i="21" s="1"/>
  <c r="D98" i="21"/>
  <c r="D104" i="21"/>
  <c r="D105" i="21" s="1"/>
  <c r="D113" i="21"/>
  <c r="E113" i="21"/>
  <c r="H64" i="21"/>
  <c r="J64" i="21"/>
  <c r="F111" i="21"/>
  <c r="J82" i="21"/>
  <c r="E92" i="21"/>
  <c r="K92" i="21"/>
  <c r="E88" i="21"/>
  <c r="F88" i="21" s="1"/>
  <c r="F82" i="21"/>
  <c r="F178" i="21"/>
  <c r="G178" i="21"/>
  <c r="D114" i="21"/>
  <c r="E114" i="21" s="1"/>
  <c r="G64" i="21"/>
  <c r="K64" i="21"/>
  <c r="L64" i="21"/>
  <c r="J97" i="21"/>
  <c r="F97" i="21"/>
  <c r="H82" i="21"/>
  <c r="L103" i="21"/>
  <c r="K103" i="21"/>
  <c r="J91" i="21"/>
  <c r="K91" i="21"/>
  <c r="L91" i="21"/>
  <c r="L69" i="21"/>
  <c r="K69" i="21"/>
  <c r="F91" i="21"/>
  <c r="L102" i="21"/>
  <c r="K102" i="21"/>
  <c r="J68" i="21"/>
  <c r="K68" i="21"/>
  <c r="L68" i="21"/>
  <c r="G91" i="21"/>
  <c r="H68" i="21"/>
  <c r="K97" i="21"/>
  <c r="L97" i="21"/>
  <c r="K67" i="21"/>
  <c r="L67" i="21"/>
  <c r="K113" i="21"/>
  <c r="L113" i="21"/>
  <c r="H67" i="21"/>
  <c r="L87" i="21"/>
  <c r="K87" i="21"/>
  <c r="G66" i="21"/>
  <c r="K66" i="21"/>
  <c r="L66" i="21"/>
  <c r="F67" i="21"/>
  <c r="H66" i="21"/>
  <c r="K82" i="21"/>
  <c r="L82" i="21"/>
  <c r="K65" i="21"/>
  <c r="L65" i="21"/>
  <c r="F66" i="21"/>
  <c r="G65" i="21"/>
  <c r="H65" i="21"/>
  <c r="F113" i="21"/>
  <c r="F65" i="21"/>
  <c r="L112" i="21"/>
  <c r="K112" i="21"/>
  <c r="G113" i="21"/>
  <c r="H113" i="21"/>
  <c r="J113" i="21"/>
  <c r="L111" i="21"/>
  <c r="K111" i="21"/>
  <c r="J70" i="21"/>
  <c r="L70" i="21"/>
  <c r="K70" i="21"/>
  <c r="C179" i="21"/>
  <c r="E104" i="21"/>
  <c r="G104" i="21" s="1"/>
  <c r="D99" i="21"/>
  <c r="E98" i="21"/>
  <c r="G69" i="21"/>
  <c r="H69" i="21"/>
  <c r="F92" i="21"/>
  <c r="D84" i="21"/>
  <c r="E83" i="21"/>
  <c r="G92" i="21"/>
  <c r="J69" i="21"/>
  <c r="G68" i="21"/>
  <c r="G67" i="21"/>
  <c r="H91" i="21"/>
  <c r="J88" i="21"/>
  <c r="H88" i="21"/>
  <c r="J112" i="21"/>
  <c r="H112" i="21"/>
  <c r="H103" i="21"/>
  <c r="G103" i="21"/>
  <c r="H102" i="21"/>
  <c r="G102" i="21"/>
  <c r="F102" i="21"/>
  <c r="H111" i="21"/>
  <c r="H87" i="21"/>
  <c r="G87" i="21"/>
  <c r="F87" i="21"/>
  <c r="H70" i="21"/>
  <c r="G70" i="21"/>
  <c r="F70" i="21"/>
  <c r="J87" i="21"/>
  <c r="F103" i="21"/>
  <c r="J103" i="21"/>
  <c r="F112" i="21"/>
  <c r="F68" i="21"/>
  <c r="G112" i="21"/>
  <c r="J111" i="21"/>
  <c r="J102" i="21"/>
  <c r="F69" i="21"/>
  <c r="G88" i="21"/>
  <c r="L88" i="21"/>
  <c r="K88" i="21"/>
  <c r="H92" i="21"/>
  <c r="L92" i="21"/>
  <c r="J92" i="21"/>
  <c r="H104" i="21"/>
  <c r="D115" i="21"/>
  <c r="E115" i="21"/>
  <c r="K98" i="21"/>
  <c r="L98" i="21"/>
  <c r="L104" i="21"/>
  <c r="K104" i="21"/>
  <c r="F104" i="21"/>
  <c r="K83" i="21"/>
  <c r="L83" i="21"/>
  <c r="G98" i="21"/>
  <c r="J98" i="21"/>
  <c r="H98" i="21"/>
  <c r="F98" i="21"/>
  <c r="D85" i="21"/>
  <c r="E84" i="21"/>
  <c r="G83" i="21"/>
  <c r="F83" i="21"/>
  <c r="J83" i="21"/>
  <c r="H83" i="21"/>
  <c r="D100" i="21"/>
  <c r="E99" i="21"/>
  <c r="D116" i="21"/>
  <c r="K99" i="21"/>
  <c r="L99" i="21"/>
  <c r="K84" i="21"/>
  <c r="L84" i="21"/>
  <c r="K115" i="21"/>
  <c r="L115" i="21"/>
  <c r="D101" i="21"/>
  <c r="E101" i="21" s="1"/>
  <c r="E100" i="21"/>
  <c r="J84" i="21"/>
  <c r="F84" i="21"/>
  <c r="G84" i="21"/>
  <c r="H84" i="21"/>
  <c r="D86" i="21"/>
  <c r="E86" i="21" s="1"/>
  <c r="E85" i="21"/>
  <c r="G115" i="21"/>
  <c r="J115" i="21"/>
  <c r="H115" i="21"/>
  <c r="F115" i="21"/>
  <c r="G99" i="21"/>
  <c r="J99" i="21"/>
  <c r="H99" i="21"/>
  <c r="F99" i="21"/>
  <c r="D117" i="21"/>
  <c r="E116" i="21"/>
  <c r="P6" i="20"/>
  <c r="P7" i="20"/>
  <c r="P5" i="20"/>
  <c r="K100" i="21"/>
  <c r="L100" i="21"/>
  <c r="L85" i="21"/>
  <c r="K85" i="21"/>
  <c r="K116" i="21"/>
  <c r="L116" i="21"/>
  <c r="H116" i="21"/>
  <c r="G116" i="21"/>
  <c r="J116" i="21"/>
  <c r="F116" i="21"/>
  <c r="G85" i="21"/>
  <c r="J85" i="21"/>
  <c r="H85" i="21"/>
  <c r="F85" i="21"/>
  <c r="D118" i="21"/>
  <c r="E117" i="21"/>
  <c r="H100" i="21"/>
  <c r="J100" i="21"/>
  <c r="G100" i="21"/>
  <c r="F100" i="21"/>
  <c r="L117" i="21"/>
  <c r="K117" i="21"/>
  <c r="D119" i="21"/>
  <c r="E118" i="21"/>
  <c r="G117" i="21"/>
  <c r="H117" i="21"/>
  <c r="J117" i="21"/>
  <c r="F117" i="21"/>
  <c r="L118" i="21"/>
  <c r="K118" i="21"/>
  <c r="J118" i="21"/>
  <c r="F118" i="21"/>
  <c r="H118" i="21"/>
  <c r="G118" i="21"/>
  <c r="D120" i="21"/>
  <c r="E119" i="21"/>
  <c r="E16" i="20"/>
  <c r="E17" i="20"/>
  <c r="E19" i="20"/>
  <c r="E20" i="20"/>
  <c r="E18" i="20"/>
  <c r="L119" i="21"/>
  <c r="K119" i="21"/>
  <c r="D121" i="21"/>
  <c r="E120" i="21"/>
  <c r="J119" i="21"/>
  <c r="F119" i="21"/>
  <c r="H119" i="21"/>
  <c r="G119" i="21"/>
  <c r="D234" i="2"/>
  <c r="D235" i="2"/>
  <c r="J200" i="2"/>
  <c r="J201" i="2"/>
  <c r="J202" i="2"/>
  <c r="J203" i="2"/>
  <c r="J204" i="2"/>
  <c r="J199" i="2"/>
  <c r="L120" i="21"/>
  <c r="K120" i="21"/>
  <c r="F120" i="21"/>
  <c r="H120" i="21"/>
  <c r="G120" i="21"/>
  <c r="J120" i="21"/>
  <c r="D122" i="21"/>
  <c r="E121" i="21"/>
  <c r="D14" i="21"/>
  <c r="D17" i="21"/>
  <c r="D18" i="21"/>
  <c r="K121" i="21"/>
  <c r="L121" i="21"/>
  <c r="F121" i="21"/>
  <c r="H121" i="21"/>
  <c r="G121" i="21"/>
  <c r="J121" i="21"/>
  <c r="D123" i="21"/>
  <c r="E122" i="21"/>
  <c r="K122" i="21"/>
  <c r="L122" i="21"/>
  <c r="E123" i="21"/>
  <c r="F122" i="21"/>
  <c r="H122" i="21"/>
  <c r="J122" i="21"/>
  <c r="G122" i="21"/>
  <c r="K123" i="21"/>
  <c r="L123" i="21"/>
  <c r="J123" i="21"/>
  <c r="F123" i="21"/>
  <c r="G123" i="21"/>
  <c r="H123" i="21"/>
  <c r="L14" i="1"/>
  <c r="M14" i="1"/>
  <c r="L13" i="1"/>
  <c r="M13" i="1" s="1"/>
  <c r="M64" i="21"/>
  <c r="C112" i="21"/>
  <c r="C103" i="21"/>
  <c r="C70" i="21"/>
  <c r="C69" i="21"/>
  <c r="C68" i="21"/>
  <c r="C67" i="21"/>
  <c r="C66" i="21"/>
  <c r="C65" i="21"/>
  <c r="I62" i="21"/>
  <c r="I97" i="21" s="1"/>
  <c r="I65" i="21"/>
  <c r="I70" i="21"/>
  <c r="I91" i="21"/>
  <c r="I113" i="21"/>
  <c r="I92" i="21"/>
  <c r="I88" i="21"/>
  <c r="I104" i="21"/>
  <c r="I71" i="21"/>
  <c r="I112" i="21"/>
  <c r="I87" i="21"/>
  <c r="I69" i="21"/>
  <c r="I68" i="21"/>
  <c r="I111" i="21"/>
  <c r="I114" i="21"/>
  <c r="I102" i="21"/>
  <c r="I67" i="21"/>
  <c r="I103" i="21"/>
  <c r="I98" i="21"/>
  <c r="I83" i="21"/>
  <c r="I99" i="21"/>
  <c r="I84" i="21"/>
  <c r="I115" i="21"/>
  <c r="I86" i="21"/>
  <c r="I116" i="21"/>
  <c r="I85" i="21"/>
  <c r="I101" i="21"/>
  <c r="I100" i="21"/>
  <c r="I117" i="21"/>
  <c r="I118" i="21"/>
  <c r="I119" i="21"/>
  <c r="I120" i="21"/>
  <c r="I121" i="21"/>
  <c r="I122" i="21"/>
  <c r="I123" i="21"/>
  <c r="I11" i="13"/>
  <c r="I12" i="13"/>
  <c r="I13" i="13"/>
  <c r="I14" i="13"/>
  <c r="I15" i="13"/>
  <c r="I16" i="13"/>
  <c r="I17" i="13"/>
  <c r="I10" i="13"/>
  <c r="C375" i="2"/>
  <c r="D13" i="21"/>
  <c r="G15" i="21" s="1"/>
  <c r="D15" i="21"/>
  <c r="D16" i="21"/>
  <c r="D19" i="21"/>
  <c r="D8" i="21"/>
  <c r="I335" i="2"/>
  <c r="I344" i="2"/>
  <c r="J367" i="2"/>
  <c r="J366" i="2"/>
  <c r="J361" i="2"/>
  <c r="J360" i="2"/>
  <c r="D247" i="2"/>
  <c r="G247" i="2"/>
  <c r="D239" i="2"/>
  <c r="E239" i="2"/>
  <c r="D231" i="2"/>
  <c r="D226" i="2"/>
  <c r="E226" i="2" s="1"/>
  <c r="D230" i="2"/>
  <c r="G230" i="2" s="1"/>
  <c r="D242" i="2"/>
  <c r="E242" i="2" s="1"/>
  <c r="D246" i="2"/>
  <c r="G246" i="2" s="1"/>
  <c r="D250" i="2"/>
  <c r="F250" i="2"/>
  <c r="D254" i="2"/>
  <c r="E254" i="2"/>
  <c r="D258" i="2"/>
  <c r="H258" i="2"/>
  <c r="D262" i="2"/>
  <c r="E262" i="2" s="1"/>
  <c r="I247" i="2"/>
  <c r="D232" i="2"/>
  <c r="F232" i="2" s="1"/>
  <c r="D263" i="2"/>
  <c r="E263" i="2" s="1"/>
  <c r="D244" i="2"/>
  <c r="E244" i="2" s="1"/>
  <c r="D248" i="2"/>
  <c r="F248" i="2" s="1"/>
  <c r="D260" i="2"/>
  <c r="I260" i="2" s="1"/>
  <c r="D264" i="2"/>
  <c r="H264" i="2" s="1"/>
  <c r="D268" i="2"/>
  <c r="H268" i="2" s="1"/>
  <c r="D229" i="2"/>
  <c r="G229" i="2" s="1"/>
  <c r="D241" i="2"/>
  <c r="E241" i="2" s="1"/>
  <c r="D245" i="2"/>
  <c r="E245" i="2" s="1"/>
  <c r="D249" i="2"/>
  <c r="H249" i="2" s="1"/>
  <c r="D253" i="2"/>
  <c r="F253" i="2"/>
  <c r="D257" i="2"/>
  <c r="H257" i="2" s="1"/>
  <c r="D261" i="2"/>
  <c r="E261" i="2" s="1"/>
  <c r="D265" i="2"/>
  <c r="G265" i="2" s="1"/>
  <c r="D269" i="2"/>
  <c r="I269" i="2" s="1"/>
  <c r="D240" i="2"/>
  <c r="E240" i="2" s="1"/>
  <c r="D256" i="2"/>
  <c r="F256" i="2" s="1"/>
  <c r="F247" i="2"/>
  <c r="H230" i="2"/>
  <c r="D228" i="2"/>
  <c r="D251" i="2"/>
  <c r="F251" i="2"/>
  <c r="D267" i="2"/>
  <c r="E267" i="2" s="1"/>
  <c r="E247" i="2"/>
  <c r="E230" i="2"/>
  <c r="D238" i="2"/>
  <c r="H242" i="2"/>
  <c r="I242" i="2"/>
  <c r="H232" i="2"/>
  <c r="I232" i="2"/>
  <c r="F226" i="2"/>
  <c r="G226" i="2"/>
  <c r="H226" i="2"/>
  <c r="I226" i="2"/>
  <c r="E231" i="2"/>
  <c r="F231" i="2"/>
  <c r="G231" i="2"/>
  <c r="H231" i="2"/>
  <c r="I231" i="2"/>
  <c r="D227" i="2"/>
  <c r="I239" i="2"/>
  <c r="H247" i="2"/>
  <c r="H239" i="2"/>
  <c r="D236" i="2"/>
  <c r="D243" i="2"/>
  <c r="D255" i="2"/>
  <c r="D266" i="2"/>
  <c r="G239" i="2"/>
  <c r="F239" i="2"/>
  <c r="D233" i="2"/>
  <c r="D237" i="2"/>
  <c r="D252" i="2"/>
  <c r="D259" i="2"/>
  <c r="C344" i="2"/>
  <c r="D344" i="2"/>
  <c r="E344" i="2"/>
  <c r="F344" i="2"/>
  <c r="D335" i="2"/>
  <c r="E335" i="2"/>
  <c r="F335" i="2"/>
  <c r="C335" i="2"/>
  <c r="F297" i="2"/>
  <c r="F298" i="2"/>
  <c r="F299" i="2"/>
  <c r="F296" i="2"/>
  <c r="I254" i="2"/>
  <c r="H246" i="2"/>
  <c r="I246" i="2"/>
  <c r="G232" i="2"/>
  <c r="G254" i="2"/>
  <c r="F254" i="2"/>
  <c r="G242" i="2"/>
  <c r="F242" i="2"/>
  <c r="F258" i="2"/>
  <c r="E250" i="2"/>
  <c r="H254" i="2"/>
  <c r="E246" i="2"/>
  <c r="I230" i="2"/>
  <c r="H262" i="2"/>
  <c r="F262" i="2"/>
  <c r="G258" i="2"/>
  <c r="G250" i="2"/>
  <c r="G262" i="2"/>
  <c r="I262" i="2"/>
  <c r="I250" i="2"/>
  <c r="H250" i="2"/>
  <c r="I258" i="2"/>
  <c r="F246" i="2"/>
  <c r="F230" i="2"/>
  <c r="E258" i="2"/>
  <c r="I253" i="2"/>
  <c r="E232" i="2"/>
  <c r="I263" i="2"/>
  <c r="H251" i="2"/>
  <c r="H263" i="2"/>
  <c r="E253" i="2"/>
  <c r="F263" i="2"/>
  <c r="I267" i="2"/>
  <c r="E268" i="2"/>
  <c r="E248" i="2"/>
  <c r="I241" i="2"/>
  <c r="G268" i="2"/>
  <c r="F268" i="2"/>
  <c r="G263" i="2"/>
  <c r="I248" i="2"/>
  <c r="H253" i="2"/>
  <c r="I261" i="2"/>
  <c r="G253" i="2"/>
  <c r="H248" i="2"/>
  <c r="F257" i="2"/>
  <c r="F267" i="2"/>
  <c r="E257" i="2"/>
  <c r="H240" i="2"/>
  <c r="F260" i="2"/>
  <c r="H241" i="2"/>
  <c r="E260" i="2"/>
  <c r="G241" i="2"/>
  <c r="E256" i="2"/>
  <c r="H245" i="2"/>
  <c r="H261" i="2"/>
  <c r="F241" i="2"/>
  <c r="G248" i="2"/>
  <c r="E249" i="2"/>
  <c r="G257" i="2"/>
  <c r="I257" i="2"/>
  <c r="G267" i="2"/>
  <c r="I256" i="2"/>
  <c r="I245" i="2"/>
  <c r="I240" i="2"/>
  <c r="F245" i="2"/>
  <c r="E229" i="2"/>
  <c r="H256" i="2"/>
  <c r="F264" i="2"/>
  <c r="G245" i="2"/>
  <c r="H244" i="2"/>
  <c r="I229" i="2"/>
  <c r="E251" i="2"/>
  <c r="E264" i="2"/>
  <c r="E265" i="2"/>
  <c r="H265" i="2"/>
  <c r="I265" i="2"/>
  <c r="F240" i="2"/>
  <c r="F229" i="2"/>
  <c r="G244" i="2"/>
  <c r="I268" i="2"/>
  <c r="H229" i="2"/>
  <c r="I251" i="2"/>
  <c r="G264" i="2"/>
  <c r="H269" i="2"/>
  <c r="F265" i="2"/>
  <c r="I244" i="2"/>
  <c r="G249" i="2"/>
  <c r="H260" i="2"/>
  <c r="F244" i="2"/>
  <c r="G261" i="2"/>
  <c r="G256" i="2"/>
  <c r="I264" i="2"/>
  <c r="F261" i="2"/>
  <c r="I249" i="2"/>
  <c r="H267" i="2"/>
  <c r="G269" i="2"/>
  <c r="G251" i="2"/>
  <c r="F249" i="2"/>
  <c r="G260" i="2"/>
  <c r="G240" i="2"/>
  <c r="E269" i="2"/>
  <c r="F269" i="2"/>
  <c r="F228" i="2"/>
  <c r="E228" i="2"/>
  <c r="H228" i="2"/>
  <c r="I228" i="2"/>
  <c r="G228" i="2"/>
  <c r="I259" i="2"/>
  <c r="E259" i="2"/>
  <c r="F259" i="2"/>
  <c r="G259" i="2"/>
  <c r="H259" i="2"/>
  <c r="F266" i="2"/>
  <c r="G266" i="2"/>
  <c r="H266" i="2"/>
  <c r="I266" i="2"/>
  <c r="E266" i="2"/>
  <c r="E252" i="2"/>
  <c r="F252" i="2"/>
  <c r="G252" i="2"/>
  <c r="H252" i="2"/>
  <c r="I252" i="2"/>
  <c r="E255" i="2"/>
  <c r="F255" i="2"/>
  <c r="G255" i="2"/>
  <c r="H255" i="2"/>
  <c r="I255" i="2"/>
  <c r="G237" i="2"/>
  <c r="H237" i="2"/>
  <c r="I237" i="2"/>
  <c r="E237" i="2"/>
  <c r="F237" i="2"/>
  <c r="I243" i="2"/>
  <c r="E243" i="2"/>
  <c r="G243" i="2"/>
  <c r="F243" i="2"/>
  <c r="H243" i="2"/>
  <c r="I235" i="2"/>
  <c r="E235" i="2"/>
  <c r="H235" i="2"/>
  <c r="F235" i="2"/>
  <c r="G235" i="2"/>
  <c r="E233" i="2"/>
  <c r="F233" i="2"/>
  <c r="G233" i="2"/>
  <c r="H233" i="2"/>
  <c r="I233" i="2"/>
  <c r="E236" i="2"/>
  <c r="F236" i="2"/>
  <c r="G236" i="2"/>
  <c r="H236" i="2"/>
  <c r="I236" i="2"/>
  <c r="E238" i="2"/>
  <c r="F238" i="2"/>
  <c r="H238" i="2"/>
  <c r="I238" i="2"/>
  <c r="G238" i="2"/>
  <c r="F234" i="2"/>
  <c r="G234" i="2"/>
  <c r="H234" i="2"/>
  <c r="I234" i="2"/>
  <c r="E234" i="2"/>
  <c r="I227" i="2"/>
  <c r="E227" i="2"/>
  <c r="F227" i="2"/>
  <c r="G227" i="2"/>
  <c r="H227" i="2"/>
  <c r="J185" i="2"/>
  <c r="J186" i="2"/>
  <c r="J187" i="2"/>
  <c r="J184" i="2"/>
  <c r="J145" i="2"/>
  <c r="J146" i="2"/>
  <c r="J147" i="2"/>
  <c r="J144" i="2"/>
  <c r="R127" i="2"/>
  <c r="X127" i="2" s="1"/>
  <c r="R128" i="2"/>
  <c r="X128" i="2" s="1"/>
  <c r="R129" i="2"/>
  <c r="X129" i="2" s="1"/>
  <c r="R130" i="2"/>
  <c r="X130" i="2"/>
  <c r="R131" i="2"/>
  <c r="X131" i="2" s="1"/>
  <c r="R132" i="2"/>
  <c r="V132" i="2"/>
  <c r="R133" i="2"/>
  <c r="V133" i="2"/>
  <c r="R134" i="2"/>
  <c r="W134" i="2"/>
  <c r="R135" i="2"/>
  <c r="U135" i="2"/>
  <c r="R136" i="2"/>
  <c r="T136" i="2"/>
  <c r="R137" i="2"/>
  <c r="U137" i="2"/>
  <c r="R138" i="2"/>
  <c r="U138" i="2"/>
  <c r="R126" i="2"/>
  <c r="T126" i="2" s="1"/>
  <c r="P127" i="2"/>
  <c r="S127" i="2" s="1"/>
  <c r="P128" i="2"/>
  <c r="S128" i="2" s="1"/>
  <c r="P129" i="2"/>
  <c r="S129" i="2" s="1"/>
  <c r="P130" i="2"/>
  <c r="S130" i="2" s="1"/>
  <c r="P131" i="2"/>
  <c r="S131" i="2" s="1"/>
  <c r="P132" i="2"/>
  <c r="S132" i="2" s="1"/>
  <c r="P133" i="2"/>
  <c r="S133" i="2"/>
  <c r="P134" i="2"/>
  <c r="S134" i="2"/>
  <c r="P135" i="2"/>
  <c r="S135" i="2"/>
  <c r="P136" i="2"/>
  <c r="S136" i="2"/>
  <c r="P137" i="2"/>
  <c r="S137" i="2"/>
  <c r="P138" i="2"/>
  <c r="S138" i="2"/>
  <c r="P126" i="2"/>
  <c r="S126" i="2"/>
  <c r="T137" i="2"/>
  <c r="T135" i="2"/>
  <c r="V131" i="2"/>
  <c r="V130" i="2"/>
  <c r="V129" i="2"/>
  <c r="T129" i="2"/>
  <c r="T128" i="2"/>
  <c r="T127" i="2"/>
  <c r="T134" i="2"/>
  <c r="T133" i="2"/>
  <c r="U134" i="2"/>
  <c r="T132" i="2"/>
  <c r="U128" i="2"/>
  <c r="T131" i="2"/>
  <c r="U127" i="2"/>
  <c r="T138" i="2"/>
  <c r="T130" i="2"/>
  <c r="X138" i="2"/>
  <c r="X137" i="2"/>
  <c r="X136" i="2"/>
  <c r="U136" i="2"/>
  <c r="X135" i="2"/>
  <c r="X134" i="2"/>
  <c r="W133" i="2"/>
  <c r="W132" i="2"/>
  <c r="V126" i="2"/>
  <c r="W131" i="2"/>
  <c r="U133" i="2"/>
  <c r="V138" i="2"/>
  <c r="W138" i="2"/>
  <c r="W130" i="2"/>
  <c r="U132" i="2"/>
  <c r="V137" i="2"/>
  <c r="W137" i="2"/>
  <c r="W129" i="2"/>
  <c r="U126" i="2"/>
  <c r="U131" i="2"/>
  <c r="V136" i="2"/>
  <c r="W136" i="2"/>
  <c r="W128" i="2"/>
  <c r="X133" i="2"/>
  <c r="U130" i="2"/>
  <c r="V135" i="2"/>
  <c r="W135" i="2"/>
  <c r="W127" i="2"/>
  <c r="U129" i="2"/>
  <c r="V134" i="2"/>
  <c r="X126" i="2"/>
  <c r="X132" i="2"/>
  <c r="V128" i="2"/>
  <c r="V127" i="2"/>
  <c r="W126" i="2"/>
  <c r="D39" i="23"/>
  <c r="E39" i="23"/>
  <c r="F39" i="23"/>
  <c r="G39" i="23"/>
  <c r="C39" i="23"/>
  <c r="D48" i="21"/>
  <c r="H48" i="21" s="1"/>
  <c r="D47" i="21"/>
  <c r="H47" i="21" s="1"/>
  <c r="D46" i="21"/>
  <c r="H46" i="21" s="1"/>
  <c r="D7" i="21"/>
  <c r="D6" i="21"/>
  <c r="C73" i="2"/>
  <c r="B73" i="2"/>
  <c r="H100" i="1"/>
  <c r="H99" i="1"/>
  <c r="H98" i="1"/>
  <c r="J156" i="2"/>
  <c r="J155" i="2"/>
  <c r="J154" i="2"/>
  <c r="J153" i="2"/>
  <c r="J152" i="2"/>
  <c r="J151" i="2"/>
  <c r="D161" i="2"/>
  <c r="E161" i="2" s="1"/>
  <c r="D162" i="2"/>
  <c r="E162" i="2"/>
  <c r="D160" i="2"/>
  <c r="E160" i="2" s="1"/>
  <c r="E163" i="2" s="1"/>
  <c r="S18" i="1"/>
  <c r="B104" i="2"/>
  <c r="M87" i="2"/>
  <c r="I25" i="2"/>
  <c r="F43" i="10"/>
  <c r="F42" i="10"/>
  <c r="F41" i="10"/>
  <c r="G41" i="10" s="1"/>
  <c r="F40" i="10"/>
  <c r="G40" i="10" s="1"/>
  <c r="F39" i="10"/>
  <c r="F38" i="10"/>
  <c r="F37" i="10"/>
  <c r="G38" i="10" s="1"/>
  <c r="F36" i="10"/>
  <c r="G36" i="10" s="1"/>
  <c r="F35" i="10"/>
  <c r="F34" i="10"/>
  <c r="F33" i="10"/>
  <c r="G33" i="10" s="1"/>
  <c r="F32" i="10"/>
  <c r="G32" i="10" s="1"/>
  <c r="F31" i="10"/>
  <c r="F30" i="10"/>
  <c r="F29" i="10"/>
  <c r="F28" i="10"/>
  <c r="G29" i="10" s="1"/>
  <c r="F27" i="10"/>
  <c r="F26" i="10"/>
  <c r="F25" i="10"/>
  <c r="G26" i="10" s="1"/>
  <c r="F24" i="10"/>
  <c r="G24" i="10" s="1"/>
  <c r="F23" i="10"/>
  <c r="F22" i="10"/>
  <c r="F21" i="10"/>
  <c r="G21" i="10" s="1"/>
  <c r="F20" i="10"/>
  <c r="G20" i="10" s="1"/>
  <c r="F19" i="10"/>
  <c r="F18" i="10"/>
  <c r="F17" i="10"/>
  <c r="G18" i="10" s="1"/>
  <c r="F16" i="10"/>
  <c r="F15" i="10"/>
  <c r="F14" i="10"/>
  <c r="F13" i="10"/>
  <c r="G13" i="10" s="1"/>
  <c r="F12" i="10"/>
  <c r="F11" i="10"/>
  <c r="F10" i="10"/>
  <c r="F9" i="10"/>
  <c r="G9" i="10" s="1"/>
  <c r="F8" i="10"/>
  <c r="G8" i="10" s="1"/>
  <c r="F7" i="10"/>
  <c r="F6" i="10"/>
  <c r="F5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G180" i="2"/>
  <c r="J191" i="2"/>
  <c r="J192" i="2"/>
  <c r="J193" i="2"/>
  <c r="J194" i="2"/>
  <c r="J195" i="2"/>
  <c r="J190" i="2"/>
  <c r="C211" i="2"/>
  <c r="C212" i="2"/>
  <c r="C215" i="2"/>
  <c r="D215" i="2" s="1"/>
  <c r="C216" i="2"/>
  <c r="C217" i="2"/>
  <c r="C218" i="2"/>
  <c r="D218" i="2" s="1"/>
  <c r="C219" i="2"/>
  <c r="D219" i="2" s="1"/>
  <c r="C220" i="2"/>
  <c r="C221" i="2"/>
  <c r="C222" i="2"/>
  <c r="C223" i="2"/>
  <c r="D223" i="2" s="1"/>
  <c r="C224" i="2"/>
  <c r="C225" i="2"/>
  <c r="C210" i="2"/>
  <c r="D210" i="2" s="1"/>
  <c r="B211" i="2"/>
  <c r="B214" i="2"/>
  <c r="B215" i="2"/>
  <c r="B216" i="2"/>
  <c r="B217" i="2"/>
  <c r="B218" i="2"/>
  <c r="B219" i="2"/>
  <c r="B220" i="2"/>
  <c r="B221" i="2"/>
  <c r="D221" i="2" s="1"/>
  <c r="B222" i="2"/>
  <c r="B223" i="2"/>
  <c r="B224" i="2"/>
  <c r="B225" i="2"/>
  <c r="D225" i="2" s="1"/>
  <c r="B210" i="2"/>
  <c r="D213" i="2"/>
  <c r="G213" i="2" s="1"/>
  <c r="D216" i="2"/>
  <c r="H216" i="2" s="1"/>
  <c r="D224" i="2"/>
  <c r="E224" i="2" s="1"/>
  <c r="D214" i="2"/>
  <c r="I214" i="2" s="1"/>
  <c r="D212" i="2"/>
  <c r="I212" i="2" s="1"/>
  <c r="D211" i="2"/>
  <c r="F211" i="2" s="1"/>
  <c r="D217" i="2"/>
  <c r="H217" i="2" s="1"/>
  <c r="D220" i="2"/>
  <c r="E220" i="2" s="1"/>
  <c r="D222" i="2"/>
  <c r="H222" i="2" s="1"/>
  <c r="I216" i="2"/>
  <c r="G212" i="2"/>
  <c r="I211" i="2"/>
  <c r="E213" i="2"/>
  <c r="H214" i="2"/>
  <c r="H213" i="2"/>
  <c r="F213" i="2"/>
  <c r="E214" i="2"/>
  <c r="I213" i="2"/>
  <c r="F214" i="2"/>
  <c r="E211" i="2"/>
  <c r="E222" i="2"/>
  <c r="G222" i="2"/>
  <c r="F222" i="2"/>
  <c r="G214" i="2"/>
  <c r="E217" i="2"/>
  <c r="H211" i="2"/>
  <c r="H220" i="2"/>
  <c r="I220" i="2"/>
  <c r="G7" i="10"/>
  <c r="G6" i="10"/>
  <c r="F9" i="17"/>
  <c r="F13" i="17" s="1"/>
  <c r="M9" i="17"/>
  <c r="M33" i="17" s="1"/>
  <c r="L9" i="17"/>
  <c r="L30" i="17" s="1"/>
  <c r="J9" i="17"/>
  <c r="J45" i="17" s="1"/>
  <c r="I9" i="17"/>
  <c r="H9" i="17"/>
  <c r="H32" i="17" s="1"/>
  <c r="G9" i="17"/>
  <c r="G24" i="17" s="1"/>
  <c r="L45" i="17"/>
  <c r="L34" i="17"/>
  <c r="L43" i="17"/>
  <c r="L40" i="17"/>
  <c r="J31" i="17"/>
  <c r="H25" i="17"/>
  <c r="L3" i="1"/>
  <c r="M3" i="1" s="1"/>
  <c r="O3" i="1" s="1"/>
  <c r="L4" i="1"/>
  <c r="M4" i="1" s="1"/>
  <c r="O4" i="1" s="1"/>
  <c r="L5" i="1"/>
  <c r="M5" i="1" s="1"/>
  <c r="O5" i="1" s="1"/>
  <c r="L6" i="1"/>
  <c r="M6" i="1" s="1"/>
  <c r="O6" i="1" s="1"/>
  <c r="L7" i="1"/>
  <c r="M7" i="1"/>
  <c r="O7" i="1" s="1"/>
  <c r="L8" i="1"/>
  <c r="M8" i="1" s="1"/>
  <c r="O8" i="1" s="1"/>
  <c r="L9" i="1"/>
  <c r="M9" i="1" s="1"/>
  <c r="O9" i="1" s="1"/>
  <c r="L10" i="1"/>
  <c r="M10" i="1"/>
  <c r="O10" i="1" s="1"/>
  <c r="L11" i="1"/>
  <c r="M11" i="1" s="1"/>
  <c r="O11" i="1" s="1"/>
  <c r="L12" i="1"/>
  <c r="M12" i="1" s="1"/>
  <c r="O12" i="1" s="1"/>
  <c r="L15" i="1"/>
  <c r="M15" i="1" s="1"/>
  <c r="O15" i="1" s="1"/>
  <c r="L16" i="1"/>
  <c r="M16" i="1" s="1"/>
  <c r="O16" i="1" s="1"/>
  <c r="L17" i="1"/>
  <c r="M17" i="1" s="1"/>
  <c r="O17" i="1" s="1"/>
  <c r="L18" i="1"/>
  <c r="M18" i="1" s="1"/>
  <c r="O18" i="1" s="1"/>
  <c r="L19" i="1"/>
  <c r="M19" i="1" s="1"/>
  <c r="O19" i="1" s="1"/>
  <c r="L20" i="1"/>
  <c r="M20" i="1" s="1"/>
  <c r="O20" i="1" s="1"/>
  <c r="L22" i="1"/>
  <c r="M22" i="1" s="1"/>
  <c r="O22" i="1" s="1"/>
  <c r="L23" i="1"/>
  <c r="M23" i="1"/>
  <c r="O23" i="1" s="1"/>
  <c r="L24" i="1"/>
  <c r="M24" i="1" s="1"/>
  <c r="O24" i="1" s="1"/>
  <c r="L25" i="1"/>
  <c r="M25" i="1" s="1"/>
  <c r="O25" i="1" s="1"/>
  <c r="L26" i="1"/>
  <c r="M26" i="1"/>
  <c r="L27" i="1"/>
  <c r="M27" i="1" s="1"/>
  <c r="L28" i="1"/>
  <c r="M28" i="1" s="1"/>
  <c r="O28" i="1" s="1"/>
  <c r="L29" i="1"/>
  <c r="M29" i="1" s="1"/>
  <c r="O29" i="1" s="1"/>
  <c r="L30" i="1"/>
  <c r="M30" i="1"/>
  <c r="O30" i="1" s="1"/>
  <c r="L31" i="1"/>
  <c r="M31" i="1" s="1"/>
  <c r="O31" i="1" s="1"/>
  <c r="L32" i="1"/>
  <c r="M32" i="1" s="1"/>
  <c r="O32" i="1" s="1"/>
  <c r="L33" i="1"/>
  <c r="M33" i="1" s="1"/>
  <c r="O33" i="1" s="1"/>
  <c r="L34" i="1"/>
  <c r="M34" i="1" s="1"/>
  <c r="O34" i="1" s="1"/>
  <c r="L35" i="1"/>
  <c r="M35" i="1" s="1"/>
  <c r="O35" i="1" s="1"/>
  <c r="O106" i="1" s="1"/>
  <c r="L36" i="1"/>
  <c r="M36" i="1" s="1"/>
  <c r="O36" i="1" s="1"/>
  <c r="L37" i="1"/>
  <c r="M37" i="1" s="1"/>
  <c r="O37" i="1" s="1"/>
  <c r="L38" i="1"/>
  <c r="M38" i="1" s="1"/>
  <c r="O38" i="1" s="1"/>
  <c r="L39" i="1"/>
  <c r="M39" i="1" s="1"/>
  <c r="O39" i="1" s="1"/>
  <c r="L40" i="1"/>
  <c r="M40" i="1" s="1"/>
  <c r="O40" i="1" s="1"/>
  <c r="L41" i="1"/>
  <c r="M41" i="1" s="1"/>
  <c r="O41" i="1" s="1"/>
  <c r="L42" i="1"/>
  <c r="M42" i="1"/>
  <c r="O42" i="1" s="1"/>
  <c r="L43" i="1"/>
  <c r="M43" i="1" s="1"/>
  <c r="O43" i="1" s="1"/>
  <c r="L44" i="1"/>
  <c r="M44" i="1" s="1"/>
  <c r="O44" i="1" s="1"/>
  <c r="L45" i="1"/>
  <c r="M45" i="1" s="1"/>
  <c r="O45" i="1" s="1"/>
  <c r="L46" i="1"/>
  <c r="M46" i="1" s="1"/>
  <c r="O46" i="1" s="1"/>
  <c r="L47" i="1"/>
  <c r="M47" i="1" s="1"/>
  <c r="O47" i="1" s="1"/>
  <c r="L48" i="1"/>
  <c r="M48" i="1" s="1"/>
  <c r="O48" i="1" s="1"/>
  <c r="L49" i="1"/>
  <c r="M49" i="1"/>
  <c r="O49" i="1" s="1"/>
  <c r="L50" i="1"/>
  <c r="M50" i="1" s="1"/>
  <c r="O50" i="1" s="1"/>
  <c r="L51" i="1"/>
  <c r="M51" i="1" s="1"/>
  <c r="O51" i="1" s="1"/>
  <c r="L52" i="1"/>
  <c r="M52" i="1"/>
  <c r="L53" i="1"/>
  <c r="M53" i="1" s="1"/>
  <c r="O53" i="1" s="1"/>
  <c r="L54" i="1"/>
  <c r="M54" i="1" s="1"/>
  <c r="O54" i="1" s="1"/>
  <c r="L55" i="1"/>
  <c r="M55" i="1" s="1"/>
  <c r="O55" i="1" s="1"/>
  <c r="L56" i="1"/>
  <c r="M56" i="1" s="1"/>
  <c r="O56" i="1" s="1"/>
  <c r="L57" i="1"/>
  <c r="M57" i="1" s="1"/>
  <c r="O57" i="1" s="1"/>
  <c r="L58" i="1"/>
  <c r="M58" i="1" s="1"/>
  <c r="O58" i="1" s="1"/>
  <c r="L59" i="1"/>
  <c r="M59" i="1" s="1"/>
  <c r="O59" i="1" s="1"/>
  <c r="L60" i="1"/>
  <c r="M60" i="1" s="1"/>
  <c r="O60" i="1" s="1"/>
  <c r="L61" i="1"/>
  <c r="M61" i="1" s="1"/>
  <c r="O61" i="1" s="1"/>
  <c r="L62" i="1"/>
  <c r="M62" i="1" s="1"/>
  <c r="O62" i="1" s="1"/>
  <c r="L63" i="1"/>
  <c r="M63" i="1"/>
  <c r="L64" i="1"/>
  <c r="M64" i="1"/>
  <c r="O64" i="1" s="1"/>
  <c r="L65" i="1"/>
  <c r="M65" i="1" s="1"/>
  <c r="O65" i="1" s="1"/>
  <c r="L66" i="1"/>
  <c r="M66" i="1" s="1"/>
  <c r="O66" i="1" s="1"/>
  <c r="L67" i="1"/>
  <c r="M67" i="1" s="1"/>
  <c r="O67" i="1" s="1"/>
  <c r="L68" i="1"/>
  <c r="M68" i="1" s="1"/>
  <c r="O68" i="1" s="1"/>
  <c r="L69" i="1"/>
  <c r="M69" i="1" s="1"/>
  <c r="O69" i="1" s="1"/>
  <c r="L70" i="1"/>
  <c r="M70" i="1" s="1"/>
  <c r="O70" i="1" s="1"/>
  <c r="L71" i="1"/>
  <c r="M71" i="1" s="1"/>
  <c r="O71" i="1" s="1"/>
  <c r="L72" i="1"/>
  <c r="M72" i="1" s="1"/>
  <c r="O72" i="1" s="1"/>
  <c r="L73" i="1"/>
  <c r="M73" i="1"/>
  <c r="O73" i="1" s="1"/>
  <c r="L74" i="1"/>
  <c r="M74" i="1" s="1"/>
  <c r="O74" i="1" s="1"/>
  <c r="L75" i="1"/>
  <c r="M75" i="1" s="1"/>
  <c r="O75" i="1" s="1"/>
  <c r="L76" i="1"/>
  <c r="M76" i="1" s="1"/>
  <c r="O76" i="1" s="1"/>
  <c r="L77" i="1"/>
  <c r="M77" i="1" s="1"/>
  <c r="O77" i="1" s="1"/>
  <c r="L78" i="1"/>
  <c r="M78" i="1" s="1"/>
  <c r="O78" i="1" s="1"/>
  <c r="L79" i="1"/>
  <c r="M79" i="1" s="1"/>
  <c r="O79" i="1" s="1"/>
  <c r="L80" i="1"/>
  <c r="M80" i="1"/>
  <c r="L81" i="1"/>
  <c r="M81" i="1" s="1"/>
  <c r="O81" i="1" s="1"/>
  <c r="L82" i="1"/>
  <c r="M82" i="1" s="1"/>
  <c r="O82" i="1" s="1"/>
  <c r="L83" i="1"/>
  <c r="M83" i="1" s="1"/>
  <c r="O83" i="1" s="1"/>
  <c r="L84" i="1"/>
  <c r="M84" i="1" s="1"/>
  <c r="O84" i="1" s="1"/>
  <c r="L85" i="1"/>
  <c r="M85" i="1" s="1"/>
  <c r="O85" i="1" s="1"/>
  <c r="L86" i="1"/>
  <c r="M86" i="1" s="1"/>
  <c r="O86" i="1" s="1"/>
  <c r="L87" i="1"/>
  <c r="M87" i="1" s="1"/>
  <c r="O87" i="1" s="1"/>
  <c r="L88" i="1"/>
  <c r="M88" i="1" s="1"/>
  <c r="O88" i="1" s="1"/>
  <c r="L89" i="1"/>
  <c r="M89" i="1" s="1"/>
  <c r="O89" i="1" s="1"/>
  <c r="L90" i="1"/>
  <c r="M90" i="1" s="1"/>
  <c r="O90" i="1" s="1"/>
  <c r="L91" i="1"/>
  <c r="M91" i="1" s="1"/>
  <c r="O91" i="1" s="1"/>
  <c r="L92" i="1"/>
  <c r="M92" i="1" s="1"/>
  <c r="O92" i="1" s="1"/>
  <c r="L93" i="1"/>
  <c r="M93" i="1" s="1"/>
  <c r="O93" i="1" s="1"/>
  <c r="L94" i="1"/>
  <c r="M94" i="1" s="1"/>
  <c r="O94" i="1" s="1"/>
  <c r="L95" i="1"/>
  <c r="M95" i="1"/>
  <c r="O95" i="1" s="1"/>
  <c r="L96" i="1"/>
  <c r="M96" i="1" s="1"/>
  <c r="O96" i="1" s="1"/>
  <c r="L97" i="1"/>
  <c r="M97" i="1" s="1"/>
  <c r="O97" i="1" s="1"/>
  <c r="L2" i="1"/>
  <c r="M2" i="1" s="1"/>
  <c r="O2" i="1" s="1"/>
  <c r="O80" i="1"/>
  <c r="O26" i="1"/>
  <c r="O63" i="1"/>
  <c r="O52" i="1"/>
  <c r="D45" i="13"/>
  <c r="D46" i="13"/>
  <c r="D47" i="13"/>
  <c r="D48" i="13"/>
  <c r="D49" i="13"/>
  <c r="D50" i="13"/>
  <c r="D51" i="13"/>
  <c r="D44" i="13"/>
  <c r="D37" i="13"/>
  <c r="G15" i="10"/>
  <c r="G16" i="10"/>
  <c r="G22" i="10"/>
  <c r="G23" i="10"/>
  <c r="G30" i="10"/>
  <c r="G31" i="10"/>
  <c r="G34" i="10"/>
  <c r="G37" i="10"/>
  <c r="G39" i="10"/>
  <c r="G42" i="10"/>
  <c r="G17" i="10"/>
  <c r="G12" i="10"/>
  <c r="G43" i="10"/>
  <c r="G35" i="10"/>
  <c r="G27" i="10"/>
  <c r="G19" i="10"/>
  <c r="G11" i="10"/>
  <c r="G10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E73" i="2"/>
  <c r="D73" i="2"/>
  <c r="M92" i="2"/>
  <c r="M91" i="2"/>
  <c r="M90" i="2"/>
  <c r="M89" i="2"/>
  <c r="M88" i="2"/>
  <c r="I30" i="2"/>
  <c r="I29" i="2"/>
  <c r="I28" i="2"/>
  <c r="I27" i="2"/>
  <c r="I26" i="2"/>
  <c r="I24" i="2"/>
  <c r="B20" i="2"/>
  <c r="O27" i="1"/>
  <c r="C102" i="21"/>
  <c r="C87" i="21"/>
  <c r="I225" i="2" l="1"/>
  <c r="G225" i="2"/>
  <c r="H225" i="2"/>
  <c r="E225" i="2"/>
  <c r="F225" i="2"/>
  <c r="E223" i="2"/>
  <c r="G223" i="2"/>
  <c r="I223" i="2"/>
  <c r="H223" i="2"/>
  <c r="F223" i="2"/>
  <c r="I215" i="2"/>
  <c r="H215" i="2"/>
  <c r="G215" i="2"/>
  <c r="F215" i="2"/>
  <c r="E215" i="2"/>
  <c r="E210" i="2"/>
  <c r="I210" i="2"/>
  <c r="H210" i="2"/>
  <c r="G210" i="2"/>
  <c r="F210" i="2"/>
  <c r="H221" i="2"/>
  <c r="E221" i="2"/>
  <c r="F221" i="2"/>
  <c r="I221" i="2"/>
  <c r="G221" i="2"/>
  <c r="I219" i="2"/>
  <c r="H219" i="2"/>
  <c r="G219" i="2"/>
  <c r="E219" i="2"/>
  <c r="F219" i="2"/>
  <c r="G218" i="2"/>
  <c r="F218" i="2"/>
  <c r="H218" i="2"/>
  <c r="I218" i="2"/>
  <c r="E218" i="2"/>
  <c r="H224" i="2"/>
  <c r="G28" i="10"/>
  <c r="G14" i="10"/>
  <c r="F220" i="2"/>
  <c r="F217" i="2"/>
  <c r="E212" i="2"/>
  <c r="I224" i="2"/>
  <c r="F224" i="2"/>
  <c r="G211" i="2"/>
  <c r="F216" i="2"/>
  <c r="G216" i="2"/>
  <c r="G25" i="10"/>
  <c r="G217" i="2"/>
  <c r="I217" i="2"/>
  <c r="G220" i="2"/>
  <c r="F212" i="2"/>
  <c r="H212" i="2"/>
  <c r="G224" i="2"/>
  <c r="I222" i="2"/>
  <c r="E216" i="2"/>
  <c r="J27" i="17"/>
  <c r="J30" i="17"/>
  <c r="J26" i="17"/>
  <c r="L39" i="17"/>
  <c r="H17" i="17"/>
  <c r="F42" i="17"/>
  <c r="H19" i="17"/>
  <c r="H43" i="17"/>
  <c r="H29" i="17"/>
  <c r="H20" i="17"/>
  <c r="F11" i="17"/>
  <c r="H26" i="17"/>
  <c r="H28" i="17"/>
  <c r="H18" i="17"/>
  <c r="H27" i="17"/>
  <c r="J16" i="17"/>
  <c r="J32" i="17"/>
  <c r="L31" i="17"/>
  <c r="J22" i="17"/>
  <c r="J21" i="17"/>
  <c r="J43" i="17"/>
  <c r="J42" i="17"/>
  <c r="L41" i="17"/>
  <c r="L25" i="17"/>
  <c r="L36" i="17"/>
  <c r="L42" i="17"/>
  <c r="L38" i="17"/>
  <c r="L29" i="17"/>
  <c r="J23" i="17"/>
  <c r="J14" i="17"/>
  <c r="J25" i="17"/>
  <c r="J40" i="17"/>
  <c r="J19" i="17"/>
  <c r="J18" i="17"/>
  <c r="L26" i="17"/>
  <c r="L32" i="17"/>
  <c r="L33" i="17"/>
  <c r="L37" i="17"/>
  <c r="J39" i="17"/>
  <c r="J33" i="17"/>
  <c r="J20" i="17"/>
  <c r="J44" i="17"/>
  <c r="J41" i="17"/>
  <c r="J35" i="17"/>
  <c r="J34" i="17"/>
  <c r="L27" i="17"/>
  <c r="L44" i="17"/>
  <c r="L35" i="17"/>
  <c r="L28" i="17"/>
  <c r="J37" i="17"/>
  <c r="J13" i="17"/>
  <c r="G38" i="17"/>
  <c r="M35" i="17"/>
  <c r="H37" i="17"/>
  <c r="M29" i="17"/>
  <c r="G45" i="17"/>
  <c r="G12" i="17"/>
  <c r="G39" i="17"/>
  <c r="M44" i="17"/>
  <c r="G43" i="17"/>
  <c r="H22" i="17"/>
  <c r="G16" i="17"/>
  <c r="G31" i="17"/>
  <c r="G30" i="17"/>
  <c r="M40" i="17"/>
  <c r="M41" i="17"/>
  <c r="M36" i="17"/>
  <c r="M27" i="17"/>
  <c r="G37" i="17"/>
  <c r="G13" i="17"/>
  <c r="M45" i="17"/>
  <c r="M38" i="17"/>
  <c r="G26" i="17"/>
  <c r="G17" i="17"/>
  <c r="G23" i="17"/>
  <c r="G22" i="17"/>
  <c r="M30" i="17"/>
  <c r="M28" i="17"/>
  <c r="M42" i="17"/>
  <c r="G11" i="17"/>
  <c r="G29" i="17"/>
  <c r="G33" i="17"/>
  <c r="M31" i="17"/>
  <c r="G36" i="17"/>
  <c r="G27" i="17"/>
  <c r="G15" i="17"/>
  <c r="G14" i="17"/>
  <c r="M39" i="17"/>
  <c r="M43" i="17"/>
  <c r="M34" i="17"/>
  <c r="G32" i="17"/>
  <c r="G44" i="17"/>
  <c r="H40" i="17"/>
  <c r="H35" i="17"/>
  <c r="G25" i="17"/>
  <c r="G28" i="17"/>
  <c r="G42" i="17"/>
  <c r="G20" i="17"/>
  <c r="M37" i="17"/>
  <c r="J24" i="17"/>
  <c r="J17" i="17"/>
  <c r="J15" i="17"/>
  <c r="J28" i="17"/>
  <c r="G40" i="17"/>
  <c r="G41" i="17"/>
  <c r="G18" i="17"/>
  <c r="G19" i="17"/>
  <c r="G34" i="17"/>
  <c r="M32" i="17"/>
  <c r="J38" i="17"/>
  <c r="J36" i="17"/>
  <c r="J29" i="17"/>
  <c r="G35" i="17"/>
  <c r="F45" i="17"/>
  <c r="F39" i="17"/>
  <c r="F41" i="17"/>
  <c r="F27" i="17"/>
  <c r="F23" i="17"/>
  <c r="F38" i="17"/>
  <c r="F30" i="17"/>
  <c r="F22" i="17"/>
  <c r="F17" i="17"/>
  <c r="F34" i="17"/>
  <c r="F44" i="17"/>
  <c r="F40" i="17"/>
  <c r="F29" i="17"/>
  <c r="F31" i="17"/>
  <c r="F28" i="17"/>
  <c r="F26" i="17"/>
  <c r="F14" i="17"/>
  <c r="F35" i="17"/>
  <c r="F20" i="17"/>
  <c r="F43" i="17"/>
  <c r="F25" i="17"/>
  <c r="F36" i="17"/>
  <c r="F21" i="17"/>
  <c r="F15" i="17"/>
  <c r="F19" i="17"/>
  <c r="F10" i="17"/>
  <c r="F33" i="17"/>
  <c r="F12" i="17"/>
  <c r="F32" i="17"/>
  <c r="F24" i="17"/>
  <c r="F16" i="17"/>
  <c r="F37" i="17"/>
  <c r="F18" i="17"/>
  <c r="H34" i="17"/>
  <c r="H33" i="17"/>
  <c r="H31" i="17"/>
  <c r="H16" i="17"/>
  <c r="H38" i="17"/>
  <c r="H36" i="17"/>
  <c r="H21" i="17"/>
  <c r="H39" i="17"/>
  <c r="H42" i="17"/>
  <c r="H41" i="17"/>
  <c r="H44" i="17"/>
  <c r="H30" i="17"/>
  <c r="H15" i="17"/>
  <c r="H24" i="17"/>
  <c r="H45" i="17"/>
  <c r="O104" i="1"/>
  <c r="Q104" i="1"/>
  <c r="P104" i="1"/>
  <c r="H6" i="10"/>
  <c r="R11" i="17"/>
  <c r="I19" i="17"/>
  <c r="I33" i="17"/>
  <c r="I13" i="17"/>
  <c r="I28" i="17"/>
  <c r="I31" i="17"/>
  <c r="I16" i="17"/>
  <c r="I22" i="17"/>
  <c r="I41" i="17"/>
  <c r="I17" i="17"/>
  <c r="I42" i="17"/>
  <c r="I39" i="17"/>
  <c r="I30" i="17"/>
  <c r="I27" i="17"/>
  <c r="I44" i="17"/>
  <c r="I45" i="17"/>
  <c r="I32" i="17"/>
  <c r="I36" i="17"/>
  <c r="I20" i="17"/>
  <c r="I29" i="17"/>
  <c r="I34" i="17"/>
  <c r="I24" i="17"/>
  <c r="I43" i="17"/>
  <c r="I12" i="17"/>
  <c r="I21" i="17"/>
  <c r="I37" i="17"/>
  <c r="I26" i="17"/>
  <c r="I18" i="17"/>
  <c r="I25" i="17"/>
  <c r="I38" i="17"/>
  <c r="I14" i="17"/>
  <c r="I15" i="17"/>
  <c r="I35" i="17"/>
  <c r="I23" i="17"/>
  <c r="I40" i="17"/>
  <c r="O105" i="1"/>
  <c r="H14" i="17"/>
  <c r="H23" i="17"/>
  <c r="G21" i="17"/>
  <c r="K163" i="2"/>
  <c r="J163" i="2"/>
  <c r="I163" i="2"/>
  <c r="G163" i="2"/>
  <c r="H163" i="2"/>
  <c r="F163" i="2"/>
  <c r="E164" i="2"/>
  <c r="L163" i="2"/>
  <c r="I82" i="21"/>
  <c r="L86" i="21"/>
  <c r="G86" i="21"/>
  <c r="K86" i="21"/>
  <c r="H86" i="21"/>
  <c r="F86" i="21"/>
  <c r="J86" i="21"/>
  <c r="D94" i="21"/>
  <c r="E93" i="21"/>
  <c r="I64" i="21"/>
  <c r="G114" i="21"/>
  <c r="L114" i="21"/>
  <c r="F114" i="21"/>
  <c r="K114" i="21"/>
  <c r="J114" i="21"/>
  <c r="H114" i="21"/>
  <c r="D90" i="21"/>
  <c r="E89" i="21"/>
  <c r="J101" i="21"/>
  <c r="H101" i="21"/>
  <c r="L101" i="21"/>
  <c r="F101" i="21"/>
  <c r="K101" i="21"/>
  <c r="G101" i="21"/>
  <c r="E105" i="21"/>
  <c r="D106" i="21"/>
  <c r="I66" i="21"/>
  <c r="L71" i="21"/>
  <c r="F71" i="21"/>
  <c r="K71" i="21"/>
  <c r="H71" i="21"/>
  <c r="J71" i="21"/>
  <c r="G71" i="21"/>
  <c r="D72" i="21"/>
  <c r="G177" i="21"/>
  <c r="D164" i="21"/>
  <c r="E184" i="21"/>
  <c r="D185" i="21"/>
  <c r="F161" i="21"/>
  <c r="G139" i="21"/>
  <c r="E156" i="21"/>
  <c r="D157" i="21"/>
  <c r="U149" i="2"/>
  <c r="T149" i="2"/>
  <c r="J104" i="21"/>
  <c r="H97" i="21"/>
  <c r="D140" i="21"/>
  <c r="E166" i="21"/>
  <c r="D167" i="21"/>
  <c r="E261" i="21"/>
  <c r="D262" i="21"/>
  <c r="D247" i="21"/>
  <c r="E246" i="21"/>
  <c r="D241" i="21"/>
  <c r="E240" i="21"/>
  <c r="D231" i="21"/>
  <c r="F230" i="21"/>
  <c r="E230" i="21"/>
  <c r="D253" i="21"/>
  <c r="F252" i="21"/>
  <c r="F151" i="21"/>
  <c r="D219" i="21"/>
  <c r="D152" i="21"/>
  <c r="H36" i="10" l="1"/>
  <c r="R34" i="17"/>
  <c r="R30" i="17"/>
  <c r="R28" i="17"/>
  <c r="R10" i="17"/>
  <c r="H4" i="10"/>
  <c r="R23" i="17"/>
  <c r="H14" i="10"/>
  <c r="R39" i="17"/>
  <c r="R20" i="17"/>
  <c r="H16" i="10"/>
  <c r="R33" i="17"/>
  <c r="E167" i="21"/>
  <c r="D168" i="21"/>
  <c r="E164" i="21"/>
  <c r="C165" i="21"/>
  <c r="D95" i="21"/>
  <c r="E94" i="21"/>
  <c r="R21" i="17"/>
  <c r="H26" i="10"/>
  <c r="R32" i="17"/>
  <c r="R45" i="17"/>
  <c r="H20" i="10"/>
  <c r="R18" i="17"/>
  <c r="R12" i="17"/>
  <c r="H8" i="10"/>
  <c r="R29" i="17"/>
  <c r="H42" i="10"/>
  <c r="H28" i="10"/>
  <c r="R22" i="17"/>
  <c r="H10" i="10"/>
  <c r="R13" i="17"/>
  <c r="I6" i="10"/>
  <c r="H7" i="10"/>
  <c r="I7" i="10" s="1"/>
  <c r="E152" i="21"/>
  <c r="D153" i="21"/>
  <c r="H219" i="21"/>
  <c r="F219" i="21"/>
  <c r="E219" i="21"/>
  <c r="D220" i="21"/>
  <c r="F231" i="21"/>
  <c r="D232" i="21"/>
  <c r="E231" i="21"/>
  <c r="E247" i="21"/>
  <c r="D248" i="21"/>
  <c r="F247" i="21"/>
  <c r="F166" i="21"/>
  <c r="G166" i="21"/>
  <c r="L164" i="2"/>
  <c r="I164" i="2"/>
  <c r="G164" i="2"/>
  <c r="J164" i="2"/>
  <c r="F164" i="2"/>
  <c r="H164" i="2"/>
  <c r="K164" i="2"/>
  <c r="R43" i="17"/>
  <c r="R44" i="17"/>
  <c r="R42" i="17"/>
  <c r="D254" i="21"/>
  <c r="E253" i="21"/>
  <c r="F253" i="21"/>
  <c r="D263" i="21"/>
  <c r="E262" i="21"/>
  <c r="F262" i="21"/>
  <c r="E140" i="21"/>
  <c r="D141" i="21"/>
  <c r="E157" i="21"/>
  <c r="D158" i="21"/>
  <c r="E185" i="21"/>
  <c r="D186" i="21"/>
  <c r="D73" i="21"/>
  <c r="E72" i="21"/>
  <c r="D107" i="21"/>
  <c r="E106" i="21"/>
  <c r="K89" i="21"/>
  <c r="J89" i="21"/>
  <c r="L89" i="21"/>
  <c r="H89" i="21"/>
  <c r="F89" i="21"/>
  <c r="G89" i="21"/>
  <c r="I89" i="21"/>
  <c r="R38" i="17"/>
  <c r="R37" i="17"/>
  <c r="R24" i="17"/>
  <c r="H32" i="10"/>
  <c r="R36" i="17"/>
  <c r="R27" i="17"/>
  <c r="H38" i="10"/>
  <c r="R17" i="17"/>
  <c r="H18" i="10"/>
  <c r="R31" i="17"/>
  <c r="H22" i="10"/>
  <c r="R19" i="17"/>
  <c r="E241" i="21"/>
  <c r="F241" i="21"/>
  <c r="D242" i="21"/>
  <c r="F156" i="21"/>
  <c r="G156" i="21"/>
  <c r="F184" i="21"/>
  <c r="G184" i="21"/>
  <c r="H105" i="21"/>
  <c r="J105" i="21"/>
  <c r="K105" i="21"/>
  <c r="G105" i="21"/>
  <c r="L105" i="21"/>
  <c r="F105" i="21"/>
  <c r="I105" i="21"/>
  <c r="E90" i="21"/>
  <c r="C91" i="21"/>
  <c r="H93" i="21"/>
  <c r="J93" i="21"/>
  <c r="G93" i="21"/>
  <c r="F93" i="21"/>
  <c r="L93" i="21"/>
  <c r="K93" i="21"/>
  <c r="I93" i="21"/>
  <c r="H12" i="10"/>
  <c r="R14" i="17"/>
  <c r="R25" i="17"/>
  <c r="H34" i="10"/>
  <c r="R41" i="17"/>
  <c r="H40" i="10"/>
  <c r="H30" i="10" l="1"/>
  <c r="I30" i="10" s="1"/>
  <c r="R16" i="17"/>
  <c r="R26" i="17"/>
  <c r="R15" i="17"/>
  <c r="H5" i="10"/>
  <c r="I5" i="10" s="1"/>
  <c r="I4" i="10"/>
  <c r="H24" i="10"/>
  <c r="H25" i="10" s="1"/>
  <c r="I25" i="10" s="1"/>
  <c r="I18" i="10"/>
  <c r="H19" i="10"/>
  <c r="I19" i="10" s="1"/>
  <c r="G72" i="21"/>
  <c r="L72" i="21"/>
  <c r="F72" i="21"/>
  <c r="J72" i="21"/>
  <c r="K72" i="21"/>
  <c r="H72" i="21"/>
  <c r="I72" i="21"/>
  <c r="E158" i="21"/>
  <c r="C159" i="21"/>
  <c r="D233" i="21"/>
  <c r="E232" i="21"/>
  <c r="F232" i="21"/>
  <c r="E220" i="21"/>
  <c r="D221" i="21"/>
  <c r="F220" i="21"/>
  <c r="I10" i="10"/>
  <c r="H11" i="10"/>
  <c r="I11" i="10" s="1"/>
  <c r="D96" i="21"/>
  <c r="E95" i="21"/>
  <c r="F167" i="21"/>
  <c r="G167" i="21"/>
  <c r="I40" i="10"/>
  <c r="H41" i="10"/>
  <c r="I41" i="10" s="1"/>
  <c r="I34" i="10"/>
  <c r="H35" i="10"/>
  <c r="I35" i="10" s="1"/>
  <c r="I22" i="10"/>
  <c r="H23" i="10"/>
  <c r="I23" i="10" s="1"/>
  <c r="D74" i="21"/>
  <c r="E73" i="21"/>
  <c r="F157" i="21"/>
  <c r="G157" i="21"/>
  <c r="I36" i="10"/>
  <c r="H37" i="10"/>
  <c r="I37" i="10" s="1"/>
  <c r="F248" i="21"/>
  <c r="C249" i="21"/>
  <c r="E248" i="21"/>
  <c r="E153" i="21"/>
  <c r="D154" i="21"/>
  <c r="I42" i="10"/>
  <c r="H43" i="10"/>
  <c r="I43" i="10" s="1"/>
  <c r="I12" i="10"/>
  <c r="H13" i="10"/>
  <c r="I13" i="10" s="1"/>
  <c r="I38" i="10"/>
  <c r="H39" i="10"/>
  <c r="I39" i="10" s="1"/>
  <c r="I32" i="10"/>
  <c r="H33" i="10"/>
  <c r="I33" i="10" s="1"/>
  <c r="G106" i="21"/>
  <c r="F106" i="21"/>
  <c r="K106" i="21"/>
  <c r="H106" i="21"/>
  <c r="L106" i="21"/>
  <c r="J106" i="21"/>
  <c r="I106" i="21"/>
  <c r="E186" i="21"/>
  <c r="D187" i="21"/>
  <c r="E141" i="21"/>
  <c r="D142" i="21"/>
  <c r="F263" i="21"/>
  <c r="D264" i="21"/>
  <c r="E263" i="21"/>
  <c r="F152" i="21"/>
  <c r="G152" i="21"/>
  <c r="I28" i="10"/>
  <c r="H29" i="10"/>
  <c r="I29" i="10" s="1"/>
  <c r="H21" i="10"/>
  <c r="I21" i="10" s="1"/>
  <c r="I20" i="10"/>
  <c r="H27" i="10"/>
  <c r="I27" i="10" s="1"/>
  <c r="I26" i="10"/>
  <c r="F164" i="21"/>
  <c r="G164" i="21"/>
  <c r="R35" i="17"/>
  <c r="J90" i="21"/>
  <c r="F90" i="21"/>
  <c r="H90" i="21"/>
  <c r="K90" i="21"/>
  <c r="L90" i="21"/>
  <c r="G90" i="21"/>
  <c r="I90" i="21"/>
  <c r="E242" i="21"/>
  <c r="F242" i="21"/>
  <c r="D243" i="21"/>
  <c r="D108" i="21"/>
  <c r="E107" i="21"/>
  <c r="F185" i="21"/>
  <c r="G185" i="21"/>
  <c r="G140" i="21"/>
  <c r="F140" i="21"/>
  <c r="F254" i="21"/>
  <c r="D255" i="21"/>
  <c r="E254" i="21"/>
  <c r="I16" i="10"/>
  <c r="H17" i="10"/>
  <c r="I17" i="10" s="1"/>
  <c r="R40" i="17"/>
  <c r="H9" i="10"/>
  <c r="I9" i="10" s="1"/>
  <c r="I8" i="10"/>
  <c r="H15" i="10"/>
  <c r="I15" i="10" s="1"/>
  <c r="I14" i="10"/>
  <c r="J94" i="21"/>
  <c r="K94" i="21"/>
  <c r="F94" i="21"/>
  <c r="G94" i="21"/>
  <c r="L94" i="21"/>
  <c r="H94" i="21"/>
  <c r="I94" i="21"/>
  <c r="E168" i="21"/>
  <c r="D169" i="21"/>
  <c r="I24" i="10" l="1"/>
  <c r="H31" i="10"/>
  <c r="I31" i="10" s="1"/>
  <c r="C170" i="21"/>
  <c r="E169" i="21"/>
  <c r="F255" i="21"/>
  <c r="E255" i="21"/>
  <c r="D256" i="21"/>
  <c r="E108" i="21"/>
  <c r="D109" i="21"/>
  <c r="E142" i="21"/>
  <c r="D143" i="21"/>
  <c r="G153" i="21"/>
  <c r="F153" i="21"/>
  <c r="F168" i="21"/>
  <c r="G168" i="21"/>
  <c r="F141" i="21"/>
  <c r="G141" i="21"/>
  <c r="F158" i="21"/>
  <c r="G158" i="21"/>
  <c r="C244" i="21"/>
  <c r="F243" i="21"/>
  <c r="E243" i="21"/>
  <c r="E264" i="21"/>
  <c r="D265" i="21"/>
  <c r="F264" i="21"/>
  <c r="E187" i="21"/>
  <c r="D188" i="21"/>
  <c r="J73" i="21"/>
  <c r="H73" i="21"/>
  <c r="K73" i="21"/>
  <c r="F73" i="21"/>
  <c r="L73" i="21"/>
  <c r="G73" i="21"/>
  <c r="I73" i="21"/>
  <c r="G95" i="21"/>
  <c r="L95" i="21"/>
  <c r="H95" i="21"/>
  <c r="J95" i="21"/>
  <c r="K95" i="21"/>
  <c r="F95" i="21"/>
  <c r="I95" i="21"/>
  <c r="D222" i="21"/>
  <c r="E221" i="21"/>
  <c r="F221" i="21"/>
  <c r="F233" i="21"/>
  <c r="C234" i="21"/>
  <c r="E233" i="21"/>
  <c r="K107" i="21"/>
  <c r="J107" i="21"/>
  <c r="L107" i="21"/>
  <c r="F107" i="21"/>
  <c r="H107" i="21"/>
  <c r="G107" i="21"/>
  <c r="I107" i="21"/>
  <c r="F186" i="21"/>
  <c r="G186" i="21"/>
  <c r="E154" i="21"/>
  <c r="C155" i="21"/>
  <c r="D75" i="21"/>
  <c r="E74" i="21"/>
  <c r="E96" i="21"/>
  <c r="C97" i="21"/>
  <c r="E143" i="21" l="1"/>
  <c r="D144" i="21"/>
  <c r="D110" i="21"/>
  <c r="E109" i="21"/>
  <c r="K74" i="21"/>
  <c r="H74" i="21"/>
  <c r="L74" i="21"/>
  <c r="J74" i="21"/>
  <c r="F74" i="21"/>
  <c r="G74" i="21"/>
  <c r="I74" i="21"/>
  <c r="D266" i="21"/>
  <c r="E265" i="21"/>
  <c r="F265" i="21"/>
  <c r="G142" i="21"/>
  <c r="F142" i="21"/>
  <c r="K108" i="21"/>
  <c r="L108" i="21"/>
  <c r="F108" i="21"/>
  <c r="J108" i="21"/>
  <c r="H108" i="21"/>
  <c r="G108" i="21"/>
  <c r="I108" i="21"/>
  <c r="K96" i="21"/>
  <c r="F96" i="21"/>
  <c r="J96" i="21"/>
  <c r="G96" i="21"/>
  <c r="L96" i="21"/>
  <c r="H96" i="21"/>
  <c r="I96" i="21"/>
  <c r="D76" i="21"/>
  <c r="E75" i="21"/>
  <c r="F154" i="21"/>
  <c r="G154" i="21"/>
  <c r="E188" i="21"/>
  <c r="D189" i="21"/>
  <c r="D257" i="21"/>
  <c r="E256" i="21"/>
  <c r="F256" i="21"/>
  <c r="G169" i="21"/>
  <c r="F169" i="21"/>
  <c r="D223" i="21"/>
  <c r="E222" i="21"/>
  <c r="F222" i="21"/>
  <c r="F187" i="21"/>
  <c r="G187" i="21"/>
  <c r="E257" i="21" l="1"/>
  <c r="F257" i="21"/>
  <c r="C258" i="21"/>
  <c r="F188" i="21"/>
  <c r="G188" i="21"/>
  <c r="G143" i="21"/>
  <c r="F143" i="21"/>
  <c r="E223" i="21"/>
  <c r="F223" i="21"/>
  <c r="D224" i="21"/>
  <c r="G75" i="21"/>
  <c r="H75" i="21"/>
  <c r="K75" i="21"/>
  <c r="J75" i="21"/>
  <c r="L75" i="21"/>
  <c r="F75" i="21"/>
  <c r="I75" i="21"/>
  <c r="D267" i="21"/>
  <c r="F266" i="21"/>
  <c r="E266" i="21"/>
  <c r="H109" i="21"/>
  <c r="I109" i="21"/>
  <c r="F109" i="21"/>
  <c r="L109" i="21"/>
  <c r="G109" i="21"/>
  <c r="K109" i="21"/>
  <c r="J109" i="21"/>
  <c r="D77" i="21"/>
  <c r="E76" i="21"/>
  <c r="E110" i="21"/>
  <c r="C111" i="21"/>
  <c r="E189" i="21"/>
  <c r="D190" i="21"/>
  <c r="E144" i="21"/>
  <c r="D145" i="21"/>
  <c r="E145" i="21" l="1"/>
  <c r="D146" i="21"/>
  <c r="F189" i="21"/>
  <c r="G189" i="21"/>
  <c r="E267" i="21"/>
  <c r="D268" i="21"/>
  <c r="F267" i="21"/>
  <c r="G144" i="21"/>
  <c r="F144" i="21"/>
  <c r="K76" i="21"/>
  <c r="H76" i="21"/>
  <c r="L76" i="21"/>
  <c r="J76" i="21"/>
  <c r="I76" i="21"/>
  <c r="F76" i="21"/>
  <c r="G76" i="21"/>
  <c r="D225" i="21"/>
  <c r="E224" i="21"/>
  <c r="F224" i="21"/>
  <c r="E190" i="21"/>
  <c r="D191" i="21"/>
  <c r="E191" i="21" s="1"/>
  <c r="H110" i="21"/>
  <c r="G110" i="21"/>
  <c r="L110" i="21"/>
  <c r="J110" i="21"/>
  <c r="I110" i="21"/>
  <c r="K110" i="21"/>
  <c r="F110" i="21"/>
  <c r="E77" i="21"/>
  <c r="D78" i="21"/>
  <c r="G191" i="21" l="1"/>
  <c r="F191" i="21"/>
  <c r="D269" i="21"/>
  <c r="F268" i="21"/>
  <c r="E268" i="21"/>
  <c r="D79" i="21"/>
  <c r="E78" i="21"/>
  <c r="G190" i="21"/>
  <c r="F190" i="21"/>
  <c r="L77" i="21"/>
  <c r="J77" i="21"/>
  <c r="K77" i="21"/>
  <c r="F77" i="21"/>
  <c r="I77" i="21"/>
  <c r="G77" i="21"/>
  <c r="H77" i="21"/>
  <c r="E146" i="21"/>
  <c r="D147" i="21"/>
  <c r="F225" i="21"/>
  <c r="D226" i="21"/>
  <c r="E225" i="21"/>
  <c r="F145" i="21"/>
  <c r="G145" i="21"/>
  <c r="F146" i="21" l="1"/>
  <c r="G146" i="21"/>
  <c r="D227" i="21"/>
  <c r="E226" i="21"/>
  <c r="F226" i="21"/>
  <c r="G78" i="21"/>
  <c r="F78" i="21"/>
  <c r="I78" i="21"/>
  <c r="L78" i="21"/>
  <c r="J78" i="21"/>
  <c r="K78" i="21"/>
  <c r="H78" i="21"/>
  <c r="D270" i="21"/>
  <c r="F269" i="21"/>
  <c r="E269" i="21"/>
  <c r="E147" i="21"/>
  <c r="D148" i="21"/>
  <c r="D80" i="21"/>
  <c r="E79" i="21"/>
  <c r="E80" i="21" l="1"/>
  <c r="D81" i="21"/>
  <c r="F147" i="21"/>
  <c r="G147" i="21"/>
  <c r="F227" i="21"/>
  <c r="E227" i="21"/>
  <c r="D228" i="21"/>
  <c r="F79" i="21"/>
  <c r="I79" i="21"/>
  <c r="G79" i="21"/>
  <c r="L79" i="21"/>
  <c r="J79" i="21"/>
  <c r="K79" i="21"/>
  <c r="H79" i="21"/>
  <c r="E148" i="21"/>
  <c r="D149" i="21"/>
  <c r="E270" i="21"/>
  <c r="F270" i="21"/>
  <c r="E149" i="21" l="1"/>
  <c r="C150" i="21"/>
  <c r="F148" i="21"/>
  <c r="G148" i="21"/>
  <c r="C229" i="21"/>
  <c r="F228" i="21"/>
  <c r="E228" i="21"/>
  <c r="E81" i="21"/>
  <c r="C82" i="21"/>
  <c r="L80" i="21"/>
  <c r="H80" i="21"/>
  <c r="K80" i="21"/>
  <c r="G80" i="21"/>
  <c r="F80" i="21"/>
  <c r="J80" i="21"/>
  <c r="I80" i="21"/>
  <c r="J81" i="21" l="1"/>
  <c r="M81" i="21" s="1"/>
  <c r="G81" i="21"/>
  <c r="I81" i="21"/>
  <c r="K81" i="21"/>
  <c r="H81" i="21"/>
  <c r="L81" i="21"/>
  <c r="F81" i="21"/>
  <c r="F149" i="21"/>
  <c r="G149" i="21"/>
</calcChain>
</file>

<file path=xl/comments1.xml><?xml version="1.0" encoding="utf-8"?>
<comments xmlns="http://schemas.openxmlformats.org/spreadsheetml/2006/main">
  <authors>
    <author>W7-64</author>
  </authors>
  <commentList>
    <comment ref="D63" authorId="0" shapeId="0">
      <text>
        <r>
          <rPr>
            <sz val="9"/>
            <color indexed="81"/>
            <rFont val="Tahoma"/>
            <family val="2"/>
            <charset val="163"/>
          </rPr>
          <t xml:space="preserve">Quynh2NH:
Gói gold gốc
sau này tăng gói lên thì lấy gói gốc nhân lên và cộng thêm % tăng 
</t>
        </r>
      </text>
    </comment>
    <comment ref="D131" authorId="0" shapeId="0">
      <text>
        <r>
          <rPr>
            <sz val="9"/>
            <color indexed="81"/>
            <rFont val="Tahoma"/>
            <family val="2"/>
            <charset val="163"/>
          </rPr>
          <t xml:space="preserve">Quynh2NH:
Gói gold gốc
sau này tăng gói lên thì lấy gói gốc nhân lên và cộng thêm % tăng 
</t>
        </r>
      </text>
    </comment>
    <comment ref="D210" authorId="0" shapeId="0">
      <text>
        <r>
          <rPr>
            <sz val="9"/>
            <color indexed="81"/>
            <rFont val="Tahoma"/>
            <family val="2"/>
            <charset val="163"/>
          </rPr>
          <t xml:space="preserve">Quynh2NH:
Gói gold gốc
sau này tăng gói lên thì lấy gói gốc nhân lên và cộng thêm % tăng 
</t>
        </r>
      </text>
    </comment>
  </commentList>
</comments>
</file>

<file path=xl/comments2.xml><?xml version="1.0" encoding="utf-8"?>
<comments xmlns="http://schemas.openxmlformats.org/spreadsheetml/2006/main">
  <authors>
    <author>W7-64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W7-64:</t>
        </r>
        <r>
          <rPr>
            <sz val="9"/>
            <color indexed="81"/>
            <rFont val="Tahoma"/>
            <family val="2"/>
          </rPr>
          <t xml:space="preserve">
Tên tiếng anh và id gọi tên của code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W7-64:</t>
        </r>
        <r>
          <rPr>
            <sz val="9"/>
            <color indexed="81"/>
            <rFont val="Tahoma"/>
            <family val="2"/>
          </rPr>
          <t xml:space="preserve">
Tên tiếng việt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W7-64:</t>
        </r>
        <r>
          <rPr>
            <sz val="9"/>
            <color indexed="81"/>
            <rFont val="Tahoma"/>
            <family val="2"/>
          </rPr>
          <t xml:space="preserve">
giá tiền hoàn thành nhanh của vật phẩm. Giá này không phải giá gốc theo hayday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W7-64:</t>
        </r>
        <r>
          <rPr>
            <sz val="9"/>
            <color indexed="81"/>
            <rFont val="Tahoma"/>
            <family val="2"/>
          </rPr>
          <t xml:space="preserve">
giá tiền mua ngay sản phẩm bị thiếu 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W7-64:</t>
        </r>
        <r>
          <rPr>
            <sz val="9"/>
            <color indexed="81"/>
            <rFont val="Tahoma"/>
            <family val="2"/>
          </rPr>
          <t xml:space="preserve">
thời gian chờ của vật phẩm tính theo phút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W7-64:</t>
        </r>
        <r>
          <rPr>
            <sz val="9"/>
            <color indexed="81"/>
            <rFont val="Tahoma"/>
            <family val="2"/>
          </rPr>
          <t xml:space="preserve">
kinh nghiệm nhận được khi thu hoạch vật phẩm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W7-64:</t>
        </r>
        <r>
          <rPr>
            <sz val="9"/>
            <color indexed="81"/>
            <rFont val="Tahoma"/>
            <family val="2"/>
          </rPr>
          <t xml:space="preserve">
Giá bán max của 1 vật phẩm trên chợ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W7-64:</t>
        </r>
        <r>
          <rPr>
            <sz val="9"/>
            <color indexed="81"/>
            <rFont val="Tahoma"/>
            <family val="2"/>
          </rPr>
          <t xml:space="preserve">
cấp sẽ unlock của vật phẩm
</t>
        </r>
      </text>
    </comment>
  </commentList>
</comments>
</file>

<file path=xl/sharedStrings.xml><?xml version="1.0" encoding="utf-8"?>
<sst xmlns="http://schemas.openxmlformats.org/spreadsheetml/2006/main" count="1120" uniqueCount="756">
  <si>
    <t>STT</t>
  </si>
  <si>
    <t>Tên</t>
  </si>
  <si>
    <t>Lúa</t>
  </si>
  <si>
    <t>Ngô</t>
  </si>
  <si>
    <t>Cà rốt</t>
  </si>
  <si>
    <t>Đậu nành</t>
  </si>
  <si>
    <t>Mía</t>
  </si>
  <si>
    <t>Hoa oải hương</t>
  </si>
  <si>
    <t>Bí đỏ</t>
  </si>
  <si>
    <t>Ớt</t>
  </si>
  <si>
    <t>Cà chua</t>
  </si>
  <si>
    <t>Khoai tây</t>
  </si>
  <si>
    <t>Táo</t>
  </si>
  <si>
    <t>Dâu tây</t>
  </si>
  <si>
    <t>Mâm xôi</t>
  </si>
  <si>
    <t>Cacao</t>
  </si>
  <si>
    <t>exp</t>
  </si>
  <si>
    <t>Số lượng</t>
  </si>
  <si>
    <t xml:space="preserve"> Max price/ 1</t>
  </si>
  <si>
    <t>Nông sản</t>
  </si>
  <si>
    <t>Hoa quả</t>
  </si>
  <si>
    <t>Loại</t>
  </si>
  <si>
    <t>Gà</t>
  </si>
  <si>
    <t>Level unlock</t>
  </si>
  <si>
    <t>Bò</t>
  </si>
  <si>
    <t>Heo</t>
  </si>
  <si>
    <t>Cừu</t>
  </si>
  <si>
    <t>Dê</t>
  </si>
  <si>
    <t>Sản phẩm</t>
  </si>
  <si>
    <t>thịt heo</t>
  </si>
  <si>
    <t>Lông cừu</t>
  </si>
  <si>
    <t>Sữa dê</t>
  </si>
  <si>
    <t>Sữa bò</t>
  </si>
  <si>
    <t>Trứng gà</t>
  </si>
  <si>
    <t>Giá bán</t>
  </si>
  <si>
    <t>Bánh mì</t>
  </si>
  <si>
    <t>Bánh bắp ( ngô)</t>
  </si>
  <si>
    <t>Bánh quy</t>
  </si>
  <si>
    <t>Bánh mâm xôi</t>
  </si>
  <si>
    <t>Pizza</t>
  </si>
  <si>
    <t>Bơ</t>
  </si>
  <si>
    <t>Đường vàng</t>
  </si>
  <si>
    <t>Đường cát trắng</t>
  </si>
  <si>
    <t>Mật mía</t>
  </si>
  <si>
    <t>Bỏng ngô ( bắp rang)</t>
  </si>
  <si>
    <t>Bắp rang bơ</t>
  </si>
  <si>
    <t>Bắp rang cay</t>
  </si>
  <si>
    <t>hamburger</t>
  </si>
  <si>
    <t>Bánh bí ngô</t>
  </si>
  <si>
    <t>Bánh táo</t>
  </si>
  <si>
    <t>Áo len xanh</t>
  </si>
  <si>
    <t>số lượng</t>
  </si>
  <si>
    <t>Điều kiện random order</t>
  </si>
  <si>
    <t xml:space="preserve">Level hiện tại </t>
  </si>
  <si>
    <t>Các vật phẩm đã unlock</t>
  </si>
  <si>
    <t>số lượng món hàng trong 1 đơn hàng</t>
  </si>
  <si>
    <t>Lv from</t>
  </si>
  <si>
    <t>Sản phẩm yêu cầu trong đơn hàng phải là sản phẩm đã được unlock ( có thể chưa mua)</t>
  </si>
  <si>
    <t>số lượng sản phẩm yêu cầu của 1 món hàng trong đơn hàng</t>
  </si>
  <si>
    <t>Tổng %</t>
  </si>
  <si>
    <t>2 loại</t>
  </si>
  <si>
    <t>3 loại</t>
  </si>
  <si>
    <t>4 loại</t>
  </si>
  <si>
    <t>5 loại</t>
  </si>
  <si>
    <t>6 loại</t>
  </si>
  <si>
    <t>Không yêu cầu trùng loại sản phẩm trong cùng 1 đơn hàng</t>
  </si>
  <si>
    <t>1 loại</t>
  </si>
  <si>
    <t>2 đơn vị</t>
  </si>
  <si>
    <t>3 đơn vị</t>
  </si>
  <si>
    <t>4 đơn vị</t>
  </si>
  <si>
    <t>5 đơn vị</t>
  </si>
  <si>
    <t>6 đơn vị</t>
  </si>
  <si>
    <t>7 đơn vị</t>
  </si>
  <si>
    <t>8 đơn vị</t>
  </si>
  <si>
    <t>9 đơn vị</t>
  </si>
  <si>
    <t>10 đơn vị</t>
  </si>
  <si>
    <t>1 đơn vị</t>
  </si>
  <si>
    <t>Loại hàng</t>
  </si>
  <si>
    <t>&lt; level 10</t>
  </si>
  <si>
    <t>&lt; lv 30</t>
  </si>
  <si>
    <t>&gt;lv 30</t>
  </si>
  <si>
    <t>số lượng đơn hàng trong bảng yêu cầu</t>
  </si>
  <si>
    <t>Công thức tính tiền thưởng và exp</t>
  </si>
  <si>
    <t>Các loại sẽ cộng hết lại cho ra số tổng là số tiền thưởng của đơn hàng</t>
  </si>
  <si>
    <t>Trứng</t>
  </si>
  <si>
    <t xml:space="preserve">Lúa </t>
  </si>
  <si>
    <t>Cây trồng</t>
  </si>
  <si>
    <t>Kim loại</t>
  </si>
  <si>
    <t>level 24&lt;</t>
  </si>
  <si>
    <t>Vật phẩm thấp</t>
  </si>
  <si>
    <t>Vật phẩm level cao nhất</t>
  </si>
  <si>
    <t>Random</t>
  </si>
  <si>
    <t>Chon loại hàng hóa theo level unlock của loại hàng</t>
  </si>
  <si>
    <t>Hệ thống sẽ chi nhóm vật phẩm để chọn</t>
  </si>
  <si>
    <t xml:space="preserve">Nhóm 1: những vật phẩm level unlock cao nhất </t>
  </si>
  <si>
    <t>Nhóm 2: Những vật phẩm còn lại</t>
  </si>
  <si>
    <t>Mục tiêu: random những cái mới vừa unlock</t>
  </si>
  <si>
    <t>ID</t>
  </si>
  <si>
    <t>CROP_WHEAT</t>
  </si>
  <si>
    <t>FRUIT_APPLE</t>
  </si>
  <si>
    <t>GOOD_EGG</t>
  </si>
  <si>
    <t>GOOD_MILK</t>
  </si>
  <si>
    <t>FOOD_CHICKEN</t>
  </si>
  <si>
    <t>PRODUCT_COOKIE</t>
  </si>
  <si>
    <t>Product_Pizza</t>
  </si>
  <si>
    <t>FOOD_COW</t>
  </si>
  <si>
    <t>FOOD_PIG</t>
  </si>
  <si>
    <t>FOOD_SHEEP</t>
  </si>
  <si>
    <t>FOOD_Goat</t>
  </si>
  <si>
    <t>Product_cream</t>
  </si>
  <si>
    <t>Product_Butter</t>
  </si>
  <si>
    <t>Product_Cheese</t>
  </si>
  <si>
    <t>Product_Syrup</t>
  </si>
  <si>
    <t>Product_Popcorn</t>
  </si>
  <si>
    <t>Product_ Pancake</t>
  </si>
  <si>
    <t>Product_ Hamburger</t>
  </si>
  <si>
    <t>Product_Casserrole</t>
  </si>
  <si>
    <t>Product_Sweater</t>
  </si>
  <si>
    <t>Product-Cherry-juice</t>
  </si>
  <si>
    <t>Product-Berry Juice</t>
  </si>
  <si>
    <t>Product-vanilla-ice-cream</t>
  </si>
  <si>
    <t>Kem vani</t>
  </si>
  <si>
    <t>Product-Cherry-popsicle</t>
  </si>
  <si>
    <t>Product-Strawberry-ice-cream</t>
  </si>
  <si>
    <t>Kem dâu</t>
  </si>
  <si>
    <t>Product-chocolate-ice-cream</t>
  </si>
  <si>
    <t>Kem sôcôla</t>
  </si>
  <si>
    <t>Product-apple-jam</t>
  </si>
  <si>
    <t>Mứt táo</t>
  </si>
  <si>
    <t>Product-raspberry-jam</t>
  </si>
  <si>
    <t>Mứt mâm xôi</t>
  </si>
  <si>
    <t>Product-blackberry-jam</t>
  </si>
  <si>
    <t>Product-Cherry-jam</t>
  </si>
  <si>
    <t>Product-Bracelet</t>
  </si>
  <si>
    <t>Vòng tay</t>
  </si>
  <si>
    <t>Product-necklace</t>
  </si>
  <si>
    <t>Vòng cổ</t>
  </si>
  <si>
    <t>Product-diamond-ring</t>
  </si>
  <si>
    <t>nhẫn kim cương</t>
  </si>
  <si>
    <t>Product-espresso</t>
  </si>
  <si>
    <t>Product-caffe latte</t>
  </si>
  <si>
    <t>Product-Caffe Mocha</t>
  </si>
  <si>
    <t>Product-Hot-chocolate</t>
  </si>
  <si>
    <t>Product-Raspberry-mocha</t>
  </si>
  <si>
    <t>Product-toffee</t>
  </si>
  <si>
    <t>Kẹo táo</t>
  </si>
  <si>
    <t>Product-Jelly beans</t>
  </si>
  <si>
    <t>Product-Lollipop</t>
  </si>
  <si>
    <t xml:space="preserve">Product-chocolate </t>
  </si>
  <si>
    <t>crop-corn</t>
  </si>
  <si>
    <t>crop-carrot</t>
  </si>
  <si>
    <t>crop-soybean</t>
  </si>
  <si>
    <t>crop-sugarcane</t>
  </si>
  <si>
    <t>GOOD_Bacon</t>
  </si>
  <si>
    <t>GOOD-Wool</t>
  </si>
  <si>
    <t>GOOD-Goat-milk</t>
  </si>
  <si>
    <t>ore-silver</t>
  </si>
  <si>
    <t>ore-gold</t>
  </si>
  <si>
    <t>ore-platinum</t>
  </si>
  <si>
    <t>Hệ thống check trong kho của user, nhưng vật phẩm nào không có hoặc ít trong kho thì sẽ ưu tiên chọn ra</t>
  </si>
  <si>
    <t>Random loại vật phẩm</t>
  </si>
  <si>
    <t>Nguyên tắc:</t>
  </si>
  <si>
    <t>Mục tiêu</t>
  </si>
  <si>
    <t xml:space="preserve"> random những sản phẩm chế biến nhiều hơn những vật phẩm khác</t>
  </si>
  <si>
    <t>Lv to</t>
  </si>
  <si>
    <t>Random số loai món hàng trong 1 đơn hàng</t>
  </si>
  <si>
    <t xml:space="preserve">VD: </t>
  </si>
  <si>
    <r>
      <t>VD: đơn hàng từ trường học yêu cầu</t>
    </r>
    <r>
      <rPr>
        <b/>
        <sz val="11"/>
        <color rgb="FF00B0F0"/>
        <rFont val="Calibri"/>
        <family val="2"/>
        <charset val="163"/>
        <scheme val="minor"/>
      </rPr>
      <t xml:space="preserve"> 3 món hàng</t>
    </r>
    <r>
      <rPr>
        <sz val="11"/>
        <color theme="1"/>
        <rFont val="Calibri"/>
        <family val="2"/>
        <scheme val="minor"/>
      </rPr>
      <t xml:space="preserve"> :A, B và C</t>
    </r>
  </si>
  <si>
    <r>
      <t xml:space="preserve">Đơn hàng có </t>
    </r>
    <r>
      <rPr>
        <b/>
        <sz val="11"/>
        <color rgb="FF00B0F0"/>
        <rFont val="Calibri"/>
        <family val="2"/>
        <charset val="163"/>
        <scheme val="minor"/>
      </rPr>
      <t>3 chủng loại hàng</t>
    </r>
    <r>
      <rPr>
        <sz val="11"/>
        <color theme="1"/>
        <rFont val="Calibri"/>
        <family val="2"/>
        <scheme val="minor"/>
      </rPr>
      <t xml:space="preserve">: Bánh kem, Càrốt và Đường  nâu </t>
    </r>
  </si>
  <si>
    <t>VD</t>
  </si>
  <si>
    <t>Sau khi xác định được số loại, tên của loại thì sẽ xác định số lượng yêu cầu mỗi loại</t>
  </si>
  <si>
    <r>
      <t xml:space="preserve">Đơn hàng có </t>
    </r>
    <r>
      <rPr>
        <sz val="11"/>
        <rFont val="Calibri"/>
        <family val="2"/>
        <charset val="163"/>
        <scheme val="minor"/>
      </rPr>
      <t>3 chủng loại hàng</t>
    </r>
    <r>
      <rPr>
        <sz val="11"/>
        <color theme="1"/>
        <rFont val="Calibri"/>
        <family val="2"/>
        <scheme val="minor"/>
      </rPr>
      <t xml:space="preserve">: Bánh kem </t>
    </r>
    <r>
      <rPr>
        <sz val="11"/>
        <color rgb="FF00B0F0"/>
        <rFont val="Calibri"/>
        <family val="2"/>
        <charset val="163"/>
        <scheme val="minor"/>
      </rPr>
      <t>1 cái</t>
    </r>
    <r>
      <rPr>
        <sz val="11"/>
        <color theme="1"/>
        <rFont val="Calibri"/>
        <family val="2"/>
        <scheme val="minor"/>
      </rPr>
      <t xml:space="preserve">, Càrốt </t>
    </r>
    <r>
      <rPr>
        <b/>
        <sz val="11"/>
        <color rgb="FF00B0F0"/>
        <rFont val="Calibri"/>
        <family val="2"/>
        <charset val="163"/>
        <scheme val="minor"/>
      </rPr>
      <t>1 cái</t>
    </r>
    <r>
      <rPr>
        <sz val="11"/>
        <color theme="1"/>
        <rFont val="Calibri"/>
        <family val="2"/>
        <scheme val="minor"/>
      </rPr>
      <t xml:space="preserve"> và Đường  nâu  </t>
    </r>
    <r>
      <rPr>
        <b/>
        <sz val="11"/>
        <color rgb="FF00B0F0"/>
        <rFont val="Calibri"/>
        <family val="2"/>
        <charset val="163"/>
        <scheme val="minor"/>
      </rPr>
      <t>1 cái</t>
    </r>
  </si>
  <si>
    <t>Carrot</t>
  </si>
  <si>
    <t>Pancake</t>
  </si>
  <si>
    <t>-</t>
  </si>
  <si>
    <t>Item</t>
  </si>
  <si>
    <t>Price</t>
  </si>
  <si>
    <t>Level</t>
  </si>
  <si>
    <t>exp need</t>
  </si>
  <si>
    <t>exp 1 ván</t>
  </si>
  <si>
    <t>next exp</t>
  </si>
  <si>
    <t>a</t>
  </si>
  <si>
    <t>b</t>
  </si>
  <si>
    <t>Xanh</t>
  </si>
  <si>
    <t>Xanh dương</t>
  </si>
  <si>
    <t>Tím</t>
  </si>
  <si>
    <t>cam</t>
  </si>
  <si>
    <t>Order xanh</t>
  </si>
  <si>
    <t>carrot</t>
  </si>
  <si>
    <t>NPC xuất hiện</t>
  </si>
  <si>
    <t>NPC khác chỉ xuất hiện khi : yêu cầu bị từ chối hoặc đã hoàn thành. Nếu ko NPC sẽ đứng ở nhà user mãi.</t>
  </si>
  <si>
    <t>Điều kiện random ra yêu cầu của NPC</t>
  </si>
  <si>
    <t>Check level hiện tại xem các vật phẩm đã unlock của user</t>
  </si>
  <si>
    <t>Check số lượng hàng hóa đang có trong kho</t>
  </si>
  <si>
    <t>chọn ra món hàng theo quy tắc chọn bên dưới</t>
  </si>
  <si>
    <t>Tính ra số tiền theo công thức</t>
  </si>
  <si>
    <t>Quy tắc chọn món hàng order theo mức độ ưu tiên từ trên xuống dưới</t>
  </si>
  <si>
    <t>Vật phẩm chế biến</t>
  </si>
  <si>
    <t>quả</t>
  </si>
  <si>
    <t>Nguyên liệu</t>
  </si>
  <si>
    <t>NPC yêu cầu một món hàng nông sản</t>
  </si>
  <si>
    <t>Trong kho có</t>
  </si>
  <si>
    <t>mía</t>
  </si>
  <si>
    <t xml:space="preserve">idigo </t>
  </si>
  <si>
    <t>Đơn hàng chọn theo số lượng nhiều sẽ chọn trong 3 món Lúa, ngô, mía ngẫu nhiên</t>
  </si>
  <si>
    <t>Đơn hàng tất cả số lượng thì chọn hết trong 5 món</t>
  </si>
  <si>
    <r>
      <t>Trong nông trại luôn xuất hiện</t>
    </r>
    <r>
      <rPr>
        <b/>
        <sz val="11"/>
        <color rgb="FFFF0000"/>
        <rFont val="Calibri"/>
        <family val="2"/>
        <charset val="163"/>
        <scheme val="minor"/>
      </rPr>
      <t xml:space="preserve"> 2 NPC</t>
    </r>
  </si>
  <si>
    <r>
      <rPr>
        <b/>
        <sz val="11"/>
        <color rgb="FFFF0000"/>
        <rFont val="Calibri"/>
        <family val="2"/>
        <charset val="163"/>
        <scheme val="minor"/>
      </rPr>
      <t xml:space="preserve">EXP luôn là 5 </t>
    </r>
    <r>
      <rPr>
        <sz val="11"/>
        <color theme="1"/>
        <rFont val="Calibri"/>
        <family val="2"/>
        <scheme val="minor"/>
      </rPr>
      <t>cho mỗi lần hoàn thành order của NPC</t>
    </r>
  </si>
  <si>
    <t>Tính giá tiền của NPC</t>
  </si>
  <si>
    <t>Tỷ lệ %</t>
  </si>
  <si>
    <t>mua 4 bình sữa</t>
  </si>
  <si>
    <t xml:space="preserve">Giá max của sữa </t>
  </si>
  <si>
    <t>time</t>
  </si>
  <si>
    <t>Giá mua của NPC cho 4 bình sữa là</t>
  </si>
  <si>
    <t>Nếu ra số lẻ thì sẽ tự động làm tròn số.</t>
  </si>
  <si>
    <t>Carot</t>
  </si>
  <si>
    <t>Có sản phẩm trữ trong kho</t>
  </si>
  <si>
    <t>Không có sản phẩm trữ trong kho</t>
  </si>
  <si>
    <t>Đối với sản phẩm ko có trữ trong kho ( số lượng trong kho =0)</t>
  </si>
  <si>
    <t xml:space="preserve">VD trong kho có </t>
  </si>
  <si>
    <t xml:space="preserve"> mứt dâu</t>
  </si>
  <si>
    <t>Số lượng sẽ random từ 1 đến 5</t>
  </si>
  <si>
    <t>Đối với sản phẩm có trữ trong kho thì số lượng NPC yêu cầu sẽ random từ 20 đến 90% sản lượng đang trữ trong kho của vật phẩm</t>
  </si>
  <si>
    <t>Loại 1</t>
  </si>
  <si>
    <t>Loại 2</t>
  </si>
  <si>
    <t>exp/ min</t>
  </si>
  <si>
    <t>Time min</t>
  </si>
  <si>
    <t>exp/day</t>
  </si>
  <si>
    <t>Máy xay thức ăn</t>
  </si>
  <si>
    <t>Level 6</t>
  </si>
  <si>
    <t xml:space="preserve">level </t>
  </si>
  <si>
    <t>số ô đất</t>
  </si>
  <si>
    <t>Dâu</t>
  </si>
  <si>
    <t>exp 1m</t>
  </si>
  <si>
    <t>exp cây/ngày</t>
  </si>
  <si>
    <t>exp cây / phút</t>
  </si>
  <si>
    <t>Bí ngô</t>
  </si>
  <si>
    <t>gold</t>
  </si>
  <si>
    <t>Cà chua nướng</t>
  </si>
  <si>
    <t>Công thức tính exp</t>
  </si>
  <si>
    <t>Số exp 1 phút</t>
  </si>
  <si>
    <t xml:space="preserve">Time max </t>
  </si>
  <si>
    <t xml:space="preserve">exp  Gốc = exp 1 phút x thời gian max </t>
  </si>
  <si>
    <t>VD: Tại level 6 số exp 1 phút là 1,3  món đồ max có thể chế tạo là 20 phút suy ra số exp Gốc là 26</t>
  </si>
  <si>
    <t>1 món</t>
  </si>
  <si>
    <t>2 món</t>
  </si>
  <si>
    <t>3 món</t>
  </si>
  <si>
    <t>4 món</t>
  </si>
  <si>
    <t>5 món</t>
  </si>
  <si>
    <t>6 món</t>
  </si>
  <si>
    <t xml:space="preserve">VD: random ra mức nhận được là 130% của 26 = thì là </t>
  </si>
  <si>
    <t>exp farm</t>
  </si>
  <si>
    <t>Cây trồng:</t>
  </si>
  <si>
    <t>Sản phẩm thu hoạch từ ô ruộng</t>
  </si>
  <si>
    <t>Các vật phẩm chế biến từ máy móc</t>
  </si>
  <si>
    <t>Các vật phẩm thuộc kim loại, nguyên liệu hay trang sức</t>
  </si>
  <si>
    <t>Sản phẩm hoa quả thu hoạch từ cây trồng</t>
  </si>
  <si>
    <t>Trường hợp đặc biệt</t>
  </si>
  <si>
    <t>từ 4 đến 10</t>
  </si>
  <si>
    <t>Level 10 - 20</t>
  </si>
  <si>
    <t>Level từ 21 trở lên</t>
  </si>
  <si>
    <t>Số lượng sẽ được xác định dựa vào số slot của silo của người chơi</t>
  </si>
  <si>
    <t>VD: Silo 100 slot level 10 thì bản order yêu cầu Lúa thì số lượng lúa sẽ là 10% của 100 là 10 đơn vị</t>
  </si>
  <si>
    <t>VD: Silo 300 slot level 20 thì bản order yêu cầu Lúa thì số lượng lúa sẽ là 20% của 300 là 60 đơn vị</t>
  </si>
  <si>
    <t>% so với slot silo</t>
  </si>
  <si>
    <t>Thời gian phát triển</t>
  </si>
  <si>
    <t>Từ 2 đến 30 phút</t>
  </si>
  <si>
    <t>Từ 2 đến 4 giờ</t>
  </si>
  <si>
    <t>Trên 4 giờ</t>
  </si>
  <si>
    <t>% random</t>
  </si>
  <si>
    <t>Khi chọn loại cây dựa trên thời gian phát triển của cây</t>
  </si>
  <si>
    <t>Đơn hàng có 1 loại hàng là cây trồng</t>
  </si>
  <si>
    <t>Bánh carrot</t>
  </si>
  <si>
    <t xml:space="preserve"> Level 1 - 10</t>
  </si>
  <si>
    <t>Level 11 - 20</t>
  </si>
  <si>
    <t>Số level /10</t>
  </si>
  <si>
    <t>Level 21 - 30</t>
  </si>
  <si>
    <t>Level từ 31 - 39</t>
  </si>
  <si>
    <t>Level 40 - 49</t>
  </si>
  <si>
    <t xml:space="preserve">Level 50 trở lên </t>
  </si>
  <si>
    <t>Tham số level</t>
  </si>
  <si>
    <t>Tiền thưởng gốc = Tổng giá các loại x tham số level</t>
  </si>
  <si>
    <t>Lấy số tiền thưởng gốc random % ra số tiền THƯỞNG của đơn hàng</t>
  </si>
  <si>
    <t>Giá max 1 món</t>
  </si>
  <si>
    <t>Hệ số</t>
  </si>
  <si>
    <t>Tổng giá của đơn hàng</t>
  </si>
  <si>
    <t>Tổng giá x tham số level 40</t>
  </si>
  <si>
    <t>Như vậy ở level 40 có 1 đơn hàng 3 món như trên người chơi sẽ có thể được các giá</t>
  </si>
  <si>
    <t>Công thức tính tiền</t>
  </si>
  <si>
    <t>Instant Complete</t>
  </si>
  <si>
    <t>Thời gian hồi Order sau khi bị xé</t>
  </si>
  <si>
    <t>20 - 26</t>
  </si>
  <si>
    <t>&gt; 27</t>
  </si>
  <si>
    <t>Time remaining (minute)</t>
  </si>
  <si>
    <t>15 - 19</t>
  </si>
  <si>
    <t>Plank</t>
  </si>
  <si>
    <t>Nail</t>
  </si>
  <si>
    <t>Bolt</t>
  </si>
  <si>
    <t>Screw</t>
  </si>
  <si>
    <t>Duct Tape</t>
  </si>
  <si>
    <t>Wood Panel</t>
  </si>
  <si>
    <t>Axe</t>
  </si>
  <si>
    <t>Saw</t>
  </si>
  <si>
    <t>Shovel</t>
  </si>
  <si>
    <t>Mallet</t>
  </si>
  <si>
    <t>Land Deed</t>
  </si>
  <si>
    <t>Marker Stakes</t>
  </si>
  <si>
    <t>Dynamite</t>
  </si>
  <si>
    <t>Demolition Charge</t>
  </si>
  <si>
    <t>Ván dài</t>
  </si>
  <si>
    <t>Hộp đinh</t>
  </si>
  <si>
    <t>Đinh ốc</t>
  </si>
  <si>
    <t>Đinh vít</t>
  </si>
  <si>
    <t>Băng dính</t>
  </si>
  <si>
    <t>Ván đôi</t>
  </si>
  <si>
    <t>Rìu</t>
  </si>
  <si>
    <t>Cưa</t>
  </si>
  <si>
    <t>Xẻng</t>
  </si>
  <si>
    <t>Búa gỗ</t>
  </si>
  <si>
    <t>Giấy sở hữu đất</t>
  </si>
  <si>
    <t>Cọc gỗ</t>
  </si>
  <si>
    <t xml:space="preserve"> 10 - 15</t>
  </si>
  <si>
    <t>Tất cả các vật phẩm</t>
  </si>
  <si>
    <t>Lưu ý: Nếu giá vật phẩm &lt; 4 thì sẽ theo công thức = giá max của vật phẩm x số lượng đơn vị yêu cầu</t>
  </si>
  <si>
    <t xml:space="preserve">  </t>
  </si>
  <si>
    <t>Giá vàng</t>
  </si>
  <si>
    <t>Exp Build</t>
  </si>
  <si>
    <t>Build Express</t>
  </si>
  <si>
    <t>Slot amount</t>
  </si>
  <si>
    <t>Price buy slot</t>
  </si>
  <si>
    <t>1st</t>
  </si>
  <si>
    <t>2nd</t>
  </si>
  <si>
    <t>3rd</t>
  </si>
  <si>
    <t>4th</t>
  </si>
  <si>
    <t>5th</t>
  </si>
  <si>
    <t>2nd - n+1</t>
  </si>
  <si>
    <t xml:space="preserve">  +3/ 1 slot</t>
  </si>
  <si>
    <t>Anh Đào</t>
  </si>
  <si>
    <t>Phúc Bồn Tử</t>
  </si>
  <si>
    <t>Ca cao</t>
  </si>
  <si>
    <t>Trứng Gà</t>
  </si>
  <si>
    <t>Bánh Phúc Bồn Tử</t>
  </si>
  <si>
    <t>Thức ăn Gà</t>
  </si>
  <si>
    <t>Thức ăn Bò</t>
  </si>
  <si>
    <t>Thức ăn Heo</t>
  </si>
  <si>
    <t>Thức ăn Cừu</t>
  </si>
  <si>
    <t>Thức ăn Dê</t>
  </si>
  <si>
    <t>Kem tươi</t>
  </si>
  <si>
    <t>Bánh bột mỳ</t>
  </si>
  <si>
    <t>Trứng Ốp la</t>
  </si>
  <si>
    <t>Bánh cà rốt</t>
  </si>
  <si>
    <t>Bánh thịt nướng</t>
  </si>
  <si>
    <t>Bánh kem cà rốt</t>
  </si>
  <si>
    <t>Bánh kem tươi</t>
  </si>
  <si>
    <t>Bánh kem mâm xôi</t>
  </si>
  <si>
    <t>Bánh kem dâu</t>
  </si>
  <si>
    <t>Bánh kem Sô cô la</t>
  </si>
  <si>
    <t>Kem Anh Đào</t>
  </si>
  <si>
    <t>Mứt Anh Đào</t>
  </si>
  <si>
    <t>Mứt Phúc Bồn Tử</t>
  </si>
  <si>
    <t>Cà phê</t>
  </si>
  <si>
    <t>Sô cô la nóng</t>
  </si>
  <si>
    <t>Product-Caramen-apple</t>
  </si>
  <si>
    <t>Kẹo dẻo</t>
  </si>
  <si>
    <t>Kẹo mút</t>
  </si>
  <si>
    <t>Kẹo Sô cô la</t>
  </si>
  <si>
    <t>Bạc vụn</t>
  </si>
  <si>
    <t>Vàng vụn</t>
  </si>
  <si>
    <t>Thuốc nổ</t>
  </si>
  <si>
    <t>crop_corn</t>
  </si>
  <si>
    <t>crop_carrot</t>
  </si>
  <si>
    <t>crop_soybean</t>
  </si>
  <si>
    <t>crop_sugarcane</t>
  </si>
  <si>
    <t>crop_indigo</t>
  </si>
  <si>
    <t>crop_pumpkin</t>
  </si>
  <si>
    <t>crop_chili_pepper</t>
  </si>
  <si>
    <t>crop_tomato</t>
  </si>
  <si>
    <t>crop_strawberry</t>
  </si>
  <si>
    <t>crop_potato</t>
  </si>
  <si>
    <t>fruit_raspberry</t>
  </si>
  <si>
    <t>fuit_cherry</t>
  </si>
  <si>
    <t>fruit_blackberry</t>
  </si>
  <si>
    <t>fruit_cacao</t>
  </si>
  <si>
    <t>fruit_coffee_beans</t>
  </si>
  <si>
    <t>GOOD_Wool</t>
  </si>
  <si>
    <t>GOOD_Goat_milk</t>
  </si>
  <si>
    <t>PRODUCT_BREAD</t>
  </si>
  <si>
    <t>PRODUCT_CORN_BREAD</t>
  </si>
  <si>
    <t>PRODUCT_ Raspberry_Muffin</t>
  </si>
  <si>
    <t>PROduct_ Blackberry_Muffin</t>
  </si>
  <si>
    <t>Product_Spicy_Pizza</t>
  </si>
  <si>
    <t>Product_Potato_Bread</t>
  </si>
  <si>
    <t>Product_Goat_Cheese</t>
  </si>
  <si>
    <t>Product_ Brown_sugar</t>
  </si>
  <si>
    <t>Product_ White_sugar</t>
  </si>
  <si>
    <t>Product_Buttered_popcron</t>
  </si>
  <si>
    <t>Product_Chili_popcorn</t>
  </si>
  <si>
    <t>Product_Bacon_and_Eggs</t>
  </si>
  <si>
    <t>Product_Roasted_tomatoes</t>
  </si>
  <si>
    <t>Product_Baked_Potato</t>
  </si>
  <si>
    <t>Product_Pumpkin_Pie</t>
  </si>
  <si>
    <t>Product_Carrot_pie</t>
  </si>
  <si>
    <t>Product_ Bacon_pie</t>
  </si>
  <si>
    <t>Product_Apple_pie</t>
  </si>
  <si>
    <t>Product_Feta_pie</t>
  </si>
  <si>
    <t>Product_ Shepherds_pie</t>
  </si>
  <si>
    <t>Product_Blue_Woolly_hat</t>
  </si>
  <si>
    <t>Product_Blue_sweater</t>
  </si>
  <si>
    <t>Product_Carrot_cake</t>
  </si>
  <si>
    <t>Product_Cream_cake</t>
  </si>
  <si>
    <t>Product_ Red_berry_cake</t>
  </si>
  <si>
    <t>Product_Cheese_cake</t>
  </si>
  <si>
    <t>Product_ Strawberry_cake</t>
  </si>
  <si>
    <t>Product_ Chocolate_cake</t>
  </si>
  <si>
    <t>Product Potato_Feta_cake</t>
  </si>
  <si>
    <t>Product_silver_bar</t>
  </si>
  <si>
    <t>Product_gold_bar</t>
  </si>
  <si>
    <t>Product_Platinum_bar</t>
  </si>
  <si>
    <t>Product_apple_juice</t>
  </si>
  <si>
    <t>Product_carrot_juice</t>
  </si>
  <si>
    <t>Product_Tomato_juice</t>
  </si>
  <si>
    <t>Bạch kim vụn</t>
  </si>
  <si>
    <t>VD: Trong kho có</t>
  </si>
  <si>
    <t>Nếu ưu tiên vật phẩm có level unlock cao thì sẽ chọn theo thứ tự bánh mì được ưu tiên</t>
  </si>
  <si>
    <t xml:space="preserve">Nếu random tất cả các vật phẩm thì chọn bất kỳ vật nào trong 4 loại trên theo tỷ lệ </t>
  </si>
  <si>
    <t>Lv 1 - 12</t>
  </si>
  <si>
    <t>Lv13-16</t>
  </si>
  <si>
    <t>lv17- lv 24</t>
  </si>
  <si>
    <t>Thông số của Rubi</t>
  </si>
  <si>
    <t>Gói nạp tiền SMS</t>
  </si>
  <si>
    <t>Gói 1</t>
  </si>
  <si>
    <t>Gói 2</t>
  </si>
  <si>
    <t>Gói 3</t>
  </si>
  <si>
    <t>Số lượng rubi nhận được</t>
  </si>
  <si>
    <t>Khuyến mãi</t>
  </si>
  <si>
    <t>Đơn giá vàng và 1 rubi</t>
  </si>
  <si>
    <t xml:space="preserve">1 rubi </t>
  </si>
  <si>
    <t>15 vàng</t>
  </si>
  <si>
    <t>VNG</t>
  </si>
  <si>
    <t>SMS</t>
  </si>
  <si>
    <t>khuyến mãi</t>
  </si>
  <si>
    <t>Khi nạp tặng ngay</t>
  </si>
  <si>
    <t>Số Rubi nhận được</t>
  </si>
  <si>
    <t>Pizza cay</t>
  </si>
  <si>
    <t>Bánh khoai tây</t>
  </si>
  <si>
    <t>Phô mai</t>
  </si>
  <si>
    <t>Phô mai dê</t>
  </si>
  <si>
    <t>Khoai nướng bơ</t>
  </si>
  <si>
    <t>Bánh Phô mai tươi</t>
  </si>
  <si>
    <t>Bánh thịt bỏ lò</t>
  </si>
  <si>
    <t>Bánh khoai nhân thịt</t>
  </si>
  <si>
    <t>Áo len</t>
  </si>
  <si>
    <t>Mũ len xanh</t>
  </si>
  <si>
    <t>Bánh kem pho mát</t>
  </si>
  <si>
    <t>Bánh khoai phô mai</t>
  </si>
  <si>
    <t>Bạc thỏi</t>
  </si>
  <si>
    <t>Vàng thỏi</t>
  </si>
  <si>
    <t>Bạch kim thỏi</t>
  </si>
  <si>
    <t>Nước Táo</t>
  </si>
  <si>
    <t>Nước Cà rốt</t>
  </si>
  <si>
    <t>Nước Cà chua</t>
  </si>
  <si>
    <t>Nước Anh Đào</t>
  </si>
  <si>
    <t>Nước Mâm xôi</t>
  </si>
  <si>
    <t>Café Espresso</t>
  </si>
  <si>
    <t>Café sữa</t>
  </si>
  <si>
    <t>Café kem tươi</t>
  </si>
  <si>
    <t>Café kem Mâm Xôi</t>
  </si>
  <si>
    <t>Kẹo bơ hạnh nhân</t>
  </si>
  <si>
    <t>Mìn phá đá</t>
  </si>
  <si>
    <t>Nếu số lượng gold ở trong khoảng giữa 2 mức giá rubi thì sẽ làm tròn lên</t>
  </si>
  <si>
    <t>VD: User A cần mua máy làm mứt và bị thiếu 27 gold, số rubi user A cần bỏ ra để mua 27 gold = 2 rubi</t>
  </si>
  <si>
    <t>Đơn giá thời gian và rubi</t>
  </si>
  <si>
    <t>Đơn giá rubi/ 1 phút = số rubi max/ số thời gian max cần hoàn thành của 1 hành động</t>
  </si>
  <si>
    <t>Đơn giá tính theo thời gian cần hoàn thành = số thời gian còn lại x giá rubi/ 1 phút</t>
  </si>
  <si>
    <t>Thông số slot bán hàng của nhà NPC</t>
  </si>
  <si>
    <t xml:space="preserve">Bán cho user 1 số công cụ hỗ trợ </t>
  </si>
  <si>
    <t>Tạo động lực cho user quay lại game mỗi ngày</t>
  </si>
  <si>
    <t>Luật của shop NPC</t>
  </si>
  <si>
    <t>Shop có 6 slot</t>
  </si>
  <si>
    <t>Mỗi ngày sẽ bán cho user 1 số mặt hàng trong 6 slot ấy</t>
  </si>
  <si>
    <t>Hàng mua rồi or chưa mua sẽ được reset vào lúc 0h hàng ngày</t>
  </si>
  <si>
    <t>Giá bán của vật phẩm trong shop = giá max của vật phẩm /3.5</t>
  </si>
  <si>
    <t>Shop sẽ chỉ bán những vật phẩm use ở level đấy có thể mua được</t>
  </si>
  <si>
    <t>vật phẩm shop bán</t>
  </si>
  <si>
    <t>Gói 4</t>
  </si>
  <si>
    <t>Gói 5</t>
  </si>
  <si>
    <t>Hạt giống</t>
  </si>
  <si>
    <t>Công cụ dọn đất</t>
  </si>
  <si>
    <t>Item nâng cấp kho</t>
  </si>
  <si>
    <t>Thức ăn cho gia xúc</t>
  </si>
  <si>
    <t>Item mở đất</t>
  </si>
  <si>
    <t>Thỏi kim loại</t>
  </si>
  <si>
    <t>gói 2</t>
  </si>
  <si>
    <t>Item nâng cấp kho chứa</t>
  </si>
  <si>
    <t>item nâng cấp kho chứa</t>
  </si>
  <si>
    <t>Những mặt hàng đặc biệt như Item nâng cấp và dọn đất và kim loại sẽ không xuất hiện quá 2 lần trong 1 ngày</t>
  </si>
  <si>
    <t>giá max</t>
  </si>
  <si>
    <t>Giá thưởng 1</t>
  </si>
  <si>
    <t>Giá thưởng 2</t>
  </si>
  <si>
    <t>Từ level 1 đến level 10</t>
  </si>
  <si>
    <t xml:space="preserve">Exp gốc </t>
  </si>
  <si>
    <t>1. 2 ngô: 11 exp, 14 gold</t>
  </si>
  <si>
    <t>2. 1 trứng, 1 lúa: 9 exp, 20 gold</t>
  </si>
  <si>
    <t>3. 1 bánh mỳ: 9 exp, 13 gold</t>
  </si>
  <si>
    <t>4. 2 trứng gà: 10 exp, 20 gold</t>
  </si>
  <si>
    <t>Random trong những vật phẩm cố định như sau</t>
  </si>
  <si>
    <t>crop_wheat;</t>
  </si>
  <si>
    <t>product_bread</t>
  </si>
  <si>
    <t>cream;good_egg;</t>
  </si>
  <si>
    <t>crop_soybean;</t>
  </si>
  <si>
    <t>good_milk</t>
  </si>
  <si>
    <t>product_corn_bread</t>
  </si>
  <si>
    <t>product_cream</t>
  </si>
  <si>
    <t>product_pancake</t>
  </si>
  <si>
    <t>product_popcorn</t>
  </si>
  <si>
    <t>Level 4</t>
  </si>
  <si>
    <t>Level 5</t>
  </si>
  <si>
    <t>Level 7</t>
  </si>
  <si>
    <t>Level 8</t>
  </si>
  <si>
    <t>Level 9</t>
  </si>
  <si>
    <t>Level 10</t>
  </si>
  <si>
    <t>Dưới đây là thông số cho thấy Từng gói hàng NPC sẽ bán những cái gì ở trong 1 slot của shop NPC</t>
  </si>
  <si>
    <t>Thời gian xuất hiện của NPC radom theo thông số sau</t>
  </si>
  <si>
    <t>2-3 phút</t>
  </si>
  <si>
    <t>4-5 phút</t>
  </si>
  <si>
    <t>level 1 -10</t>
  </si>
  <si>
    <t>Loại vé</t>
  </si>
  <si>
    <t>Order Kim loại</t>
  </si>
  <si>
    <t xml:space="preserve">Unlock </t>
  </si>
  <si>
    <t>level 24</t>
  </si>
  <si>
    <t>Xuất hiện order</t>
  </si>
  <si>
    <t>order thường</t>
  </si>
  <si>
    <t>Order kim loại</t>
  </si>
  <si>
    <t>Order trang sức</t>
  </si>
  <si>
    <t>Từ 24 -27</t>
  </si>
  <si>
    <t>Từ 28 -30</t>
  </si>
  <si>
    <t>Từ 31 - 38</t>
  </si>
  <si>
    <t>Từ 39 trở đi</t>
  </si>
  <si>
    <t>Số lượng order trong bảng đơn hàng</t>
  </si>
  <si>
    <t>số lượng max order trong ngày là 06 ( cho dù user có xé hay hoàn thành hết 6 cái order kim loại thì sẽ ko xuất hiện nữa, phải đợi đến sang ngày hôm sau)</t>
  </si>
  <si>
    <t>Level 39 trở lên</t>
  </si>
  <si>
    <t>Level 24-28</t>
  </si>
  <si>
    <t>Level 28-31</t>
  </si>
  <si>
    <t>Level 31-39</t>
  </si>
  <si>
    <t>Order có 1 loại hàng</t>
  </si>
  <si>
    <t>Order có 2 loại hàng</t>
  </si>
  <si>
    <t>Tính giá tiền và exp</t>
  </si>
  <si>
    <t>EXP</t>
  </si>
  <si>
    <t>% random exp order kim loại</t>
  </si>
  <si>
    <t>% random gold order kim loại</t>
  </si>
  <si>
    <r>
      <t>giá từng loại đơn hàng =</t>
    </r>
    <r>
      <rPr>
        <b/>
        <sz val="11"/>
        <color rgb="FF00B050"/>
        <rFont val="Calibri"/>
        <family val="2"/>
        <charset val="163"/>
        <scheme val="minor"/>
      </rPr>
      <t xml:space="preserve"> (Giá max của vật phẩm / 3.5)x số lượng đơn vị yêu cầu x tham số level</t>
    </r>
  </si>
  <si>
    <t>loại hàng order</t>
  </si>
  <si>
    <t>Sẽ ko có đơn hàng kim loại + đồ trang sức cùng lúc</t>
  </si>
  <si>
    <t>Khi 1 order được xuất hiện mới thì ở level 24 sẽ theo tỷ lệ xuất hiện order xanh</t>
  </si>
  <si>
    <t>Loại và số lượng vật phẩm trong order xanh</t>
  </si>
  <si>
    <t>Từ level 39 trở đi sẽ xuất hiện thêm order xanh về trang sức</t>
  </si>
  <si>
    <t>Lúc đó khi random order xanh thì sẽ chọn randon ra order kim loại hay là order trang sức</t>
  </si>
  <si>
    <t>Tỷ lệ</t>
  </si>
  <si>
    <t>Exp gốc tính như cũ nhưng tỷ lệ random sau</t>
  </si>
  <si>
    <t>Đơn vị</t>
  </si>
  <si>
    <t>Số lượng order xanh trong bảng order</t>
  </si>
  <si>
    <t>Điều kiện</t>
  </si>
  <si>
    <t>từ 0 đến 3 ( max là 3)</t>
  </si>
  <si>
    <t>Gói nạp tiền card điện thoại</t>
  </si>
  <si>
    <t>Mệnh giá card</t>
  </si>
  <si>
    <t>số lượng rubi nhận được</t>
  </si>
  <si>
    <t>bắp</t>
  </si>
  <si>
    <t>Thịt ba rọi</t>
  </si>
  <si>
    <t>bánh bắp</t>
  </si>
  <si>
    <t>Băắp rang</t>
  </si>
  <si>
    <t>level 11-15</t>
  </si>
  <si>
    <t>Level 16-20</t>
  </si>
  <si>
    <t>Level 21 - 25</t>
  </si>
  <si>
    <t>level 26 -30</t>
  </si>
  <si>
    <t>level 30 - 35</t>
  </si>
  <si>
    <t>Level 36 - 40</t>
  </si>
  <si>
    <t>Level 41 trở lên</t>
  </si>
  <si>
    <t>6-7 phút</t>
  </si>
  <si>
    <t>7-8 phút</t>
  </si>
  <si>
    <t>8-10 phút</t>
  </si>
  <si>
    <t>Ưu tiên chọn theo số lượng vật phẩm trong kho</t>
  </si>
  <si>
    <t xml:space="preserve"> = (32/2)x4 = 64</t>
  </si>
  <si>
    <t>Giá của đơn hàng =  (Giá max của vật phẩm /2) x số lượng yêu cầu</t>
  </si>
  <si>
    <t>Điểm tăng sau mỗi level</t>
  </si>
  <si>
    <t>Gói 50k</t>
  </si>
  <si>
    <t>Gói 100k</t>
  </si>
  <si>
    <t>Gói 200k</t>
  </si>
  <si>
    <t>Gói 500k</t>
  </si>
  <si>
    <t>Gói nạp tiền mua gold</t>
  </si>
  <si>
    <t>Gói SMS 10k</t>
  </si>
  <si>
    <t>Mức gold sẽ thay đổi theo level</t>
  </si>
  <si>
    <t>crop_rice</t>
  </si>
  <si>
    <t>Lúa nước</t>
  </si>
  <si>
    <t>crop_lettuce</t>
  </si>
  <si>
    <t>Xà lách</t>
  </si>
  <si>
    <t xml:space="preserve">fruit_olive </t>
  </si>
  <si>
    <t>Ô liu</t>
  </si>
  <si>
    <t>Từ level 16 trở lên</t>
  </si>
  <si>
    <t>Chicken</t>
  </si>
  <si>
    <t>Cow</t>
  </si>
  <si>
    <t>Pig</t>
  </si>
  <si>
    <t>Sheep</t>
  </si>
  <si>
    <t>Goat</t>
  </si>
  <si>
    <t>Chuồng 1</t>
  </si>
  <si>
    <t>Chuồng 2</t>
  </si>
  <si>
    <t>Chuồng 3</t>
  </si>
  <si>
    <t>từ level 11 đến 25</t>
  </si>
  <si>
    <t>Từ level 26 trở lên</t>
  </si>
  <si>
    <t>120-130%</t>
  </si>
  <si>
    <t>90 - 100%</t>
  </si>
  <si>
    <t>60- 70%</t>
  </si>
  <si>
    <t>Rubi dùng để hoàn thành nhanh máy sản xuất sẽ giảm dần theo mốc thời gian như sau</t>
  </si>
  <si>
    <t>Số time để giảm 1 rubi</t>
  </si>
  <si>
    <t>Time (giây)</t>
  </si>
  <si>
    <t xml:space="preserve">Máy Dairy: cứ mỗi 655 giây sẽ giảm đi 1 rubi </t>
  </si>
  <si>
    <t>Thời gian  = Thời gian hoàn thành / Giá hoàn thành nhanh tổng</t>
  </si>
  <si>
    <t>Giá tiền mỗi animal sẽ tăng lên khi đã mua max số con ở chuồng 1</t>
  </si>
  <si>
    <t>VD: Chicken 10 đồng. Sau khi mua 6 con gà 10 đồng thì con Gà thứ 7 sẽ là 140 đồng</t>
  </si>
  <si>
    <t>Bảng random từ level 1 đến level 15</t>
  </si>
  <si>
    <t>Level 11</t>
  </si>
  <si>
    <t>Level 12</t>
  </si>
  <si>
    <t>Level 13</t>
  </si>
  <si>
    <t>Level 14</t>
  </si>
  <si>
    <t>Từ level 1 đến level 14</t>
  </si>
  <si>
    <t>Ưu tiên chọn từ level thấp lên cao</t>
  </si>
  <si>
    <t>Nếu chọn ưu tiền từ level thấp lên cao thì sẽ chọn ngẫu nhiên lúa ngô bánh mì</t>
  </si>
  <si>
    <t xml:space="preserve">Note: Từ level 15 trở lên sẽ chọn randome những món level unlock cách level hiện tại 10 level </t>
  </si>
  <si>
    <t>Súp cà chua</t>
  </si>
  <si>
    <t>product_fish_soup</t>
  </si>
  <si>
    <t>Súp cá</t>
  </si>
  <si>
    <t>product_lobster_soup</t>
  </si>
  <si>
    <t>Súp tôm hùm</t>
  </si>
  <si>
    <t>product_soy_sauce</t>
  </si>
  <si>
    <t>Nước tương</t>
  </si>
  <si>
    <t>product_olive_oil</t>
  </si>
  <si>
    <t>Dâù oliu</t>
  </si>
  <si>
    <t>product_mayonnaise</t>
  </si>
  <si>
    <t>mayonnaise</t>
  </si>
  <si>
    <t>Sushi cuộn</t>
  </si>
  <si>
    <t>product_sushi_roll</t>
  </si>
  <si>
    <t>product_lobster_sushi</t>
  </si>
  <si>
    <t>Sushi tôm hùm</t>
  </si>
  <si>
    <t>product_egg_sushi</t>
  </si>
  <si>
    <t>Sushi trứng</t>
  </si>
  <si>
    <t>product_Feta_salad</t>
  </si>
  <si>
    <t>salad Feta</t>
  </si>
  <si>
    <t>product_BLT salad</t>
  </si>
  <si>
    <t>Salad thịt nguội</t>
  </si>
  <si>
    <t>product_seafood_salad</t>
  </si>
  <si>
    <t>Salad hải sản</t>
  </si>
  <si>
    <t>product_BLT_Toast</t>
  </si>
  <si>
    <t>Bánh kẹp Toast</t>
  </si>
  <si>
    <t>product_Veggie_bagel</t>
  </si>
  <si>
    <t>Bánh kẹp cà</t>
  </si>
  <si>
    <t>product_egg_sandwich</t>
  </si>
  <si>
    <t>Bánh kẹp trứng</t>
  </si>
  <si>
    <t>bánh mì</t>
  </si>
  <si>
    <t>Product_Frutti_di_mare_pizza</t>
  </si>
  <si>
    <t>Pizza hải sản</t>
  </si>
  <si>
    <t>product_chocolate_popcorn</t>
  </si>
  <si>
    <t>product_fish_and_chips</t>
  </si>
  <si>
    <t>Cá nướng khoai</t>
  </si>
  <si>
    <t>product_Fish_pie</t>
  </si>
  <si>
    <t>Bánh sốt cá</t>
  </si>
  <si>
    <t>product_red_scarf</t>
  </si>
  <si>
    <t>Khăn quàng</t>
  </si>
  <si>
    <t>product_Strawberry_jam</t>
  </si>
  <si>
    <t>Mứt dâu</t>
  </si>
  <si>
    <t>Máy</t>
  </si>
  <si>
    <t>Bắp rang cacao</t>
  </si>
  <si>
    <t>Level 15 - 20</t>
  </si>
  <si>
    <t>Level 21 trở lên</t>
  </si>
  <si>
    <t>Random mức exp sẽ nhận được dựa vào exp Gốc ( mức exp random sẽ +- ramdom từ 1 - 5% - chỉ áp dụng cộng trừ Từ mốc 70% trở lên)</t>
  </si>
  <si>
    <t>1-10</t>
  </si>
  <si>
    <t>Time giây</t>
  </si>
  <si>
    <t xml:space="preserve">Tên </t>
  </si>
  <si>
    <t>Cá Phi lê</t>
  </si>
  <si>
    <t>Tôm</t>
  </si>
  <si>
    <r>
      <t xml:space="preserve">các vật phẩm thu hoạch từ thú nuôi, </t>
    </r>
    <r>
      <rPr>
        <sz val="11"/>
        <color rgb="FFFF0000"/>
        <rFont val="Calibri"/>
        <family val="2"/>
        <charset val="163"/>
        <scheme val="minor"/>
      </rPr>
      <t>cá , tôm</t>
    </r>
  </si>
  <si>
    <t xml:space="preserve">Gói 20k </t>
  </si>
  <si>
    <t>Gói gốc</t>
  </si>
  <si>
    <t>Rubi mua hạt giống</t>
  </si>
  <si>
    <t>Gói nạp thẻ zing</t>
  </si>
  <si>
    <t>Gói ATM</t>
  </si>
  <si>
    <t>gói 30k</t>
  </si>
  <si>
    <t>Gói 300k</t>
  </si>
  <si>
    <t>Nạp Gold bằng thẻ Zing</t>
  </si>
  <si>
    <t>Gói 60k</t>
  </si>
  <si>
    <t>Gói 120k</t>
  </si>
  <si>
    <t>Gói 60k = ( gói 20kx3)+(gói 20k*3)*tham số</t>
  </si>
  <si>
    <t>30k</t>
  </si>
  <si>
    <t>50k</t>
  </si>
  <si>
    <t>100k</t>
  </si>
  <si>
    <t>200k</t>
  </si>
  <si>
    <t>300k</t>
  </si>
  <si>
    <t>60k</t>
  </si>
  <si>
    <t>120k</t>
  </si>
  <si>
    <t>Thẻ Zing</t>
  </si>
  <si>
    <t>Thẻ mobile</t>
  </si>
  <si>
    <t>gói gốc x7</t>
  </si>
  <si>
    <t>gói gốc x8</t>
  </si>
  <si>
    <t>công thức = ( gói gốc theo level x số A) + (gói gốc theo level x số A)x tham số</t>
  </si>
  <si>
    <t>số A</t>
  </si>
  <si>
    <t>tham số</t>
  </si>
  <si>
    <t>số a</t>
  </si>
  <si>
    <t>Thẻ mobi 30k level 5</t>
  </si>
  <si>
    <t>Gold = [( 191 x 1.5)+(191x1.5)x 0.15] x7 = 2.306</t>
  </si>
  <si>
    <t>Caà phê</t>
  </si>
  <si>
    <t>Nước cherry</t>
  </si>
  <si>
    <t>Giá max</t>
  </si>
  <si>
    <t>Tổng tiền</t>
  </si>
  <si>
    <t>Giá gold 100%</t>
  </si>
  <si>
    <t>Gói 6</t>
  </si>
  <si>
    <t>Gói 7</t>
  </si>
  <si>
    <t>500k</t>
  </si>
  <si>
    <t>10k</t>
  </si>
  <si>
    <t>Gói gốc 20k ( chưa nhân)</t>
  </si>
  <si>
    <t>Gói gốc 20k thẻ mobi</t>
  </si>
  <si>
    <t>Gói gốc 20k thẻ Zing</t>
  </si>
  <si>
    <t>Số lượng loại hàng</t>
  </si>
  <si>
    <t>1 loại hàng</t>
  </si>
  <si>
    <t>2 loại hàng</t>
  </si>
  <si>
    <t>Lưu ý:</t>
  </si>
  <si>
    <t>Gói 8</t>
  </si>
  <si>
    <t>Gói 9</t>
  </si>
  <si>
    <t>Cưa hoặc rìu</t>
  </si>
  <si>
    <t>Công cụ dọn đất ( xẻng, mìn, thuốc nổ)</t>
  </si>
  <si>
    <t>vật phẩm sản xuất</t>
  </si>
  <si>
    <t>Những vật phẩm nào mà level chưa unlock thì sẽ mặc định thay bằng vật phẩm sản xuất  hoặc hạt giống nhé</t>
  </si>
  <si>
    <t>khoai tây</t>
  </si>
  <si>
    <t>oải hương</t>
  </si>
  <si>
    <t>ca chua</t>
  </si>
  <si>
    <t>Gói sms 15k sẽ tính bằng cách lấy gói gốc 20k x2 /3 = giá 15k</t>
  </si>
  <si>
    <t>VD: Level 10 gói 15k sẽ tính như sau = ( 223*7)*2/3= được 1041</t>
  </si>
  <si>
    <t>giá</t>
  </si>
  <si>
    <t>Speed up</t>
  </si>
  <si>
    <t>Speed up (Rubi)</t>
  </si>
  <si>
    <t>giá gold 100%</t>
  </si>
  <si>
    <t>Salat thịt nguội</t>
  </si>
  <si>
    <t>rubi mua ngay</t>
  </si>
  <si>
    <t>1 rubi = 1000 vnd</t>
  </si>
  <si>
    <t>Gói 20k = gói gốc x 7</t>
  </si>
  <si>
    <t>Từ level 1 đến 15</t>
  </si>
  <si>
    <t>Từ level 16  trở lên</t>
  </si>
  <si>
    <t>từ level 16 trở đi mỗi slot cửa hàng NPC sẽ random chọn ra món đồ cần bán mỗi ngày theo tỷ lện % bên dưới</t>
  </si>
  <si>
    <t>Lò bánh mì</t>
  </si>
  <si>
    <t>Xưởng làm bơ</t>
  </si>
  <si>
    <t>Máy làm đường</t>
  </si>
  <si>
    <t>Xe bắp rang</t>
  </si>
  <si>
    <r>
      <t>Khi từ chối hoặc hoàn thành yêu cầu của 1 NPC nào đó thì sau 2 - 8</t>
    </r>
    <r>
      <rPr>
        <b/>
        <sz val="11"/>
        <color rgb="FFFF0000"/>
        <rFont val="Calibri"/>
        <family val="2"/>
        <charset val="163"/>
        <scheme val="minor"/>
      </rPr>
      <t xml:space="preserve"> phút</t>
    </r>
    <r>
      <rPr>
        <sz val="11"/>
        <color theme="1"/>
        <rFont val="Calibri"/>
        <family val="2"/>
        <scheme val="minor"/>
      </rPr>
      <t xml:space="preserve"> sẽ có NPC khác xuất hiện đưa ra yêu cầu khác</t>
    </r>
  </si>
  <si>
    <t xml:space="preserve">item </t>
  </si>
  <si>
    <t>Random 1</t>
  </si>
  <si>
    <t>Có - không trong kho chứa</t>
  </si>
  <si>
    <t>Random 2</t>
  </si>
  <si>
    <t>Random 3</t>
  </si>
  <si>
    <t>Số lượng loại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</si>
</sst>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charset val="163"/>
      <scheme val="minor"/>
    </font>
    <font>
      <sz val="11"/>
      <color rgb="FF00B0F0"/>
      <name val="Calibri"/>
      <family val="2"/>
      <charset val="163"/>
      <scheme val="minor"/>
    </font>
    <font>
      <b/>
      <sz val="11"/>
      <color rgb="FF00B0F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charset val="163"/>
      <scheme val="minor"/>
    </font>
    <font>
      <sz val="9"/>
      <color indexed="81"/>
      <name val="Tahoma"/>
      <family val="2"/>
      <charset val="163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FF00"/>
      <name val="Calibri"/>
      <family val="2"/>
      <charset val="163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164" fontId="0" fillId="0" borderId="0" xfId="1" applyNumberFormat="1" applyFont="1"/>
    <xf numFmtId="0" fontId="0" fillId="6" borderId="2" xfId="0" applyFill="1" applyBorder="1"/>
    <xf numFmtId="0" fontId="0" fillId="0" borderId="0" xfId="0" quotePrefix="1"/>
    <xf numFmtId="0" fontId="0" fillId="0" borderId="3" xfId="0" applyBorder="1"/>
    <xf numFmtId="0" fontId="0" fillId="3" borderId="3" xfId="0" applyFill="1" applyBorder="1"/>
    <xf numFmtId="0" fontId="0" fillId="3" borderId="3" xfId="0" applyNumberFormat="1" applyFill="1" applyBorder="1"/>
    <xf numFmtId="0" fontId="0" fillId="0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8" borderId="0" xfId="0" applyFill="1"/>
    <xf numFmtId="0" fontId="2" fillId="8" borderId="0" xfId="0" applyFont="1" applyFill="1"/>
    <xf numFmtId="0" fontId="0" fillId="8" borderId="4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11" borderId="2" xfId="0" applyFill="1" applyBorder="1" applyAlignment="1">
      <alignment horizontal="center"/>
    </xf>
    <xf numFmtId="0" fontId="0" fillId="11" borderId="2" xfId="0" applyFill="1" applyBorder="1"/>
    <xf numFmtId="0" fontId="0" fillId="12" borderId="2" xfId="0" applyFill="1" applyBorder="1" applyAlignment="1">
      <alignment horizontal="center"/>
    </xf>
    <xf numFmtId="0" fontId="0" fillId="12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13" borderId="2" xfId="0" applyFill="1" applyBorder="1" applyAlignment="1">
      <alignment horizontal="center"/>
    </xf>
    <xf numFmtId="0" fontId="0" fillId="13" borderId="2" xfId="0" applyFill="1" applyBorder="1"/>
    <xf numFmtId="0" fontId="0" fillId="8" borderId="0" xfId="0" applyFill="1" applyBorder="1"/>
    <xf numFmtId="0" fontId="0" fillId="10" borderId="3" xfId="0" applyFill="1" applyBorder="1"/>
    <xf numFmtId="0" fontId="3" fillId="0" borderId="0" xfId="0" applyFont="1"/>
    <xf numFmtId="0" fontId="0" fillId="0" borderId="3" xfId="0" applyBorder="1" applyAlignment="1">
      <alignment wrapText="1"/>
    </xf>
    <xf numFmtId="0" fontId="2" fillId="10" borderId="0" xfId="0" applyFont="1" applyFill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2" xfId="0" applyFill="1" applyBorder="1"/>
    <xf numFmtId="0" fontId="0" fillId="10" borderId="2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15" borderId="0" xfId="0" applyFill="1"/>
    <xf numFmtId="0" fontId="7" fillId="0" borderId="3" xfId="0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1" applyNumberFormat="1" applyFont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164" fontId="12" fillId="8" borderId="3" xfId="1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13" fillId="0" borderId="3" xfId="1" applyNumberFormat="1" applyFont="1" applyBorder="1" applyAlignment="1">
      <alignment horizontal="center"/>
    </xf>
    <xf numFmtId="164" fontId="8" fillId="0" borderId="0" xfId="1" applyNumberFormat="1" applyFont="1"/>
    <xf numFmtId="43" fontId="0" fillId="0" borderId="0" xfId="1" applyFont="1"/>
    <xf numFmtId="164" fontId="7" fillId="0" borderId="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8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9" fontId="0" fillId="0" borderId="0" xfId="0" applyNumberFormat="1"/>
    <xf numFmtId="0" fontId="2" fillId="0" borderId="0" xfId="0" applyFont="1"/>
    <xf numFmtId="0" fontId="5" fillId="0" borderId="0" xfId="0" applyFont="1"/>
    <xf numFmtId="0" fontId="14" fillId="0" borderId="0" xfId="0" applyFont="1"/>
    <xf numFmtId="0" fontId="2" fillId="2" borderId="3" xfId="0" applyFont="1" applyFill="1" applyBorder="1" applyAlignment="1">
      <alignment horizontal="center"/>
    </xf>
    <xf numFmtId="0" fontId="0" fillId="0" borderId="0" xfId="0" applyNumberFormat="1"/>
    <xf numFmtId="0" fontId="3" fillId="4" borderId="0" xfId="0" applyFont="1" applyFill="1"/>
    <xf numFmtId="43" fontId="0" fillId="2" borderId="1" xfId="1" applyFont="1" applyFill="1" applyBorder="1"/>
    <xf numFmtId="43" fontId="0" fillId="3" borderId="1" xfId="1" applyFont="1" applyFill="1" applyBorder="1"/>
    <xf numFmtId="43" fontId="0" fillId="4" borderId="2" xfId="1" applyFont="1" applyFill="1" applyBorder="1"/>
    <xf numFmtId="0" fontId="0" fillId="2" borderId="6" xfId="0" applyFill="1" applyBorder="1"/>
    <xf numFmtId="43" fontId="0" fillId="0" borderId="0" xfId="0" applyNumberFormat="1"/>
    <xf numFmtId="0" fontId="0" fillId="3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3" borderId="7" xfId="0" applyFill="1" applyBorder="1"/>
    <xf numFmtId="0" fontId="0" fillId="12" borderId="0" xfId="0" applyFill="1" applyBorder="1"/>
    <xf numFmtId="0" fontId="0" fillId="7" borderId="0" xfId="0" applyFill="1" applyBorder="1"/>
    <xf numFmtId="0" fontId="0" fillId="13" borderId="0" xfId="0" applyFill="1" applyBorder="1"/>
    <xf numFmtId="0" fontId="0" fillId="4" borderId="0" xfId="0" applyFill="1" applyBorder="1"/>
    <xf numFmtId="43" fontId="15" fillId="15" borderId="0" xfId="0" applyNumberFormat="1" applyFont="1" applyFill="1"/>
    <xf numFmtId="43" fontId="0" fillId="15" borderId="0" xfId="0" applyNumberFormat="1" applyFill="1"/>
    <xf numFmtId="43" fontId="0" fillId="0" borderId="0" xfId="0" applyNumberFormat="1" applyFill="1" applyBorder="1"/>
    <xf numFmtId="43" fontId="15" fillId="15" borderId="0" xfId="0" applyNumberFormat="1" applyFont="1" applyFill="1" applyBorder="1"/>
    <xf numFmtId="43" fontId="15" fillId="0" borderId="0" xfId="0" applyNumberFormat="1" applyFont="1" applyFill="1" applyBorder="1"/>
    <xf numFmtId="43" fontId="15" fillId="7" borderId="0" xfId="0" applyNumberFormat="1" applyFont="1" applyFill="1" applyBorder="1"/>
    <xf numFmtId="43" fontId="0" fillId="7" borderId="0" xfId="0" applyNumberFormat="1" applyFill="1" applyBorder="1"/>
    <xf numFmtId="43" fontId="0" fillId="0" borderId="0" xfId="0" applyNumberFormat="1" applyFill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16" borderId="3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43" fontId="15" fillId="0" borderId="0" xfId="0" applyNumberFormat="1" applyFont="1" applyFill="1"/>
    <xf numFmtId="0" fontId="0" fillId="0" borderId="8" xfId="0" applyFill="1" applyBorder="1" applyAlignment="1">
      <alignment horizontal="center"/>
    </xf>
    <xf numFmtId="43" fontId="0" fillId="0" borderId="0" xfId="1" applyFont="1" applyFill="1" applyBorder="1"/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164" fontId="0" fillId="0" borderId="0" xfId="1" applyNumberFormat="1" applyFont="1" applyFill="1" applyBorder="1"/>
    <xf numFmtId="164" fontId="0" fillId="10" borderId="3" xfId="1" applyNumberFormat="1" applyFont="1" applyFill="1" applyBorder="1"/>
    <xf numFmtId="43" fontId="0" fillId="10" borderId="3" xfId="1" applyFont="1" applyFill="1" applyBorder="1"/>
    <xf numFmtId="43" fontId="0" fillId="10" borderId="3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0" fontId="0" fillId="19" borderId="3" xfId="0" applyFill="1" applyBorder="1"/>
    <xf numFmtId="43" fontId="0" fillId="19" borderId="0" xfId="0" applyNumberFormat="1" applyFill="1"/>
    <xf numFmtId="0" fontId="0" fillId="0" borderId="3" xfId="0" applyBorder="1" applyAlignment="1">
      <alignment horizontal="center"/>
    </xf>
    <xf numFmtId="164" fontId="0" fillId="0" borderId="0" xfId="0" applyNumberFormat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2" fillId="2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2" borderId="2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0" fillId="0" borderId="0" xfId="0" applyBorder="1"/>
    <xf numFmtId="43" fontId="8" fillId="0" borderId="0" xfId="1" applyNumberFormat="1" applyFont="1"/>
    <xf numFmtId="0" fontId="8" fillId="3" borderId="3" xfId="0" applyFont="1" applyFill="1" applyBorder="1"/>
    <xf numFmtId="0" fontId="8" fillId="0" borderId="0" xfId="0" applyFont="1" applyFill="1"/>
    <xf numFmtId="164" fontId="12" fillId="8" borderId="0" xfId="1" applyNumberFormat="1" applyFont="1" applyFill="1" applyBorder="1" applyAlignment="1">
      <alignment horizontal="center"/>
    </xf>
    <xf numFmtId="164" fontId="13" fillId="0" borderId="0" xfId="1" applyNumberFormat="1" applyFont="1" applyBorder="1" applyAlignment="1">
      <alignment horizontal="center"/>
    </xf>
    <xf numFmtId="9" fontId="0" fillId="0" borderId="3" xfId="0" applyNumberFormat="1" applyBorder="1"/>
    <xf numFmtId="0" fontId="2" fillId="11" borderId="3" xfId="0" applyFont="1" applyFill="1" applyBorder="1"/>
    <xf numFmtId="9" fontId="2" fillId="11" borderId="3" xfId="0" applyNumberFormat="1" applyFont="1" applyFill="1" applyBorder="1"/>
    <xf numFmtId="0" fontId="2" fillId="14" borderId="3" xfId="0" applyFont="1" applyFill="1" applyBorder="1"/>
    <xf numFmtId="0" fontId="0" fillId="0" borderId="9" xfId="0" applyBorder="1"/>
    <xf numFmtId="164" fontId="13" fillId="0" borderId="3" xfId="1" applyNumberFormat="1" applyFont="1" applyFill="1" applyBorder="1" applyAlignment="1">
      <alignment horizontal="center"/>
    </xf>
    <xf numFmtId="164" fontId="9" fillId="0" borderId="3" xfId="0" applyNumberFormat="1" applyFont="1" applyFill="1" applyBorder="1" applyAlignment="1">
      <alignment horizontal="center"/>
    </xf>
    <xf numFmtId="16" fontId="0" fillId="0" borderId="3" xfId="0" applyNumberFormat="1" applyBorder="1"/>
    <xf numFmtId="0" fontId="0" fillId="2" borderId="3" xfId="0" applyFill="1" applyBorder="1"/>
    <xf numFmtId="0" fontId="3" fillId="0" borderId="3" xfId="0" applyFont="1" applyBorder="1"/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/>
    <xf numFmtId="0" fontId="2" fillId="2" borderId="0" xfId="0" applyFont="1" applyFill="1"/>
    <xf numFmtId="9" fontId="0" fillId="0" borderId="0" xfId="0" applyNumberFormat="1" applyBorder="1"/>
    <xf numFmtId="0" fontId="0" fillId="17" borderId="1" xfId="0" applyFill="1" applyBorder="1" applyAlignment="1">
      <alignment horizontal="center"/>
    </xf>
    <xf numFmtId="0" fontId="0" fillId="17" borderId="2" xfId="0" applyFill="1" applyBorder="1"/>
    <xf numFmtId="0" fontId="0" fillId="17" borderId="2" xfId="0" applyFill="1" applyBorder="1" applyAlignment="1">
      <alignment horizontal="left"/>
    </xf>
    <xf numFmtId="43" fontId="0" fillId="17" borderId="1" xfId="1" applyFont="1" applyFill="1" applyBorder="1"/>
    <xf numFmtId="3" fontId="0" fillId="0" borderId="0" xfId="0" applyNumberFormat="1"/>
    <xf numFmtId="3" fontId="0" fillId="0" borderId="3" xfId="0" applyNumberFormat="1" applyBorder="1"/>
    <xf numFmtId="3" fontId="0" fillId="0" borderId="3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18" fillId="0" borderId="3" xfId="0" applyFont="1" applyBorder="1"/>
    <xf numFmtId="1" fontId="0" fillId="0" borderId="3" xfId="0" applyNumberFormat="1" applyBorder="1" applyAlignment="1">
      <alignment horizontal="center"/>
    </xf>
    <xf numFmtId="0" fontId="16" fillId="0" borderId="0" xfId="0" applyFont="1"/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wrapText="1"/>
    </xf>
    <xf numFmtId="0" fontId="19" fillId="0" borderId="0" xfId="0" applyFont="1"/>
    <xf numFmtId="0" fontId="2" fillId="16" borderId="0" xfId="0" applyFont="1" applyFill="1"/>
    <xf numFmtId="0" fontId="17" fillId="0" borderId="0" xfId="0" applyFont="1"/>
    <xf numFmtId="0" fontId="3" fillId="6" borderId="0" xfId="0" applyFont="1" applyFill="1"/>
    <xf numFmtId="0" fontId="0" fillId="6" borderId="0" xfId="0" applyFill="1"/>
    <xf numFmtId="9" fontId="16" fillId="0" borderId="0" xfId="0" applyNumberFormat="1" applyFont="1"/>
    <xf numFmtId="16" fontId="0" fillId="2" borderId="3" xfId="0" applyNumberFormat="1" applyFill="1" applyBorder="1"/>
    <xf numFmtId="0" fontId="2" fillId="23" borderId="0" xfId="0" applyFont="1" applyFill="1"/>
    <xf numFmtId="0" fontId="0" fillId="13" borderId="1" xfId="0" applyFill="1" applyBorder="1" applyAlignment="1">
      <alignment horizontal="center"/>
    </xf>
    <xf numFmtId="43" fontId="0" fillId="13" borderId="1" xfId="1" applyFont="1" applyFill="1" applyBorder="1"/>
    <xf numFmtId="0" fontId="2" fillId="15" borderId="0" xfId="0" applyFont="1" applyFill="1"/>
    <xf numFmtId="0" fontId="2" fillId="24" borderId="3" xfId="0" applyFont="1" applyFill="1" applyBorder="1"/>
    <xf numFmtId="0" fontId="2" fillId="24" borderId="0" xfId="0" applyFont="1" applyFill="1"/>
    <xf numFmtId="164" fontId="0" fillId="0" borderId="3" xfId="1" applyNumberFormat="1" applyFont="1" applyBorder="1"/>
    <xf numFmtId="0" fontId="16" fillId="0" borderId="0" xfId="0" quotePrefix="1" applyFont="1"/>
    <xf numFmtId="164" fontId="2" fillId="0" borderId="3" xfId="1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5" fillId="0" borderId="3" xfId="0" applyFont="1" applyBorder="1"/>
    <xf numFmtId="0" fontId="5" fillId="2" borderId="3" xfId="0" applyFont="1" applyFill="1" applyBorder="1"/>
    <xf numFmtId="164" fontId="5" fillId="0" borderId="3" xfId="0" applyNumberFormat="1" applyFont="1" applyBorder="1"/>
    <xf numFmtId="164" fontId="0" fillId="2" borderId="3" xfId="1" applyNumberFormat="1" applyFont="1" applyFill="1" applyBorder="1"/>
    <xf numFmtId="164" fontId="5" fillId="2" borderId="3" xfId="0" applyNumberFormat="1" applyFont="1" applyFill="1" applyBorder="1"/>
    <xf numFmtId="164" fontId="0" fillId="0" borderId="3" xfId="1" applyNumberFormat="1" applyFont="1" applyFill="1" applyBorder="1"/>
    <xf numFmtId="166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left"/>
    </xf>
    <xf numFmtId="43" fontId="0" fillId="9" borderId="1" xfId="1" applyFont="1" applyFill="1" applyBorder="1"/>
    <xf numFmtId="3" fontId="0" fillId="25" borderId="3" xfId="0" applyNumberFormat="1" applyFill="1" applyBorder="1"/>
    <xf numFmtId="3" fontId="0" fillId="25" borderId="3" xfId="0" applyNumberForma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2" fillId="0" borderId="3" xfId="0" applyFont="1" applyFill="1" applyBorder="1"/>
    <xf numFmtId="9" fontId="3" fillId="11" borderId="3" xfId="0" applyNumberFormat="1" applyFont="1" applyFill="1" applyBorder="1"/>
    <xf numFmtId="49" fontId="2" fillId="0" borderId="3" xfId="0" applyNumberFormat="1" applyFont="1" applyBorder="1" applyAlignment="1">
      <alignment horizontal="center" vertical="center"/>
    </xf>
    <xf numFmtId="0" fontId="18" fillId="3" borderId="3" xfId="0" applyNumberFormat="1" applyFont="1" applyFill="1" applyBorder="1"/>
    <xf numFmtId="0" fontId="18" fillId="3" borderId="3" xfId="0" applyFont="1" applyFill="1" applyBorder="1"/>
    <xf numFmtId="0" fontId="18" fillId="9" borderId="3" xfId="0" applyFont="1" applyFill="1" applyBorder="1"/>
    <xf numFmtId="0" fontId="18" fillId="0" borderId="3" xfId="0" applyFont="1" applyBorder="1" applyAlignment="1">
      <alignment wrapText="1"/>
    </xf>
    <xf numFmtId="0" fontId="22" fillId="0" borderId="3" xfId="0" applyFont="1" applyBorder="1"/>
    <xf numFmtId="0" fontId="18" fillId="0" borderId="3" xfId="0" applyFont="1" applyFill="1" applyBorder="1" applyAlignment="1">
      <alignment wrapText="1"/>
    </xf>
    <xf numFmtId="9" fontId="18" fillId="0" borderId="3" xfId="0" applyNumberFormat="1" applyFont="1" applyBorder="1"/>
    <xf numFmtId="0" fontId="18" fillId="0" borderId="0" xfId="0" applyFont="1"/>
    <xf numFmtId="0" fontId="17" fillId="14" borderId="3" xfId="0" applyFont="1" applyFill="1" applyBorder="1"/>
    <xf numFmtId="16" fontId="0" fillId="0" borderId="3" xfId="0" quotePrefix="1" applyNumberFormat="1" applyBorder="1"/>
    <xf numFmtId="3" fontId="0" fillId="16" borderId="11" xfId="0" applyNumberFormat="1" applyFill="1" applyBorder="1" applyAlignment="1">
      <alignment horizontal="center" vertical="center"/>
    </xf>
    <xf numFmtId="3" fontId="0" fillId="16" borderId="12" xfId="0" applyNumberForma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26" borderId="2" xfId="0" applyFont="1" applyFill="1" applyBorder="1"/>
    <xf numFmtId="0" fontId="2" fillId="2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27" borderId="2" xfId="0" applyFont="1" applyFill="1" applyBorder="1"/>
    <xf numFmtId="0" fontId="2" fillId="27" borderId="2" xfId="0" applyFont="1" applyFill="1" applyBorder="1" applyAlignment="1">
      <alignment horizontal="left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left"/>
    </xf>
    <xf numFmtId="0" fontId="2" fillId="3" borderId="13" xfId="0" applyFont="1" applyFill="1" applyBorder="1"/>
    <xf numFmtId="0" fontId="2" fillId="26" borderId="13" xfId="0" applyFont="1" applyFill="1" applyBorder="1"/>
    <xf numFmtId="0" fontId="2" fillId="6" borderId="13" xfId="0" applyFont="1" applyFill="1" applyBorder="1"/>
    <xf numFmtId="0" fontId="2" fillId="27" borderId="13" xfId="0" applyFont="1" applyFill="1" applyBorder="1"/>
    <xf numFmtId="0" fontId="2" fillId="4" borderId="13" xfId="0" applyFont="1" applyFill="1" applyBorder="1"/>
    <xf numFmtId="164" fontId="5" fillId="0" borderId="3" xfId="1" applyNumberFormat="1" applyFont="1" applyBorder="1"/>
    <xf numFmtId="0" fontId="3" fillId="4" borderId="2" xfId="0" applyFont="1" applyFill="1" applyBorder="1"/>
    <xf numFmtId="0" fontId="3" fillId="4" borderId="13" xfId="0" applyFont="1" applyFill="1" applyBorder="1"/>
    <xf numFmtId="0" fontId="23" fillId="0" borderId="0" xfId="0" applyFont="1"/>
    <xf numFmtId="0" fontId="0" fillId="2" borderId="1" xfId="0" applyFill="1" applyBorder="1" applyAlignment="1">
      <alignment wrapText="1"/>
    </xf>
    <xf numFmtId="0" fontId="16" fillId="0" borderId="3" xfId="0" applyFont="1" applyBorder="1"/>
    <xf numFmtId="0" fontId="16" fillId="0" borderId="3" xfId="0" applyFont="1" applyBorder="1" applyAlignment="1">
      <alignment horizontal="center"/>
    </xf>
    <xf numFmtId="0" fontId="16" fillId="10" borderId="2" xfId="0" applyFont="1" applyFill="1" applyBorder="1"/>
    <xf numFmtId="164" fontId="16" fillId="0" borderId="0" xfId="1" applyNumberFormat="1" applyFont="1"/>
    <xf numFmtId="0" fontId="0" fillId="2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4" borderId="3" xfId="0" applyFont="1" applyFill="1" applyBorder="1"/>
    <xf numFmtId="164" fontId="18" fillId="0" borderId="3" xfId="1" applyNumberFormat="1" applyFont="1" applyBorder="1"/>
    <xf numFmtId="0" fontId="18" fillId="0" borderId="3" xfId="0" applyFont="1" applyBorder="1" applyAlignment="1">
      <alignment horizontal="center"/>
    </xf>
    <xf numFmtId="1" fontId="18" fillId="0" borderId="3" xfId="0" applyNumberFormat="1" applyFont="1" applyBorder="1" applyAlignment="1">
      <alignment horizontal="center"/>
    </xf>
    <xf numFmtId="164" fontId="18" fillId="0" borderId="3" xfId="0" applyNumberFormat="1" applyFont="1" applyBorder="1" applyAlignment="1">
      <alignment horizontal="center"/>
    </xf>
    <xf numFmtId="9" fontId="16" fillId="0" borderId="3" xfId="0" applyNumberFormat="1" applyFont="1" applyBorder="1"/>
    <xf numFmtId="0" fontId="16" fillId="0" borderId="3" xfId="0" applyFont="1" applyFill="1" applyBorder="1"/>
    <xf numFmtId="0" fontId="0" fillId="0" borderId="0" xfId="2" applyNumberFormat="1" applyFont="1"/>
    <xf numFmtId="1" fontId="16" fillId="3" borderId="1" xfId="0" applyNumberFormat="1" applyFont="1" applyFill="1" applyBorder="1"/>
    <xf numFmtId="0" fontId="0" fillId="0" borderId="4" xfId="0" applyFill="1" applyBorder="1"/>
    <xf numFmtId="0" fontId="26" fillId="28" borderId="0" xfId="0" applyFont="1" applyFill="1"/>
    <xf numFmtId="0" fontId="16" fillId="0" borderId="3" xfId="0" applyFont="1" applyBorder="1" applyAlignment="1">
      <alignment horizontal="left"/>
    </xf>
    <xf numFmtId="0" fontId="3" fillId="16" borderId="0" xfId="0" applyFont="1" applyFill="1"/>
    <xf numFmtId="3" fontId="0" fillId="16" borderId="11" xfId="0" applyNumberFormat="1" applyFill="1" applyBorder="1" applyAlignment="1">
      <alignment horizontal="center" vertical="center"/>
    </xf>
    <xf numFmtId="3" fontId="0" fillId="16" borderId="12" xfId="0" applyNumberFormat="1" applyFill="1" applyBorder="1" applyAlignment="1">
      <alignment horizontal="center" vertical="center"/>
    </xf>
    <xf numFmtId="3" fontId="0" fillId="16" borderId="11" xfId="0" applyNumberFormat="1" applyFill="1" applyBorder="1" applyAlignment="1">
      <alignment horizontal="center" wrapText="1"/>
    </xf>
    <xf numFmtId="3" fontId="0" fillId="16" borderId="12" xfId="0" applyNumberFormat="1" applyFill="1" applyBorder="1" applyAlignment="1">
      <alignment horizontal="center" wrapText="1"/>
    </xf>
    <xf numFmtId="3" fontId="0" fillId="16" borderId="5" xfId="0" applyNumberFormat="1" applyFill="1" applyBorder="1" applyAlignment="1">
      <alignment horizontal="center"/>
    </xf>
    <xf numFmtId="3" fontId="0" fillId="16" borderId="9" xfId="0" applyNumberFormat="1" applyFill="1" applyBorder="1" applyAlignment="1">
      <alignment horizontal="center"/>
    </xf>
    <xf numFmtId="3" fontId="0" fillId="16" borderId="10" xfId="0" applyNumberFormat="1" applyFill="1" applyBorder="1" applyAlignment="1">
      <alignment horizontal="center"/>
    </xf>
    <xf numFmtId="3" fontId="0" fillId="16" borderId="11" xfId="0" applyNumberFormat="1" applyFill="1" applyBorder="1" applyAlignment="1">
      <alignment horizontal="center"/>
    </xf>
    <xf numFmtId="3" fontId="0" fillId="16" borderId="12" xfId="0" applyNumberFormat="1" applyFill="1" applyBorder="1" applyAlignment="1">
      <alignment horizontal="center"/>
    </xf>
    <xf numFmtId="3" fontId="0" fillId="16" borderId="11" xfId="0" applyNumberFormat="1" applyFill="1" applyBorder="1" applyAlignment="1">
      <alignment horizontal="center" vertical="center" wrapText="1"/>
    </xf>
    <xf numFmtId="3" fontId="0" fillId="16" borderId="12" xfId="0" applyNumberFormat="1" applyFill="1" applyBorder="1" applyAlignment="1">
      <alignment horizontal="center" vertical="center" wrapText="1"/>
    </xf>
    <xf numFmtId="0" fontId="2" fillId="16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left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6" borderId="0" xfId="0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43" fontId="0" fillId="0" borderId="3" xfId="0" applyNumberFormat="1" applyFill="1" applyBorder="1"/>
    <xf numFmtId="0" fontId="0" fillId="17" borderId="0" xfId="0" applyFill="1"/>
    <xf numFmtId="0" fontId="7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4" fontId="13" fillId="0" borderId="0" xfId="1" applyNumberFormat="1" applyFont="1" applyFill="1" applyBorder="1" applyAlignment="1">
      <alignment horizontal="center"/>
    </xf>
    <xf numFmtId="164" fontId="8" fillId="0" borderId="0" xfId="0" applyNumberFormat="1" applyFont="1" applyFill="1"/>
    <xf numFmtId="43" fontId="8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326244</xdr:rowOff>
    </xdr:from>
    <xdr:to>
      <xdr:col>7</xdr:col>
      <xdr:colOff>533401</xdr:colOff>
      <xdr:row>7</xdr:row>
      <xdr:rowOff>3085716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659744"/>
          <a:ext cx="7791450" cy="2759472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3</xdr:row>
      <xdr:rowOff>85725</xdr:rowOff>
    </xdr:from>
    <xdr:to>
      <xdr:col>13</xdr:col>
      <xdr:colOff>685800</xdr:colOff>
      <xdr:row>7</xdr:row>
      <xdr:rowOff>2752725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657225"/>
          <a:ext cx="38100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43"/>
  <sheetViews>
    <sheetView topLeftCell="A25" workbookViewId="0">
      <selection activeCell="N38" sqref="N38"/>
    </sheetView>
  </sheetViews>
  <sheetFormatPr defaultRowHeight="14.25" x14ac:dyDescent="0.2"/>
  <cols>
    <col min="1" max="1" width="12.5703125" style="59" customWidth="1"/>
    <col min="2" max="2" width="9.7109375" style="59" hidden="1" customWidth="1"/>
    <col min="3" max="3" width="9.85546875" style="59" hidden="1" customWidth="1"/>
    <col min="4" max="4" width="8.5703125" style="59" customWidth="1"/>
    <col min="5" max="5" width="8.28515625" style="59" customWidth="1"/>
    <col min="6" max="6" width="13.140625" style="70" customWidth="1"/>
    <col min="7" max="7" width="12" style="70" hidden="1" customWidth="1"/>
    <col min="8" max="8" width="14.140625" style="59" hidden="1" customWidth="1"/>
    <col min="9" max="9" width="15.28515625" style="59" hidden="1" customWidth="1"/>
    <col min="10" max="16384" width="9.140625" style="59"/>
  </cols>
  <sheetData>
    <row r="1" spans="1:9" ht="15" x14ac:dyDescent="0.25">
      <c r="A1" s="60"/>
      <c r="B1" s="60"/>
      <c r="C1" s="61" t="s">
        <v>179</v>
      </c>
      <c r="D1" s="62" t="s">
        <v>181</v>
      </c>
      <c r="E1" s="62"/>
      <c r="F1" s="63" t="s">
        <v>182</v>
      </c>
      <c r="G1" s="63"/>
    </row>
    <row r="2" spans="1:9" ht="15" x14ac:dyDescent="0.25">
      <c r="A2" s="60"/>
      <c r="B2" s="60"/>
      <c r="C2" s="61">
        <v>2</v>
      </c>
      <c r="D2" s="62">
        <v>1</v>
      </c>
      <c r="E2" s="62"/>
      <c r="F2" s="63">
        <v>5</v>
      </c>
      <c r="G2" s="63"/>
      <c r="H2" s="59" t="s">
        <v>234</v>
      </c>
      <c r="I2" s="139" t="s">
        <v>235</v>
      </c>
    </row>
    <row r="3" spans="1:9" ht="15" x14ac:dyDescent="0.25">
      <c r="A3" s="64" t="s">
        <v>177</v>
      </c>
      <c r="B3" s="64" t="s">
        <v>180</v>
      </c>
      <c r="C3" s="64" t="s">
        <v>16</v>
      </c>
      <c r="D3" s="65" t="s">
        <v>181</v>
      </c>
      <c r="E3" s="65" t="s">
        <v>182</v>
      </c>
      <c r="F3" s="66" t="s">
        <v>251</v>
      </c>
      <c r="G3" s="141" t="s">
        <v>178</v>
      </c>
      <c r="H3" s="59">
        <v>30</v>
      </c>
      <c r="I3" s="139">
        <v>1440</v>
      </c>
    </row>
    <row r="4" spans="1:9" ht="15" x14ac:dyDescent="0.25">
      <c r="A4" s="58">
        <v>1</v>
      </c>
      <c r="B4" s="58">
        <v>27</v>
      </c>
      <c r="C4" s="67">
        <v>27</v>
      </c>
      <c r="D4" s="68"/>
      <c r="E4" s="68"/>
      <c r="F4" s="69">
        <v>27</v>
      </c>
      <c r="G4" s="142">
        <v>27</v>
      </c>
      <c r="H4" s="59">
        <f>'vật nuôi - hạt giống'!Q10</f>
        <v>0</v>
      </c>
      <c r="I4" s="138">
        <f>H4/$I$3</f>
        <v>0</v>
      </c>
    </row>
    <row r="5" spans="1:9" ht="15" x14ac:dyDescent="0.25">
      <c r="A5" s="58">
        <v>2</v>
      </c>
      <c r="B5" s="72">
        <f t="shared" ref="B5:B36" si="0">$D$2*(A5-1)*(A5-1)+$D$2*(A5-1)+$F$2</f>
        <v>7</v>
      </c>
      <c r="C5" s="67">
        <f>B5+C4</f>
        <v>34</v>
      </c>
      <c r="D5" s="73">
        <v>1</v>
      </c>
      <c r="E5" s="73">
        <v>5</v>
      </c>
      <c r="F5" s="69">
        <f>D5*(A5-1)*(A5-1)+D5*(A5-1)+E5</f>
        <v>7</v>
      </c>
      <c r="G5" s="142">
        <v>7</v>
      </c>
      <c r="H5" s="74">
        <f>H4</f>
        <v>0</v>
      </c>
      <c r="I5" s="138">
        <f t="shared" ref="I5:I43" si="1">H5/$I$3</f>
        <v>0</v>
      </c>
    </row>
    <row r="6" spans="1:9" ht="15" x14ac:dyDescent="0.25">
      <c r="A6" s="58">
        <v>3</v>
      </c>
      <c r="B6" s="58">
        <f t="shared" si="0"/>
        <v>11</v>
      </c>
      <c r="C6" s="67">
        <f t="shared" ref="C6:C43" si="2">B6+C5</f>
        <v>45</v>
      </c>
      <c r="D6" s="73">
        <v>1.5</v>
      </c>
      <c r="E6" s="73">
        <v>5</v>
      </c>
      <c r="F6" s="69">
        <f>D6*(A6-1)*(A6-1)+D6*(A6-1)+E6</f>
        <v>14</v>
      </c>
      <c r="G6" s="142">
        <f>F6-F5</f>
        <v>7</v>
      </c>
      <c r="H6" s="74">
        <f>'vật nuôi - hạt giống'!Q11</f>
        <v>0</v>
      </c>
      <c r="I6" s="138">
        <f t="shared" si="1"/>
        <v>0</v>
      </c>
    </row>
    <row r="7" spans="1:9" ht="15" x14ac:dyDescent="0.25">
      <c r="A7" s="58">
        <v>4</v>
      </c>
      <c r="B7" s="58">
        <f t="shared" si="0"/>
        <v>17</v>
      </c>
      <c r="C7" s="67">
        <f t="shared" si="2"/>
        <v>62</v>
      </c>
      <c r="D7" s="73">
        <v>2</v>
      </c>
      <c r="E7" s="73">
        <v>5</v>
      </c>
      <c r="F7" s="69">
        <f t="shared" ref="F7:F43" si="3">D7*(A7-1)*(A7-1)+D7*(A7-1)+E7</f>
        <v>29</v>
      </c>
      <c r="G7" s="142">
        <f t="shared" ref="G7:G43" si="4">F7-F6</f>
        <v>15</v>
      </c>
      <c r="H7" s="74">
        <f>H6</f>
        <v>0</v>
      </c>
      <c r="I7" s="138">
        <f t="shared" si="1"/>
        <v>0</v>
      </c>
    </row>
    <row r="8" spans="1:9" ht="15" x14ac:dyDescent="0.25">
      <c r="A8" s="58">
        <v>5</v>
      </c>
      <c r="B8" s="58">
        <f t="shared" si="0"/>
        <v>25</v>
      </c>
      <c r="C8" s="67">
        <f t="shared" si="2"/>
        <v>87</v>
      </c>
      <c r="D8" s="73">
        <v>2</v>
      </c>
      <c r="E8" s="73">
        <v>5</v>
      </c>
      <c r="F8" s="69">
        <f t="shared" si="3"/>
        <v>45</v>
      </c>
      <c r="G8" s="142">
        <f t="shared" si="4"/>
        <v>16</v>
      </c>
      <c r="H8" s="74">
        <f>'vật nuôi - hạt giống'!Q12</f>
        <v>0</v>
      </c>
      <c r="I8" s="138">
        <f t="shared" si="1"/>
        <v>0</v>
      </c>
    </row>
    <row r="9" spans="1:9" ht="15" x14ac:dyDescent="0.25">
      <c r="A9" s="58">
        <v>6</v>
      </c>
      <c r="B9" s="58">
        <f t="shared" si="0"/>
        <v>35</v>
      </c>
      <c r="C9" s="67">
        <f t="shared" si="2"/>
        <v>122</v>
      </c>
      <c r="D9" s="73">
        <v>5</v>
      </c>
      <c r="E9" s="73">
        <v>10</v>
      </c>
      <c r="F9" s="69">
        <f t="shared" si="3"/>
        <v>160</v>
      </c>
      <c r="G9" s="142">
        <f t="shared" si="4"/>
        <v>115</v>
      </c>
      <c r="H9" s="74">
        <f>H8</f>
        <v>0</v>
      </c>
      <c r="I9" s="138">
        <f t="shared" si="1"/>
        <v>0</v>
      </c>
    </row>
    <row r="10" spans="1:9" ht="15" x14ac:dyDescent="0.25">
      <c r="A10" s="58">
        <v>7</v>
      </c>
      <c r="B10" s="58">
        <f t="shared" si="0"/>
        <v>47</v>
      </c>
      <c r="C10" s="67">
        <f t="shared" si="2"/>
        <v>169</v>
      </c>
      <c r="D10" s="73">
        <v>4</v>
      </c>
      <c r="E10" s="73">
        <v>10</v>
      </c>
      <c r="F10" s="69">
        <f t="shared" si="3"/>
        <v>178</v>
      </c>
      <c r="G10" s="142">
        <f t="shared" si="4"/>
        <v>18</v>
      </c>
      <c r="H10" s="74">
        <f>'vật nuôi - hạt giống'!Q13</f>
        <v>0</v>
      </c>
      <c r="I10" s="138">
        <f t="shared" si="1"/>
        <v>0</v>
      </c>
    </row>
    <row r="11" spans="1:9" ht="15" x14ac:dyDescent="0.25">
      <c r="A11" s="58">
        <v>8</v>
      </c>
      <c r="B11" s="58">
        <f t="shared" si="0"/>
        <v>61</v>
      </c>
      <c r="C11" s="67">
        <f t="shared" si="2"/>
        <v>230</v>
      </c>
      <c r="D11" s="73">
        <v>5</v>
      </c>
      <c r="E11" s="73">
        <v>10</v>
      </c>
      <c r="F11" s="69">
        <f t="shared" si="3"/>
        <v>290</v>
      </c>
      <c r="G11" s="142">
        <f t="shared" si="4"/>
        <v>112</v>
      </c>
      <c r="H11" s="74">
        <f>H10</f>
        <v>0</v>
      </c>
      <c r="I11" s="138">
        <f t="shared" si="1"/>
        <v>0</v>
      </c>
    </row>
    <row r="12" spans="1:9" ht="15" x14ac:dyDescent="0.25">
      <c r="A12" s="58">
        <v>9</v>
      </c>
      <c r="B12" s="58">
        <f t="shared" si="0"/>
        <v>77</v>
      </c>
      <c r="C12" s="67">
        <f t="shared" si="2"/>
        <v>307</v>
      </c>
      <c r="D12" s="73">
        <v>10</v>
      </c>
      <c r="E12" s="73">
        <v>10</v>
      </c>
      <c r="F12" s="69">
        <f t="shared" si="3"/>
        <v>730</v>
      </c>
      <c r="G12" s="142">
        <f t="shared" si="4"/>
        <v>440</v>
      </c>
      <c r="H12" s="74">
        <f>'vật nuôi - hạt giống'!Q14</f>
        <v>0</v>
      </c>
      <c r="I12" s="138">
        <f t="shared" si="1"/>
        <v>0</v>
      </c>
    </row>
    <row r="13" spans="1:9" ht="15" x14ac:dyDescent="0.25">
      <c r="A13" s="58">
        <v>10</v>
      </c>
      <c r="B13" s="58">
        <f t="shared" si="0"/>
        <v>95</v>
      </c>
      <c r="C13" s="67">
        <f>B13+C12</f>
        <v>402</v>
      </c>
      <c r="D13" s="73">
        <v>10</v>
      </c>
      <c r="E13" s="73">
        <v>10</v>
      </c>
      <c r="F13" s="69">
        <f>D13*(A13-1)*(A13-1)+D13*(A13-1)+E13</f>
        <v>910</v>
      </c>
      <c r="G13" s="142">
        <f t="shared" si="4"/>
        <v>180</v>
      </c>
      <c r="H13" s="74">
        <f>H12</f>
        <v>0</v>
      </c>
      <c r="I13" s="138">
        <f t="shared" si="1"/>
        <v>0</v>
      </c>
    </row>
    <row r="14" spans="1:9" ht="15" x14ac:dyDescent="0.25">
      <c r="A14" s="58">
        <v>11</v>
      </c>
      <c r="B14" s="58">
        <f t="shared" si="0"/>
        <v>115</v>
      </c>
      <c r="C14" s="67">
        <f t="shared" si="2"/>
        <v>517</v>
      </c>
      <c r="D14" s="73">
        <v>10</v>
      </c>
      <c r="E14" s="73">
        <v>10</v>
      </c>
      <c r="F14" s="69">
        <f t="shared" si="3"/>
        <v>1110</v>
      </c>
      <c r="G14" s="142">
        <f t="shared" si="4"/>
        <v>200</v>
      </c>
      <c r="H14" s="74">
        <f>'vật nuôi - hạt giống'!Q15</f>
        <v>0</v>
      </c>
      <c r="I14" s="138">
        <f t="shared" si="1"/>
        <v>0</v>
      </c>
    </row>
    <row r="15" spans="1:9" ht="15" x14ac:dyDescent="0.25">
      <c r="A15" s="58">
        <v>12</v>
      </c>
      <c r="B15" s="58">
        <f t="shared" si="0"/>
        <v>137</v>
      </c>
      <c r="C15" s="67">
        <f t="shared" si="2"/>
        <v>654</v>
      </c>
      <c r="D15" s="73">
        <v>10</v>
      </c>
      <c r="E15" s="73">
        <v>10</v>
      </c>
      <c r="F15" s="69">
        <f t="shared" si="3"/>
        <v>1330</v>
      </c>
      <c r="G15" s="142">
        <f t="shared" si="4"/>
        <v>220</v>
      </c>
      <c r="H15" s="74">
        <f>H14</f>
        <v>0</v>
      </c>
      <c r="I15" s="138">
        <f t="shared" si="1"/>
        <v>0</v>
      </c>
    </row>
    <row r="16" spans="1:9" ht="15" x14ac:dyDescent="0.25">
      <c r="A16" s="58">
        <v>13</v>
      </c>
      <c r="B16" s="58">
        <f t="shared" si="0"/>
        <v>161</v>
      </c>
      <c r="C16" s="67">
        <f t="shared" si="2"/>
        <v>815</v>
      </c>
      <c r="D16" s="73">
        <v>10</v>
      </c>
      <c r="E16" s="73">
        <v>10</v>
      </c>
      <c r="F16" s="69">
        <f t="shared" si="3"/>
        <v>1570</v>
      </c>
      <c r="G16" s="142">
        <f t="shared" si="4"/>
        <v>240</v>
      </c>
      <c r="H16" s="74">
        <f>'vật nuôi - hạt giống'!Q16</f>
        <v>0</v>
      </c>
      <c r="I16" s="138">
        <f t="shared" si="1"/>
        <v>0</v>
      </c>
    </row>
    <row r="17" spans="1:9" ht="15" x14ac:dyDescent="0.25">
      <c r="A17" s="58">
        <v>14</v>
      </c>
      <c r="B17" s="58">
        <f t="shared" si="0"/>
        <v>187</v>
      </c>
      <c r="C17" s="67">
        <f t="shared" si="2"/>
        <v>1002</v>
      </c>
      <c r="D17" s="73">
        <v>11</v>
      </c>
      <c r="E17" s="73">
        <v>10</v>
      </c>
      <c r="F17" s="69">
        <f t="shared" si="3"/>
        <v>2012</v>
      </c>
      <c r="G17" s="142">
        <f t="shared" si="4"/>
        <v>442</v>
      </c>
      <c r="H17" s="74">
        <f>H16</f>
        <v>0</v>
      </c>
      <c r="I17" s="138">
        <f t="shared" si="1"/>
        <v>0</v>
      </c>
    </row>
    <row r="18" spans="1:9" ht="15" x14ac:dyDescent="0.25">
      <c r="A18" s="58">
        <v>15</v>
      </c>
      <c r="B18" s="58">
        <f t="shared" si="0"/>
        <v>215</v>
      </c>
      <c r="C18" s="67">
        <f t="shared" si="2"/>
        <v>1217</v>
      </c>
      <c r="D18" s="73">
        <v>11</v>
      </c>
      <c r="E18" s="73">
        <v>10</v>
      </c>
      <c r="F18" s="69">
        <f t="shared" si="3"/>
        <v>2320</v>
      </c>
      <c r="G18" s="142">
        <f t="shared" si="4"/>
        <v>308</v>
      </c>
      <c r="H18" s="74">
        <f>'vật nuôi - hạt giống'!Q17</f>
        <v>0</v>
      </c>
      <c r="I18" s="138">
        <f t="shared" si="1"/>
        <v>0</v>
      </c>
    </row>
    <row r="19" spans="1:9" ht="15" x14ac:dyDescent="0.25">
      <c r="A19" s="58">
        <v>16</v>
      </c>
      <c r="B19" s="58">
        <f t="shared" si="0"/>
        <v>245</v>
      </c>
      <c r="C19" s="67">
        <f t="shared" si="2"/>
        <v>1462</v>
      </c>
      <c r="D19" s="73">
        <v>13</v>
      </c>
      <c r="E19" s="73">
        <v>10</v>
      </c>
      <c r="F19" s="69">
        <f t="shared" si="3"/>
        <v>3130</v>
      </c>
      <c r="G19" s="142">
        <f t="shared" si="4"/>
        <v>810</v>
      </c>
      <c r="H19" s="74">
        <f>H18</f>
        <v>0</v>
      </c>
      <c r="I19" s="138">
        <f t="shared" si="1"/>
        <v>0</v>
      </c>
    </row>
    <row r="20" spans="1:9" ht="15" x14ac:dyDescent="0.25">
      <c r="A20" s="58">
        <v>17</v>
      </c>
      <c r="B20" s="58">
        <f t="shared" si="0"/>
        <v>277</v>
      </c>
      <c r="C20" s="67">
        <f t="shared" si="2"/>
        <v>1739</v>
      </c>
      <c r="D20" s="73">
        <v>15</v>
      </c>
      <c r="E20" s="73">
        <v>10</v>
      </c>
      <c r="F20" s="69">
        <f t="shared" si="3"/>
        <v>4090</v>
      </c>
      <c r="G20" s="142">
        <f t="shared" si="4"/>
        <v>960</v>
      </c>
      <c r="H20" s="74">
        <f>'vật nuôi - hạt giống'!Q18</f>
        <v>0</v>
      </c>
      <c r="I20" s="138">
        <f t="shared" si="1"/>
        <v>0</v>
      </c>
    </row>
    <row r="21" spans="1:9" ht="15" x14ac:dyDescent="0.25">
      <c r="A21" s="58">
        <v>18</v>
      </c>
      <c r="B21" s="58">
        <f t="shared" si="0"/>
        <v>311</v>
      </c>
      <c r="C21" s="67">
        <f t="shared" si="2"/>
        <v>2050</v>
      </c>
      <c r="D21" s="73">
        <v>15</v>
      </c>
      <c r="E21" s="73">
        <v>10</v>
      </c>
      <c r="F21" s="69">
        <f t="shared" si="3"/>
        <v>4600</v>
      </c>
      <c r="G21" s="142">
        <f t="shared" si="4"/>
        <v>510</v>
      </c>
      <c r="H21" s="74">
        <f>H20</f>
        <v>0</v>
      </c>
      <c r="I21" s="138">
        <f t="shared" si="1"/>
        <v>0</v>
      </c>
    </row>
    <row r="22" spans="1:9" s="140" customFormat="1" ht="15" x14ac:dyDescent="0.25">
      <c r="A22" s="280">
        <v>19</v>
      </c>
      <c r="B22" s="280">
        <f t="shared" si="0"/>
        <v>347</v>
      </c>
      <c r="C22" s="281">
        <f t="shared" si="2"/>
        <v>2397</v>
      </c>
      <c r="D22" s="149">
        <v>15</v>
      </c>
      <c r="E22" s="149">
        <v>10</v>
      </c>
      <c r="F22" s="148">
        <f t="shared" si="3"/>
        <v>5140</v>
      </c>
      <c r="G22" s="282">
        <f t="shared" si="4"/>
        <v>540</v>
      </c>
      <c r="H22" s="283">
        <f>'vật nuôi - hạt giống'!Q19</f>
        <v>0</v>
      </c>
      <c r="I22" s="284">
        <f t="shared" si="1"/>
        <v>0</v>
      </c>
    </row>
    <row r="23" spans="1:9" ht="15" x14ac:dyDescent="0.25">
      <c r="A23" s="58">
        <v>20</v>
      </c>
      <c r="B23" s="58">
        <f t="shared" si="0"/>
        <v>385</v>
      </c>
      <c r="C23" s="67">
        <f t="shared" si="2"/>
        <v>2782</v>
      </c>
      <c r="D23" s="73">
        <v>17</v>
      </c>
      <c r="E23" s="73">
        <v>10</v>
      </c>
      <c r="F23" s="69">
        <f t="shared" si="3"/>
        <v>6470</v>
      </c>
      <c r="G23" s="142">
        <f t="shared" si="4"/>
        <v>1330</v>
      </c>
      <c r="H23" s="74">
        <f>H22</f>
        <v>0</v>
      </c>
      <c r="I23" s="138">
        <f t="shared" si="1"/>
        <v>0</v>
      </c>
    </row>
    <row r="24" spans="1:9" ht="15" x14ac:dyDescent="0.25">
      <c r="A24" s="58">
        <v>21</v>
      </c>
      <c r="B24" s="58">
        <f t="shared" si="0"/>
        <v>425</v>
      </c>
      <c r="C24" s="67">
        <f t="shared" si="2"/>
        <v>3207</v>
      </c>
      <c r="D24" s="73">
        <v>18</v>
      </c>
      <c r="E24" s="73">
        <v>10</v>
      </c>
      <c r="F24" s="69">
        <f t="shared" si="3"/>
        <v>7570</v>
      </c>
      <c r="G24" s="142">
        <f t="shared" si="4"/>
        <v>1100</v>
      </c>
      <c r="H24" s="74">
        <f>'vật nuôi - hạt giống'!Q20</f>
        <v>0</v>
      </c>
      <c r="I24" s="138">
        <f t="shared" si="1"/>
        <v>0</v>
      </c>
    </row>
    <row r="25" spans="1:9" ht="15" x14ac:dyDescent="0.25">
      <c r="A25" s="58">
        <v>22</v>
      </c>
      <c r="B25" s="58">
        <f t="shared" si="0"/>
        <v>467</v>
      </c>
      <c r="C25" s="67">
        <f t="shared" si="2"/>
        <v>3674</v>
      </c>
      <c r="D25" s="73">
        <v>20</v>
      </c>
      <c r="E25" s="73">
        <v>10</v>
      </c>
      <c r="F25" s="69">
        <f t="shared" si="3"/>
        <v>9250</v>
      </c>
      <c r="G25" s="142">
        <f t="shared" si="4"/>
        <v>1680</v>
      </c>
      <c r="H25" s="74">
        <f>H24</f>
        <v>0</v>
      </c>
      <c r="I25" s="138">
        <f t="shared" si="1"/>
        <v>0</v>
      </c>
    </row>
    <row r="26" spans="1:9" ht="15" x14ac:dyDescent="0.25">
      <c r="A26" s="58">
        <v>23</v>
      </c>
      <c r="B26" s="58">
        <f t="shared" si="0"/>
        <v>511</v>
      </c>
      <c r="C26" s="67">
        <f t="shared" si="2"/>
        <v>4185</v>
      </c>
      <c r="D26" s="73">
        <v>21</v>
      </c>
      <c r="E26" s="73">
        <v>10</v>
      </c>
      <c r="F26" s="69">
        <f t="shared" si="3"/>
        <v>10636</v>
      </c>
      <c r="G26" s="142">
        <f t="shared" si="4"/>
        <v>1386</v>
      </c>
      <c r="H26" s="74">
        <f>'vật nuôi - hạt giống'!Q21</f>
        <v>0</v>
      </c>
      <c r="I26" s="138">
        <f t="shared" si="1"/>
        <v>0</v>
      </c>
    </row>
    <row r="27" spans="1:9" ht="15" x14ac:dyDescent="0.25">
      <c r="A27" s="58">
        <v>24</v>
      </c>
      <c r="B27" s="58">
        <f t="shared" si="0"/>
        <v>557</v>
      </c>
      <c r="C27" s="67">
        <f t="shared" si="2"/>
        <v>4742</v>
      </c>
      <c r="D27" s="73">
        <v>22</v>
      </c>
      <c r="E27" s="73">
        <v>10</v>
      </c>
      <c r="F27" s="69">
        <f t="shared" si="3"/>
        <v>12154</v>
      </c>
      <c r="G27" s="142">
        <f t="shared" si="4"/>
        <v>1518</v>
      </c>
      <c r="H27" s="74">
        <f>H26</f>
        <v>0</v>
      </c>
      <c r="I27" s="138">
        <f t="shared" si="1"/>
        <v>0</v>
      </c>
    </row>
    <row r="28" spans="1:9" ht="15" x14ac:dyDescent="0.25">
      <c r="A28" s="58">
        <v>25</v>
      </c>
      <c r="B28" s="58">
        <f t="shared" si="0"/>
        <v>605</v>
      </c>
      <c r="C28" s="67">
        <f t="shared" si="2"/>
        <v>5347</v>
      </c>
      <c r="D28" s="73">
        <v>23</v>
      </c>
      <c r="E28" s="73">
        <v>10</v>
      </c>
      <c r="F28" s="69">
        <f t="shared" si="3"/>
        <v>13810</v>
      </c>
      <c r="G28" s="142">
        <f t="shared" si="4"/>
        <v>1656</v>
      </c>
      <c r="H28" s="74">
        <f>'vật nuôi - hạt giống'!Q22</f>
        <v>0</v>
      </c>
      <c r="I28" s="138">
        <f t="shared" si="1"/>
        <v>0</v>
      </c>
    </row>
    <row r="29" spans="1:9" ht="15" x14ac:dyDescent="0.25">
      <c r="A29" s="58">
        <v>26</v>
      </c>
      <c r="B29" s="58">
        <f t="shared" si="0"/>
        <v>655</v>
      </c>
      <c r="C29" s="67">
        <f t="shared" si="2"/>
        <v>6002</v>
      </c>
      <c r="D29" s="73">
        <v>24</v>
      </c>
      <c r="E29" s="73">
        <v>10</v>
      </c>
      <c r="F29" s="69">
        <f t="shared" si="3"/>
        <v>15610</v>
      </c>
      <c r="G29" s="142">
        <f t="shared" si="4"/>
        <v>1800</v>
      </c>
      <c r="H29" s="74">
        <f>H28</f>
        <v>0</v>
      </c>
      <c r="I29" s="138">
        <f t="shared" si="1"/>
        <v>0</v>
      </c>
    </row>
    <row r="30" spans="1:9" ht="15" x14ac:dyDescent="0.25">
      <c r="A30" s="58">
        <v>27</v>
      </c>
      <c r="B30" s="58">
        <f t="shared" si="0"/>
        <v>707</v>
      </c>
      <c r="C30" s="67">
        <f t="shared" si="2"/>
        <v>6709</v>
      </c>
      <c r="D30" s="73">
        <v>25</v>
      </c>
      <c r="E30" s="73">
        <v>10</v>
      </c>
      <c r="F30" s="69">
        <f t="shared" si="3"/>
        <v>17560</v>
      </c>
      <c r="G30" s="142">
        <f t="shared" si="4"/>
        <v>1950</v>
      </c>
      <c r="H30" s="74">
        <f>'vật nuôi - hạt giống'!Q23</f>
        <v>0</v>
      </c>
      <c r="I30" s="138">
        <f t="shared" si="1"/>
        <v>0</v>
      </c>
    </row>
    <row r="31" spans="1:9" ht="15" x14ac:dyDescent="0.25">
      <c r="A31" s="58">
        <v>28</v>
      </c>
      <c r="B31" s="58">
        <f t="shared" si="0"/>
        <v>761</v>
      </c>
      <c r="C31" s="67">
        <f t="shared" si="2"/>
        <v>7470</v>
      </c>
      <c r="D31" s="73">
        <v>27</v>
      </c>
      <c r="E31" s="73">
        <v>10</v>
      </c>
      <c r="F31" s="69">
        <f t="shared" si="3"/>
        <v>20422</v>
      </c>
      <c r="G31" s="142">
        <f t="shared" si="4"/>
        <v>2862</v>
      </c>
      <c r="H31" s="74">
        <f>H30</f>
        <v>0</v>
      </c>
      <c r="I31" s="138">
        <f t="shared" si="1"/>
        <v>0</v>
      </c>
    </row>
    <row r="32" spans="1:9" ht="15" x14ac:dyDescent="0.25">
      <c r="A32" s="58">
        <v>29</v>
      </c>
      <c r="B32" s="58">
        <f t="shared" si="0"/>
        <v>817</v>
      </c>
      <c r="C32" s="67">
        <f t="shared" si="2"/>
        <v>8287</v>
      </c>
      <c r="D32" s="73">
        <v>28</v>
      </c>
      <c r="E32" s="73">
        <v>10</v>
      </c>
      <c r="F32" s="69">
        <f t="shared" si="3"/>
        <v>22746</v>
      </c>
      <c r="G32" s="142">
        <f t="shared" si="4"/>
        <v>2324</v>
      </c>
      <c r="H32" s="74">
        <f>'vật nuôi - hạt giống'!Q24</f>
        <v>0</v>
      </c>
      <c r="I32" s="138">
        <f t="shared" si="1"/>
        <v>0</v>
      </c>
    </row>
    <row r="33" spans="1:9" ht="15" x14ac:dyDescent="0.25">
      <c r="A33" s="58">
        <v>30</v>
      </c>
      <c r="B33" s="58">
        <f t="shared" si="0"/>
        <v>875</v>
      </c>
      <c r="C33" s="67">
        <f t="shared" si="2"/>
        <v>9162</v>
      </c>
      <c r="D33" s="73">
        <v>28</v>
      </c>
      <c r="E33" s="73">
        <v>10</v>
      </c>
      <c r="F33" s="69">
        <f t="shared" si="3"/>
        <v>24370</v>
      </c>
      <c r="G33" s="142">
        <f t="shared" si="4"/>
        <v>1624</v>
      </c>
      <c r="H33" s="74">
        <f>H32</f>
        <v>0</v>
      </c>
      <c r="I33" s="138">
        <f t="shared" si="1"/>
        <v>0</v>
      </c>
    </row>
    <row r="34" spans="1:9" ht="15" x14ac:dyDescent="0.25">
      <c r="A34" s="58">
        <v>31</v>
      </c>
      <c r="B34" s="58">
        <f t="shared" si="0"/>
        <v>935</v>
      </c>
      <c r="C34" s="67">
        <f t="shared" si="2"/>
        <v>10097</v>
      </c>
      <c r="D34" s="73">
        <v>31</v>
      </c>
      <c r="E34" s="73">
        <v>10</v>
      </c>
      <c r="F34" s="69">
        <f t="shared" si="3"/>
        <v>28840</v>
      </c>
      <c r="G34" s="142">
        <f t="shared" si="4"/>
        <v>4470</v>
      </c>
      <c r="H34" s="74">
        <f>'vật nuôi - hạt giống'!Q25</f>
        <v>0</v>
      </c>
      <c r="I34" s="138">
        <f t="shared" si="1"/>
        <v>0</v>
      </c>
    </row>
    <row r="35" spans="1:9" ht="15" x14ac:dyDescent="0.25">
      <c r="A35" s="58">
        <v>32</v>
      </c>
      <c r="B35" s="58">
        <f t="shared" si="0"/>
        <v>997</v>
      </c>
      <c r="C35" s="67">
        <f t="shared" si="2"/>
        <v>11094</v>
      </c>
      <c r="D35" s="73">
        <v>32</v>
      </c>
      <c r="E35" s="73">
        <v>10</v>
      </c>
      <c r="F35" s="69">
        <f t="shared" si="3"/>
        <v>31754</v>
      </c>
      <c r="G35" s="142">
        <f t="shared" si="4"/>
        <v>2914</v>
      </c>
      <c r="H35" s="74">
        <f>H34</f>
        <v>0</v>
      </c>
      <c r="I35" s="138">
        <f t="shared" si="1"/>
        <v>0</v>
      </c>
    </row>
    <row r="36" spans="1:9" ht="15" x14ac:dyDescent="0.25">
      <c r="A36" s="58">
        <v>33</v>
      </c>
      <c r="B36" s="58">
        <f t="shared" si="0"/>
        <v>1061</v>
      </c>
      <c r="C36" s="67">
        <f t="shared" si="2"/>
        <v>12155</v>
      </c>
      <c r="D36" s="73">
        <v>33</v>
      </c>
      <c r="E36" s="73">
        <v>10</v>
      </c>
      <c r="F36" s="69">
        <f t="shared" si="3"/>
        <v>34858</v>
      </c>
      <c r="G36" s="142">
        <f t="shared" si="4"/>
        <v>3104</v>
      </c>
      <c r="H36" s="74">
        <f>'vật nuôi - hạt giống'!Q26</f>
        <v>0</v>
      </c>
      <c r="I36" s="138">
        <f t="shared" si="1"/>
        <v>0</v>
      </c>
    </row>
    <row r="37" spans="1:9" ht="15" x14ac:dyDescent="0.25">
      <c r="A37" s="58">
        <v>34</v>
      </c>
      <c r="B37" s="58">
        <f t="shared" ref="B37:B43" si="5">$D$2*(A37-1)*(A37-1)+$D$2*(A37-1)+$F$2</f>
        <v>1127</v>
      </c>
      <c r="C37" s="67">
        <f t="shared" si="2"/>
        <v>13282</v>
      </c>
      <c r="D37" s="73">
        <v>34</v>
      </c>
      <c r="E37" s="73">
        <v>10</v>
      </c>
      <c r="F37" s="69">
        <f t="shared" si="3"/>
        <v>38158</v>
      </c>
      <c r="G37" s="142">
        <f t="shared" si="4"/>
        <v>3300</v>
      </c>
      <c r="H37" s="74">
        <f>H36</f>
        <v>0</v>
      </c>
      <c r="I37" s="138">
        <f t="shared" si="1"/>
        <v>0</v>
      </c>
    </row>
    <row r="38" spans="1:9" ht="15" x14ac:dyDescent="0.25">
      <c r="A38" s="58">
        <v>35</v>
      </c>
      <c r="B38" s="58">
        <f t="shared" si="5"/>
        <v>1195</v>
      </c>
      <c r="C38" s="67">
        <f t="shared" si="2"/>
        <v>14477</v>
      </c>
      <c r="D38" s="73">
        <v>35</v>
      </c>
      <c r="E38" s="73">
        <v>10</v>
      </c>
      <c r="F38" s="69">
        <f t="shared" si="3"/>
        <v>41660</v>
      </c>
      <c r="G38" s="142">
        <f t="shared" si="4"/>
        <v>3502</v>
      </c>
      <c r="H38" s="74">
        <f>'vật nuôi - hạt giống'!Q27</f>
        <v>0</v>
      </c>
      <c r="I38" s="138">
        <f t="shared" si="1"/>
        <v>0</v>
      </c>
    </row>
    <row r="39" spans="1:9" ht="15" x14ac:dyDescent="0.25">
      <c r="A39" s="58">
        <v>36</v>
      </c>
      <c r="B39" s="58">
        <f t="shared" si="5"/>
        <v>1265</v>
      </c>
      <c r="C39" s="67">
        <f t="shared" si="2"/>
        <v>15742</v>
      </c>
      <c r="D39" s="73">
        <v>36</v>
      </c>
      <c r="E39" s="73">
        <v>10</v>
      </c>
      <c r="F39" s="69">
        <f t="shared" si="3"/>
        <v>45370</v>
      </c>
      <c r="G39" s="142">
        <f t="shared" si="4"/>
        <v>3710</v>
      </c>
      <c r="H39" s="74">
        <f>H38</f>
        <v>0</v>
      </c>
      <c r="I39" s="138">
        <f t="shared" si="1"/>
        <v>0</v>
      </c>
    </row>
    <row r="40" spans="1:9" ht="15" x14ac:dyDescent="0.25">
      <c r="A40" s="58">
        <v>37</v>
      </c>
      <c r="B40" s="58">
        <f t="shared" si="5"/>
        <v>1337</v>
      </c>
      <c r="C40" s="67">
        <f t="shared" si="2"/>
        <v>17079</v>
      </c>
      <c r="D40" s="73">
        <v>37</v>
      </c>
      <c r="E40" s="73">
        <v>10</v>
      </c>
      <c r="F40" s="69">
        <f t="shared" si="3"/>
        <v>49294</v>
      </c>
      <c r="G40" s="142">
        <f t="shared" si="4"/>
        <v>3924</v>
      </c>
      <c r="H40" s="74">
        <f>'vật nuôi - hạt giống'!Q28</f>
        <v>0</v>
      </c>
      <c r="I40" s="138">
        <f t="shared" si="1"/>
        <v>0</v>
      </c>
    </row>
    <row r="41" spans="1:9" ht="15" x14ac:dyDescent="0.25">
      <c r="A41" s="58">
        <v>38</v>
      </c>
      <c r="B41" s="58">
        <f t="shared" si="5"/>
        <v>1411</v>
      </c>
      <c r="C41" s="67">
        <f t="shared" si="2"/>
        <v>18490</v>
      </c>
      <c r="D41" s="73">
        <v>38</v>
      </c>
      <c r="E41" s="73">
        <v>10</v>
      </c>
      <c r="F41" s="69">
        <f t="shared" si="3"/>
        <v>53438</v>
      </c>
      <c r="G41" s="142">
        <f t="shared" si="4"/>
        <v>4144</v>
      </c>
      <c r="H41" s="74">
        <f>H40</f>
        <v>0</v>
      </c>
      <c r="I41" s="138">
        <f t="shared" si="1"/>
        <v>0</v>
      </c>
    </row>
    <row r="42" spans="1:9" ht="15" x14ac:dyDescent="0.25">
      <c r="A42" s="58">
        <v>39</v>
      </c>
      <c r="B42" s="58">
        <f t="shared" si="5"/>
        <v>1487</v>
      </c>
      <c r="C42" s="67">
        <f t="shared" si="2"/>
        <v>19977</v>
      </c>
      <c r="D42" s="73">
        <v>41</v>
      </c>
      <c r="E42" s="73">
        <v>10</v>
      </c>
      <c r="F42" s="69">
        <f t="shared" si="3"/>
        <v>60772</v>
      </c>
      <c r="G42" s="142">
        <f t="shared" si="4"/>
        <v>7334</v>
      </c>
      <c r="H42" s="74">
        <f>'vật nuôi - hạt giống'!Q29</f>
        <v>0</v>
      </c>
      <c r="I42" s="138">
        <f t="shared" si="1"/>
        <v>0</v>
      </c>
    </row>
    <row r="43" spans="1:9" ht="15" x14ac:dyDescent="0.25">
      <c r="A43" s="58">
        <v>40</v>
      </c>
      <c r="B43" s="58">
        <f t="shared" si="5"/>
        <v>1565</v>
      </c>
      <c r="C43" s="67">
        <f t="shared" si="2"/>
        <v>21542</v>
      </c>
      <c r="D43" s="73">
        <v>43</v>
      </c>
      <c r="E43" s="73">
        <v>10</v>
      </c>
      <c r="F43" s="69">
        <f t="shared" si="3"/>
        <v>67090</v>
      </c>
      <c r="G43" s="142">
        <f t="shared" si="4"/>
        <v>6318</v>
      </c>
      <c r="H43" s="74">
        <f>H42</f>
        <v>0</v>
      </c>
      <c r="I43" s="138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P20"/>
  <sheetViews>
    <sheetView tabSelected="1" workbookViewId="0">
      <selection activeCell="L8" sqref="L8"/>
    </sheetView>
  </sheetViews>
  <sheetFormatPr defaultRowHeight="15" x14ac:dyDescent="0.25"/>
  <cols>
    <col min="1" max="1" width="14.5703125" style="163" bestFit="1" customWidth="1"/>
    <col min="2" max="3" width="14.5703125" style="163" customWidth="1"/>
    <col min="4" max="4" width="9.140625" style="163"/>
    <col min="5" max="5" width="11.42578125" style="163" customWidth="1"/>
    <col min="6" max="9" width="9.140625" style="163"/>
    <col min="10" max="10" width="11.42578125" style="163" bestFit="1" customWidth="1"/>
    <col min="11" max="11" width="12.7109375" style="163" bestFit="1" customWidth="1"/>
    <col min="12" max="12" width="12.7109375" style="163" customWidth="1"/>
    <col min="13" max="13" width="11.7109375" style="163" bestFit="1" customWidth="1"/>
    <col min="14" max="14" width="6.140625" style="163" customWidth="1"/>
    <col min="15" max="15" width="9.85546875" style="163" bestFit="1" customWidth="1"/>
    <col min="16" max="16384" width="9.140625" style="163"/>
  </cols>
  <sheetData>
    <row r="1" spans="1:16" x14ac:dyDescent="0.25">
      <c r="A1" s="260" t="s">
        <v>175</v>
      </c>
      <c r="B1" s="219"/>
      <c r="C1" s="260" t="s">
        <v>23</v>
      </c>
      <c r="D1" s="264" t="s">
        <v>325</v>
      </c>
      <c r="E1" s="266"/>
      <c r="F1" s="266"/>
      <c r="G1" s="266"/>
      <c r="H1" s="265"/>
      <c r="I1" s="267" t="s">
        <v>674</v>
      </c>
      <c r="J1" s="260" t="s">
        <v>326</v>
      </c>
      <c r="K1" s="260" t="s">
        <v>327</v>
      </c>
      <c r="L1" s="269" t="s">
        <v>736</v>
      </c>
      <c r="M1" s="260" t="s">
        <v>328</v>
      </c>
      <c r="N1" s="264" t="s">
        <v>329</v>
      </c>
      <c r="O1" s="265"/>
    </row>
    <row r="2" spans="1:16" x14ac:dyDescent="0.25">
      <c r="A2" s="261"/>
      <c r="B2" s="220" t="s">
        <v>675</v>
      </c>
      <c r="C2" s="261"/>
      <c r="D2" s="203" t="s">
        <v>330</v>
      </c>
      <c r="E2" s="204" t="s">
        <v>331</v>
      </c>
      <c r="F2" s="204" t="s">
        <v>332</v>
      </c>
      <c r="G2" s="204" t="s">
        <v>333</v>
      </c>
      <c r="H2" s="204" t="s">
        <v>334</v>
      </c>
      <c r="I2" s="268"/>
      <c r="J2" s="261"/>
      <c r="K2" s="261"/>
      <c r="L2" s="270"/>
      <c r="M2" s="261"/>
      <c r="N2" s="203" t="s">
        <v>330</v>
      </c>
      <c r="O2" s="203" t="s">
        <v>335</v>
      </c>
    </row>
    <row r="3" spans="1:16" x14ac:dyDescent="0.25">
      <c r="A3" s="164" t="s">
        <v>745</v>
      </c>
      <c r="B3" s="164"/>
      <c r="C3" s="164">
        <v>1</v>
      </c>
      <c r="D3" s="164">
        <v>20</v>
      </c>
      <c r="E3" s="165" t="s">
        <v>174</v>
      </c>
      <c r="F3" s="165" t="s">
        <v>174</v>
      </c>
      <c r="G3" s="165" t="s">
        <v>174</v>
      </c>
      <c r="H3" s="165" t="s">
        <v>174</v>
      </c>
      <c r="I3" s="165">
        <v>10</v>
      </c>
      <c r="J3" s="164">
        <v>3</v>
      </c>
      <c r="K3" s="165">
        <v>1</v>
      </c>
      <c r="L3" s="165">
        <v>1</v>
      </c>
      <c r="M3" s="164">
        <v>2</v>
      </c>
      <c r="N3" s="164">
        <v>6</v>
      </c>
      <c r="O3" s="164" t="s">
        <v>336</v>
      </c>
    </row>
    <row r="4" spans="1:16" x14ac:dyDescent="0.25">
      <c r="A4" s="164" t="s">
        <v>228</v>
      </c>
      <c r="B4" s="164"/>
      <c r="C4" s="164">
        <v>1</v>
      </c>
      <c r="D4" s="164">
        <v>5</v>
      </c>
      <c r="E4" s="165">
        <v>3795</v>
      </c>
      <c r="F4" s="165" t="s">
        <v>174</v>
      </c>
      <c r="G4" s="165" t="s">
        <v>174</v>
      </c>
      <c r="H4" s="165" t="s">
        <v>174</v>
      </c>
      <c r="I4" s="165">
        <v>40</v>
      </c>
      <c r="J4" s="164">
        <v>4</v>
      </c>
      <c r="K4" s="165">
        <v>1</v>
      </c>
      <c r="L4" s="165">
        <v>1</v>
      </c>
      <c r="M4" s="164">
        <v>3</v>
      </c>
      <c r="N4" s="164">
        <v>6</v>
      </c>
      <c r="O4" s="164" t="s">
        <v>336</v>
      </c>
    </row>
    <row r="5" spans="1:16" x14ac:dyDescent="0.25">
      <c r="A5" s="164" t="s">
        <v>746</v>
      </c>
      <c r="B5" s="164"/>
      <c r="C5" s="164">
        <v>6</v>
      </c>
      <c r="D5" s="164">
        <v>50</v>
      </c>
      <c r="E5" s="165" t="s">
        <v>174</v>
      </c>
      <c r="F5" s="165" t="s">
        <v>174</v>
      </c>
      <c r="G5" s="165" t="s">
        <v>174</v>
      </c>
      <c r="H5" s="165" t="s">
        <v>174</v>
      </c>
      <c r="I5" s="165">
        <v>7200</v>
      </c>
      <c r="J5" s="164">
        <v>20</v>
      </c>
      <c r="K5" s="165">
        <v>11</v>
      </c>
      <c r="L5" s="165">
        <v>1</v>
      </c>
      <c r="M5" s="164">
        <v>2</v>
      </c>
      <c r="N5" s="164">
        <v>6</v>
      </c>
      <c r="O5" s="164" t="s">
        <v>336</v>
      </c>
      <c r="P5" s="163">
        <f>I5/60/60</f>
        <v>2</v>
      </c>
    </row>
    <row r="6" spans="1:16" x14ac:dyDescent="0.25">
      <c r="A6" s="164" t="s">
        <v>747</v>
      </c>
      <c r="B6" s="164"/>
      <c r="C6" s="164">
        <v>7</v>
      </c>
      <c r="D6" s="164">
        <v>350</v>
      </c>
      <c r="E6" s="165" t="s">
        <v>174</v>
      </c>
      <c r="F6" s="165" t="s">
        <v>174</v>
      </c>
      <c r="G6" s="165" t="s">
        <v>174</v>
      </c>
      <c r="H6" s="165" t="s">
        <v>174</v>
      </c>
      <c r="I6" s="165">
        <v>21600</v>
      </c>
      <c r="J6" s="164">
        <v>34</v>
      </c>
      <c r="K6" s="165">
        <v>18</v>
      </c>
      <c r="L6" s="165">
        <v>1</v>
      </c>
      <c r="M6" s="164">
        <v>2</v>
      </c>
      <c r="N6" s="164">
        <v>6</v>
      </c>
      <c r="O6" s="164" t="s">
        <v>336</v>
      </c>
      <c r="P6" s="163">
        <f t="shared" ref="P6:P7" si="0">I6/60/60</f>
        <v>6</v>
      </c>
    </row>
    <row r="7" spans="1:16" x14ac:dyDescent="0.25">
      <c r="A7" s="164" t="s">
        <v>748</v>
      </c>
      <c r="B7" s="164"/>
      <c r="C7" s="164">
        <v>8</v>
      </c>
      <c r="D7" s="164">
        <v>1180</v>
      </c>
      <c r="E7" s="165" t="s">
        <v>174</v>
      </c>
      <c r="F7" s="165" t="s">
        <v>174</v>
      </c>
      <c r="G7" s="165" t="s">
        <v>174</v>
      </c>
      <c r="H7" s="165" t="s">
        <v>174</v>
      </c>
      <c r="I7" s="165">
        <v>28800</v>
      </c>
      <c r="J7" s="164">
        <v>39</v>
      </c>
      <c r="K7" s="165">
        <v>21</v>
      </c>
      <c r="L7" s="165">
        <v>1</v>
      </c>
      <c r="M7" s="164">
        <v>2</v>
      </c>
      <c r="N7" s="164">
        <v>6</v>
      </c>
      <c r="O7" s="164" t="s">
        <v>336</v>
      </c>
      <c r="P7" s="163">
        <f t="shared" si="0"/>
        <v>8</v>
      </c>
    </row>
    <row r="8" spans="1:16" x14ac:dyDescent="0.25">
      <c r="D8" s="163" t="s">
        <v>611</v>
      </c>
      <c r="E8" s="166"/>
      <c r="F8" s="166"/>
      <c r="G8" s="166"/>
      <c r="H8" s="166"/>
      <c r="I8" s="166"/>
    </row>
    <row r="9" spans="1:16" x14ac:dyDescent="0.25">
      <c r="E9" s="166"/>
      <c r="F9" s="166"/>
      <c r="G9" s="166"/>
      <c r="H9" s="166"/>
      <c r="I9" s="166"/>
    </row>
    <row r="10" spans="1:16" x14ac:dyDescent="0.25">
      <c r="D10" s="163" t="s">
        <v>615</v>
      </c>
      <c r="E10" s="166"/>
      <c r="F10" s="166"/>
      <c r="G10" s="166"/>
      <c r="H10" s="166"/>
      <c r="I10" s="166"/>
    </row>
    <row r="11" spans="1:16" x14ac:dyDescent="0.25">
      <c r="E11" s="166"/>
      <c r="F11" s="166"/>
      <c r="G11" s="166"/>
      <c r="H11" s="166"/>
      <c r="I11" s="166"/>
    </row>
    <row r="12" spans="1:16" x14ac:dyDescent="0.25">
      <c r="D12" s="163" t="s">
        <v>169</v>
      </c>
      <c r="E12" s="163" t="s">
        <v>614</v>
      </c>
    </row>
    <row r="14" spans="1:16" ht="15" customHeight="1" x14ac:dyDescent="0.25">
      <c r="A14" s="260" t="s">
        <v>175</v>
      </c>
      <c r="B14" s="219"/>
      <c r="C14" s="260" t="s">
        <v>327</v>
      </c>
      <c r="D14" s="262" t="s">
        <v>613</v>
      </c>
      <c r="E14" s="262" t="s">
        <v>612</v>
      </c>
    </row>
    <row r="15" spans="1:16" x14ac:dyDescent="0.25">
      <c r="A15" s="261"/>
      <c r="B15" s="220"/>
      <c r="C15" s="261"/>
      <c r="D15" s="263"/>
      <c r="E15" s="263"/>
    </row>
    <row r="16" spans="1:16" x14ac:dyDescent="0.25">
      <c r="A16" s="164" t="s">
        <v>745</v>
      </c>
      <c r="B16" s="164"/>
      <c r="C16" s="165">
        <v>1</v>
      </c>
      <c r="D16" s="165">
        <v>10</v>
      </c>
      <c r="E16" s="165">
        <f t="shared" ref="E16:E17" si="1">D16/C16</f>
        <v>10</v>
      </c>
    </row>
    <row r="17" spans="1:5" x14ac:dyDescent="0.25">
      <c r="A17" s="164" t="s">
        <v>228</v>
      </c>
      <c r="B17" s="164"/>
      <c r="C17" s="165">
        <v>1</v>
      </c>
      <c r="D17" s="165">
        <v>40</v>
      </c>
      <c r="E17" s="165">
        <f t="shared" si="1"/>
        <v>40</v>
      </c>
    </row>
    <row r="18" spans="1:5" x14ac:dyDescent="0.25">
      <c r="A18" s="164" t="s">
        <v>746</v>
      </c>
      <c r="B18" s="164"/>
      <c r="C18" s="165">
        <v>11</v>
      </c>
      <c r="D18" s="165">
        <v>7200</v>
      </c>
      <c r="E18" s="165">
        <f>D18/C18</f>
        <v>654.5454545454545</v>
      </c>
    </row>
    <row r="19" spans="1:5" x14ac:dyDescent="0.25">
      <c r="A19" s="164" t="s">
        <v>747</v>
      </c>
      <c r="B19" s="164"/>
      <c r="C19" s="165">
        <v>18</v>
      </c>
      <c r="D19" s="165">
        <v>21600</v>
      </c>
      <c r="E19" s="165">
        <f t="shared" ref="E19:E20" si="2">D19/C19</f>
        <v>1200</v>
      </c>
    </row>
    <row r="20" spans="1:5" x14ac:dyDescent="0.25">
      <c r="A20" s="164" t="s">
        <v>748</v>
      </c>
      <c r="B20" s="164"/>
      <c r="C20" s="165">
        <v>21</v>
      </c>
      <c r="D20" s="165">
        <v>28800</v>
      </c>
      <c r="E20" s="165">
        <f t="shared" si="2"/>
        <v>1371.4285714285713</v>
      </c>
    </row>
  </sheetData>
  <mergeCells count="13">
    <mergeCell ref="A14:A15"/>
    <mergeCell ref="C14:C15"/>
    <mergeCell ref="D14:D15"/>
    <mergeCell ref="E14:E15"/>
    <mergeCell ref="N1:O1"/>
    <mergeCell ref="A1:A2"/>
    <mergeCell ref="D1:H1"/>
    <mergeCell ref="J1:J2"/>
    <mergeCell ref="K1:K2"/>
    <mergeCell ref="M1:M2"/>
    <mergeCell ref="C1:C2"/>
    <mergeCell ref="I1:I2"/>
    <mergeCell ref="L1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270"/>
  <sheetViews>
    <sheetView topLeftCell="A120" workbookViewId="0">
      <selection activeCell="M209" sqref="M209"/>
    </sheetView>
  </sheetViews>
  <sheetFormatPr defaultRowHeight="15" x14ac:dyDescent="0.25"/>
  <cols>
    <col min="3" max="3" width="11.5703125" bestFit="1" customWidth="1"/>
    <col min="4" max="5" width="26.28515625" customWidth="1"/>
    <col min="6" max="6" width="16.85546875" customWidth="1"/>
    <col min="7" max="7" width="22.28515625" customWidth="1"/>
    <col min="8" max="8" width="24" customWidth="1"/>
    <col min="9" max="9" width="20.85546875" customWidth="1"/>
    <col min="10" max="12" width="20.28515625" customWidth="1"/>
  </cols>
  <sheetData>
    <row r="1" spans="1:9" x14ac:dyDescent="0.25">
      <c r="A1" t="s">
        <v>428</v>
      </c>
    </row>
    <row r="2" spans="1:9" x14ac:dyDescent="0.25">
      <c r="B2" t="s">
        <v>740</v>
      </c>
    </row>
    <row r="4" spans="1:9" x14ac:dyDescent="0.25">
      <c r="A4" s="271" t="s">
        <v>429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B5" s="85" t="s">
        <v>439</v>
      </c>
      <c r="C5" s="85" t="s">
        <v>438</v>
      </c>
      <c r="D5" s="85" t="s">
        <v>433</v>
      </c>
      <c r="E5" s="85"/>
      <c r="F5" s="85" t="s">
        <v>434</v>
      </c>
    </row>
    <row r="6" spans="1:9" x14ac:dyDescent="0.25">
      <c r="B6" s="15" t="s">
        <v>430</v>
      </c>
      <c r="C6" s="15">
        <v>5000</v>
      </c>
      <c r="D6" s="126">
        <f>(C6+(C6*F6))/1000</f>
        <v>5</v>
      </c>
      <c r="E6" s="126"/>
      <c r="F6" s="126">
        <v>0</v>
      </c>
    </row>
    <row r="7" spans="1:9" x14ac:dyDescent="0.25">
      <c r="B7" s="15" t="s">
        <v>431</v>
      </c>
      <c r="C7" s="15">
        <v>10000</v>
      </c>
      <c r="D7" s="126">
        <f t="shared" ref="D7" si="0">(C7+(C7*F7))/1000</f>
        <v>14</v>
      </c>
      <c r="E7" s="126"/>
      <c r="F7" s="126">
        <v>0.4</v>
      </c>
    </row>
    <row r="8" spans="1:9" x14ac:dyDescent="0.25">
      <c r="B8" s="15" t="s">
        <v>432</v>
      </c>
      <c r="C8" s="15">
        <v>15000</v>
      </c>
      <c r="D8" s="168">
        <f>(C8+(C8*F8))/1000</f>
        <v>22.5</v>
      </c>
      <c r="E8" s="168"/>
      <c r="F8" s="126">
        <v>0.5</v>
      </c>
    </row>
    <row r="10" spans="1:9" x14ac:dyDescent="0.25">
      <c r="A10" s="271" t="s">
        <v>563</v>
      </c>
      <c r="B10" s="271"/>
      <c r="C10" s="271"/>
      <c r="D10" s="271"/>
      <c r="E10" s="271"/>
      <c r="F10" s="271"/>
      <c r="G10" s="271"/>
      <c r="H10" s="271"/>
      <c r="I10" s="271"/>
    </row>
    <row r="11" spans="1:9" x14ac:dyDescent="0.25">
      <c r="C11" s="151" t="s">
        <v>564</v>
      </c>
      <c r="D11" s="151" t="s">
        <v>565</v>
      </c>
      <c r="E11" s="151"/>
      <c r="F11" s="151" t="s">
        <v>434</v>
      </c>
    </row>
    <row r="12" spans="1:9" x14ac:dyDescent="0.25">
      <c r="B12">
        <v>1</v>
      </c>
      <c r="C12" s="188">
        <v>10000</v>
      </c>
      <c r="D12" s="167">
        <f>(C12+(C12*F12))/1000</f>
        <v>20</v>
      </c>
      <c r="E12" s="15"/>
      <c r="F12" s="15">
        <v>1</v>
      </c>
      <c r="G12" s="92"/>
    </row>
    <row r="13" spans="1:9" x14ac:dyDescent="0.25">
      <c r="B13">
        <v>2</v>
      </c>
      <c r="C13" s="188">
        <v>20000</v>
      </c>
      <c r="D13" s="167">
        <f t="shared" ref="D13:D19" si="1">(C13+(C13*F13))/1000</f>
        <v>42</v>
      </c>
      <c r="E13" s="15"/>
      <c r="F13" s="15">
        <v>1.1000000000000001</v>
      </c>
      <c r="G13" s="92"/>
    </row>
    <row r="14" spans="1:9" x14ac:dyDescent="0.25">
      <c r="B14">
        <v>3</v>
      </c>
      <c r="C14" s="188">
        <v>30000</v>
      </c>
      <c r="D14" s="167">
        <f t="shared" si="1"/>
        <v>66</v>
      </c>
      <c r="E14" s="15"/>
      <c r="F14" s="15">
        <v>1.2</v>
      </c>
      <c r="G14" s="92"/>
    </row>
    <row r="15" spans="1:9" x14ac:dyDescent="0.25">
      <c r="B15">
        <v>4</v>
      </c>
      <c r="C15" s="188">
        <v>50000</v>
      </c>
      <c r="D15" s="167">
        <f t="shared" si="1"/>
        <v>110</v>
      </c>
      <c r="E15" s="15"/>
      <c r="F15" s="15">
        <v>1.2</v>
      </c>
      <c r="G15" s="92">
        <f>D13*2+D12</f>
        <v>104</v>
      </c>
    </row>
    <row r="16" spans="1:9" x14ac:dyDescent="0.25">
      <c r="B16">
        <v>5</v>
      </c>
      <c r="C16" s="188">
        <v>100000</v>
      </c>
      <c r="D16" s="167">
        <f t="shared" si="1"/>
        <v>230</v>
      </c>
      <c r="E16" s="15"/>
      <c r="F16" s="15">
        <v>1.3</v>
      </c>
      <c r="G16" s="92"/>
    </row>
    <row r="17" spans="1:9" x14ac:dyDescent="0.25">
      <c r="B17">
        <v>6</v>
      </c>
      <c r="C17" s="188">
        <v>200000</v>
      </c>
      <c r="D17" s="167">
        <f>(C17+(C17*F17))/1000</f>
        <v>480</v>
      </c>
      <c r="E17" s="15"/>
      <c r="F17" s="15">
        <v>1.4</v>
      </c>
      <c r="G17" s="92"/>
    </row>
    <row r="18" spans="1:9" x14ac:dyDescent="0.25">
      <c r="B18">
        <v>7</v>
      </c>
      <c r="C18" s="188">
        <v>300000</v>
      </c>
      <c r="D18" s="167">
        <f t="shared" si="1"/>
        <v>720</v>
      </c>
      <c r="E18" s="15"/>
      <c r="F18" s="15">
        <v>1.4</v>
      </c>
      <c r="G18" s="92"/>
    </row>
    <row r="19" spans="1:9" x14ac:dyDescent="0.25">
      <c r="B19">
        <v>8</v>
      </c>
      <c r="C19" s="188">
        <v>500000</v>
      </c>
      <c r="D19" s="167">
        <f t="shared" si="1"/>
        <v>1250</v>
      </c>
      <c r="E19" s="15"/>
      <c r="F19" s="15">
        <v>1.5</v>
      </c>
      <c r="G19" s="92"/>
    </row>
    <row r="21" spans="1:9" x14ac:dyDescent="0.25">
      <c r="A21" s="271" t="s">
        <v>682</v>
      </c>
      <c r="B21" s="271"/>
      <c r="C21" s="271"/>
      <c r="D21" s="271"/>
      <c r="E21" s="271"/>
      <c r="F21" s="271"/>
      <c r="G21" s="271"/>
      <c r="H21" s="271"/>
      <c r="I21" s="271"/>
    </row>
    <row r="22" spans="1:9" x14ac:dyDescent="0.25">
      <c r="B22" s="85" t="s">
        <v>439</v>
      </c>
      <c r="C22" s="246" t="s">
        <v>438</v>
      </c>
      <c r="D22" s="246" t="s">
        <v>433</v>
      </c>
      <c r="E22" s="85"/>
      <c r="F22" s="85" t="s">
        <v>434</v>
      </c>
    </row>
    <row r="23" spans="1:9" x14ac:dyDescent="0.25">
      <c r="B23" s="167" t="s">
        <v>430</v>
      </c>
      <c r="C23" s="248">
        <v>20000</v>
      </c>
      <c r="D23" s="249">
        <f>(C23+(C23*F23))/1000</f>
        <v>42</v>
      </c>
      <c r="E23" s="251">
        <f>C23/D23</f>
        <v>476.1904761904762</v>
      </c>
      <c r="F23" s="249">
        <v>1.1000000000000001</v>
      </c>
    </row>
    <row r="24" spans="1:9" x14ac:dyDescent="0.25">
      <c r="B24" s="167" t="s">
        <v>431</v>
      </c>
      <c r="C24" s="248">
        <v>50000</v>
      </c>
      <c r="D24" s="249">
        <f>(C24+(C24*F24))/1000</f>
        <v>110</v>
      </c>
      <c r="E24" s="251">
        <f t="shared" ref="E24:E26" si="2">C24/D24</f>
        <v>454.54545454545456</v>
      </c>
      <c r="F24" s="249">
        <v>1.2</v>
      </c>
      <c r="G24" t="s">
        <v>324</v>
      </c>
    </row>
    <row r="25" spans="1:9" x14ac:dyDescent="0.25">
      <c r="B25" s="167" t="s">
        <v>432</v>
      </c>
      <c r="C25" s="248">
        <v>60000</v>
      </c>
      <c r="D25" s="250">
        <f t="shared" ref="D25:D26" si="3">(C25+(C25*F25))/1000</f>
        <v>132</v>
      </c>
      <c r="E25" s="251">
        <f t="shared" si="2"/>
        <v>454.54545454545456</v>
      </c>
      <c r="F25" s="249">
        <v>1.2</v>
      </c>
    </row>
    <row r="26" spans="1:9" x14ac:dyDescent="0.25">
      <c r="B26" s="167" t="s">
        <v>484</v>
      </c>
      <c r="C26" s="248">
        <v>100000</v>
      </c>
      <c r="D26" s="250">
        <f t="shared" si="3"/>
        <v>230</v>
      </c>
      <c r="E26" s="251">
        <f t="shared" si="2"/>
        <v>434.78260869565219</v>
      </c>
      <c r="F26" s="249">
        <v>1.3</v>
      </c>
    </row>
    <row r="27" spans="1:9" x14ac:dyDescent="0.25">
      <c r="B27" s="167" t="s">
        <v>485</v>
      </c>
      <c r="C27" s="248">
        <v>120000</v>
      </c>
      <c r="D27" s="250">
        <f>(C27+(C27*F27))/1000</f>
        <v>282</v>
      </c>
      <c r="E27" s="251">
        <f t="shared" ref="E27" si="4">C27/D27</f>
        <v>425.531914893617</v>
      </c>
      <c r="F27" s="249">
        <v>1.35</v>
      </c>
    </row>
    <row r="28" spans="1:9" x14ac:dyDescent="0.25">
      <c r="B28" s="167" t="s">
        <v>712</v>
      </c>
      <c r="C28" s="248">
        <v>200000</v>
      </c>
      <c r="D28" s="250">
        <f t="shared" ref="D28:D29" si="5">(C28+(C28*F28))/1000</f>
        <v>480</v>
      </c>
      <c r="E28" s="251">
        <f t="shared" ref="E28:E29" si="6">C28/D28</f>
        <v>416.66666666666669</v>
      </c>
      <c r="F28" s="249">
        <v>1.4</v>
      </c>
    </row>
    <row r="29" spans="1:9" x14ac:dyDescent="0.25">
      <c r="B29" s="167" t="s">
        <v>713</v>
      </c>
      <c r="C29" s="248">
        <v>500000</v>
      </c>
      <c r="D29" s="250">
        <f t="shared" si="5"/>
        <v>1250</v>
      </c>
      <c r="E29" s="251">
        <f t="shared" si="6"/>
        <v>400</v>
      </c>
      <c r="F29" s="249">
        <v>1.5</v>
      </c>
    </row>
    <row r="30" spans="1:9" x14ac:dyDescent="0.25">
      <c r="A30" s="271" t="s">
        <v>683</v>
      </c>
      <c r="B30" s="271"/>
      <c r="C30" s="271"/>
      <c r="D30" s="271"/>
      <c r="E30" s="271"/>
      <c r="F30" s="271"/>
      <c r="G30" s="271"/>
      <c r="H30" s="271"/>
      <c r="I30" s="271"/>
    </row>
    <row r="31" spans="1:9" x14ac:dyDescent="0.25">
      <c r="B31" s="85" t="s">
        <v>439</v>
      </c>
      <c r="C31" s="85" t="s">
        <v>438</v>
      </c>
      <c r="D31" s="85" t="s">
        <v>433</v>
      </c>
      <c r="E31" s="85"/>
      <c r="F31" s="85" t="s">
        <v>434</v>
      </c>
    </row>
    <row r="32" spans="1:9" x14ac:dyDescent="0.25">
      <c r="B32" s="167"/>
      <c r="C32" s="248">
        <v>400</v>
      </c>
      <c r="D32" s="249">
        <v>1</v>
      </c>
      <c r="E32" s="249"/>
      <c r="F32" s="249">
        <v>1.5</v>
      </c>
    </row>
    <row r="33" spans="1:9" x14ac:dyDescent="0.25">
      <c r="B33" s="167"/>
      <c r="C33" s="248">
        <v>20000</v>
      </c>
      <c r="D33" s="250">
        <f>C33/C32</f>
        <v>50</v>
      </c>
      <c r="E33" s="249"/>
      <c r="F33" s="249"/>
    </row>
    <row r="34" spans="1:9" x14ac:dyDescent="0.25">
      <c r="B34" s="167"/>
      <c r="C34" s="248">
        <v>120000</v>
      </c>
      <c r="D34" s="250">
        <f>C34/C32</f>
        <v>300</v>
      </c>
      <c r="E34" s="250"/>
      <c r="F34" s="249"/>
    </row>
    <row r="37" spans="1:9" x14ac:dyDescent="0.25">
      <c r="A37" s="272" t="s">
        <v>435</v>
      </c>
      <c r="B37" s="272"/>
      <c r="C37" s="272"/>
      <c r="D37" s="272"/>
      <c r="E37" s="272"/>
      <c r="F37" s="272"/>
      <c r="G37" s="272"/>
      <c r="H37" s="272"/>
      <c r="I37" s="272"/>
    </row>
    <row r="39" spans="1:9" x14ac:dyDescent="0.25">
      <c r="B39" t="s">
        <v>436</v>
      </c>
      <c r="C39" t="s">
        <v>437</v>
      </c>
    </row>
    <row r="41" spans="1:9" x14ac:dyDescent="0.25">
      <c r="B41" t="s">
        <v>469</v>
      </c>
    </row>
    <row r="42" spans="1:9" x14ac:dyDescent="0.25">
      <c r="B42" s="169" t="s">
        <v>470</v>
      </c>
    </row>
    <row r="43" spans="1:9" x14ac:dyDescent="0.25">
      <c r="A43" s="271" t="s">
        <v>440</v>
      </c>
      <c r="B43" s="271"/>
      <c r="C43" s="271"/>
      <c r="D43" s="271"/>
      <c r="E43" s="271"/>
      <c r="F43" s="271"/>
      <c r="G43" s="271"/>
      <c r="H43" s="271"/>
      <c r="I43" s="271"/>
    </row>
    <row r="45" spans="1:9" x14ac:dyDescent="0.25">
      <c r="B45" s="85" t="s">
        <v>439</v>
      </c>
      <c r="C45" s="85" t="s">
        <v>438</v>
      </c>
      <c r="D45" s="85" t="s">
        <v>433</v>
      </c>
      <c r="E45" s="85"/>
      <c r="F45" s="85" t="s">
        <v>434</v>
      </c>
      <c r="G45" s="85" t="s">
        <v>441</v>
      </c>
      <c r="H45" s="85" t="s">
        <v>442</v>
      </c>
    </row>
    <row r="46" spans="1:9" x14ac:dyDescent="0.25">
      <c r="B46" s="15" t="s">
        <v>430</v>
      </c>
      <c r="C46" s="15">
        <v>5000</v>
      </c>
      <c r="D46" s="126">
        <f>(C46+(C46*F46))/1000</f>
        <v>5</v>
      </c>
      <c r="E46" s="126"/>
      <c r="F46" s="126">
        <v>0</v>
      </c>
      <c r="G46" s="15">
        <v>0</v>
      </c>
      <c r="H46" s="15">
        <f>D46+(D46*G46)</f>
        <v>5</v>
      </c>
    </row>
    <row r="47" spans="1:9" x14ac:dyDescent="0.25">
      <c r="B47" s="15" t="s">
        <v>431</v>
      </c>
      <c r="C47" s="15">
        <v>10000</v>
      </c>
      <c r="D47" s="126">
        <f t="shared" ref="D47:D48" si="7">(C47+(C47*F47))/1000</f>
        <v>14</v>
      </c>
      <c r="E47" s="126"/>
      <c r="F47" s="126">
        <v>0.4</v>
      </c>
      <c r="G47" s="15">
        <v>0.3</v>
      </c>
      <c r="H47" s="15">
        <f t="shared" ref="H47:H48" si="8">D47+(D47*G47)</f>
        <v>18.2</v>
      </c>
    </row>
    <row r="48" spans="1:9" x14ac:dyDescent="0.25">
      <c r="B48" s="15" t="s">
        <v>432</v>
      </c>
      <c r="C48" s="15">
        <v>15000</v>
      </c>
      <c r="D48" s="168">
        <f t="shared" si="7"/>
        <v>22.5</v>
      </c>
      <c r="E48" s="168"/>
      <c r="F48" s="126">
        <v>0.5</v>
      </c>
      <c r="G48" s="15">
        <v>0.5</v>
      </c>
      <c r="H48" s="15">
        <f t="shared" si="8"/>
        <v>33.75</v>
      </c>
    </row>
    <row r="52" spans="1:13" x14ac:dyDescent="0.25">
      <c r="A52" s="271" t="s">
        <v>471</v>
      </c>
      <c r="B52" s="271"/>
      <c r="C52" s="271"/>
      <c r="D52" s="271"/>
      <c r="E52" s="271"/>
      <c r="F52" s="271"/>
      <c r="G52" s="271"/>
      <c r="H52" s="271"/>
      <c r="I52" s="271"/>
    </row>
    <row r="54" spans="1:13" x14ac:dyDescent="0.25">
      <c r="B54" t="s">
        <v>472</v>
      </c>
    </row>
    <row r="55" spans="1:13" x14ac:dyDescent="0.25">
      <c r="B55" t="s">
        <v>473</v>
      </c>
    </row>
    <row r="58" spans="1:13" x14ac:dyDescent="0.25">
      <c r="A58" s="271" t="s">
        <v>588</v>
      </c>
      <c r="B58" s="271"/>
      <c r="C58" s="271"/>
      <c r="D58" s="271"/>
      <c r="E58" s="271"/>
      <c r="F58" s="271"/>
      <c r="G58" s="271"/>
      <c r="H58" s="271"/>
      <c r="I58" s="271"/>
    </row>
    <row r="60" spans="1:13" x14ac:dyDescent="0.25">
      <c r="B60" t="s">
        <v>590</v>
      </c>
    </row>
    <row r="61" spans="1:13" x14ac:dyDescent="0.25">
      <c r="D61">
        <v>20</v>
      </c>
      <c r="F61" s="12">
        <v>50</v>
      </c>
      <c r="G61" s="12">
        <v>100</v>
      </c>
      <c r="H61" s="12">
        <v>200</v>
      </c>
      <c r="I61" s="12">
        <v>500</v>
      </c>
      <c r="K61" s="244">
        <v>30</v>
      </c>
      <c r="L61" s="244">
        <v>300</v>
      </c>
    </row>
    <row r="62" spans="1:13" x14ac:dyDescent="0.25">
      <c r="D62">
        <v>1</v>
      </c>
      <c r="F62" s="198">
        <v>2.5</v>
      </c>
      <c r="G62" s="12">
        <v>5</v>
      </c>
      <c r="H62" s="12">
        <v>10</v>
      </c>
      <c r="I62" s="12">
        <f>I61/D61</f>
        <v>25</v>
      </c>
      <c r="J62" t="s">
        <v>439</v>
      </c>
      <c r="K62" s="169">
        <f>K61/D61</f>
        <v>1.5</v>
      </c>
      <c r="L62" s="169">
        <f>L61/D61</f>
        <v>15</v>
      </c>
    </row>
    <row r="63" spans="1:13" ht="45" x14ac:dyDescent="0.25">
      <c r="B63" s="76" t="s">
        <v>177</v>
      </c>
      <c r="C63" s="190" t="s">
        <v>583</v>
      </c>
      <c r="D63" s="191" t="s">
        <v>680</v>
      </c>
      <c r="E63" s="191" t="s">
        <v>679</v>
      </c>
      <c r="F63" s="188" t="s">
        <v>584</v>
      </c>
      <c r="G63" s="188" t="s">
        <v>585</v>
      </c>
      <c r="H63" s="188" t="s">
        <v>586</v>
      </c>
      <c r="I63" s="188" t="s">
        <v>587</v>
      </c>
      <c r="J63" s="197" t="s">
        <v>589</v>
      </c>
      <c r="K63" s="197" t="s">
        <v>684</v>
      </c>
      <c r="L63" s="197" t="s">
        <v>685</v>
      </c>
    </row>
    <row r="64" spans="1:13" x14ac:dyDescent="0.25">
      <c r="B64" s="15">
        <v>1</v>
      </c>
      <c r="C64" s="188"/>
      <c r="D64" s="192">
        <v>180</v>
      </c>
      <c r="E64" s="236">
        <f>D64*7</f>
        <v>1260</v>
      </c>
      <c r="F64" s="188">
        <f>(E64*$F$62)+(E64*$F$62)*0.25</f>
        <v>3937.5</v>
      </c>
      <c r="G64" s="188">
        <f>(E64*$G$62)+(E64*$G$62)*0.4</f>
        <v>8820</v>
      </c>
      <c r="H64" s="188">
        <f>(E64*$H$62)+(E64*$H$62)*0.6</f>
        <v>20160</v>
      </c>
      <c r="I64" s="188">
        <f>(E64*$I$62)+(E64*$I$62)*0.8</f>
        <v>56700</v>
      </c>
      <c r="J64" s="188">
        <f>E64/2</f>
        <v>630</v>
      </c>
      <c r="K64" s="188">
        <f>(E64*$K$62)+(E64*$K$62)*0.15</f>
        <v>2173.5</v>
      </c>
      <c r="L64" s="188">
        <f>(E64*$L$62)+(E64*$L$62)*0.65</f>
        <v>31185</v>
      </c>
      <c r="M64">
        <f>90/14</f>
        <v>6.4285714285714288</v>
      </c>
    </row>
    <row r="65" spans="2:12" x14ac:dyDescent="0.25">
      <c r="B65" s="15">
        <v>2</v>
      </c>
      <c r="C65" s="188">
        <f t="shared" ref="C65:C66" si="9">D65-D64</f>
        <v>1</v>
      </c>
      <c r="D65" s="192">
        <v>181</v>
      </c>
      <c r="E65" s="236">
        <f t="shared" ref="E65:E123" si="10">D65*7</f>
        <v>1267</v>
      </c>
      <c r="F65" s="188">
        <f t="shared" ref="F65:F123" si="11">(E65*$F$62)+(E65*$F$62)*0.25</f>
        <v>3959.375</v>
      </c>
      <c r="G65" s="188">
        <f t="shared" ref="G65:G123" si="12">(E65*$G$62)+(E65*$G$62)*0.4</f>
        <v>8869</v>
      </c>
      <c r="H65" s="188">
        <f t="shared" ref="H65:H123" si="13">(E65*$H$62)+(E65*$H$62)*0.6</f>
        <v>20272</v>
      </c>
      <c r="I65" s="188">
        <f t="shared" ref="I65:I123" si="14">(E65*$I$62)+(E65*$I$62)*0.8</f>
        <v>57015</v>
      </c>
      <c r="J65" s="188">
        <f t="shared" ref="J65:J123" si="15">E65/2</f>
        <v>633.5</v>
      </c>
      <c r="K65" s="188">
        <f t="shared" ref="K65:K123" si="16">(E65*$K$62)+(E65*$K$62)*0.15</f>
        <v>2185.5749999999998</v>
      </c>
      <c r="L65" s="188">
        <f t="shared" ref="L65:L123" si="17">(E65*$L$62)+(E65*$L$62)*0.65</f>
        <v>31358.25</v>
      </c>
    </row>
    <row r="66" spans="2:12" x14ac:dyDescent="0.25">
      <c r="B66" s="15">
        <v>3</v>
      </c>
      <c r="C66" s="188">
        <f t="shared" si="9"/>
        <v>2</v>
      </c>
      <c r="D66" s="192">
        <v>183</v>
      </c>
      <c r="E66" s="236">
        <f t="shared" si="10"/>
        <v>1281</v>
      </c>
      <c r="F66" s="188">
        <f t="shared" si="11"/>
        <v>4003.125</v>
      </c>
      <c r="G66" s="188">
        <f t="shared" si="12"/>
        <v>8967</v>
      </c>
      <c r="H66" s="188">
        <f t="shared" si="13"/>
        <v>20496</v>
      </c>
      <c r="I66" s="188">
        <f t="shared" si="14"/>
        <v>57645</v>
      </c>
      <c r="J66" s="188">
        <f t="shared" si="15"/>
        <v>640.5</v>
      </c>
      <c r="K66" s="188">
        <f t="shared" si="16"/>
        <v>2209.7249999999999</v>
      </c>
      <c r="L66" s="188">
        <f t="shared" si="17"/>
        <v>31704.75</v>
      </c>
    </row>
    <row r="67" spans="2:12" x14ac:dyDescent="0.25">
      <c r="B67" s="15">
        <v>4</v>
      </c>
      <c r="C67" s="188">
        <f>D67-D66</f>
        <v>3</v>
      </c>
      <c r="D67" s="192">
        <v>186</v>
      </c>
      <c r="E67" s="236">
        <f t="shared" si="10"/>
        <v>1302</v>
      </c>
      <c r="F67" s="188">
        <f t="shared" si="11"/>
        <v>4068.75</v>
      </c>
      <c r="G67" s="188">
        <f t="shared" si="12"/>
        <v>9114</v>
      </c>
      <c r="H67" s="188">
        <f t="shared" si="13"/>
        <v>20832</v>
      </c>
      <c r="I67" s="188">
        <f t="shared" si="14"/>
        <v>58590</v>
      </c>
      <c r="J67" s="188">
        <f t="shared" si="15"/>
        <v>651</v>
      </c>
      <c r="K67" s="188">
        <f t="shared" si="16"/>
        <v>2245.9499999999998</v>
      </c>
      <c r="L67" s="188">
        <f t="shared" si="17"/>
        <v>32224.5</v>
      </c>
    </row>
    <row r="68" spans="2:12" x14ac:dyDescent="0.25">
      <c r="B68" s="15">
        <v>5</v>
      </c>
      <c r="C68" s="188">
        <f t="shared" ref="C68:C70" si="18">D68-D67</f>
        <v>5</v>
      </c>
      <c r="D68" s="192">
        <v>191</v>
      </c>
      <c r="E68" s="236">
        <f t="shared" si="10"/>
        <v>1337</v>
      </c>
      <c r="F68" s="188">
        <f t="shared" si="11"/>
        <v>4178.125</v>
      </c>
      <c r="G68" s="188">
        <f t="shared" si="12"/>
        <v>9359</v>
      </c>
      <c r="H68" s="188">
        <f t="shared" si="13"/>
        <v>21392</v>
      </c>
      <c r="I68" s="188">
        <f t="shared" si="14"/>
        <v>60165</v>
      </c>
      <c r="J68" s="188">
        <f t="shared" si="15"/>
        <v>668.5</v>
      </c>
      <c r="K68" s="188">
        <f t="shared" si="16"/>
        <v>2306.3249999999998</v>
      </c>
      <c r="L68" s="188">
        <f t="shared" si="17"/>
        <v>33090.75</v>
      </c>
    </row>
    <row r="69" spans="2:12" x14ac:dyDescent="0.25">
      <c r="B69" s="15">
        <v>6</v>
      </c>
      <c r="C69" s="188">
        <f t="shared" si="18"/>
        <v>5</v>
      </c>
      <c r="D69" s="192">
        <v>196</v>
      </c>
      <c r="E69" s="236">
        <f t="shared" si="10"/>
        <v>1372</v>
      </c>
      <c r="F69" s="188">
        <f t="shared" si="11"/>
        <v>4287.5</v>
      </c>
      <c r="G69" s="188">
        <f t="shared" si="12"/>
        <v>9604</v>
      </c>
      <c r="H69" s="188">
        <f t="shared" si="13"/>
        <v>21952</v>
      </c>
      <c r="I69" s="188">
        <f t="shared" si="14"/>
        <v>61740</v>
      </c>
      <c r="J69" s="188">
        <f t="shared" si="15"/>
        <v>686</v>
      </c>
      <c r="K69" s="188">
        <f t="shared" si="16"/>
        <v>2366.6999999999998</v>
      </c>
      <c r="L69" s="188">
        <f t="shared" si="17"/>
        <v>33957</v>
      </c>
    </row>
    <row r="70" spans="2:12" x14ac:dyDescent="0.25">
      <c r="B70" s="151">
        <v>7</v>
      </c>
      <c r="C70" s="151">
        <f t="shared" si="18"/>
        <v>8</v>
      </c>
      <c r="D70" s="193">
        <v>204</v>
      </c>
      <c r="E70" s="236">
        <f t="shared" si="10"/>
        <v>1428</v>
      </c>
      <c r="F70" s="188">
        <f t="shared" si="11"/>
        <v>4462.5</v>
      </c>
      <c r="G70" s="188">
        <f t="shared" si="12"/>
        <v>9996</v>
      </c>
      <c r="H70" s="188">
        <f t="shared" si="13"/>
        <v>22848</v>
      </c>
      <c r="I70" s="188">
        <f t="shared" si="14"/>
        <v>64260</v>
      </c>
      <c r="J70" s="188">
        <f t="shared" si="15"/>
        <v>714</v>
      </c>
      <c r="K70" s="188">
        <f t="shared" si="16"/>
        <v>2463.3000000000002</v>
      </c>
      <c r="L70" s="188">
        <f t="shared" si="17"/>
        <v>35343</v>
      </c>
    </row>
    <row r="71" spans="2:12" x14ac:dyDescent="0.25">
      <c r="B71" s="15">
        <v>8</v>
      </c>
      <c r="C71" s="188">
        <v>9</v>
      </c>
      <c r="D71" s="194">
        <f>D70+C71</f>
        <v>213</v>
      </c>
      <c r="E71" s="236">
        <f t="shared" si="10"/>
        <v>1491</v>
      </c>
      <c r="F71" s="188">
        <f t="shared" si="11"/>
        <v>4659.375</v>
      </c>
      <c r="G71" s="188">
        <f t="shared" si="12"/>
        <v>10437</v>
      </c>
      <c r="H71" s="188">
        <f t="shared" si="13"/>
        <v>23856</v>
      </c>
      <c r="I71" s="188">
        <f t="shared" si="14"/>
        <v>67095</v>
      </c>
      <c r="J71" s="188">
        <f t="shared" si="15"/>
        <v>745.5</v>
      </c>
      <c r="K71" s="188">
        <f t="shared" si="16"/>
        <v>2571.9749999999999</v>
      </c>
      <c r="L71" s="188">
        <f t="shared" si="17"/>
        <v>36902.25</v>
      </c>
    </row>
    <row r="72" spans="2:12" x14ac:dyDescent="0.25">
      <c r="B72" s="15">
        <v>9</v>
      </c>
      <c r="C72" s="188">
        <v>10</v>
      </c>
      <c r="D72" s="194">
        <f t="shared" ref="D72:D81" si="19">D71+C72</f>
        <v>223</v>
      </c>
      <c r="E72" s="236">
        <f t="shared" si="10"/>
        <v>1561</v>
      </c>
      <c r="F72" s="188">
        <f t="shared" si="11"/>
        <v>4878.125</v>
      </c>
      <c r="G72" s="188">
        <f t="shared" si="12"/>
        <v>10927</v>
      </c>
      <c r="H72" s="188">
        <f t="shared" si="13"/>
        <v>24976</v>
      </c>
      <c r="I72" s="188">
        <f t="shared" si="14"/>
        <v>70245</v>
      </c>
      <c r="J72" s="188">
        <f t="shared" si="15"/>
        <v>780.5</v>
      </c>
      <c r="K72" s="188">
        <f t="shared" si="16"/>
        <v>2692.7249999999999</v>
      </c>
      <c r="L72" s="188">
        <f t="shared" si="17"/>
        <v>38634.75</v>
      </c>
    </row>
    <row r="73" spans="2:12" x14ac:dyDescent="0.25">
      <c r="B73" s="15">
        <v>10</v>
      </c>
      <c r="C73" s="188">
        <v>12</v>
      </c>
      <c r="D73" s="194">
        <f>D72+C73</f>
        <v>235</v>
      </c>
      <c r="E73" s="236">
        <f t="shared" si="10"/>
        <v>1645</v>
      </c>
      <c r="F73" s="188">
        <f t="shared" si="11"/>
        <v>5140.625</v>
      </c>
      <c r="G73" s="188">
        <f t="shared" si="12"/>
        <v>11515</v>
      </c>
      <c r="H73" s="188">
        <f t="shared" si="13"/>
        <v>26320</v>
      </c>
      <c r="I73" s="188">
        <f t="shared" si="14"/>
        <v>74025</v>
      </c>
      <c r="J73" s="188">
        <f t="shared" si="15"/>
        <v>822.5</v>
      </c>
      <c r="K73" s="188">
        <f t="shared" si="16"/>
        <v>2837.625</v>
      </c>
      <c r="L73" s="188">
        <f t="shared" si="17"/>
        <v>40713.75</v>
      </c>
    </row>
    <row r="74" spans="2:12" x14ac:dyDescent="0.25">
      <c r="B74" s="15">
        <v>11</v>
      </c>
      <c r="C74" s="188">
        <v>14</v>
      </c>
      <c r="D74" s="194">
        <f t="shared" si="19"/>
        <v>249</v>
      </c>
      <c r="E74" s="236">
        <f t="shared" si="10"/>
        <v>1743</v>
      </c>
      <c r="F74" s="188">
        <f t="shared" si="11"/>
        <v>5446.875</v>
      </c>
      <c r="G74" s="188">
        <f t="shared" si="12"/>
        <v>12201</v>
      </c>
      <c r="H74" s="188">
        <f t="shared" si="13"/>
        <v>27888</v>
      </c>
      <c r="I74" s="188">
        <f t="shared" si="14"/>
        <v>78435</v>
      </c>
      <c r="J74" s="188">
        <f t="shared" si="15"/>
        <v>871.5</v>
      </c>
      <c r="K74" s="188">
        <f t="shared" si="16"/>
        <v>3006.6750000000002</v>
      </c>
      <c r="L74" s="188">
        <f t="shared" si="17"/>
        <v>43139.25</v>
      </c>
    </row>
    <row r="75" spans="2:12" x14ac:dyDescent="0.25">
      <c r="B75" s="15">
        <v>12</v>
      </c>
      <c r="C75" s="188">
        <v>16</v>
      </c>
      <c r="D75" s="194">
        <f t="shared" si="19"/>
        <v>265</v>
      </c>
      <c r="E75" s="236">
        <f t="shared" si="10"/>
        <v>1855</v>
      </c>
      <c r="F75" s="188">
        <f t="shared" si="11"/>
        <v>5796.875</v>
      </c>
      <c r="G75" s="188">
        <f t="shared" si="12"/>
        <v>12985</v>
      </c>
      <c r="H75" s="188">
        <f t="shared" si="13"/>
        <v>29680</v>
      </c>
      <c r="I75" s="188">
        <f t="shared" si="14"/>
        <v>83475</v>
      </c>
      <c r="J75" s="188">
        <f t="shared" si="15"/>
        <v>927.5</v>
      </c>
      <c r="K75" s="188">
        <f t="shared" si="16"/>
        <v>3199.875</v>
      </c>
      <c r="L75" s="188">
        <f t="shared" si="17"/>
        <v>45911.25</v>
      </c>
    </row>
    <row r="76" spans="2:12" x14ac:dyDescent="0.25">
      <c r="B76" s="15">
        <v>13</v>
      </c>
      <c r="C76" s="188">
        <v>18</v>
      </c>
      <c r="D76" s="194">
        <f t="shared" si="19"/>
        <v>283</v>
      </c>
      <c r="E76" s="236">
        <f t="shared" si="10"/>
        <v>1981</v>
      </c>
      <c r="F76" s="188">
        <f t="shared" si="11"/>
        <v>6190.625</v>
      </c>
      <c r="G76" s="188">
        <f t="shared" si="12"/>
        <v>13867</v>
      </c>
      <c r="H76" s="188">
        <f t="shared" si="13"/>
        <v>31696</v>
      </c>
      <c r="I76" s="188">
        <f t="shared" si="14"/>
        <v>89145</v>
      </c>
      <c r="J76" s="188">
        <f t="shared" si="15"/>
        <v>990.5</v>
      </c>
      <c r="K76" s="188">
        <f t="shared" si="16"/>
        <v>3417.2249999999999</v>
      </c>
      <c r="L76" s="188">
        <f t="shared" si="17"/>
        <v>49029.75</v>
      </c>
    </row>
    <row r="77" spans="2:12" x14ac:dyDescent="0.25">
      <c r="B77" s="15">
        <v>14</v>
      </c>
      <c r="C77" s="188">
        <v>19</v>
      </c>
      <c r="D77" s="194">
        <f t="shared" si="19"/>
        <v>302</v>
      </c>
      <c r="E77" s="236">
        <f t="shared" si="10"/>
        <v>2114</v>
      </c>
      <c r="F77" s="188">
        <f t="shared" si="11"/>
        <v>6606.25</v>
      </c>
      <c r="G77" s="188">
        <f t="shared" si="12"/>
        <v>14798</v>
      </c>
      <c r="H77" s="188">
        <f t="shared" si="13"/>
        <v>33824</v>
      </c>
      <c r="I77" s="188">
        <f t="shared" si="14"/>
        <v>95130</v>
      </c>
      <c r="J77" s="188">
        <f t="shared" si="15"/>
        <v>1057</v>
      </c>
      <c r="K77" s="188">
        <f t="shared" si="16"/>
        <v>3646.65</v>
      </c>
      <c r="L77" s="188">
        <f t="shared" si="17"/>
        <v>52321.5</v>
      </c>
    </row>
    <row r="78" spans="2:12" x14ac:dyDescent="0.25">
      <c r="B78" s="15">
        <v>15</v>
      </c>
      <c r="C78" s="188">
        <v>20</v>
      </c>
      <c r="D78" s="194">
        <f t="shared" si="19"/>
        <v>322</v>
      </c>
      <c r="E78" s="236">
        <f t="shared" si="10"/>
        <v>2254</v>
      </c>
      <c r="F78" s="188">
        <f t="shared" si="11"/>
        <v>7043.75</v>
      </c>
      <c r="G78" s="188">
        <f t="shared" si="12"/>
        <v>15778</v>
      </c>
      <c r="H78" s="188">
        <f t="shared" si="13"/>
        <v>36064</v>
      </c>
      <c r="I78" s="188">
        <f t="shared" si="14"/>
        <v>101430</v>
      </c>
      <c r="J78" s="188">
        <f t="shared" si="15"/>
        <v>1127</v>
      </c>
      <c r="K78" s="188">
        <f t="shared" si="16"/>
        <v>3888.15</v>
      </c>
      <c r="L78" s="188">
        <f t="shared" si="17"/>
        <v>55786.5</v>
      </c>
    </row>
    <row r="79" spans="2:12" x14ac:dyDescent="0.25">
      <c r="B79" s="15">
        <v>16</v>
      </c>
      <c r="C79" s="188">
        <v>21</v>
      </c>
      <c r="D79" s="194">
        <f t="shared" si="19"/>
        <v>343</v>
      </c>
      <c r="E79" s="236">
        <f t="shared" si="10"/>
        <v>2401</v>
      </c>
      <c r="F79" s="188">
        <f t="shared" si="11"/>
        <v>7503.125</v>
      </c>
      <c r="G79" s="188">
        <f t="shared" si="12"/>
        <v>16807</v>
      </c>
      <c r="H79" s="188">
        <f t="shared" si="13"/>
        <v>38416</v>
      </c>
      <c r="I79" s="188">
        <f t="shared" si="14"/>
        <v>108045</v>
      </c>
      <c r="J79" s="188">
        <f t="shared" si="15"/>
        <v>1200.5</v>
      </c>
      <c r="K79" s="188">
        <f t="shared" si="16"/>
        <v>4141.7250000000004</v>
      </c>
      <c r="L79" s="188">
        <f t="shared" si="17"/>
        <v>59424.75</v>
      </c>
    </row>
    <row r="80" spans="2:12" x14ac:dyDescent="0.25">
      <c r="B80" s="15">
        <v>17</v>
      </c>
      <c r="C80" s="188">
        <v>22</v>
      </c>
      <c r="D80" s="194">
        <f t="shared" si="19"/>
        <v>365</v>
      </c>
      <c r="E80" s="236">
        <f t="shared" si="10"/>
        <v>2555</v>
      </c>
      <c r="F80" s="188">
        <f t="shared" si="11"/>
        <v>7984.375</v>
      </c>
      <c r="G80" s="188">
        <f t="shared" si="12"/>
        <v>17885</v>
      </c>
      <c r="H80" s="188">
        <f t="shared" si="13"/>
        <v>40880</v>
      </c>
      <c r="I80" s="188">
        <f t="shared" si="14"/>
        <v>114975</v>
      </c>
      <c r="J80" s="188">
        <f t="shared" si="15"/>
        <v>1277.5</v>
      </c>
      <c r="K80" s="188">
        <f t="shared" si="16"/>
        <v>4407.375</v>
      </c>
      <c r="L80" s="188">
        <f t="shared" si="17"/>
        <v>63236.25</v>
      </c>
    </row>
    <row r="81" spans="2:13" x14ac:dyDescent="0.25">
      <c r="B81" s="15">
        <v>18</v>
      </c>
      <c r="C81" s="188">
        <v>23</v>
      </c>
      <c r="D81" s="194">
        <f t="shared" si="19"/>
        <v>388</v>
      </c>
      <c r="E81" s="236">
        <f t="shared" si="10"/>
        <v>2716</v>
      </c>
      <c r="F81" s="188">
        <f t="shared" si="11"/>
        <v>8487.5</v>
      </c>
      <c r="G81" s="188">
        <f t="shared" si="12"/>
        <v>19012</v>
      </c>
      <c r="H81" s="188">
        <f t="shared" si="13"/>
        <v>43456</v>
      </c>
      <c r="I81" s="188">
        <f t="shared" si="14"/>
        <v>122220</v>
      </c>
      <c r="J81" s="188">
        <f t="shared" si="15"/>
        <v>1358</v>
      </c>
      <c r="K81" s="188">
        <f t="shared" si="16"/>
        <v>4685.1000000000004</v>
      </c>
      <c r="L81" s="188">
        <f t="shared" si="17"/>
        <v>67221</v>
      </c>
      <c r="M81" s="92">
        <f>J81/14</f>
        <v>97</v>
      </c>
    </row>
    <row r="82" spans="2:13" x14ac:dyDescent="0.25">
      <c r="B82" s="151">
        <v>19</v>
      </c>
      <c r="C82" s="195">
        <f>D82-D81</f>
        <v>24</v>
      </c>
      <c r="D82" s="193">
        <v>412</v>
      </c>
      <c r="E82" s="236">
        <f t="shared" si="10"/>
        <v>2884</v>
      </c>
      <c r="F82" s="188">
        <f t="shared" si="11"/>
        <v>9012.5</v>
      </c>
      <c r="G82" s="188">
        <f t="shared" si="12"/>
        <v>20188</v>
      </c>
      <c r="H82" s="188">
        <f t="shared" si="13"/>
        <v>46144</v>
      </c>
      <c r="I82" s="188">
        <f t="shared" si="14"/>
        <v>129780</v>
      </c>
      <c r="J82" s="188">
        <f t="shared" si="15"/>
        <v>1442</v>
      </c>
      <c r="K82" s="188">
        <f t="shared" si="16"/>
        <v>4974.8999999999996</v>
      </c>
      <c r="L82" s="188">
        <f t="shared" si="17"/>
        <v>71379</v>
      </c>
    </row>
    <row r="83" spans="2:13" x14ac:dyDescent="0.25">
      <c r="B83" s="151">
        <v>20</v>
      </c>
      <c r="C83" s="195">
        <v>26</v>
      </c>
      <c r="D83" s="196">
        <f>D82+C83</f>
        <v>438</v>
      </c>
      <c r="E83" s="236">
        <f t="shared" si="10"/>
        <v>3066</v>
      </c>
      <c r="F83" s="188">
        <f t="shared" si="11"/>
        <v>9581.25</v>
      </c>
      <c r="G83" s="188">
        <f t="shared" si="12"/>
        <v>21462</v>
      </c>
      <c r="H83" s="188">
        <f t="shared" si="13"/>
        <v>49056</v>
      </c>
      <c r="I83" s="188">
        <f t="shared" si="14"/>
        <v>137970</v>
      </c>
      <c r="J83" s="188">
        <f t="shared" si="15"/>
        <v>1533</v>
      </c>
      <c r="K83" s="188">
        <f t="shared" si="16"/>
        <v>5288.85</v>
      </c>
      <c r="L83" s="188">
        <f t="shared" si="17"/>
        <v>75883.5</v>
      </c>
    </row>
    <row r="84" spans="2:13" x14ac:dyDescent="0.25">
      <c r="B84" s="15">
        <v>21</v>
      </c>
      <c r="C84" s="188">
        <v>28</v>
      </c>
      <c r="D84" s="194">
        <f>D83+C84</f>
        <v>466</v>
      </c>
      <c r="E84" s="236">
        <f t="shared" si="10"/>
        <v>3262</v>
      </c>
      <c r="F84" s="188">
        <f t="shared" si="11"/>
        <v>10193.75</v>
      </c>
      <c r="G84" s="188">
        <f t="shared" si="12"/>
        <v>22834</v>
      </c>
      <c r="H84" s="188">
        <f t="shared" si="13"/>
        <v>52192</v>
      </c>
      <c r="I84" s="188">
        <f t="shared" si="14"/>
        <v>146790</v>
      </c>
      <c r="J84" s="188">
        <f t="shared" si="15"/>
        <v>1631</v>
      </c>
      <c r="K84" s="188">
        <f t="shared" si="16"/>
        <v>5626.95</v>
      </c>
      <c r="L84" s="188">
        <f t="shared" si="17"/>
        <v>80734.5</v>
      </c>
    </row>
    <row r="85" spans="2:13" x14ac:dyDescent="0.25">
      <c r="B85" s="15">
        <v>22</v>
      </c>
      <c r="C85" s="188">
        <v>32</v>
      </c>
      <c r="D85" s="194">
        <f t="shared" ref="D85:D86" si="20">D84+C85</f>
        <v>498</v>
      </c>
      <c r="E85" s="236">
        <f t="shared" si="10"/>
        <v>3486</v>
      </c>
      <c r="F85" s="188">
        <f t="shared" si="11"/>
        <v>10893.75</v>
      </c>
      <c r="G85" s="188">
        <f t="shared" si="12"/>
        <v>24402</v>
      </c>
      <c r="H85" s="188">
        <f t="shared" si="13"/>
        <v>55776</v>
      </c>
      <c r="I85" s="188">
        <f t="shared" si="14"/>
        <v>156870</v>
      </c>
      <c r="J85" s="188">
        <f t="shared" si="15"/>
        <v>1743</v>
      </c>
      <c r="K85" s="188">
        <f t="shared" si="16"/>
        <v>6013.35</v>
      </c>
      <c r="L85" s="188">
        <f t="shared" si="17"/>
        <v>86278.5</v>
      </c>
    </row>
    <row r="86" spans="2:13" x14ac:dyDescent="0.25">
      <c r="B86" s="15">
        <v>23</v>
      </c>
      <c r="C86" s="188">
        <v>36</v>
      </c>
      <c r="D86" s="194">
        <f t="shared" si="20"/>
        <v>534</v>
      </c>
      <c r="E86" s="236">
        <f t="shared" si="10"/>
        <v>3738</v>
      </c>
      <c r="F86" s="188">
        <f t="shared" si="11"/>
        <v>11681.25</v>
      </c>
      <c r="G86" s="188">
        <f t="shared" si="12"/>
        <v>26166</v>
      </c>
      <c r="H86" s="188">
        <f t="shared" si="13"/>
        <v>59808</v>
      </c>
      <c r="I86" s="188">
        <f t="shared" si="14"/>
        <v>168210</v>
      </c>
      <c r="J86" s="188">
        <f t="shared" si="15"/>
        <v>1869</v>
      </c>
      <c r="K86" s="188">
        <f t="shared" si="16"/>
        <v>6448.05</v>
      </c>
      <c r="L86" s="188">
        <f t="shared" si="17"/>
        <v>92515.5</v>
      </c>
    </row>
    <row r="87" spans="2:13" x14ac:dyDescent="0.25">
      <c r="B87" s="151">
        <v>24</v>
      </c>
      <c r="C87" s="195">
        <f>D87-D86</f>
        <v>40</v>
      </c>
      <c r="D87" s="193">
        <v>574</v>
      </c>
      <c r="E87" s="236">
        <f t="shared" si="10"/>
        <v>4018</v>
      </c>
      <c r="F87" s="188">
        <f t="shared" si="11"/>
        <v>12556.25</v>
      </c>
      <c r="G87" s="188">
        <f t="shared" si="12"/>
        <v>28126</v>
      </c>
      <c r="H87" s="188">
        <f t="shared" si="13"/>
        <v>64288</v>
      </c>
      <c r="I87" s="188">
        <f t="shared" si="14"/>
        <v>180810</v>
      </c>
      <c r="J87" s="188">
        <f t="shared" si="15"/>
        <v>2009</v>
      </c>
      <c r="K87" s="188">
        <f t="shared" si="16"/>
        <v>6931.05</v>
      </c>
      <c r="L87" s="188">
        <f t="shared" si="17"/>
        <v>99445.5</v>
      </c>
    </row>
    <row r="88" spans="2:13" x14ac:dyDescent="0.25">
      <c r="B88" s="15">
        <v>25</v>
      </c>
      <c r="C88" s="188">
        <v>41</v>
      </c>
      <c r="D88" s="194">
        <f>D87+C88</f>
        <v>615</v>
      </c>
      <c r="E88" s="236">
        <f t="shared" si="10"/>
        <v>4305</v>
      </c>
      <c r="F88" s="188">
        <f t="shared" si="11"/>
        <v>13453.125</v>
      </c>
      <c r="G88" s="188">
        <f t="shared" si="12"/>
        <v>30135</v>
      </c>
      <c r="H88" s="188">
        <f t="shared" si="13"/>
        <v>68880</v>
      </c>
      <c r="I88" s="188">
        <f t="shared" si="14"/>
        <v>193725</v>
      </c>
      <c r="J88" s="188">
        <f t="shared" si="15"/>
        <v>2152.5</v>
      </c>
      <c r="K88" s="188">
        <f t="shared" si="16"/>
        <v>7426.125</v>
      </c>
      <c r="L88" s="188">
        <f t="shared" si="17"/>
        <v>106548.75</v>
      </c>
    </row>
    <row r="89" spans="2:13" x14ac:dyDescent="0.25">
      <c r="B89" s="15">
        <v>26</v>
      </c>
      <c r="C89" s="188">
        <v>41</v>
      </c>
      <c r="D89" s="194">
        <f t="shared" ref="D89:D90" si="21">D88+C89</f>
        <v>656</v>
      </c>
      <c r="E89" s="236">
        <f t="shared" si="10"/>
        <v>4592</v>
      </c>
      <c r="F89" s="188">
        <f t="shared" si="11"/>
        <v>14350</v>
      </c>
      <c r="G89" s="188">
        <f t="shared" si="12"/>
        <v>32144</v>
      </c>
      <c r="H89" s="188">
        <f t="shared" si="13"/>
        <v>73472</v>
      </c>
      <c r="I89" s="188">
        <f t="shared" si="14"/>
        <v>206640</v>
      </c>
      <c r="J89" s="188">
        <f t="shared" si="15"/>
        <v>2296</v>
      </c>
      <c r="K89" s="188">
        <f t="shared" si="16"/>
        <v>7921.2</v>
      </c>
      <c r="L89" s="188">
        <f t="shared" si="17"/>
        <v>113652</v>
      </c>
    </row>
    <row r="90" spans="2:13" x14ac:dyDescent="0.25">
      <c r="B90" s="15">
        <v>27</v>
      </c>
      <c r="C90" s="188">
        <v>41</v>
      </c>
      <c r="D90" s="194">
        <f t="shared" si="21"/>
        <v>697</v>
      </c>
      <c r="E90" s="236">
        <f t="shared" si="10"/>
        <v>4879</v>
      </c>
      <c r="F90" s="188">
        <f t="shared" si="11"/>
        <v>15246.875</v>
      </c>
      <c r="G90" s="188">
        <f t="shared" si="12"/>
        <v>34153</v>
      </c>
      <c r="H90" s="188">
        <f t="shared" si="13"/>
        <v>78064</v>
      </c>
      <c r="I90" s="188">
        <f t="shared" si="14"/>
        <v>219555</v>
      </c>
      <c r="J90" s="188">
        <f t="shared" si="15"/>
        <v>2439.5</v>
      </c>
      <c r="K90" s="188">
        <f t="shared" si="16"/>
        <v>8416.2749999999996</v>
      </c>
      <c r="L90" s="188">
        <f t="shared" si="17"/>
        <v>120755.25</v>
      </c>
    </row>
    <row r="91" spans="2:13" x14ac:dyDescent="0.25">
      <c r="B91" s="151">
        <v>28</v>
      </c>
      <c r="C91" s="195">
        <f>D91-D90</f>
        <v>42</v>
      </c>
      <c r="D91" s="193">
        <v>739</v>
      </c>
      <c r="E91" s="236">
        <f t="shared" si="10"/>
        <v>5173</v>
      </c>
      <c r="F91" s="188">
        <f t="shared" si="11"/>
        <v>16165.625</v>
      </c>
      <c r="G91" s="188">
        <f t="shared" si="12"/>
        <v>36211</v>
      </c>
      <c r="H91" s="188">
        <f t="shared" si="13"/>
        <v>82768</v>
      </c>
      <c r="I91" s="188">
        <f t="shared" si="14"/>
        <v>232785</v>
      </c>
      <c r="J91" s="188">
        <f t="shared" si="15"/>
        <v>2586.5</v>
      </c>
      <c r="K91" s="188">
        <f t="shared" si="16"/>
        <v>8923.4249999999993</v>
      </c>
      <c r="L91" s="188">
        <f t="shared" si="17"/>
        <v>128031.75</v>
      </c>
    </row>
    <row r="92" spans="2:13" x14ac:dyDescent="0.25">
      <c r="B92" s="15">
        <v>29</v>
      </c>
      <c r="C92" s="188">
        <v>44</v>
      </c>
      <c r="D92" s="194">
        <f>D91+C92</f>
        <v>783</v>
      </c>
      <c r="E92" s="236">
        <f t="shared" si="10"/>
        <v>5481</v>
      </c>
      <c r="F92" s="188">
        <f t="shared" si="11"/>
        <v>17128.125</v>
      </c>
      <c r="G92" s="188">
        <f t="shared" si="12"/>
        <v>38367</v>
      </c>
      <c r="H92" s="188">
        <f t="shared" si="13"/>
        <v>87696</v>
      </c>
      <c r="I92" s="188">
        <f t="shared" si="14"/>
        <v>246645</v>
      </c>
      <c r="J92" s="188">
        <f t="shared" si="15"/>
        <v>2740.5</v>
      </c>
      <c r="K92" s="188">
        <f t="shared" si="16"/>
        <v>9454.7250000000004</v>
      </c>
      <c r="L92" s="188">
        <f t="shared" si="17"/>
        <v>135654.75</v>
      </c>
    </row>
    <row r="93" spans="2:13" x14ac:dyDescent="0.25">
      <c r="B93" s="15">
        <v>30</v>
      </c>
      <c r="C93" s="188">
        <v>46</v>
      </c>
      <c r="D93" s="194">
        <f t="shared" ref="D93:D96" si="22">D92+C93</f>
        <v>829</v>
      </c>
      <c r="E93" s="236">
        <f t="shared" si="10"/>
        <v>5803</v>
      </c>
      <c r="F93" s="188">
        <f t="shared" si="11"/>
        <v>18134.375</v>
      </c>
      <c r="G93" s="188">
        <f t="shared" si="12"/>
        <v>40621</v>
      </c>
      <c r="H93" s="188">
        <f t="shared" si="13"/>
        <v>92848</v>
      </c>
      <c r="I93" s="188">
        <f t="shared" si="14"/>
        <v>261135</v>
      </c>
      <c r="J93" s="188">
        <f t="shared" si="15"/>
        <v>2901.5</v>
      </c>
      <c r="K93" s="188">
        <f t="shared" si="16"/>
        <v>10010.174999999999</v>
      </c>
      <c r="L93" s="188">
        <f t="shared" si="17"/>
        <v>143624.25</v>
      </c>
    </row>
    <row r="94" spans="2:13" x14ac:dyDescent="0.25">
      <c r="B94" s="15">
        <v>31</v>
      </c>
      <c r="C94" s="188">
        <v>50</v>
      </c>
      <c r="D94" s="194">
        <f t="shared" si="22"/>
        <v>879</v>
      </c>
      <c r="E94" s="236">
        <f t="shared" si="10"/>
        <v>6153</v>
      </c>
      <c r="F94" s="188">
        <f t="shared" si="11"/>
        <v>19228.125</v>
      </c>
      <c r="G94" s="188">
        <f t="shared" si="12"/>
        <v>43071</v>
      </c>
      <c r="H94" s="188">
        <f t="shared" si="13"/>
        <v>98448</v>
      </c>
      <c r="I94" s="188">
        <f t="shared" si="14"/>
        <v>276885</v>
      </c>
      <c r="J94" s="188">
        <f t="shared" si="15"/>
        <v>3076.5</v>
      </c>
      <c r="K94" s="188">
        <f t="shared" si="16"/>
        <v>10613.924999999999</v>
      </c>
      <c r="L94" s="188">
        <f t="shared" si="17"/>
        <v>152286.75</v>
      </c>
    </row>
    <row r="95" spans="2:13" x14ac:dyDescent="0.25">
      <c r="B95" s="15">
        <v>32</v>
      </c>
      <c r="C95" s="188">
        <v>54</v>
      </c>
      <c r="D95" s="194">
        <f t="shared" si="22"/>
        <v>933</v>
      </c>
      <c r="E95" s="236">
        <f t="shared" si="10"/>
        <v>6531</v>
      </c>
      <c r="F95" s="188">
        <f t="shared" si="11"/>
        <v>20409.375</v>
      </c>
      <c r="G95" s="188">
        <f t="shared" si="12"/>
        <v>45717</v>
      </c>
      <c r="H95" s="188">
        <f t="shared" si="13"/>
        <v>104496</v>
      </c>
      <c r="I95" s="188">
        <f t="shared" si="14"/>
        <v>293895</v>
      </c>
      <c r="J95" s="188">
        <f t="shared" si="15"/>
        <v>3265.5</v>
      </c>
      <c r="K95" s="188">
        <f t="shared" si="16"/>
        <v>11265.975</v>
      </c>
      <c r="L95" s="188">
        <f t="shared" si="17"/>
        <v>161642.25</v>
      </c>
    </row>
    <row r="96" spans="2:13" x14ac:dyDescent="0.25">
      <c r="B96" s="15">
        <v>33</v>
      </c>
      <c r="C96" s="188">
        <v>56</v>
      </c>
      <c r="D96" s="194">
        <f t="shared" si="22"/>
        <v>989</v>
      </c>
      <c r="E96" s="236">
        <f t="shared" si="10"/>
        <v>6923</v>
      </c>
      <c r="F96" s="188">
        <f t="shared" si="11"/>
        <v>21634.375</v>
      </c>
      <c r="G96" s="188">
        <f t="shared" si="12"/>
        <v>48461</v>
      </c>
      <c r="H96" s="188">
        <f t="shared" si="13"/>
        <v>110768</v>
      </c>
      <c r="I96" s="188">
        <f t="shared" si="14"/>
        <v>311535</v>
      </c>
      <c r="J96" s="188">
        <f t="shared" si="15"/>
        <v>3461.5</v>
      </c>
      <c r="K96" s="188">
        <f t="shared" si="16"/>
        <v>11942.174999999999</v>
      </c>
      <c r="L96" s="188">
        <f t="shared" si="17"/>
        <v>171344.25</v>
      </c>
    </row>
    <row r="97" spans="2:12" x14ac:dyDescent="0.25">
      <c r="B97" s="151">
        <v>34</v>
      </c>
      <c r="C97" s="195">
        <f>D97-D96</f>
        <v>58</v>
      </c>
      <c r="D97" s="193">
        <v>1047</v>
      </c>
      <c r="E97" s="236">
        <f t="shared" si="10"/>
        <v>7329</v>
      </c>
      <c r="F97" s="188">
        <f t="shared" si="11"/>
        <v>22903.125</v>
      </c>
      <c r="G97" s="188">
        <f t="shared" si="12"/>
        <v>51303</v>
      </c>
      <c r="H97" s="188">
        <f t="shared" si="13"/>
        <v>117264</v>
      </c>
      <c r="I97" s="188">
        <f t="shared" si="14"/>
        <v>329805</v>
      </c>
      <c r="J97" s="188">
        <f t="shared" si="15"/>
        <v>3664.5</v>
      </c>
      <c r="K97" s="188">
        <f t="shared" si="16"/>
        <v>12642.525</v>
      </c>
      <c r="L97" s="188">
        <f t="shared" si="17"/>
        <v>181392.75</v>
      </c>
    </row>
    <row r="98" spans="2:12" x14ac:dyDescent="0.25">
      <c r="B98" s="15">
        <v>35</v>
      </c>
      <c r="C98" s="188">
        <v>60</v>
      </c>
      <c r="D98" s="194">
        <f>D97+C98</f>
        <v>1107</v>
      </c>
      <c r="E98" s="236">
        <f t="shared" si="10"/>
        <v>7749</v>
      </c>
      <c r="F98" s="188">
        <f t="shared" si="11"/>
        <v>24215.625</v>
      </c>
      <c r="G98" s="188">
        <f t="shared" si="12"/>
        <v>54243</v>
      </c>
      <c r="H98" s="188">
        <f t="shared" si="13"/>
        <v>123984</v>
      </c>
      <c r="I98" s="188">
        <f t="shared" si="14"/>
        <v>348705</v>
      </c>
      <c r="J98" s="188">
        <f t="shared" si="15"/>
        <v>3874.5</v>
      </c>
      <c r="K98" s="188">
        <f t="shared" si="16"/>
        <v>13367.025</v>
      </c>
      <c r="L98" s="188">
        <f t="shared" si="17"/>
        <v>191787.75</v>
      </c>
    </row>
    <row r="99" spans="2:12" x14ac:dyDescent="0.25">
      <c r="B99" s="15">
        <v>36</v>
      </c>
      <c r="C99" s="188">
        <v>60</v>
      </c>
      <c r="D99" s="194">
        <f t="shared" ref="D99:D101" si="23">D98+C99</f>
        <v>1167</v>
      </c>
      <c r="E99" s="236">
        <f t="shared" si="10"/>
        <v>8169</v>
      </c>
      <c r="F99" s="188">
        <f t="shared" si="11"/>
        <v>25528.125</v>
      </c>
      <c r="G99" s="188">
        <f t="shared" si="12"/>
        <v>57183</v>
      </c>
      <c r="H99" s="188">
        <f t="shared" si="13"/>
        <v>130704</v>
      </c>
      <c r="I99" s="188">
        <f t="shared" si="14"/>
        <v>367605</v>
      </c>
      <c r="J99" s="188">
        <f t="shared" si="15"/>
        <v>4084.5</v>
      </c>
      <c r="K99" s="188">
        <f t="shared" si="16"/>
        <v>14091.525</v>
      </c>
      <c r="L99" s="188">
        <f t="shared" si="17"/>
        <v>202182.75</v>
      </c>
    </row>
    <row r="100" spans="2:12" x14ac:dyDescent="0.25">
      <c r="B100" s="15">
        <v>37</v>
      </c>
      <c r="C100" s="188">
        <v>62</v>
      </c>
      <c r="D100" s="194">
        <f t="shared" si="23"/>
        <v>1229</v>
      </c>
      <c r="E100" s="236">
        <f t="shared" si="10"/>
        <v>8603</v>
      </c>
      <c r="F100" s="188">
        <f t="shared" si="11"/>
        <v>26884.375</v>
      </c>
      <c r="G100" s="188">
        <f t="shared" si="12"/>
        <v>60221</v>
      </c>
      <c r="H100" s="188">
        <f t="shared" si="13"/>
        <v>137648</v>
      </c>
      <c r="I100" s="188">
        <f t="shared" si="14"/>
        <v>387135</v>
      </c>
      <c r="J100" s="188">
        <f t="shared" si="15"/>
        <v>4301.5</v>
      </c>
      <c r="K100" s="188">
        <f t="shared" si="16"/>
        <v>14840.174999999999</v>
      </c>
      <c r="L100" s="188">
        <f t="shared" si="17"/>
        <v>212924.25</v>
      </c>
    </row>
    <row r="101" spans="2:12" x14ac:dyDescent="0.25">
      <c r="B101" s="15">
        <v>38</v>
      </c>
      <c r="C101" s="188">
        <v>65</v>
      </c>
      <c r="D101" s="194">
        <f t="shared" si="23"/>
        <v>1294</v>
      </c>
      <c r="E101" s="236">
        <f t="shared" si="10"/>
        <v>9058</v>
      </c>
      <c r="F101" s="188">
        <f t="shared" si="11"/>
        <v>28306.25</v>
      </c>
      <c r="G101" s="188">
        <f t="shared" si="12"/>
        <v>63406</v>
      </c>
      <c r="H101" s="188">
        <f t="shared" si="13"/>
        <v>144928</v>
      </c>
      <c r="I101" s="188">
        <f t="shared" si="14"/>
        <v>407610</v>
      </c>
      <c r="J101" s="188">
        <f t="shared" si="15"/>
        <v>4529</v>
      </c>
      <c r="K101" s="188">
        <f t="shared" si="16"/>
        <v>15625.05</v>
      </c>
      <c r="L101" s="188">
        <f t="shared" si="17"/>
        <v>224185.5</v>
      </c>
    </row>
    <row r="102" spans="2:12" x14ac:dyDescent="0.25">
      <c r="B102" s="151">
        <v>39</v>
      </c>
      <c r="C102" s="195">
        <f>D102-D101</f>
        <v>68</v>
      </c>
      <c r="D102" s="193">
        <v>1362</v>
      </c>
      <c r="E102" s="236">
        <f t="shared" si="10"/>
        <v>9534</v>
      </c>
      <c r="F102" s="188">
        <f t="shared" si="11"/>
        <v>29793.75</v>
      </c>
      <c r="G102" s="188">
        <f t="shared" si="12"/>
        <v>66738</v>
      </c>
      <c r="H102" s="188">
        <f t="shared" si="13"/>
        <v>152544</v>
      </c>
      <c r="I102" s="188">
        <f t="shared" si="14"/>
        <v>429030</v>
      </c>
      <c r="J102" s="188">
        <f t="shared" si="15"/>
        <v>4767</v>
      </c>
      <c r="K102" s="188">
        <f t="shared" si="16"/>
        <v>16446.150000000001</v>
      </c>
      <c r="L102" s="188">
        <f t="shared" si="17"/>
        <v>235966.5</v>
      </c>
    </row>
    <row r="103" spans="2:12" x14ac:dyDescent="0.25">
      <c r="B103" s="15">
        <v>40</v>
      </c>
      <c r="C103" s="188">
        <f>D103-D102</f>
        <v>70</v>
      </c>
      <c r="D103" s="192">
        <v>1432</v>
      </c>
      <c r="E103" s="236">
        <f t="shared" si="10"/>
        <v>10024</v>
      </c>
      <c r="F103" s="188">
        <f t="shared" si="11"/>
        <v>31325</v>
      </c>
      <c r="G103" s="188">
        <f t="shared" si="12"/>
        <v>70168</v>
      </c>
      <c r="H103" s="188">
        <f t="shared" si="13"/>
        <v>160384</v>
      </c>
      <c r="I103" s="188">
        <f t="shared" si="14"/>
        <v>451080</v>
      </c>
      <c r="J103" s="188">
        <f t="shared" si="15"/>
        <v>5012</v>
      </c>
      <c r="K103" s="188">
        <f t="shared" si="16"/>
        <v>17291.400000000001</v>
      </c>
      <c r="L103" s="188">
        <f t="shared" si="17"/>
        <v>248094</v>
      </c>
    </row>
    <row r="104" spans="2:12" x14ac:dyDescent="0.25">
      <c r="B104" s="15">
        <v>41</v>
      </c>
      <c r="C104" s="188">
        <v>72</v>
      </c>
      <c r="D104" s="194">
        <f>D103+C104</f>
        <v>1504</v>
      </c>
      <c r="E104" s="236">
        <f t="shared" si="10"/>
        <v>10528</v>
      </c>
      <c r="F104" s="188">
        <f t="shared" si="11"/>
        <v>32900</v>
      </c>
      <c r="G104" s="188">
        <f t="shared" si="12"/>
        <v>73696</v>
      </c>
      <c r="H104" s="188">
        <f t="shared" si="13"/>
        <v>168448</v>
      </c>
      <c r="I104" s="188">
        <f t="shared" si="14"/>
        <v>473760</v>
      </c>
      <c r="J104" s="188">
        <f t="shared" si="15"/>
        <v>5264</v>
      </c>
      <c r="K104" s="188">
        <f t="shared" si="16"/>
        <v>18160.8</v>
      </c>
      <c r="L104" s="188">
        <f t="shared" si="17"/>
        <v>260568</v>
      </c>
    </row>
    <row r="105" spans="2:12" x14ac:dyDescent="0.25">
      <c r="B105" s="15">
        <v>42</v>
      </c>
      <c r="C105" s="188">
        <v>72</v>
      </c>
      <c r="D105" s="194">
        <f t="shared" ref="D105:D110" si="24">D104+C105</f>
        <v>1576</v>
      </c>
      <c r="E105" s="236">
        <f t="shared" si="10"/>
        <v>11032</v>
      </c>
      <c r="F105" s="188">
        <f t="shared" si="11"/>
        <v>34475</v>
      </c>
      <c r="G105" s="188">
        <f t="shared" si="12"/>
        <v>77224</v>
      </c>
      <c r="H105" s="188">
        <f t="shared" si="13"/>
        <v>176512</v>
      </c>
      <c r="I105" s="188">
        <f t="shared" si="14"/>
        <v>496440</v>
      </c>
      <c r="J105" s="188">
        <f t="shared" si="15"/>
        <v>5516</v>
      </c>
      <c r="K105" s="188">
        <f t="shared" si="16"/>
        <v>19030.2</v>
      </c>
      <c r="L105" s="188">
        <f t="shared" si="17"/>
        <v>273042</v>
      </c>
    </row>
    <row r="106" spans="2:12" x14ac:dyDescent="0.25">
      <c r="B106" s="15">
        <v>43</v>
      </c>
      <c r="C106" s="188">
        <v>76</v>
      </c>
      <c r="D106" s="194">
        <f t="shared" si="24"/>
        <v>1652</v>
      </c>
      <c r="E106" s="236">
        <f t="shared" si="10"/>
        <v>11564</v>
      </c>
      <c r="F106" s="188">
        <f t="shared" si="11"/>
        <v>36137.5</v>
      </c>
      <c r="G106" s="188">
        <f t="shared" si="12"/>
        <v>80948</v>
      </c>
      <c r="H106" s="188">
        <f t="shared" si="13"/>
        <v>185024</v>
      </c>
      <c r="I106" s="188">
        <f t="shared" si="14"/>
        <v>520380</v>
      </c>
      <c r="J106" s="188">
        <f t="shared" si="15"/>
        <v>5782</v>
      </c>
      <c r="K106" s="188">
        <f t="shared" si="16"/>
        <v>19947.900000000001</v>
      </c>
      <c r="L106" s="188">
        <f t="shared" si="17"/>
        <v>286209</v>
      </c>
    </row>
    <row r="107" spans="2:12" x14ac:dyDescent="0.25">
      <c r="B107" s="15">
        <v>44</v>
      </c>
      <c r="C107" s="188">
        <v>78</v>
      </c>
      <c r="D107" s="194">
        <f t="shared" si="24"/>
        <v>1730</v>
      </c>
      <c r="E107" s="236">
        <f t="shared" si="10"/>
        <v>12110</v>
      </c>
      <c r="F107" s="188">
        <f t="shared" si="11"/>
        <v>37843.75</v>
      </c>
      <c r="G107" s="188">
        <f t="shared" si="12"/>
        <v>84770</v>
      </c>
      <c r="H107" s="188">
        <f t="shared" si="13"/>
        <v>193760</v>
      </c>
      <c r="I107" s="188">
        <f t="shared" si="14"/>
        <v>544950</v>
      </c>
      <c r="J107" s="188">
        <f t="shared" si="15"/>
        <v>6055</v>
      </c>
      <c r="K107" s="188">
        <f t="shared" si="16"/>
        <v>20889.75</v>
      </c>
      <c r="L107" s="188">
        <f t="shared" si="17"/>
        <v>299722.5</v>
      </c>
    </row>
    <row r="108" spans="2:12" x14ac:dyDescent="0.25">
      <c r="B108" s="15">
        <v>45</v>
      </c>
      <c r="C108" s="188">
        <v>82</v>
      </c>
      <c r="D108" s="194">
        <f t="shared" si="24"/>
        <v>1812</v>
      </c>
      <c r="E108" s="236">
        <f t="shared" si="10"/>
        <v>12684</v>
      </c>
      <c r="F108" s="188">
        <f t="shared" si="11"/>
        <v>39637.5</v>
      </c>
      <c r="G108" s="188">
        <f t="shared" si="12"/>
        <v>88788</v>
      </c>
      <c r="H108" s="188">
        <f t="shared" si="13"/>
        <v>202944</v>
      </c>
      <c r="I108" s="188">
        <f t="shared" si="14"/>
        <v>570780</v>
      </c>
      <c r="J108" s="188">
        <f t="shared" si="15"/>
        <v>6342</v>
      </c>
      <c r="K108" s="188">
        <f t="shared" si="16"/>
        <v>21879.9</v>
      </c>
      <c r="L108" s="188">
        <f t="shared" si="17"/>
        <v>313929</v>
      </c>
    </row>
    <row r="109" spans="2:12" x14ac:dyDescent="0.25">
      <c r="B109" s="15">
        <v>46</v>
      </c>
      <c r="C109" s="188">
        <v>84</v>
      </c>
      <c r="D109" s="194">
        <f t="shared" si="24"/>
        <v>1896</v>
      </c>
      <c r="E109" s="236">
        <f t="shared" si="10"/>
        <v>13272</v>
      </c>
      <c r="F109" s="188">
        <f t="shared" si="11"/>
        <v>41475</v>
      </c>
      <c r="G109" s="188">
        <f t="shared" si="12"/>
        <v>92904</v>
      </c>
      <c r="H109" s="188">
        <f t="shared" si="13"/>
        <v>212352</v>
      </c>
      <c r="I109" s="188">
        <f t="shared" si="14"/>
        <v>597240</v>
      </c>
      <c r="J109" s="188">
        <f t="shared" si="15"/>
        <v>6636</v>
      </c>
      <c r="K109" s="188">
        <f t="shared" si="16"/>
        <v>22894.2</v>
      </c>
      <c r="L109" s="188">
        <f t="shared" si="17"/>
        <v>328482</v>
      </c>
    </row>
    <row r="110" spans="2:12" x14ac:dyDescent="0.25">
      <c r="B110" s="15">
        <v>47</v>
      </c>
      <c r="C110" s="188">
        <v>84</v>
      </c>
      <c r="D110" s="194">
        <f t="shared" si="24"/>
        <v>1980</v>
      </c>
      <c r="E110" s="236">
        <f t="shared" si="10"/>
        <v>13860</v>
      </c>
      <c r="F110" s="188">
        <f t="shared" si="11"/>
        <v>43312.5</v>
      </c>
      <c r="G110" s="188">
        <f t="shared" si="12"/>
        <v>97020</v>
      </c>
      <c r="H110" s="188">
        <f t="shared" si="13"/>
        <v>221760</v>
      </c>
      <c r="I110" s="188">
        <f t="shared" si="14"/>
        <v>623700</v>
      </c>
      <c r="J110" s="188">
        <f t="shared" si="15"/>
        <v>6930</v>
      </c>
      <c r="K110" s="188">
        <f t="shared" si="16"/>
        <v>23908.5</v>
      </c>
      <c r="L110" s="188">
        <f t="shared" si="17"/>
        <v>343035</v>
      </c>
    </row>
    <row r="111" spans="2:12" x14ac:dyDescent="0.25">
      <c r="B111" s="151">
        <v>48</v>
      </c>
      <c r="C111" s="195">
        <f>D111-D110</f>
        <v>90</v>
      </c>
      <c r="D111" s="193">
        <v>2070</v>
      </c>
      <c r="E111" s="236">
        <f t="shared" si="10"/>
        <v>14490</v>
      </c>
      <c r="F111" s="188">
        <f t="shared" si="11"/>
        <v>45281.25</v>
      </c>
      <c r="G111" s="188">
        <f t="shared" si="12"/>
        <v>101430</v>
      </c>
      <c r="H111" s="188">
        <f t="shared" si="13"/>
        <v>231840</v>
      </c>
      <c r="I111" s="188">
        <f t="shared" si="14"/>
        <v>652050</v>
      </c>
      <c r="J111" s="188">
        <f t="shared" si="15"/>
        <v>7245</v>
      </c>
      <c r="K111" s="188">
        <f t="shared" si="16"/>
        <v>24995.25</v>
      </c>
      <c r="L111" s="188">
        <f t="shared" si="17"/>
        <v>358627.5</v>
      </c>
    </row>
    <row r="112" spans="2:12" x14ac:dyDescent="0.25">
      <c r="B112" s="151">
        <v>49</v>
      </c>
      <c r="C112" s="195">
        <f>D112-D111</f>
        <v>91</v>
      </c>
      <c r="D112" s="193">
        <v>2161</v>
      </c>
      <c r="E112" s="236">
        <f t="shared" si="10"/>
        <v>15127</v>
      </c>
      <c r="F112" s="188">
        <f t="shared" si="11"/>
        <v>47271.875</v>
      </c>
      <c r="G112" s="188">
        <f t="shared" si="12"/>
        <v>105889</v>
      </c>
      <c r="H112" s="188">
        <f t="shared" si="13"/>
        <v>242032</v>
      </c>
      <c r="I112" s="188">
        <f t="shared" si="14"/>
        <v>680715</v>
      </c>
      <c r="J112" s="188">
        <f t="shared" si="15"/>
        <v>7563.5</v>
      </c>
      <c r="K112" s="188">
        <f t="shared" si="16"/>
        <v>26094.075000000001</v>
      </c>
      <c r="L112" s="188">
        <f t="shared" si="17"/>
        <v>374393.25</v>
      </c>
    </row>
    <row r="113" spans="2:12" x14ac:dyDescent="0.25">
      <c r="B113" s="15">
        <v>50</v>
      </c>
      <c r="C113" s="188">
        <v>92</v>
      </c>
      <c r="D113" s="194">
        <f>D112+C113</f>
        <v>2253</v>
      </c>
      <c r="E113" s="236">
        <f t="shared" si="10"/>
        <v>15771</v>
      </c>
      <c r="F113" s="188">
        <f t="shared" si="11"/>
        <v>49284.375</v>
      </c>
      <c r="G113" s="188">
        <f t="shared" si="12"/>
        <v>110397</v>
      </c>
      <c r="H113" s="188">
        <f t="shared" si="13"/>
        <v>252336</v>
      </c>
      <c r="I113" s="188">
        <f t="shared" si="14"/>
        <v>709695</v>
      </c>
      <c r="J113" s="188">
        <f t="shared" si="15"/>
        <v>7885.5</v>
      </c>
      <c r="K113" s="188">
        <f t="shared" si="16"/>
        <v>27204.974999999999</v>
      </c>
      <c r="L113" s="188">
        <f t="shared" si="17"/>
        <v>390332.25</v>
      </c>
    </row>
    <row r="114" spans="2:12" x14ac:dyDescent="0.25">
      <c r="B114" s="15">
        <v>51</v>
      </c>
      <c r="C114" s="188">
        <v>93</v>
      </c>
      <c r="D114" s="194">
        <f>D113+C114</f>
        <v>2346</v>
      </c>
      <c r="E114" s="236">
        <f t="shared" si="10"/>
        <v>16422</v>
      </c>
      <c r="F114" s="188">
        <f t="shared" si="11"/>
        <v>51318.75</v>
      </c>
      <c r="G114" s="188">
        <f t="shared" si="12"/>
        <v>114954</v>
      </c>
      <c r="H114" s="188">
        <f t="shared" si="13"/>
        <v>262752</v>
      </c>
      <c r="I114" s="188">
        <f t="shared" si="14"/>
        <v>738990</v>
      </c>
      <c r="J114" s="188">
        <f t="shared" si="15"/>
        <v>8211</v>
      </c>
      <c r="K114" s="188">
        <f t="shared" si="16"/>
        <v>28327.95</v>
      </c>
      <c r="L114" s="188">
        <f t="shared" si="17"/>
        <v>406444.5</v>
      </c>
    </row>
    <row r="115" spans="2:12" x14ac:dyDescent="0.25">
      <c r="B115" s="15">
        <v>52</v>
      </c>
      <c r="C115" s="188">
        <v>94</v>
      </c>
      <c r="D115" s="194">
        <f t="shared" ref="D115:D123" si="25">D114+C115</f>
        <v>2440</v>
      </c>
      <c r="E115" s="236">
        <f t="shared" si="10"/>
        <v>17080</v>
      </c>
      <c r="F115" s="188">
        <f t="shared" si="11"/>
        <v>53375</v>
      </c>
      <c r="G115" s="188">
        <f t="shared" si="12"/>
        <v>119560</v>
      </c>
      <c r="H115" s="188">
        <f t="shared" si="13"/>
        <v>273280</v>
      </c>
      <c r="I115" s="188">
        <f t="shared" si="14"/>
        <v>768600</v>
      </c>
      <c r="J115" s="188">
        <f t="shared" si="15"/>
        <v>8540</v>
      </c>
      <c r="K115" s="188">
        <f t="shared" si="16"/>
        <v>29463</v>
      </c>
      <c r="L115" s="188">
        <f t="shared" si="17"/>
        <v>422730</v>
      </c>
    </row>
    <row r="116" spans="2:12" x14ac:dyDescent="0.25">
      <c r="B116" s="15">
        <v>53</v>
      </c>
      <c r="C116" s="188">
        <v>95</v>
      </c>
      <c r="D116" s="194">
        <f t="shared" si="25"/>
        <v>2535</v>
      </c>
      <c r="E116" s="236">
        <f t="shared" si="10"/>
        <v>17745</v>
      </c>
      <c r="F116" s="188">
        <f t="shared" si="11"/>
        <v>55453.125</v>
      </c>
      <c r="G116" s="188">
        <f t="shared" si="12"/>
        <v>124215</v>
      </c>
      <c r="H116" s="188">
        <f t="shared" si="13"/>
        <v>283920</v>
      </c>
      <c r="I116" s="188">
        <f t="shared" si="14"/>
        <v>798525</v>
      </c>
      <c r="J116" s="188">
        <f t="shared" si="15"/>
        <v>8872.5</v>
      </c>
      <c r="K116" s="188">
        <f t="shared" si="16"/>
        <v>30610.125</v>
      </c>
      <c r="L116" s="188">
        <f t="shared" si="17"/>
        <v>439188.75</v>
      </c>
    </row>
    <row r="117" spans="2:12" x14ac:dyDescent="0.25">
      <c r="B117" s="15">
        <v>54</v>
      </c>
      <c r="C117" s="188">
        <v>96</v>
      </c>
      <c r="D117" s="194">
        <f t="shared" si="25"/>
        <v>2631</v>
      </c>
      <c r="E117" s="236">
        <f t="shared" si="10"/>
        <v>18417</v>
      </c>
      <c r="F117" s="188">
        <f t="shared" si="11"/>
        <v>57553.125</v>
      </c>
      <c r="G117" s="188">
        <f t="shared" si="12"/>
        <v>128919</v>
      </c>
      <c r="H117" s="188">
        <f t="shared" si="13"/>
        <v>294672</v>
      </c>
      <c r="I117" s="188">
        <f t="shared" si="14"/>
        <v>828765</v>
      </c>
      <c r="J117" s="188">
        <f t="shared" si="15"/>
        <v>9208.5</v>
      </c>
      <c r="K117" s="188">
        <f t="shared" si="16"/>
        <v>31769.325000000001</v>
      </c>
      <c r="L117" s="188">
        <f t="shared" si="17"/>
        <v>455820.75</v>
      </c>
    </row>
    <row r="118" spans="2:12" x14ac:dyDescent="0.25">
      <c r="B118" s="15">
        <v>55</v>
      </c>
      <c r="C118" s="188">
        <v>97</v>
      </c>
      <c r="D118" s="194">
        <f t="shared" si="25"/>
        <v>2728</v>
      </c>
      <c r="E118" s="236">
        <f t="shared" si="10"/>
        <v>19096</v>
      </c>
      <c r="F118" s="188">
        <f t="shared" si="11"/>
        <v>59675</v>
      </c>
      <c r="G118" s="188">
        <f t="shared" si="12"/>
        <v>133672</v>
      </c>
      <c r="H118" s="188">
        <f t="shared" si="13"/>
        <v>305536</v>
      </c>
      <c r="I118" s="188">
        <f t="shared" si="14"/>
        <v>859320</v>
      </c>
      <c r="J118" s="188">
        <f t="shared" si="15"/>
        <v>9548</v>
      </c>
      <c r="K118" s="188">
        <f t="shared" si="16"/>
        <v>32940.6</v>
      </c>
      <c r="L118" s="188">
        <f t="shared" si="17"/>
        <v>472626</v>
      </c>
    </row>
    <row r="119" spans="2:12" x14ac:dyDescent="0.25">
      <c r="B119" s="15">
        <v>56</v>
      </c>
      <c r="C119" s="188">
        <v>98</v>
      </c>
      <c r="D119" s="194">
        <f t="shared" si="25"/>
        <v>2826</v>
      </c>
      <c r="E119" s="236">
        <f t="shared" si="10"/>
        <v>19782</v>
      </c>
      <c r="F119" s="188">
        <f t="shared" si="11"/>
        <v>61818.75</v>
      </c>
      <c r="G119" s="188">
        <f t="shared" si="12"/>
        <v>138474</v>
      </c>
      <c r="H119" s="188">
        <f t="shared" si="13"/>
        <v>316512</v>
      </c>
      <c r="I119" s="188">
        <f t="shared" si="14"/>
        <v>890190</v>
      </c>
      <c r="J119" s="188">
        <f t="shared" si="15"/>
        <v>9891</v>
      </c>
      <c r="K119" s="188">
        <f t="shared" si="16"/>
        <v>34123.949999999997</v>
      </c>
      <c r="L119" s="188">
        <f t="shared" si="17"/>
        <v>489604.5</v>
      </c>
    </row>
    <row r="120" spans="2:12" x14ac:dyDescent="0.25">
      <c r="B120" s="15">
        <v>57</v>
      </c>
      <c r="C120" s="188">
        <v>99</v>
      </c>
      <c r="D120" s="194">
        <f t="shared" si="25"/>
        <v>2925</v>
      </c>
      <c r="E120" s="236">
        <f t="shared" si="10"/>
        <v>20475</v>
      </c>
      <c r="F120" s="188">
        <f t="shared" si="11"/>
        <v>63984.375</v>
      </c>
      <c r="G120" s="188">
        <f t="shared" si="12"/>
        <v>143325</v>
      </c>
      <c r="H120" s="188">
        <f t="shared" si="13"/>
        <v>327600</v>
      </c>
      <c r="I120" s="188">
        <f t="shared" si="14"/>
        <v>921375</v>
      </c>
      <c r="J120" s="188">
        <f t="shared" si="15"/>
        <v>10237.5</v>
      </c>
      <c r="K120" s="188">
        <f t="shared" si="16"/>
        <v>35319.375</v>
      </c>
      <c r="L120" s="188">
        <f t="shared" si="17"/>
        <v>506756.25</v>
      </c>
    </row>
    <row r="121" spans="2:12" x14ac:dyDescent="0.25">
      <c r="B121" s="15">
        <v>58</v>
      </c>
      <c r="C121" s="188">
        <v>100</v>
      </c>
      <c r="D121" s="194">
        <f t="shared" si="25"/>
        <v>3025</v>
      </c>
      <c r="E121" s="236">
        <f t="shared" si="10"/>
        <v>21175</v>
      </c>
      <c r="F121" s="188">
        <f t="shared" si="11"/>
        <v>66171.875</v>
      </c>
      <c r="G121" s="188">
        <f t="shared" si="12"/>
        <v>148225</v>
      </c>
      <c r="H121" s="188">
        <f t="shared" si="13"/>
        <v>338800</v>
      </c>
      <c r="I121" s="188">
        <f t="shared" si="14"/>
        <v>952875</v>
      </c>
      <c r="J121" s="188">
        <f t="shared" si="15"/>
        <v>10587.5</v>
      </c>
      <c r="K121" s="188">
        <f t="shared" si="16"/>
        <v>36526.875</v>
      </c>
      <c r="L121" s="188">
        <f t="shared" si="17"/>
        <v>524081.25</v>
      </c>
    </row>
    <row r="122" spans="2:12" x14ac:dyDescent="0.25">
      <c r="B122" s="15">
        <v>59</v>
      </c>
      <c r="C122" s="188">
        <v>102</v>
      </c>
      <c r="D122" s="194">
        <f t="shared" si="25"/>
        <v>3127</v>
      </c>
      <c r="E122" s="236">
        <f t="shared" si="10"/>
        <v>21889</v>
      </c>
      <c r="F122" s="188">
        <f t="shared" si="11"/>
        <v>68403.125</v>
      </c>
      <c r="G122" s="188">
        <f t="shared" si="12"/>
        <v>153223</v>
      </c>
      <c r="H122" s="188">
        <f t="shared" si="13"/>
        <v>350224</v>
      </c>
      <c r="I122" s="188">
        <f t="shared" si="14"/>
        <v>985005</v>
      </c>
      <c r="J122" s="188">
        <f t="shared" si="15"/>
        <v>10944.5</v>
      </c>
      <c r="K122" s="188">
        <f t="shared" si="16"/>
        <v>37758.525000000001</v>
      </c>
      <c r="L122" s="188">
        <f t="shared" si="17"/>
        <v>541752.75</v>
      </c>
    </row>
    <row r="123" spans="2:12" x14ac:dyDescent="0.25">
      <c r="B123" s="15">
        <v>60</v>
      </c>
      <c r="C123" s="188">
        <v>104</v>
      </c>
      <c r="D123" s="194">
        <f t="shared" si="25"/>
        <v>3231</v>
      </c>
      <c r="E123" s="236">
        <f t="shared" si="10"/>
        <v>22617</v>
      </c>
      <c r="F123" s="188">
        <f t="shared" si="11"/>
        <v>70678.125</v>
      </c>
      <c r="G123" s="188">
        <f t="shared" si="12"/>
        <v>158319</v>
      </c>
      <c r="H123" s="188">
        <f t="shared" si="13"/>
        <v>361872</v>
      </c>
      <c r="I123" s="188">
        <f t="shared" si="14"/>
        <v>1017765</v>
      </c>
      <c r="J123" s="188">
        <f t="shared" si="15"/>
        <v>11308.5</v>
      </c>
      <c r="K123" s="188">
        <f t="shared" si="16"/>
        <v>39014.324999999997</v>
      </c>
      <c r="L123" s="188">
        <f t="shared" si="17"/>
        <v>559770.75</v>
      </c>
    </row>
    <row r="124" spans="2:12" x14ac:dyDescent="0.25">
      <c r="B124" s="15"/>
      <c r="C124" s="188"/>
      <c r="D124" s="194"/>
      <c r="E124" s="236"/>
      <c r="F124" s="188"/>
      <c r="G124" s="188"/>
      <c r="H124" s="188"/>
      <c r="I124" s="188"/>
      <c r="J124" s="188"/>
      <c r="K124" s="188"/>
      <c r="L124" s="188"/>
    </row>
    <row r="125" spans="2:12" x14ac:dyDescent="0.25">
      <c r="B125" s="15"/>
      <c r="C125" s="188"/>
      <c r="D125" s="194"/>
      <c r="E125" s="236"/>
      <c r="F125" s="188"/>
      <c r="G125" s="188"/>
      <c r="H125" s="188"/>
      <c r="I125" s="188"/>
      <c r="J125" s="188"/>
      <c r="K125" s="188"/>
      <c r="L125" s="188"/>
    </row>
    <row r="126" spans="2:12" x14ac:dyDescent="0.25">
      <c r="B126" s="15"/>
      <c r="C126" s="188"/>
      <c r="D126" s="194"/>
      <c r="E126" s="236"/>
      <c r="F126" s="188"/>
      <c r="G126" s="188"/>
      <c r="H126" s="188"/>
      <c r="I126" s="188"/>
      <c r="J126" s="188"/>
      <c r="K126" s="188"/>
      <c r="L126" s="188"/>
    </row>
    <row r="127" spans="2:12" x14ac:dyDescent="0.25">
      <c r="B127" s="15"/>
      <c r="C127" s="188"/>
      <c r="D127" s="194"/>
      <c r="E127" s="236"/>
      <c r="F127" s="188"/>
      <c r="G127" s="188"/>
      <c r="H127" s="188"/>
      <c r="I127" s="188"/>
      <c r="J127" s="188"/>
      <c r="K127" s="188"/>
      <c r="L127" s="188"/>
    </row>
    <row r="128" spans="2:12" x14ac:dyDescent="0.25">
      <c r="B128" s="15"/>
      <c r="C128" s="188"/>
      <c r="D128" s="194"/>
      <c r="E128" s="236"/>
      <c r="F128" s="188"/>
      <c r="G128" s="188"/>
      <c r="H128" s="188"/>
      <c r="I128" s="188"/>
      <c r="J128" s="188"/>
      <c r="K128" s="188"/>
      <c r="L128" s="188"/>
    </row>
    <row r="130" spans="1:8" x14ac:dyDescent="0.25">
      <c r="A130" s="36" t="s">
        <v>686</v>
      </c>
      <c r="F130">
        <v>3</v>
      </c>
      <c r="G130">
        <v>6</v>
      </c>
    </row>
    <row r="131" spans="1:8" ht="45" x14ac:dyDescent="0.25">
      <c r="B131" s="76" t="s">
        <v>177</v>
      </c>
      <c r="C131" s="190" t="s">
        <v>583</v>
      </c>
      <c r="D131" s="191" t="s">
        <v>680</v>
      </c>
      <c r="E131" s="191" t="s">
        <v>679</v>
      </c>
      <c r="F131" s="191" t="s">
        <v>687</v>
      </c>
      <c r="G131" s="191" t="s">
        <v>688</v>
      </c>
    </row>
    <row r="132" spans="1:8" x14ac:dyDescent="0.25">
      <c r="B132" s="15">
        <v>1</v>
      </c>
      <c r="C132" s="188"/>
      <c r="D132" s="192">
        <v>180</v>
      </c>
      <c r="E132" s="236">
        <f>D132*7</f>
        <v>1260</v>
      </c>
      <c r="F132" s="236">
        <f>(E132*$F$130)+(E132*$F$130)*0.3</f>
        <v>4914</v>
      </c>
      <c r="G132" s="236">
        <f>(E132*$G$130)+(E132*$G$130)*0.5</f>
        <v>11340</v>
      </c>
      <c r="H132" t="s">
        <v>741</v>
      </c>
    </row>
    <row r="133" spans="1:8" x14ac:dyDescent="0.25">
      <c r="B133" s="15">
        <v>2</v>
      </c>
      <c r="C133" s="188">
        <f t="shared" ref="C133:C134" si="26">D133-D132</f>
        <v>1</v>
      </c>
      <c r="D133" s="192">
        <v>181</v>
      </c>
      <c r="E133" s="236">
        <f t="shared" ref="E133:E191" si="27">D133*7</f>
        <v>1267</v>
      </c>
      <c r="F133" s="236">
        <f t="shared" ref="F133:F191" si="28">(E133*$F$130)+(E133*$F$130)*0.3</f>
        <v>4941.3</v>
      </c>
      <c r="G133" s="236">
        <f t="shared" ref="G133:G191" si="29">(E133*$G$130)+(E133*$G$130)*0.5</f>
        <v>11403</v>
      </c>
      <c r="H133" t="s">
        <v>689</v>
      </c>
    </row>
    <row r="134" spans="1:8" x14ac:dyDescent="0.25">
      <c r="B134" s="15">
        <v>3</v>
      </c>
      <c r="C134" s="188">
        <f t="shared" si="26"/>
        <v>2</v>
      </c>
      <c r="D134" s="192">
        <v>183</v>
      </c>
      <c r="E134" s="236">
        <f t="shared" si="27"/>
        <v>1281</v>
      </c>
      <c r="F134" s="236">
        <f t="shared" si="28"/>
        <v>4995.8999999999996</v>
      </c>
      <c r="G134" s="236">
        <f t="shared" si="29"/>
        <v>11529</v>
      </c>
    </row>
    <row r="135" spans="1:8" x14ac:dyDescent="0.25">
      <c r="B135" s="15">
        <v>4</v>
      </c>
      <c r="C135" s="188">
        <f>D135-D134</f>
        <v>3</v>
      </c>
      <c r="D135" s="192">
        <v>186</v>
      </c>
      <c r="E135" s="236">
        <f t="shared" si="27"/>
        <v>1302</v>
      </c>
      <c r="F135" s="236">
        <f t="shared" si="28"/>
        <v>5077.8</v>
      </c>
      <c r="G135" s="236">
        <f t="shared" si="29"/>
        <v>11718</v>
      </c>
    </row>
    <row r="136" spans="1:8" x14ac:dyDescent="0.25">
      <c r="B136" s="15">
        <v>5</v>
      </c>
      <c r="C136" s="188">
        <f t="shared" ref="C136:C138" si="30">D136-D135</f>
        <v>5</v>
      </c>
      <c r="D136" s="192">
        <v>191</v>
      </c>
      <c r="E136" s="236">
        <f t="shared" si="27"/>
        <v>1337</v>
      </c>
      <c r="F136" s="236">
        <f t="shared" si="28"/>
        <v>5214.3</v>
      </c>
      <c r="G136" s="236">
        <f t="shared" si="29"/>
        <v>12033</v>
      </c>
    </row>
    <row r="137" spans="1:8" x14ac:dyDescent="0.25">
      <c r="B137" s="15">
        <v>6</v>
      </c>
      <c r="C137" s="188">
        <f t="shared" si="30"/>
        <v>5</v>
      </c>
      <c r="D137" s="192">
        <v>196</v>
      </c>
      <c r="E137" s="236">
        <f t="shared" si="27"/>
        <v>1372</v>
      </c>
      <c r="F137" s="236">
        <f t="shared" si="28"/>
        <v>5350.8</v>
      </c>
      <c r="G137" s="236">
        <f t="shared" si="29"/>
        <v>12348</v>
      </c>
    </row>
    <row r="138" spans="1:8" x14ac:dyDescent="0.25">
      <c r="B138" s="151">
        <v>7</v>
      </c>
      <c r="C138" s="151">
        <f t="shared" si="30"/>
        <v>8</v>
      </c>
      <c r="D138" s="193">
        <v>204</v>
      </c>
      <c r="E138" s="236">
        <f t="shared" si="27"/>
        <v>1428</v>
      </c>
      <c r="F138" s="236">
        <f t="shared" si="28"/>
        <v>5569.2</v>
      </c>
      <c r="G138" s="236">
        <f t="shared" si="29"/>
        <v>12852</v>
      </c>
    </row>
    <row r="139" spans="1:8" x14ac:dyDescent="0.25">
      <c r="B139" s="15">
        <v>8</v>
      </c>
      <c r="C139" s="188">
        <v>9</v>
      </c>
      <c r="D139" s="194">
        <f>D138+C139</f>
        <v>213</v>
      </c>
      <c r="E139" s="236">
        <f t="shared" si="27"/>
        <v>1491</v>
      </c>
      <c r="F139" s="236">
        <f t="shared" si="28"/>
        <v>5814.9</v>
      </c>
      <c r="G139" s="236">
        <f t="shared" si="29"/>
        <v>13419</v>
      </c>
    </row>
    <row r="140" spans="1:8" x14ac:dyDescent="0.25">
      <c r="B140" s="15">
        <v>9</v>
      </c>
      <c r="C140" s="188">
        <v>10</v>
      </c>
      <c r="D140" s="194">
        <f t="shared" ref="D140" si="31">D139+C140</f>
        <v>223</v>
      </c>
      <c r="E140" s="236">
        <f t="shared" si="27"/>
        <v>1561</v>
      </c>
      <c r="F140" s="236">
        <f t="shared" si="28"/>
        <v>6087.9</v>
      </c>
      <c r="G140" s="236">
        <f t="shared" si="29"/>
        <v>14049</v>
      </c>
    </row>
    <row r="141" spans="1:8" x14ac:dyDescent="0.25">
      <c r="B141" s="15">
        <v>10</v>
      </c>
      <c r="C141" s="188">
        <v>12</v>
      </c>
      <c r="D141" s="194">
        <f>D140+C141</f>
        <v>235</v>
      </c>
      <c r="E141" s="236">
        <f t="shared" si="27"/>
        <v>1645</v>
      </c>
      <c r="F141" s="236">
        <f t="shared" si="28"/>
        <v>6415.5</v>
      </c>
      <c r="G141" s="236">
        <f t="shared" si="29"/>
        <v>14805</v>
      </c>
    </row>
    <row r="142" spans="1:8" x14ac:dyDescent="0.25">
      <c r="B142" s="15">
        <v>11</v>
      </c>
      <c r="C142" s="188">
        <v>14</v>
      </c>
      <c r="D142" s="194">
        <f t="shared" ref="D142:D149" si="32">D141+C142</f>
        <v>249</v>
      </c>
      <c r="E142" s="236">
        <f t="shared" si="27"/>
        <v>1743</v>
      </c>
      <c r="F142" s="236">
        <f t="shared" si="28"/>
        <v>6797.7</v>
      </c>
      <c r="G142" s="236">
        <f t="shared" si="29"/>
        <v>15687</v>
      </c>
    </row>
    <row r="143" spans="1:8" x14ac:dyDescent="0.25">
      <c r="B143" s="15">
        <v>12</v>
      </c>
      <c r="C143" s="188">
        <v>16</v>
      </c>
      <c r="D143" s="194">
        <f t="shared" si="32"/>
        <v>265</v>
      </c>
      <c r="E143" s="236">
        <f t="shared" si="27"/>
        <v>1855</v>
      </c>
      <c r="F143" s="236">
        <f t="shared" si="28"/>
        <v>7234.5</v>
      </c>
      <c r="G143" s="236">
        <f t="shared" si="29"/>
        <v>16695</v>
      </c>
    </row>
    <row r="144" spans="1:8" x14ac:dyDescent="0.25">
      <c r="B144" s="15">
        <v>13</v>
      </c>
      <c r="C144" s="188">
        <v>18</v>
      </c>
      <c r="D144" s="194">
        <f t="shared" si="32"/>
        <v>283</v>
      </c>
      <c r="E144" s="236">
        <f t="shared" si="27"/>
        <v>1981</v>
      </c>
      <c r="F144" s="236">
        <f t="shared" si="28"/>
        <v>7725.9</v>
      </c>
      <c r="G144" s="236">
        <f t="shared" si="29"/>
        <v>17829</v>
      </c>
    </row>
    <row r="145" spans="2:7" x14ac:dyDescent="0.25">
      <c r="B145" s="15">
        <v>14</v>
      </c>
      <c r="C145" s="188">
        <v>19</v>
      </c>
      <c r="D145" s="194">
        <f t="shared" si="32"/>
        <v>302</v>
      </c>
      <c r="E145" s="236">
        <f t="shared" si="27"/>
        <v>2114</v>
      </c>
      <c r="F145" s="236">
        <f t="shared" si="28"/>
        <v>8244.6</v>
      </c>
      <c r="G145" s="236">
        <f t="shared" si="29"/>
        <v>19026</v>
      </c>
    </row>
    <row r="146" spans="2:7" x14ac:dyDescent="0.25">
      <c r="B146" s="15">
        <v>15</v>
      </c>
      <c r="C146" s="188">
        <v>20</v>
      </c>
      <c r="D146" s="194">
        <f t="shared" si="32"/>
        <v>322</v>
      </c>
      <c r="E146" s="236">
        <f t="shared" si="27"/>
        <v>2254</v>
      </c>
      <c r="F146" s="236">
        <f t="shared" si="28"/>
        <v>8790.6</v>
      </c>
      <c r="G146" s="236">
        <f t="shared" si="29"/>
        <v>20286</v>
      </c>
    </row>
    <row r="147" spans="2:7" x14ac:dyDescent="0.25">
      <c r="B147" s="15">
        <v>16</v>
      </c>
      <c r="C147" s="188">
        <v>21</v>
      </c>
      <c r="D147" s="194">
        <f t="shared" si="32"/>
        <v>343</v>
      </c>
      <c r="E147" s="236">
        <f t="shared" si="27"/>
        <v>2401</v>
      </c>
      <c r="F147" s="236">
        <f t="shared" si="28"/>
        <v>9363.9</v>
      </c>
      <c r="G147" s="236">
        <f t="shared" si="29"/>
        <v>21609</v>
      </c>
    </row>
    <row r="148" spans="2:7" x14ac:dyDescent="0.25">
      <c r="B148" s="15">
        <v>17</v>
      </c>
      <c r="C148" s="188">
        <v>22</v>
      </c>
      <c r="D148" s="194">
        <f t="shared" si="32"/>
        <v>365</v>
      </c>
      <c r="E148" s="236">
        <f t="shared" si="27"/>
        <v>2555</v>
      </c>
      <c r="F148" s="236">
        <f t="shared" si="28"/>
        <v>9964.5</v>
      </c>
      <c r="G148" s="236">
        <f t="shared" si="29"/>
        <v>22995</v>
      </c>
    </row>
    <row r="149" spans="2:7" x14ac:dyDescent="0.25">
      <c r="B149" s="15">
        <v>18</v>
      </c>
      <c r="C149" s="188">
        <v>23</v>
      </c>
      <c r="D149" s="194">
        <f t="shared" si="32"/>
        <v>388</v>
      </c>
      <c r="E149" s="236">
        <f t="shared" si="27"/>
        <v>2716</v>
      </c>
      <c r="F149" s="236">
        <f t="shared" si="28"/>
        <v>10592.4</v>
      </c>
      <c r="G149" s="236">
        <f t="shared" si="29"/>
        <v>24444</v>
      </c>
    </row>
    <row r="150" spans="2:7" x14ac:dyDescent="0.25">
      <c r="B150" s="151">
        <v>19</v>
      </c>
      <c r="C150" s="195">
        <f>D150-D149</f>
        <v>24</v>
      </c>
      <c r="D150" s="193">
        <v>412</v>
      </c>
      <c r="E150" s="236">
        <f t="shared" si="27"/>
        <v>2884</v>
      </c>
      <c r="F150" s="236">
        <f t="shared" si="28"/>
        <v>11247.6</v>
      </c>
      <c r="G150" s="236">
        <f t="shared" si="29"/>
        <v>25956</v>
      </c>
    </row>
    <row r="151" spans="2:7" x14ac:dyDescent="0.25">
      <c r="B151" s="151">
        <v>20</v>
      </c>
      <c r="C151" s="195">
        <v>26</v>
      </c>
      <c r="D151" s="196">
        <f>D150+C151</f>
        <v>438</v>
      </c>
      <c r="E151" s="236">
        <f t="shared" si="27"/>
        <v>3066</v>
      </c>
      <c r="F151" s="236">
        <f t="shared" si="28"/>
        <v>11957.4</v>
      </c>
      <c r="G151" s="236">
        <f t="shared" si="29"/>
        <v>27594</v>
      </c>
    </row>
    <row r="152" spans="2:7" x14ac:dyDescent="0.25">
      <c r="B152" s="15">
        <v>21</v>
      </c>
      <c r="C152" s="188">
        <v>28</v>
      </c>
      <c r="D152" s="194">
        <f>D151+C152</f>
        <v>466</v>
      </c>
      <c r="E152" s="236">
        <f t="shared" si="27"/>
        <v>3262</v>
      </c>
      <c r="F152" s="236">
        <f t="shared" si="28"/>
        <v>12721.8</v>
      </c>
      <c r="G152" s="236">
        <f t="shared" si="29"/>
        <v>29358</v>
      </c>
    </row>
    <row r="153" spans="2:7" x14ac:dyDescent="0.25">
      <c r="B153" s="15">
        <v>22</v>
      </c>
      <c r="C153" s="188">
        <v>32</v>
      </c>
      <c r="D153" s="194">
        <f t="shared" ref="D153:D154" si="33">D152+C153</f>
        <v>498</v>
      </c>
      <c r="E153" s="236">
        <f t="shared" si="27"/>
        <v>3486</v>
      </c>
      <c r="F153" s="236">
        <f t="shared" si="28"/>
        <v>13595.4</v>
      </c>
      <c r="G153" s="236">
        <f t="shared" si="29"/>
        <v>31374</v>
      </c>
    </row>
    <row r="154" spans="2:7" x14ac:dyDescent="0.25">
      <c r="B154" s="15">
        <v>23</v>
      </c>
      <c r="C154" s="188">
        <v>36</v>
      </c>
      <c r="D154" s="194">
        <f t="shared" si="33"/>
        <v>534</v>
      </c>
      <c r="E154" s="236">
        <f t="shared" si="27"/>
        <v>3738</v>
      </c>
      <c r="F154" s="236">
        <f t="shared" si="28"/>
        <v>14578.2</v>
      </c>
      <c r="G154" s="236">
        <f t="shared" si="29"/>
        <v>33642</v>
      </c>
    </row>
    <row r="155" spans="2:7" x14ac:dyDescent="0.25">
      <c r="B155" s="151">
        <v>24</v>
      </c>
      <c r="C155" s="195">
        <f>D155-D154</f>
        <v>40</v>
      </c>
      <c r="D155" s="193">
        <v>574</v>
      </c>
      <c r="E155" s="236">
        <f t="shared" si="27"/>
        <v>4018</v>
      </c>
      <c r="F155" s="236">
        <f t="shared" si="28"/>
        <v>15670.2</v>
      </c>
      <c r="G155" s="236">
        <f t="shared" si="29"/>
        <v>36162</v>
      </c>
    </row>
    <row r="156" spans="2:7" x14ac:dyDescent="0.25">
      <c r="B156" s="15">
        <v>25</v>
      </c>
      <c r="C156" s="188">
        <v>41</v>
      </c>
      <c r="D156" s="194">
        <f>D155+C156</f>
        <v>615</v>
      </c>
      <c r="E156" s="236">
        <f t="shared" si="27"/>
        <v>4305</v>
      </c>
      <c r="F156" s="236">
        <f t="shared" si="28"/>
        <v>16789.5</v>
      </c>
      <c r="G156" s="236">
        <f t="shared" si="29"/>
        <v>38745</v>
      </c>
    </row>
    <row r="157" spans="2:7" x14ac:dyDescent="0.25">
      <c r="B157" s="15">
        <v>26</v>
      </c>
      <c r="C157" s="188">
        <v>41</v>
      </c>
      <c r="D157" s="194">
        <f t="shared" ref="D157:D158" si="34">D156+C157</f>
        <v>656</v>
      </c>
      <c r="E157" s="236">
        <f t="shared" si="27"/>
        <v>4592</v>
      </c>
      <c r="F157" s="236">
        <f t="shared" si="28"/>
        <v>17908.8</v>
      </c>
      <c r="G157" s="236">
        <f t="shared" si="29"/>
        <v>41328</v>
      </c>
    </row>
    <row r="158" spans="2:7" x14ac:dyDescent="0.25">
      <c r="B158" s="15">
        <v>27</v>
      </c>
      <c r="C158" s="188">
        <v>41</v>
      </c>
      <c r="D158" s="194">
        <f t="shared" si="34"/>
        <v>697</v>
      </c>
      <c r="E158" s="236">
        <f t="shared" si="27"/>
        <v>4879</v>
      </c>
      <c r="F158" s="236">
        <f t="shared" si="28"/>
        <v>19028.099999999999</v>
      </c>
      <c r="G158" s="236">
        <f t="shared" si="29"/>
        <v>43911</v>
      </c>
    </row>
    <row r="159" spans="2:7" x14ac:dyDescent="0.25">
      <c r="B159" s="151">
        <v>28</v>
      </c>
      <c r="C159" s="195">
        <f>D159-D158</f>
        <v>42</v>
      </c>
      <c r="D159" s="193">
        <v>739</v>
      </c>
      <c r="E159" s="236">
        <f t="shared" si="27"/>
        <v>5173</v>
      </c>
      <c r="F159" s="236">
        <f t="shared" si="28"/>
        <v>20174.7</v>
      </c>
      <c r="G159" s="236">
        <f t="shared" si="29"/>
        <v>46557</v>
      </c>
    </row>
    <row r="160" spans="2:7" x14ac:dyDescent="0.25">
      <c r="B160" s="15">
        <v>29</v>
      </c>
      <c r="C160" s="188">
        <v>44</v>
      </c>
      <c r="D160" s="194">
        <f>D159+C160</f>
        <v>783</v>
      </c>
      <c r="E160" s="236">
        <f t="shared" si="27"/>
        <v>5481</v>
      </c>
      <c r="F160" s="236">
        <f t="shared" si="28"/>
        <v>21375.9</v>
      </c>
      <c r="G160" s="236">
        <f t="shared" si="29"/>
        <v>49329</v>
      </c>
    </row>
    <row r="161" spans="2:7" x14ac:dyDescent="0.25">
      <c r="B161" s="15">
        <v>30</v>
      </c>
      <c r="C161" s="188">
        <v>46</v>
      </c>
      <c r="D161" s="194">
        <f t="shared" ref="D161:D164" si="35">D160+C161</f>
        <v>829</v>
      </c>
      <c r="E161" s="236">
        <f t="shared" si="27"/>
        <v>5803</v>
      </c>
      <c r="F161" s="236">
        <f t="shared" si="28"/>
        <v>22631.7</v>
      </c>
      <c r="G161" s="236">
        <f t="shared" si="29"/>
        <v>52227</v>
      </c>
    </row>
    <row r="162" spans="2:7" x14ac:dyDescent="0.25">
      <c r="B162" s="15">
        <v>31</v>
      </c>
      <c r="C162" s="188">
        <v>50</v>
      </c>
      <c r="D162" s="194">
        <f t="shared" si="35"/>
        <v>879</v>
      </c>
      <c r="E162" s="236">
        <f t="shared" si="27"/>
        <v>6153</v>
      </c>
      <c r="F162" s="236">
        <f t="shared" si="28"/>
        <v>23996.7</v>
      </c>
      <c r="G162" s="236">
        <f t="shared" si="29"/>
        <v>55377</v>
      </c>
    </row>
    <row r="163" spans="2:7" x14ac:dyDescent="0.25">
      <c r="B163" s="15">
        <v>32</v>
      </c>
      <c r="C163" s="188">
        <v>54</v>
      </c>
      <c r="D163" s="194">
        <f t="shared" si="35"/>
        <v>933</v>
      </c>
      <c r="E163" s="236">
        <f t="shared" si="27"/>
        <v>6531</v>
      </c>
      <c r="F163" s="236">
        <f t="shared" si="28"/>
        <v>25470.9</v>
      </c>
      <c r="G163" s="236">
        <f t="shared" si="29"/>
        <v>58779</v>
      </c>
    </row>
    <row r="164" spans="2:7" x14ac:dyDescent="0.25">
      <c r="B164" s="15">
        <v>33</v>
      </c>
      <c r="C164" s="188">
        <v>56</v>
      </c>
      <c r="D164" s="194">
        <f t="shared" si="35"/>
        <v>989</v>
      </c>
      <c r="E164" s="236">
        <f t="shared" si="27"/>
        <v>6923</v>
      </c>
      <c r="F164" s="236">
        <f t="shared" si="28"/>
        <v>26999.7</v>
      </c>
      <c r="G164" s="236">
        <f t="shared" si="29"/>
        <v>62307</v>
      </c>
    </row>
    <row r="165" spans="2:7" x14ac:dyDescent="0.25">
      <c r="B165" s="151">
        <v>34</v>
      </c>
      <c r="C165" s="195">
        <f>D165-D164</f>
        <v>58</v>
      </c>
      <c r="D165" s="193">
        <v>1047</v>
      </c>
      <c r="E165" s="236">
        <f t="shared" si="27"/>
        <v>7329</v>
      </c>
      <c r="F165" s="236">
        <f t="shared" si="28"/>
        <v>28583.1</v>
      </c>
      <c r="G165" s="236">
        <f t="shared" si="29"/>
        <v>65961</v>
      </c>
    </row>
    <row r="166" spans="2:7" x14ac:dyDescent="0.25">
      <c r="B166" s="15">
        <v>35</v>
      </c>
      <c r="C166" s="188">
        <v>60</v>
      </c>
      <c r="D166" s="194">
        <f>D165+C166</f>
        <v>1107</v>
      </c>
      <c r="E166" s="236">
        <f t="shared" si="27"/>
        <v>7749</v>
      </c>
      <c r="F166" s="236">
        <f t="shared" si="28"/>
        <v>30221.1</v>
      </c>
      <c r="G166" s="236">
        <f t="shared" si="29"/>
        <v>69741</v>
      </c>
    </row>
    <row r="167" spans="2:7" x14ac:dyDescent="0.25">
      <c r="B167" s="15">
        <v>36</v>
      </c>
      <c r="C167" s="188">
        <v>60</v>
      </c>
      <c r="D167" s="194">
        <f t="shared" ref="D167:D169" si="36">D166+C167</f>
        <v>1167</v>
      </c>
      <c r="E167" s="236">
        <f t="shared" si="27"/>
        <v>8169</v>
      </c>
      <c r="F167" s="236">
        <f t="shared" si="28"/>
        <v>31859.1</v>
      </c>
      <c r="G167" s="236">
        <f t="shared" si="29"/>
        <v>73521</v>
      </c>
    </row>
    <row r="168" spans="2:7" x14ac:dyDescent="0.25">
      <c r="B168" s="15">
        <v>37</v>
      </c>
      <c r="C168" s="188">
        <v>62</v>
      </c>
      <c r="D168" s="194">
        <f t="shared" si="36"/>
        <v>1229</v>
      </c>
      <c r="E168" s="236">
        <f t="shared" si="27"/>
        <v>8603</v>
      </c>
      <c r="F168" s="236">
        <f t="shared" si="28"/>
        <v>33551.699999999997</v>
      </c>
      <c r="G168" s="236">
        <f t="shared" si="29"/>
        <v>77427</v>
      </c>
    </row>
    <row r="169" spans="2:7" x14ac:dyDescent="0.25">
      <c r="B169" s="15">
        <v>38</v>
      </c>
      <c r="C169" s="188">
        <v>65</v>
      </c>
      <c r="D169" s="194">
        <f t="shared" si="36"/>
        <v>1294</v>
      </c>
      <c r="E169" s="236">
        <f t="shared" si="27"/>
        <v>9058</v>
      </c>
      <c r="F169" s="236">
        <f t="shared" si="28"/>
        <v>35326.199999999997</v>
      </c>
      <c r="G169" s="236">
        <f t="shared" si="29"/>
        <v>81522</v>
      </c>
    </row>
    <row r="170" spans="2:7" x14ac:dyDescent="0.25">
      <c r="B170" s="151">
        <v>39</v>
      </c>
      <c r="C170" s="195">
        <f>D170-D169</f>
        <v>68</v>
      </c>
      <c r="D170" s="193">
        <v>1362</v>
      </c>
      <c r="E170" s="236">
        <f t="shared" si="27"/>
        <v>9534</v>
      </c>
      <c r="F170" s="236">
        <f t="shared" si="28"/>
        <v>37182.6</v>
      </c>
      <c r="G170" s="236">
        <f t="shared" si="29"/>
        <v>85806</v>
      </c>
    </row>
    <row r="171" spans="2:7" x14ac:dyDescent="0.25">
      <c r="B171" s="15">
        <v>40</v>
      </c>
      <c r="C171" s="188">
        <f>D171-D170</f>
        <v>70</v>
      </c>
      <c r="D171" s="192">
        <v>1432</v>
      </c>
      <c r="E171" s="236">
        <f t="shared" si="27"/>
        <v>10024</v>
      </c>
      <c r="F171" s="236">
        <f t="shared" si="28"/>
        <v>39093.599999999999</v>
      </c>
      <c r="G171" s="236">
        <f t="shared" si="29"/>
        <v>90216</v>
      </c>
    </row>
    <row r="172" spans="2:7" x14ac:dyDescent="0.25">
      <c r="B172" s="15">
        <v>41</v>
      </c>
      <c r="C172" s="188">
        <v>72</v>
      </c>
      <c r="D172" s="194">
        <f>D171+C172</f>
        <v>1504</v>
      </c>
      <c r="E172" s="236">
        <f t="shared" si="27"/>
        <v>10528</v>
      </c>
      <c r="F172" s="236">
        <f t="shared" si="28"/>
        <v>41059.199999999997</v>
      </c>
      <c r="G172" s="236">
        <f t="shared" si="29"/>
        <v>94752</v>
      </c>
    </row>
    <row r="173" spans="2:7" x14ac:dyDescent="0.25">
      <c r="B173" s="15">
        <v>42</v>
      </c>
      <c r="C173" s="188">
        <v>72</v>
      </c>
      <c r="D173" s="194">
        <f t="shared" ref="D173:D178" si="37">D172+C173</f>
        <v>1576</v>
      </c>
      <c r="E173" s="236">
        <f t="shared" si="27"/>
        <v>11032</v>
      </c>
      <c r="F173" s="236">
        <f t="shared" si="28"/>
        <v>43024.800000000003</v>
      </c>
      <c r="G173" s="236">
        <f t="shared" si="29"/>
        <v>99288</v>
      </c>
    </row>
    <row r="174" spans="2:7" x14ac:dyDescent="0.25">
      <c r="B174" s="15">
        <v>43</v>
      </c>
      <c r="C174" s="188">
        <v>76</v>
      </c>
      <c r="D174" s="194">
        <f t="shared" si="37"/>
        <v>1652</v>
      </c>
      <c r="E174" s="236">
        <f t="shared" si="27"/>
        <v>11564</v>
      </c>
      <c r="F174" s="236">
        <f t="shared" si="28"/>
        <v>45099.6</v>
      </c>
      <c r="G174" s="236">
        <f t="shared" si="29"/>
        <v>104076</v>
      </c>
    </row>
    <row r="175" spans="2:7" x14ac:dyDescent="0.25">
      <c r="B175" s="15">
        <v>44</v>
      </c>
      <c r="C175" s="188">
        <v>78</v>
      </c>
      <c r="D175" s="194">
        <f t="shared" si="37"/>
        <v>1730</v>
      </c>
      <c r="E175" s="236">
        <f t="shared" si="27"/>
        <v>12110</v>
      </c>
      <c r="F175" s="236">
        <f t="shared" si="28"/>
        <v>47229</v>
      </c>
      <c r="G175" s="236">
        <f t="shared" si="29"/>
        <v>108990</v>
      </c>
    </row>
    <row r="176" spans="2:7" x14ac:dyDescent="0.25">
      <c r="B176" s="15">
        <v>45</v>
      </c>
      <c r="C176" s="188">
        <v>82</v>
      </c>
      <c r="D176" s="194">
        <f t="shared" si="37"/>
        <v>1812</v>
      </c>
      <c r="E176" s="236">
        <f t="shared" si="27"/>
        <v>12684</v>
      </c>
      <c r="F176" s="236">
        <f t="shared" si="28"/>
        <v>49467.6</v>
      </c>
      <c r="G176" s="236">
        <f t="shared" si="29"/>
        <v>114156</v>
      </c>
    </row>
    <row r="177" spans="2:7" x14ac:dyDescent="0.25">
      <c r="B177" s="15">
        <v>46</v>
      </c>
      <c r="C177" s="188">
        <v>84</v>
      </c>
      <c r="D177" s="194">
        <f t="shared" si="37"/>
        <v>1896</v>
      </c>
      <c r="E177" s="236">
        <f t="shared" si="27"/>
        <v>13272</v>
      </c>
      <c r="F177" s="236">
        <f t="shared" si="28"/>
        <v>51760.800000000003</v>
      </c>
      <c r="G177" s="236">
        <f t="shared" si="29"/>
        <v>119448</v>
      </c>
    </row>
    <row r="178" spans="2:7" x14ac:dyDescent="0.25">
      <c r="B178" s="15">
        <v>47</v>
      </c>
      <c r="C178" s="188">
        <v>84</v>
      </c>
      <c r="D178" s="194">
        <f t="shared" si="37"/>
        <v>1980</v>
      </c>
      <c r="E178" s="236">
        <f t="shared" si="27"/>
        <v>13860</v>
      </c>
      <c r="F178" s="236">
        <f t="shared" si="28"/>
        <v>54054</v>
      </c>
      <c r="G178" s="236">
        <f t="shared" si="29"/>
        <v>124740</v>
      </c>
    </row>
    <row r="179" spans="2:7" x14ac:dyDescent="0.25">
      <c r="B179" s="151">
        <v>48</v>
      </c>
      <c r="C179" s="195">
        <f>D179-D178</f>
        <v>90</v>
      </c>
      <c r="D179" s="193">
        <v>2070</v>
      </c>
      <c r="E179" s="236">
        <f t="shared" si="27"/>
        <v>14490</v>
      </c>
      <c r="F179" s="236">
        <f t="shared" si="28"/>
        <v>56511</v>
      </c>
      <c r="G179" s="236">
        <f t="shared" si="29"/>
        <v>130410</v>
      </c>
    </row>
    <row r="180" spans="2:7" x14ac:dyDescent="0.25">
      <c r="B180" s="151">
        <v>49</v>
      </c>
      <c r="C180" s="195">
        <f>D180-D179</f>
        <v>91</v>
      </c>
      <c r="D180" s="193">
        <v>2161</v>
      </c>
      <c r="E180" s="236">
        <f t="shared" si="27"/>
        <v>15127</v>
      </c>
      <c r="F180" s="236">
        <f t="shared" si="28"/>
        <v>58995.3</v>
      </c>
      <c r="G180" s="236">
        <f t="shared" si="29"/>
        <v>136143</v>
      </c>
    </row>
    <row r="181" spans="2:7" x14ac:dyDescent="0.25">
      <c r="B181" s="15">
        <v>50</v>
      </c>
      <c r="C181" s="188">
        <v>92</v>
      </c>
      <c r="D181" s="194">
        <f>D180+C181</f>
        <v>2253</v>
      </c>
      <c r="E181" s="236">
        <f t="shared" si="27"/>
        <v>15771</v>
      </c>
      <c r="F181" s="236">
        <f t="shared" si="28"/>
        <v>61506.9</v>
      </c>
      <c r="G181" s="236">
        <f t="shared" si="29"/>
        <v>141939</v>
      </c>
    </row>
    <row r="182" spans="2:7" x14ac:dyDescent="0.25">
      <c r="B182" s="15">
        <v>51</v>
      </c>
      <c r="C182" s="188">
        <v>93</v>
      </c>
      <c r="D182" s="194">
        <f>D181+C182</f>
        <v>2346</v>
      </c>
      <c r="E182" s="236">
        <f t="shared" si="27"/>
        <v>16422</v>
      </c>
      <c r="F182" s="236">
        <f t="shared" si="28"/>
        <v>64045.8</v>
      </c>
      <c r="G182" s="236">
        <f t="shared" si="29"/>
        <v>147798</v>
      </c>
    </row>
    <row r="183" spans="2:7" x14ac:dyDescent="0.25">
      <c r="B183" s="15">
        <v>52</v>
      </c>
      <c r="C183" s="188">
        <v>94</v>
      </c>
      <c r="D183" s="194">
        <f t="shared" ref="D183:D191" si="38">D182+C183</f>
        <v>2440</v>
      </c>
      <c r="E183" s="236">
        <f t="shared" si="27"/>
        <v>17080</v>
      </c>
      <c r="F183" s="236">
        <f t="shared" si="28"/>
        <v>66612</v>
      </c>
      <c r="G183" s="236">
        <f t="shared" si="29"/>
        <v>153720</v>
      </c>
    </row>
    <row r="184" spans="2:7" x14ac:dyDescent="0.25">
      <c r="B184" s="15">
        <v>53</v>
      </c>
      <c r="C184" s="188">
        <v>95</v>
      </c>
      <c r="D184" s="194">
        <f t="shared" si="38"/>
        <v>2535</v>
      </c>
      <c r="E184" s="236">
        <f t="shared" si="27"/>
        <v>17745</v>
      </c>
      <c r="F184" s="236">
        <f t="shared" si="28"/>
        <v>69205.5</v>
      </c>
      <c r="G184" s="236">
        <f t="shared" si="29"/>
        <v>159705</v>
      </c>
    </row>
    <row r="185" spans="2:7" x14ac:dyDescent="0.25">
      <c r="B185" s="15">
        <v>54</v>
      </c>
      <c r="C185" s="188">
        <v>96</v>
      </c>
      <c r="D185" s="194">
        <f t="shared" si="38"/>
        <v>2631</v>
      </c>
      <c r="E185" s="236">
        <f t="shared" si="27"/>
        <v>18417</v>
      </c>
      <c r="F185" s="236">
        <f t="shared" si="28"/>
        <v>71826.3</v>
      </c>
      <c r="G185" s="236">
        <f t="shared" si="29"/>
        <v>165753</v>
      </c>
    </row>
    <row r="186" spans="2:7" x14ac:dyDescent="0.25">
      <c r="B186" s="15">
        <v>55</v>
      </c>
      <c r="C186" s="188">
        <v>97</v>
      </c>
      <c r="D186" s="194">
        <f t="shared" si="38"/>
        <v>2728</v>
      </c>
      <c r="E186" s="236">
        <f t="shared" si="27"/>
        <v>19096</v>
      </c>
      <c r="F186" s="236">
        <f t="shared" si="28"/>
        <v>74474.399999999994</v>
      </c>
      <c r="G186" s="236">
        <f t="shared" si="29"/>
        <v>171864</v>
      </c>
    </row>
    <row r="187" spans="2:7" x14ac:dyDescent="0.25">
      <c r="B187" s="15">
        <v>56</v>
      </c>
      <c r="C187" s="188">
        <v>98</v>
      </c>
      <c r="D187" s="194">
        <f t="shared" si="38"/>
        <v>2826</v>
      </c>
      <c r="E187" s="236">
        <f t="shared" si="27"/>
        <v>19782</v>
      </c>
      <c r="F187" s="236">
        <f t="shared" si="28"/>
        <v>77149.8</v>
      </c>
      <c r="G187" s="236">
        <f t="shared" si="29"/>
        <v>178038</v>
      </c>
    </row>
    <row r="188" spans="2:7" x14ac:dyDescent="0.25">
      <c r="B188" s="15">
        <v>57</v>
      </c>
      <c r="C188" s="188">
        <v>99</v>
      </c>
      <c r="D188" s="194">
        <f t="shared" si="38"/>
        <v>2925</v>
      </c>
      <c r="E188" s="236">
        <f t="shared" si="27"/>
        <v>20475</v>
      </c>
      <c r="F188" s="236">
        <f t="shared" si="28"/>
        <v>79852.5</v>
      </c>
      <c r="G188" s="236">
        <f t="shared" si="29"/>
        <v>184275</v>
      </c>
    </row>
    <row r="189" spans="2:7" x14ac:dyDescent="0.25">
      <c r="B189" s="15">
        <v>58</v>
      </c>
      <c r="C189" s="188">
        <v>100</v>
      </c>
      <c r="D189" s="194">
        <f t="shared" si="38"/>
        <v>3025</v>
      </c>
      <c r="E189" s="236">
        <f t="shared" si="27"/>
        <v>21175</v>
      </c>
      <c r="F189" s="236">
        <f t="shared" si="28"/>
        <v>82582.5</v>
      </c>
      <c r="G189" s="236">
        <f t="shared" si="29"/>
        <v>190575</v>
      </c>
    </row>
    <row r="190" spans="2:7" x14ac:dyDescent="0.25">
      <c r="B190" s="15">
        <v>59</v>
      </c>
      <c r="C190" s="188">
        <v>102</v>
      </c>
      <c r="D190" s="194">
        <f t="shared" si="38"/>
        <v>3127</v>
      </c>
      <c r="E190" s="236">
        <f t="shared" si="27"/>
        <v>21889</v>
      </c>
      <c r="F190" s="236">
        <f t="shared" si="28"/>
        <v>85367.1</v>
      </c>
      <c r="G190" s="236">
        <f t="shared" si="29"/>
        <v>197001</v>
      </c>
    </row>
    <row r="191" spans="2:7" x14ac:dyDescent="0.25">
      <c r="B191" s="15">
        <v>60</v>
      </c>
      <c r="C191" s="188">
        <v>104</v>
      </c>
      <c r="D191" s="194">
        <f t="shared" si="38"/>
        <v>3231</v>
      </c>
      <c r="E191" s="236">
        <f t="shared" si="27"/>
        <v>22617</v>
      </c>
      <c r="F191" s="236">
        <f t="shared" si="28"/>
        <v>88206.3</v>
      </c>
      <c r="G191" s="236">
        <f t="shared" si="29"/>
        <v>203553</v>
      </c>
    </row>
    <row r="193" spans="2:12" ht="15.75" x14ac:dyDescent="0.25">
      <c r="B193" s="257" t="s">
        <v>701</v>
      </c>
      <c r="C193" s="257"/>
      <c r="D193" s="257"/>
      <c r="E193" s="257"/>
      <c r="F193" s="257"/>
    </row>
    <row r="194" spans="2:12" x14ac:dyDescent="0.25">
      <c r="B194" s="169"/>
      <c r="C194" s="169"/>
      <c r="D194" s="169"/>
    </row>
    <row r="195" spans="2:12" x14ac:dyDescent="0.25">
      <c r="B195" s="169"/>
      <c r="C195" s="169" t="s">
        <v>169</v>
      </c>
      <c r="D195" s="169" t="s">
        <v>705</v>
      </c>
    </row>
    <row r="196" spans="2:12" x14ac:dyDescent="0.25">
      <c r="B196" s="169"/>
      <c r="C196" s="169"/>
      <c r="D196" s="169" t="s">
        <v>706</v>
      </c>
    </row>
    <row r="197" spans="2:12" x14ac:dyDescent="0.25">
      <c r="B197" s="169"/>
      <c r="C197" s="169"/>
      <c r="D197" s="169"/>
    </row>
    <row r="198" spans="2:12" x14ac:dyDescent="0.25">
      <c r="C198" t="s">
        <v>698</v>
      </c>
      <c r="D198" t="s">
        <v>699</v>
      </c>
    </row>
    <row r="199" spans="2:12" x14ac:dyDescent="0.25">
      <c r="D199" s="151" t="s">
        <v>1</v>
      </c>
      <c r="E199" s="245" t="s">
        <v>690</v>
      </c>
      <c r="F199" s="245" t="s">
        <v>691</v>
      </c>
      <c r="G199" s="245" t="s">
        <v>692</v>
      </c>
      <c r="H199" s="245" t="s">
        <v>693</v>
      </c>
      <c r="I199" s="245" t="s">
        <v>694</v>
      </c>
      <c r="J199" s="245">
        <v>500</v>
      </c>
      <c r="K199" s="245" t="s">
        <v>715</v>
      </c>
    </row>
    <row r="200" spans="2:12" x14ac:dyDescent="0.25">
      <c r="D200" s="75" t="s">
        <v>702</v>
      </c>
      <c r="E200" s="15">
        <f>30/20</f>
        <v>1.5</v>
      </c>
      <c r="F200" s="15">
        <f>50/20</f>
        <v>2.5</v>
      </c>
      <c r="G200" s="15">
        <f>100/20</f>
        <v>5</v>
      </c>
      <c r="H200" s="15">
        <f>200/20</f>
        <v>10</v>
      </c>
      <c r="I200" s="15">
        <f>300/20</f>
        <v>15</v>
      </c>
      <c r="J200" s="15">
        <f>500/20</f>
        <v>25</v>
      </c>
      <c r="K200" s="15">
        <f>10/20</f>
        <v>0.5</v>
      </c>
    </row>
    <row r="201" spans="2:12" x14ac:dyDescent="0.25">
      <c r="D201" s="75" t="s">
        <v>703</v>
      </c>
      <c r="E201" s="15">
        <v>0.15</v>
      </c>
      <c r="F201" s="15">
        <v>0.25</v>
      </c>
      <c r="G201" s="15">
        <v>0.4</v>
      </c>
      <c r="H201" s="15">
        <v>0.6</v>
      </c>
      <c r="I201" s="15">
        <v>0.65</v>
      </c>
      <c r="J201" s="15">
        <v>0.8</v>
      </c>
      <c r="K201" s="15"/>
      <c r="L201" s="256"/>
    </row>
    <row r="203" spans="2:12" x14ac:dyDescent="0.25">
      <c r="C203" t="s">
        <v>697</v>
      </c>
      <c r="D203" t="s">
        <v>700</v>
      </c>
    </row>
    <row r="204" spans="2:12" x14ac:dyDescent="0.25">
      <c r="D204" s="151" t="s">
        <v>1</v>
      </c>
      <c r="E204" s="245">
        <v>20</v>
      </c>
      <c r="F204" s="245" t="s">
        <v>695</v>
      </c>
      <c r="G204" s="245" t="s">
        <v>696</v>
      </c>
      <c r="H204" s="245" t="s">
        <v>692</v>
      </c>
      <c r="I204" s="245" t="s">
        <v>691</v>
      </c>
      <c r="J204" s="245" t="s">
        <v>693</v>
      </c>
      <c r="K204" s="245" t="s">
        <v>714</v>
      </c>
    </row>
    <row r="205" spans="2:12" x14ac:dyDescent="0.25">
      <c r="D205" s="75" t="s">
        <v>704</v>
      </c>
      <c r="E205" s="15"/>
      <c r="F205" s="15">
        <f>60/20</f>
        <v>3</v>
      </c>
      <c r="G205" s="15">
        <f>120/20</f>
        <v>6</v>
      </c>
      <c r="H205" s="15">
        <f>100/20</f>
        <v>5</v>
      </c>
      <c r="I205" s="15">
        <f>50/20</f>
        <v>2.5</v>
      </c>
      <c r="J205" s="15">
        <f>200/20</f>
        <v>10</v>
      </c>
      <c r="K205" s="15">
        <f>500/20</f>
        <v>25</v>
      </c>
    </row>
    <row r="206" spans="2:12" x14ac:dyDescent="0.25">
      <c r="D206" s="75" t="s">
        <v>703</v>
      </c>
      <c r="E206" s="15"/>
      <c r="F206" s="15">
        <v>0.3</v>
      </c>
      <c r="G206" s="15">
        <v>0.5</v>
      </c>
      <c r="H206" s="15">
        <v>0.5</v>
      </c>
      <c r="I206" s="15">
        <v>0.3</v>
      </c>
      <c r="J206" s="15">
        <v>0.8</v>
      </c>
      <c r="K206" s="15">
        <v>1</v>
      </c>
    </row>
    <row r="208" spans="2:12" x14ac:dyDescent="0.25">
      <c r="C208" t="s">
        <v>732</v>
      </c>
      <c r="F208" t="s">
        <v>733</v>
      </c>
    </row>
    <row r="210" spans="2:8" ht="45" x14ac:dyDescent="0.25">
      <c r="B210" s="76" t="s">
        <v>177</v>
      </c>
      <c r="C210" s="190" t="s">
        <v>583</v>
      </c>
      <c r="D210" s="191" t="s">
        <v>716</v>
      </c>
      <c r="E210" s="15" t="s">
        <v>717</v>
      </c>
      <c r="F210" s="15" t="s">
        <v>718</v>
      </c>
      <c r="G210">
        <f>-M210</f>
        <v>0</v>
      </c>
    </row>
    <row r="211" spans="2:8" x14ac:dyDescent="0.25">
      <c r="B211" s="15">
        <v>1</v>
      </c>
      <c r="C211" s="188"/>
      <c r="D211" s="192">
        <v>180</v>
      </c>
      <c r="E211" s="15">
        <f>D211*7</f>
        <v>1260</v>
      </c>
      <c r="F211" s="15">
        <f>D211*8</f>
        <v>1440</v>
      </c>
    </row>
    <row r="212" spans="2:8" x14ac:dyDescent="0.25">
      <c r="B212" s="15">
        <v>2</v>
      </c>
      <c r="C212" s="188">
        <f t="shared" ref="C212:C213" si="39">D212-D211</f>
        <v>1</v>
      </c>
      <c r="D212" s="192">
        <v>181</v>
      </c>
      <c r="E212" s="15">
        <f t="shared" ref="E212:E270" si="40">D212*7</f>
        <v>1267</v>
      </c>
      <c r="F212" s="15">
        <f t="shared" ref="F212:F270" si="41">D212*8</f>
        <v>1448</v>
      </c>
    </row>
    <row r="213" spans="2:8" x14ac:dyDescent="0.25">
      <c r="B213" s="15">
        <v>3</v>
      </c>
      <c r="C213" s="188">
        <f t="shared" si="39"/>
        <v>2</v>
      </c>
      <c r="D213" s="192">
        <v>183</v>
      </c>
      <c r="E213" s="15">
        <f t="shared" si="40"/>
        <v>1281</v>
      </c>
      <c r="F213" s="15">
        <f t="shared" si="41"/>
        <v>1464</v>
      </c>
    </row>
    <row r="214" spans="2:8" x14ac:dyDescent="0.25">
      <c r="B214" s="15">
        <v>4</v>
      </c>
      <c r="C214" s="188">
        <f>D214-D213</f>
        <v>3</v>
      </c>
      <c r="D214" s="192">
        <v>186</v>
      </c>
      <c r="E214" s="15">
        <f t="shared" si="40"/>
        <v>1302</v>
      </c>
      <c r="F214" s="15">
        <f t="shared" si="41"/>
        <v>1488</v>
      </c>
    </row>
    <row r="215" spans="2:8" x14ac:dyDescent="0.25">
      <c r="B215" s="15">
        <v>5</v>
      </c>
      <c r="C215" s="188">
        <f t="shared" ref="C215:C217" si="42">D215-D214</f>
        <v>5</v>
      </c>
      <c r="D215" s="192">
        <v>191</v>
      </c>
      <c r="E215" s="15">
        <f t="shared" si="40"/>
        <v>1337</v>
      </c>
      <c r="F215" s="15">
        <f t="shared" si="41"/>
        <v>1528</v>
      </c>
    </row>
    <row r="216" spans="2:8" x14ac:dyDescent="0.25">
      <c r="B216" s="15">
        <v>6</v>
      </c>
      <c r="C216" s="188">
        <f t="shared" si="42"/>
        <v>5</v>
      </c>
      <c r="D216" s="192">
        <v>196</v>
      </c>
      <c r="E216" s="15">
        <f t="shared" si="40"/>
        <v>1372</v>
      </c>
      <c r="F216" s="15">
        <f t="shared" si="41"/>
        <v>1568</v>
      </c>
    </row>
    <row r="217" spans="2:8" x14ac:dyDescent="0.25">
      <c r="B217" s="151">
        <v>7</v>
      </c>
      <c r="C217" s="151">
        <f t="shared" si="42"/>
        <v>8</v>
      </c>
      <c r="D217" s="193">
        <v>204</v>
      </c>
      <c r="E217" s="15">
        <f t="shared" si="40"/>
        <v>1428</v>
      </c>
      <c r="F217" s="15">
        <f t="shared" si="41"/>
        <v>1632</v>
      </c>
    </row>
    <row r="218" spans="2:8" x14ac:dyDescent="0.25">
      <c r="B218" s="15">
        <v>8</v>
      </c>
      <c r="C218" s="188">
        <v>9</v>
      </c>
      <c r="D218" s="194">
        <f>D217+C218</f>
        <v>213</v>
      </c>
      <c r="E218" s="15">
        <f t="shared" si="40"/>
        <v>1491</v>
      </c>
      <c r="F218" s="15">
        <f t="shared" si="41"/>
        <v>1704</v>
      </c>
    </row>
    <row r="219" spans="2:8" x14ac:dyDescent="0.25">
      <c r="B219" s="15">
        <v>9</v>
      </c>
      <c r="C219" s="188">
        <v>10</v>
      </c>
      <c r="D219" s="194">
        <f t="shared" ref="D219" si="43">D218+C219</f>
        <v>223</v>
      </c>
      <c r="E219" s="15">
        <f t="shared" si="40"/>
        <v>1561</v>
      </c>
      <c r="F219" s="15">
        <f t="shared" si="41"/>
        <v>1784</v>
      </c>
      <c r="H219" s="12">
        <f>(D219*7)*2/3</f>
        <v>1040.6666666666667</v>
      </c>
    </row>
    <row r="220" spans="2:8" x14ac:dyDescent="0.25">
      <c r="B220" s="15">
        <v>10</v>
      </c>
      <c r="C220" s="188">
        <v>12</v>
      </c>
      <c r="D220" s="194">
        <f>D219+C220</f>
        <v>235</v>
      </c>
      <c r="E220" s="15">
        <f t="shared" si="40"/>
        <v>1645</v>
      </c>
      <c r="F220" s="15">
        <f t="shared" si="41"/>
        <v>1880</v>
      </c>
    </row>
    <row r="221" spans="2:8" x14ac:dyDescent="0.25">
      <c r="B221" s="15">
        <v>11</v>
      </c>
      <c r="C221" s="188">
        <v>14</v>
      </c>
      <c r="D221" s="194">
        <f t="shared" ref="D221:D228" si="44">D220+C221</f>
        <v>249</v>
      </c>
      <c r="E221" s="15">
        <f t="shared" si="40"/>
        <v>1743</v>
      </c>
      <c r="F221" s="15">
        <f t="shared" si="41"/>
        <v>1992</v>
      </c>
    </row>
    <row r="222" spans="2:8" x14ac:dyDescent="0.25">
      <c r="B222" s="15">
        <v>12</v>
      </c>
      <c r="C222" s="188">
        <v>16</v>
      </c>
      <c r="D222" s="194">
        <f t="shared" si="44"/>
        <v>265</v>
      </c>
      <c r="E222" s="15">
        <f t="shared" si="40"/>
        <v>1855</v>
      </c>
      <c r="F222" s="15">
        <f t="shared" si="41"/>
        <v>2120</v>
      </c>
    </row>
    <row r="223" spans="2:8" x14ac:dyDescent="0.25">
      <c r="B223" s="15">
        <v>13</v>
      </c>
      <c r="C223" s="188">
        <v>18</v>
      </c>
      <c r="D223" s="194">
        <f t="shared" si="44"/>
        <v>283</v>
      </c>
      <c r="E223" s="15">
        <f t="shared" si="40"/>
        <v>1981</v>
      </c>
      <c r="F223" s="15">
        <f t="shared" si="41"/>
        <v>2264</v>
      </c>
    </row>
    <row r="224" spans="2:8" x14ac:dyDescent="0.25">
      <c r="B224" s="15">
        <v>14</v>
      </c>
      <c r="C224" s="188">
        <v>19</v>
      </c>
      <c r="D224" s="194">
        <f t="shared" si="44"/>
        <v>302</v>
      </c>
      <c r="E224" s="15">
        <f t="shared" si="40"/>
        <v>2114</v>
      </c>
      <c r="F224" s="15">
        <f t="shared" si="41"/>
        <v>2416</v>
      </c>
    </row>
    <row r="225" spans="2:6" x14ac:dyDescent="0.25">
      <c r="B225" s="15">
        <v>15</v>
      </c>
      <c r="C225" s="188">
        <v>20</v>
      </c>
      <c r="D225" s="194">
        <f t="shared" si="44"/>
        <v>322</v>
      </c>
      <c r="E225" s="15">
        <f t="shared" si="40"/>
        <v>2254</v>
      </c>
      <c r="F225" s="15">
        <f t="shared" si="41"/>
        <v>2576</v>
      </c>
    </row>
    <row r="226" spans="2:6" x14ac:dyDescent="0.25">
      <c r="B226" s="15">
        <v>16</v>
      </c>
      <c r="C226" s="188">
        <v>21</v>
      </c>
      <c r="D226" s="194">
        <f t="shared" si="44"/>
        <v>343</v>
      </c>
      <c r="E226" s="15">
        <f t="shared" si="40"/>
        <v>2401</v>
      </c>
      <c r="F226" s="15">
        <f t="shared" si="41"/>
        <v>2744</v>
      </c>
    </row>
    <row r="227" spans="2:6" x14ac:dyDescent="0.25">
      <c r="B227" s="15">
        <v>17</v>
      </c>
      <c r="C227" s="188">
        <v>22</v>
      </c>
      <c r="D227" s="194">
        <f t="shared" si="44"/>
        <v>365</v>
      </c>
      <c r="E227" s="15">
        <f t="shared" si="40"/>
        <v>2555</v>
      </c>
      <c r="F227" s="15">
        <f t="shared" si="41"/>
        <v>2920</v>
      </c>
    </row>
    <row r="228" spans="2:6" x14ac:dyDescent="0.25">
      <c r="B228" s="15">
        <v>18</v>
      </c>
      <c r="C228" s="188">
        <v>23</v>
      </c>
      <c r="D228" s="194">
        <f t="shared" si="44"/>
        <v>388</v>
      </c>
      <c r="E228" s="15">
        <f t="shared" si="40"/>
        <v>2716</v>
      </c>
      <c r="F228" s="15">
        <f t="shared" si="41"/>
        <v>3104</v>
      </c>
    </row>
    <row r="229" spans="2:6" x14ac:dyDescent="0.25">
      <c r="B229" s="151">
        <v>19</v>
      </c>
      <c r="C229" s="195">
        <f>D229-D228</f>
        <v>24</v>
      </c>
      <c r="D229" s="193">
        <v>412</v>
      </c>
      <c r="E229" s="15">
        <f t="shared" si="40"/>
        <v>2884</v>
      </c>
      <c r="F229" s="15">
        <f t="shared" si="41"/>
        <v>3296</v>
      </c>
    </row>
    <row r="230" spans="2:6" x14ac:dyDescent="0.25">
      <c r="B230" s="151">
        <v>20</v>
      </c>
      <c r="C230" s="195">
        <v>26</v>
      </c>
      <c r="D230" s="196">
        <f>D229+C230</f>
        <v>438</v>
      </c>
      <c r="E230" s="15">
        <f t="shared" si="40"/>
        <v>3066</v>
      </c>
      <c r="F230" s="15">
        <f t="shared" si="41"/>
        <v>3504</v>
      </c>
    </row>
    <row r="231" spans="2:6" x14ac:dyDescent="0.25">
      <c r="B231" s="15">
        <v>21</v>
      </c>
      <c r="C231" s="188">
        <v>28</v>
      </c>
      <c r="D231" s="194">
        <f>D230+C231</f>
        <v>466</v>
      </c>
      <c r="E231" s="15">
        <f t="shared" si="40"/>
        <v>3262</v>
      </c>
      <c r="F231" s="15">
        <f t="shared" si="41"/>
        <v>3728</v>
      </c>
    </row>
    <row r="232" spans="2:6" x14ac:dyDescent="0.25">
      <c r="B232" s="15">
        <v>22</v>
      </c>
      <c r="C232" s="188">
        <v>32</v>
      </c>
      <c r="D232" s="194">
        <f t="shared" ref="D232:D233" si="45">D231+C232</f>
        <v>498</v>
      </c>
      <c r="E232" s="15">
        <f t="shared" si="40"/>
        <v>3486</v>
      </c>
      <c r="F232" s="15">
        <f t="shared" si="41"/>
        <v>3984</v>
      </c>
    </row>
    <row r="233" spans="2:6" x14ac:dyDescent="0.25">
      <c r="B233" s="15">
        <v>23</v>
      </c>
      <c r="C233" s="188">
        <v>36</v>
      </c>
      <c r="D233" s="194">
        <f t="shared" si="45"/>
        <v>534</v>
      </c>
      <c r="E233" s="15">
        <f t="shared" si="40"/>
        <v>3738</v>
      </c>
      <c r="F233" s="15">
        <f t="shared" si="41"/>
        <v>4272</v>
      </c>
    </row>
    <row r="234" spans="2:6" x14ac:dyDescent="0.25">
      <c r="B234" s="151">
        <v>24</v>
      </c>
      <c r="C234" s="195">
        <f>D234-D233</f>
        <v>40</v>
      </c>
      <c r="D234" s="193">
        <v>574</v>
      </c>
      <c r="E234" s="15">
        <f t="shared" si="40"/>
        <v>4018</v>
      </c>
      <c r="F234" s="15">
        <f t="shared" si="41"/>
        <v>4592</v>
      </c>
    </row>
    <row r="235" spans="2:6" x14ac:dyDescent="0.25">
      <c r="B235" s="15">
        <v>25</v>
      </c>
      <c r="C235" s="188">
        <v>41</v>
      </c>
      <c r="D235" s="194">
        <f>D234+C235</f>
        <v>615</v>
      </c>
      <c r="E235" s="15">
        <f t="shared" si="40"/>
        <v>4305</v>
      </c>
      <c r="F235" s="15">
        <f t="shared" si="41"/>
        <v>4920</v>
      </c>
    </row>
    <row r="236" spans="2:6" x14ac:dyDescent="0.25">
      <c r="B236" s="15">
        <v>26</v>
      </c>
      <c r="C236" s="188">
        <v>41</v>
      </c>
      <c r="D236" s="194">
        <f t="shared" ref="D236:D237" si="46">D235+C236</f>
        <v>656</v>
      </c>
      <c r="E236" s="15">
        <f t="shared" si="40"/>
        <v>4592</v>
      </c>
      <c r="F236" s="15">
        <f t="shared" si="41"/>
        <v>5248</v>
      </c>
    </row>
    <row r="237" spans="2:6" x14ac:dyDescent="0.25">
      <c r="B237" s="15">
        <v>27</v>
      </c>
      <c r="C237" s="188">
        <v>41</v>
      </c>
      <c r="D237" s="194">
        <f t="shared" si="46"/>
        <v>697</v>
      </c>
      <c r="E237" s="15">
        <f t="shared" si="40"/>
        <v>4879</v>
      </c>
      <c r="F237" s="15">
        <f t="shared" si="41"/>
        <v>5576</v>
      </c>
    </row>
    <row r="238" spans="2:6" x14ac:dyDescent="0.25">
      <c r="B238" s="151">
        <v>28</v>
      </c>
      <c r="C238" s="195">
        <f>D238-D237</f>
        <v>42</v>
      </c>
      <c r="D238" s="193">
        <v>739</v>
      </c>
      <c r="E238" s="15">
        <f t="shared" si="40"/>
        <v>5173</v>
      </c>
      <c r="F238" s="15">
        <f t="shared" si="41"/>
        <v>5912</v>
      </c>
    </row>
    <row r="239" spans="2:6" x14ac:dyDescent="0.25">
      <c r="B239" s="15">
        <v>29</v>
      </c>
      <c r="C239" s="188">
        <v>44</v>
      </c>
      <c r="D239" s="194">
        <f>D238+C239</f>
        <v>783</v>
      </c>
      <c r="E239" s="15">
        <f t="shared" si="40"/>
        <v>5481</v>
      </c>
      <c r="F239" s="15">
        <f t="shared" si="41"/>
        <v>6264</v>
      </c>
    </row>
    <row r="240" spans="2:6" x14ac:dyDescent="0.25">
      <c r="B240" s="15">
        <v>30</v>
      </c>
      <c r="C240" s="188">
        <v>46</v>
      </c>
      <c r="D240" s="194">
        <f t="shared" ref="D240:D243" si="47">D239+C240</f>
        <v>829</v>
      </c>
      <c r="E240" s="15">
        <f t="shared" si="40"/>
        <v>5803</v>
      </c>
      <c r="F240" s="15">
        <f t="shared" si="41"/>
        <v>6632</v>
      </c>
    </row>
    <row r="241" spans="2:6" x14ac:dyDescent="0.25">
      <c r="B241" s="15">
        <v>31</v>
      </c>
      <c r="C241" s="188">
        <v>50</v>
      </c>
      <c r="D241" s="194">
        <f t="shared" si="47"/>
        <v>879</v>
      </c>
      <c r="E241" s="15">
        <f t="shared" si="40"/>
        <v>6153</v>
      </c>
      <c r="F241" s="15">
        <f t="shared" si="41"/>
        <v>7032</v>
      </c>
    </row>
    <row r="242" spans="2:6" x14ac:dyDescent="0.25">
      <c r="B242" s="15">
        <v>32</v>
      </c>
      <c r="C242" s="188">
        <v>54</v>
      </c>
      <c r="D242" s="194">
        <f t="shared" si="47"/>
        <v>933</v>
      </c>
      <c r="E242" s="15">
        <f t="shared" si="40"/>
        <v>6531</v>
      </c>
      <c r="F242" s="15">
        <f t="shared" si="41"/>
        <v>7464</v>
      </c>
    </row>
    <row r="243" spans="2:6" x14ac:dyDescent="0.25">
      <c r="B243" s="15">
        <v>33</v>
      </c>
      <c r="C243" s="188">
        <v>56</v>
      </c>
      <c r="D243" s="194">
        <f t="shared" si="47"/>
        <v>989</v>
      </c>
      <c r="E243" s="15">
        <f t="shared" si="40"/>
        <v>6923</v>
      </c>
      <c r="F243" s="15">
        <f t="shared" si="41"/>
        <v>7912</v>
      </c>
    </row>
    <row r="244" spans="2:6" x14ac:dyDescent="0.25">
      <c r="B244" s="151">
        <v>34</v>
      </c>
      <c r="C244" s="195">
        <f>D244-D243</f>
        <v>58</v>
      </c>
      <c r="D244" s="193">
        <v>1047</v>
      </c>
      <c r="E244" s="15">
        <f t="shared" si="40"/>
        <v>7329</v>
      </c>
      <c r="F244" s="15">
        <f t="shared" si="41"/>
        <v>8376</v>
      </c>
    </row>
    <row r="245" spans="2:6" x14ac:dyDescent="0.25">
      <c r="B245" s="15">
        <v>35</v>
      </c>
      <c r="C245" s="188">
        <v>60</v>
      </c>
      <c r="D245" s="194">
        <f>D244+C245</f>
        <v>1107</v>
      </c>
      <c r="E245" s="15">
        <f t="shared" si="40"/>
        <v>7749</v>
      </c>
      <c r="F245" s="15">
        <f t="shared" si="41"/>
        <v>8856</v>
      </c>
    </row>
    <row r="246" spans="2:6" x14ac:dyDescent="0.25">
      <c r="B246" s="15">
        <v>36</v>
      </c>
      <c r="C246" s="188">
        <v>60</v>
      </c>
      <c r="D246" s="194">
        <f t="shared" ref="D246:D248" si="48">D245+C246</f>
        <v>1167</v>
      </c>
      <c r="E246" s="15">
        <f t="shared" si="40"/>
        <v>8169</v>
      </c>
      <c r="F246" s="15">
        <f t="shared" si="41"/>
        <v>9336</v>
      </c>
    </row>
    <row r="247" spans="2:6" x14ac:dyDescent="0.25">
      <c r="B247" s="15">
        <v>37</v>
      </c>
      <c r="C247" s="188">
        <v>62</v>
      </c>
      <c r="D247" s="194">
        <f t="shared" si="48"/>
        <v>1229</v>
      </c>
      <c r="E247" s="15">
        <f t="shared" si="40"/>
        <v>8603</v>
      </c>
      <c r="F247" s="15">
        <f t="shared" si="41"/>
        <v>9832</v>
      </c>
    </row>
    <row r="248" spans="2:6" x14ac:dyDescent="0.25">
      <c r="B248" s="15">
        <v>38</v>
      </c>
      <c r="C248" s="188">
        <v>65</v>
      </c>
      <c r="D248" s="194">
        <f t="shared" si="48"/>
        <v>1294</v>
      </c>
      <c r="E248" s="15">
        <f t="shared" si="40"/>
        <v>9058</v>
      </c>
      <c r="F248" s="15">
        <f t="shared" si="41"/>
        <v>10352</v>
      </c>
    </row>
    <row r="249" spans="2:6" x14ac:dyDescent="0.25">
      <c r="B249" s="151">
        <v>39</v>
      </c>
      <c r="C249" s="195">
        <f>D249-D248</f>
        <v>68</v>
      </c>
      <c r="D249" s="193">
        <v>1362</v>
      </c>
      <c r="E249" s="15">
        <f t="shared" si="40"/>
        <v>9534</v>
      </c>
      <c r="F249" s="15">
        <f t="shared" si="41"/>
        <v>10896</v>
      </c>
    </row>
    <row r="250" spans="2:6" x14ac:dyDescent="0.25">
      <c r="B250" s="15">
        <v>40</v>
      </c>
      <c r="C250" s="188">
        <f>D250-D249</f>
        <v>70</v>
      </c>
      <c r="D250" s="192">
        <v>1432</v>
      </c>
      <c r="E250" s="15">
        <f t="shared" si="40"/>
        <v>10024</v>
      </c>
      <c r="F250" s="15">
        <f t="shared" si="41"/>
        <v>11456</v>
      </c>
    </row>
    <row r="251" spans="2:6" x14ac:dyDescent="0.25">
      <c r="B251" s="15">
        <v>41</v>
      </c>
      <c r="C251" s="188">
        <v>72</v>
      </c>
      <c r="D251" s="194">
        <f>D250+C251</f>
        <v>1504</v>
      </c>
      <c r="E251" s="15">
        <f t="shared" si="40"/>
        <v>10528</v>
      </c>
      <c r="F251" s="15">
        <f t="shared" si="41"/>
        <v>12032</v>
      </c>
    </row>
    <row r="252" spans="2:6" x14ac:dyDescent="0.25">
      <c r="B252" s="15">
        <v>42</v>
      </c>
      <c r="C252" s="188">
        <v>72</v>
      </c>
      <c r="D252" s="194">
        <f t="shared" ref="D252:D257" si="49">D251+C252</f>
        <v>1576</v>
      </c>
      <c r="E252" s="15">
        <f t="shared" si="40"/>
        <v>11032</v>
      </c>
      <c r="F252" s="15">
        <f t="shared" si="41"/>
        <v>12608</v>
      </c>
    </row>
    <row r="253" spans="2:6" x14ac:dyDescent="0.25">
      <c r="B253" s="15">
        <v>43</v>
      </c>
      <c r="C253" s="188">
        <v>76</v>
      </c>
      <c r="D253" s="194">
        <f t="shared" si="49"/>
        <v>1652</v>
      </c>
      <c r="E253" s="15">
        <f t="shared" si="40"/>
        <v>11564</v>
      </c>
      <c r="F253" s="15">
        <f t="shared" si="41"/>
        <v>13216</v>
      </c>
    </row>
    <row r="254" spans="2:6" x14ac:dyDescent="0.25">
      <c r="B254" s="15">
        <v>44</v>
      </c>
      <c r="C254" s="188">
        <v>78</v>
      </c>
      <c r="D254" s="194">
        <f t="shared" si="49"/>
        <v>1730</v>
      </c>
      <c r="E254" s="15">
        <f t="shared" si="40"/>
        <v>12110</v>
      </c>
      <c r="F254" s="15">
        <f t="shared" si="41"/>
        <v>13840</v>
      </c>
    </row>
    <row r="255" spans="2:6" x14ac:dyDescent="0.25">
      <c r="B255" s="15">
        <v>45</v>
      </c>
      <c r="C255" s="188">
        <v>82</v>
      </c>
      <c r="D255" s="194">
        <f t="shared" si="49"/>
        <v>1812</v>
      </c>
      <c r="E255" s="15">
        <f t="shared" si="40"/>
        <v>12684</v>
      </c>
      <c r="F255" s="15">
        <f t="shared" si="41"/>
        <v>14496</v>
      </c>
    </row>
    <row r="256" spans="2:6" x14ac:dyDescent="0.25">
      <c r="B256" s="15">
        <v>46</v>
      </c>
      <c r="C256" s="188">
        <v>84</v>
      </c>
      <c r="D256" s="194">
        <f t="shared" si="49"/>
        <v>1896</v>
      </c>
      <c r="E256" s="15">
        <f t="shared" si="40"/>
        <v>13272</v>
      </c>
      <c r="F256" s="15">
        <f t="shared" si="41"/>
        <v>15168</v>
      </c>
    </row>
    <row r="257" spans="2:6" x14ac:dyDescent="0.25">
      <c r="B257" s="15">
        <v>47</v>
      </c>
      <c r="C257" s="188">
        <v>84</v>
      </c>
      <c r="D257" s="194">
        <f t="shared" si="49"/>
        <v>1980</v>
      </c>
      <c r="E257" s="15">
        <f t="shared" si="40"/>
        <v>13860</v>
      </c>
      <c r="F257" s="15">
        <f t="shared" si="41"/>
        <v>15840</v>
      </c>
    </row>
    <row r="258" spans="2:6" x14ac:dyDescent="0.25">
      <c r="B258" s="151">
        <v>48</v>
      </c>
      <c r="C258" s="195">
        <f>D258-D257</f>
        <v>90</v>
      </c>
      <c r="D258" s="193">
        <v>2070</v>
      </c>
      <c r="E258" s="15">
        <f t="shared" si="40"/>
        <v>14490</v>
      </c>
      <c r="F258" s="15">
        <f t="shared" si="41"/>
        <v>16560</v>
      </c>
    </row>
    <row r="259" spans="2:6" x14ac:dyDescent="0.25">
      <c r="B259" s="151">
        <v>49</v>
      </c>
      <c r="C259" s="195">
        <f>D259-D258</f>
        <v>91</v>
      </c>
      <c r="D259" s="193">
        <v>2161</v>
      </c>
      <c r="E259" s="15">
        <f t="shared" si="40"/>
        <v>15127</v>
      </c>
      <c r="F259" s="15">
        <f t="shared" si="41"/>
        <v>17288</v>
      </c>
    </row>
    <row r="260" spans="2:6" x14ac:dyDescent="0.25">
      <c r="B260" s="15">
        <v>50</v>
      </c>
      <c r="C260" s="188">
        <v>92</v>
      </c>
      <c r="D260" s="194">
        <f>D259+C260</f>
        <v>2253</v>
      </c>
      <c r="E260" s="15">
        <f t="shared" si="40"/>
        <v>15771</v>
      </c>
      <c r="F260" s="15">
        <f t="shared" si="41"/>
        <v>18024</v>
      </c>
    </row>
    <row r="261" spans="2:6" x14ac:dyDescent="0.25">
      <c r="B261" s="15">
        <v>51</v>
      </c>
      <c r="C261" s="188">
        <v>93</v>
      </c>
      <c r="D261" s="194">
        <f>D260+C261</f>
        <v>2346</v>
      </c>
      <c r="E261" s="15">
        <f t="shared" si="40"/>
        <v>16422</v>
      </c>
      <c r="F261" s="15">
        <f t="shared" si="41"/>
        <v>18768</v>
      </c>
    </row>
    <row r="262" spans="2:6" x14ac:dyDescent="0.25">
      <c r="B262" s="15">
        <v>52</v>
      </c>
      <c r="C262" s="188">
        <v>94</v>
      </c>
      <c r="D262" s="194">
        <f t="shared" ref="D262:D270" si="50">D261+C262</f>
        <v>2440</v>
      </c>
      <c r="E262" s="15">
        <f t="shared" si="40"/>
        <v>17080</v>
      </c>
      <c r="F262" s="15">
        <f t="shared" si="41"/>
        <v>19520</v>
      </c>
    </row>
    <row r="263" spans="2:6" x14ac:dyDescent="0.25">
      <c r="B263" s="15">
        <v>53</v>
      </c>
      <c r="C263" s="188">
        <v>95</v>
      </c>
      <c r="D263" s="194">
        <f t="shared" si="50"/>
        <v>2535</v>
      </c>
      <c r="E263" s="15">
        <f t="shared" si="40"/>
        <v>17745</v>
      </c>
      <c r="F263" s="15">
        <f t="shared" si="41"/>
        <v>20280</v>
      </c>
    </row>
    <row r="264" spans="2:6" x14ac:dyDescent="0.25">
      <c r="B264" s="15">
        <v>54</v>
      </c>
      <c r="C264" s="188">
        <v>96</v>
      </c>
      <c r="D264" s="194">
        <f t="shared" si="50"/>
        <v>2631</v>
      </c>
      <c r="E264" s="15">
        <f t="shared" si="40"/>
        <v>18417</v>
      </c>
      <c r="F264" s="15">
        <f t="shared" si="41"/>
        <v>21048</v>
      </c>
    </row>
    <row r="265" spans="2:6" x14ac:dyDescent="0.25">
      <c r="B265" s="15">
        <v>55</v>
      </c>
      <c r="C265" s="188">
        <v>97</v>
      </c>
      <c r="D265" s="194">
        <f t="shared" si="50"/>
        <v>2728</v>
      </c>
      <c r="E265" s="15">
        <f t="shared" si="40"/>
        <v>19096</v>
      </c>
      <c r="F265" s="15">
        <f t="shared" si="41"/>
        <v>21824</v>
      </c>
    </row>
    <row r="266" spans="2:6" x14ac:dyDescent="0.25">
      <c r="B266" s="15">
        <v>56</v>
      </c>
      <c r="C266" s="188">
        <v>98</v>
      </c>
      <c r="D266" s="194">
        <f t="shared" si="50"/>
        <v>2826</v>
      </c>
      <c r="E266" s="15">
        <f t="shared" si="40"/>
        <v>19782</v>
      </c>
      <c r="F266" s="15">
        <f t="shared" si="41"/>
        <v>22608</v>
      </c>
    </row>
    <row r="267" spans="2:6" x14ac:dyDescent="0.25">
      <c r="B267" s="15">
        <v>57</v>
      </c>
      <c r="C267" s="188">
        <v>99</v>
      </c>
      <c r="D267" s="194">
        <f t="shared" si="50"/>
        <v>2925</v>
      </c>
      <c r="E267" s="15">
        <f t="shared" si="40"/>
        <v>20475</v>
      </c>
      <c r="F267" s="15">
        <f t="shared" si="41"/>
        <v>23400</v>
      </c>
    </row>
    <row r="268" spans="2:6" x14ac:dyDescent="0.25">
      <c r="B268" s="15">
        <v>58</v>
      </c>
      <c r="C268" s="188">
        <v>100</v>
      </c>
      <c r="D268" s="194">
        <f t="shared" si="50"/>
        <v>3025</v>
      </c>
      <c r="E268" s="15">
        <f t="shared" si="40"/>
        <v>21175</v>
      </c>
      <c r="F268" s="15">
        <f t="shared" si="41"/>
        <v>24200</v>
      </c>
    </row>
    <row r="269" spans="2:6" x14ac:dyDescent="0.25">
      <c r="B269" s="15">
        <v>59</v>
      </c>
      <c r="C269" s="188">
        <v>102</v>
      </c>
      <c r="D269" s="194">
        <f t="shared" si="50"/>
        <v>3127</v>
      </c>
      <c r="E269" s="15">
        <f t="shared" si="40"/>
        <v>21889</v>
      </c>
      <c r="F269" s="15">
        <f t="shared" si="41"/>
        <v>25016</v>
      </c>
    </row>
    <row r="270" spans="2:6" x14ac:dyDescent="0.25">
      <c r="B270" s="15">
        <v>60</v>
      </c>
      <c r="C270" s="188">
        <v>104</v>
      </c>
      <c r="D270" s="194">
        <f t="shared" si="50"/>
        <v>3231</v>
      </c>
      <c r="E270" s="15">
        <f t="shared" si="40"/>
        <v>22617</v>
      </c>
      <c r="F270" s="15">
        <f t="shared" si="41"/>
        <v>25848</v>
      </c>
    </row>
  </sheetData>
  <mergeCells count="8">
    <mergeCell ref="A4:I4"/>
    <mergeCell ref="A37:I37"/>
    <mergeCell ref="A43:I43"/>
    <mergeCell ref="A52:I52"/>
    <mergeCell ref="A58:I58"/>
    <mergeCell ref="A10:I10"/>
    <mergeCell ref="A21:I21"/>
    <mergeCell ref="A30:I3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S141"/>
  <sheetViews>
    <sheetView topLeftCell="C1" workbookViewId="0">
      <selection activeCell="J147" sqref="J147"/>
    </sheetView>
  </sheetViews>
  <sheetFormatPr defaultRowHeight="15" x14ac:dyDescent="0.25"/>
  <cols>
    <col min="1" max="1" width="7.7109375" style="1" customWidth="1"/>
    <col min="2" max="2" width="13.42578125" style="1" customWidth="1"/>
    <col min="3" max="3" width="27.28515625" style="48" customWidth="1"/>
    <col min="4" max="4" width="22.28515625" customWidth="1"/>
    <col min="5" max="5" width="17.140625" hidden="1" customWidth="1"/>
    <col min="6" max="7" width="17.140625" customWidth="1"/>
    <col min="8" max="8" width="14.7109375" customWidth="1"/>
    <col min="9" max="9" width="11.7109375" customWidth="1"/>
    <col min="10" max="10" width="12.5703125" customWidth="1"/>
    <col min="11" max="11" width="12.42578125" customWidth="1"/>
    <col min="12" max="12" width="12.42578125" style="71" hidden="1" customWidth="1"/>
    <col min="13" max="13" width="11.5703125" hidden="1" customWidth="1"/>
    <col min="14" max="14" width="0" hidden="1" customWidth="1"/>
    <col min="15" max="15" width="10.5703125" hidden="1" customWidth="1"/>
  </cols>
  <sheetData>
    <row r="1" spans="1:17" x14ac:dyDescent="0.25">
      <c r="A1" s="2" t="s">
        <v>0</v>
      </c>
      <c r="B1" s="2" t="s">
        <v>668</v>
      </c>
      <c r="C1" s="39" t="s">
        <v>97</v>
      </c>
      <c r="D1" s="3" t="s">
        <v>1</v>
      </c>
      <c r="E1" s="3" t="s">
        <v>289</v>
      </c>
      <c r="F1" s="3" t="s">
        <v>735</v>
      </c>
      <c r="G1" s="3" t="s">
        <v>739</v>
      </c>
      <c r="H1" s="3" t="s">
        <v>226</v>
      </c>
      <c r="I1" s="3" t="s">
        <v>16</v>
      </c>
      <c r="J1" s="3" t="s">
        <v>18</v>
      </c>
      <c r="K1" s="3" t="s">
        <v>23</v>
      </c>
      <c r="L1" s="88" t="s">
        <v>225</v>
      </c>
      <c r="M1" s="91" t="s">
        <v>227</v>
      </c>
    </row>
    <row r="2" spans="1:17" x14ac:dyDescent="0.25">
      <c r="A2" s="4">
        <v>1</v>
      </c>
      <c r="B2" s="4"/>
      <c r="C2" s="40" t="s">
        <v>98</v>
      </c>
      <c r="D2" s="5" t="s">
        <v>2</v>
      </c>
      <c r="E2" s="5">
        <v>1</v>
      </c>
      <c r="F2" s="117">
        <v>1</v>
      </c>
      <c r="G2" s="5">
        <v>1</v>
      </c>
      <c r="H2" s="5">
        <v>2</v>
      </c>
      <c r="I2" s="5">
        <v>1</v>
      </c>
      <c r="J2" s="5">
        <v>3</v>
      </c>
      <c r="K2" s="5">
        <v>1</v>
      </c>
      <c r="L2" s="89">
        <f t="shared" ref="L2:L36" si="0">I2/H2</f>
        <v>0.5</v>
      </c>
      <c r="M2" s="92">
        <f t="shared" ref="M2:M36" si="1">L2*720</f>
        <v>360</v>
      </c>
      <c r="N2" s="96">
        <v>6</v>
      </c>
      <c r="O2" s="101">
        <f t="shared" ref="O2:O51" si="2">M2*N2</f>
        <v>2160</v>
      </c>
    </row>
    <row r="3" spans="1:17" x14ac:dyDescent="0.25">
      <c r="A3" s="4">
        <v>2</v>
      </c>
      <c r="B3" s="4"/>
      <c r="C3" s="40" t="s">
        <v>369</v>
      </c>
      <c r="D3" s="5" t="s">
        <v>566</v>
      </c>
      <c r="E3" s="5">
        <v>1</v>
      </c>
      <c r="F3" s="117">
        <v>1</v>
      </c>
      <c r="G3" s="5">
        <v>1</v>
      </c>
      <c r="H3" s="5">
        <v>5</v>
      </c>
      <c r="I3" s="5">
        <v>1</v>
      </c>
      <c r="J3" s="5">
        <v>7</v>
      </c>
      <c r="K3" s="5">
        <v>3</v>
      </c>
      <c r="L3" s="89">
        <f t="shared" si="0"/>
        <v>0.2</v>
      </c>
      <c r="M3" s="92">
        <f t="shared" si="1"/>
        <v>144</v>
      </c>
      <c r="N3" s="96">
        <v>21</v>
      </c>
      <c r="O3" s="92">
        <f t="shared" si="2"/>
        <v>3024</v>
      </c>
    </row>
    <row r="4" spans="1:17" x14ac:dyDescent="0.25">
      <c r="A4" s="4">
        <v>3</v>
      </c>
      <c r="B4" s="4"/>
      <c r="C4" s="40" t="s">
        <v>370</v>
      </c>
      <c r="D4" s="5" t="s">
        <v>4</v>
      </c>
      <c r="E4" s="5">
        <v>2</v>
      </c>
      <c r="F4" s="117">
        <f t="shared" ref="F4:F65" si="3">E4/4</f>
        <v>0.5</v>
      </c>
      <c r="G4" s="5">
        <v>2</v>
      </c>
      <c r="H4" s="5">
        <v>10</v>
      </c>
      <c r="I4" s="5">
        <v>2</v>
      </c>
      <c r="J4" s="5">
        <v>7</v>
      </c>
      <c r="K4" s="5">
        <v>9</v>
      </c>
      <c r="L4" s="89">
        <f t="shared" si="0"/>
        <v>0.2</v>
      </c>
      <c r="M4" s="92">
        <f t="shared" si="1"/>
        <v>144</v>
      </c>
      <c r="N4" s="96">
        <v>21</v>
      </c>
      <c r="O4" s="92">
        <f t="shared" si="2"/>
        <v>3024</v>
      </c>
    </row>
    <row r="5" spans="1:17" x14ac:dyDescent="0.25">
      <c r="A5" s="4">
        <v>4</v>
      </c>
      <c r="B5" s="4"/>
      <c r="C5" s="40" t="s">
        <v>371</v>
      </c>
      <c r="D5" s="5" t="s">
        <v>5</v>
      </c>
      <c r="E5" s="5">
        <v>2</v>
      </c>
      <c r="F5" s="117">
        <f t="shared" si="3"/>
        <v>0.5</v>
      </c>
      <c r="G5" s="5">
        <v>2</v>
      </c>
      <c r="H5" s="5">
        <v>20</v>
      </c>
      <c r="I5" s="5">
        <v>2</v>
      </c>
      <c r="J5" s="5">
        <v>10</v>
      </c>
      <c r="K5" s="5">
        <v>5</v>
      </c>
      <c r="L5" s="89">
        <f t="shared" si="0"/>
        <v>0.1</v>
      </c>
      <c r="M5" s="92">
        <f t="shared" si="1"/>
        <v>72</v>
      </c>
      <c r="N5" s="96">
        <v>21</v>
      </c>
      <c r="O5" s="92">
        <f t="shared" si="2"/>
        <v>1512</v>
      </c>
    </row>
    <row r="6" spans="1:17" x14ac:dyDescent="0.25">
      <c r="A6" s="4">
        <v>5</v>
      </c>
      <c r="B6" s="4"/>
      <c r="C6" s="40" t="s">
        <v>372</v>
      </c>
      <c r="D6" s="5" t="s">
        <v>6</v>
      </c>
      <c r="E6" s="5">
        <v>3</v>
      </c>
      <c r="F6" s="117">
        <f t="shared" si="3"/>
        <v>0.75</v>
      </c>
      <c r="G6" s="5">
        <v>3</v>
      </c>
      <c r="H6" s="5">
        <v>30</v>
      </c>
      <c r="I6" s="5">
        <v>3</v>
      </c>
      <c r="J6" s="5">
        <v>14</v>
      </c>
      <c r="K6" s="5">
        <v>7</v>
      </c>
      <c r="L6" s="89">
        <f t="shared" si="0"/>
        <v>0.1</v>
      </c>
      <c r="M6" s="92">
        <f t="shared" si="1"/>
        <v>72</v>
      </c>
      <c r="N6" s="93">
        <v>21</v>
      </c>
      <c r="O6" s="92">
        <f t="shared" si="2"/>
        <v>1512</v>
      </c>
    </row>
    <row r="7" spans="1:17" hidden="1" x14ac:dyDescent="0.25">
      <c r="A7" s="4">
        <v>6</v>
      </c>
      <c r="B7" s="4"/>
      <c r="C7" s="40" t="s">
        <v>373</v>
      </c>
      <c r="D7" s="5" t="s">
        <v>7</v>
      </c>
      <c r="E7" s="5">
        <v>5</v>
      </c>
      <c r="F7" s="117">
        <f t="shared" si="3"/>
        <v>1.25</v>
      </c>
      <c r="G7" s="5">
        <v>5</v>
      </c>
      <c r="H7" s="5">
        <v>120</v>
      </c>
      <c r="I7" s="5">
        <v>5</v>
      </c>
      <c r="J7" s="5">
        <v>25</v>
      </c>
      <c r="K7" s="5">
        <v>13</v>
      </c>
      <c r="L7" s="89">
        <f t="shared" si="0"/>
        <v>4.1666666666666664E-2</v>
      </c>
      <c r="M7" s="92">
        <f t="shared" si="1"/>
        <v>30</v>
      </c>
      <c r="N7" s="93">
        <v>27</v>
      </c>
      <c r="O7" s="92">
        <f t="shared" si="2"/>
        <v>810</v>
      </c>
      <c r="Q7">
        <v>7</v>
      </c>
    </row>
    <row r="8" spans="1:17" hidden="1" x14ac:dyDescent="0.25">
      <c r="A8" s="4">
        <v>7</v>
      </c>
      <c r="B8" s="4"/>
      <c r="C8" s="40" t="s">
        <v>374</v>
      </c>
      <c r="D8" s="5" t="s">
        <v>236</v>
      </c>
      <c r="E8" s="5">
        <v>6</v>
      </c>
      <c r="F8" s="117">
        <f t="shared" si="3"/>
        <v>1.5</v>
      </c>
      <c r="G8" s="5">
        <v>6</v>
      </c>
      <c r="H8" s="5">
        <v>180</v>
      </c>
      <c r="I8" s="5">
        <v>6</v>
      </c>
      <c r="J8" s="5">
        <v>32</v>
      </c>
      <c r="K8" s="5">
        <v>15</v>
      </c>
      <c r="L8" s="89">
        <f t="shared" si="0"/>
        <v>3.3333333333333333E-2</v>
      </c>
      <c r="M8" s="92">
        <f t="shared" si="1"/>
        <v>24</v>
      </c>
      <c r="N8" s="93">
        <v>27</v>
      </c>
      <c r="O8" s="92">
        <f t="shared" si="2"/>
        <v>648</v>
      </c>
      <c r="Q8">
        <v>8</v>
      </c>
    </row>
    <row r="9" spans="1:17" hidden="1" x14ac:dyDescent="0.25">
      <c r="A9" s="4">
        <v>8</v>
      </c>
      <c r="B9" s="4"/>
      <c r="C9" s="40" t="s">
        <v>375</v>
      </c>
      <c r="D9" s="5" t="s">
        <v>9</v>
      </c>
      <c r="E9" s="5">
        <v>7</v>
      </c>
      <c r="F9" s="117">
        <f t="shared" si="3"/>
        <v>1.75</v>
      </c>
      <c r="G9" s="5">
        <v>7</v>
      </c>
      <c r="H9" s="5">
        <v>240</v>
      </c>
      <c r="I9" s="5">
        <v>7</v>
      </c>
      <c r="J9" s="5">
        <v>36</v>
      </c>
      <c r="K9" s="5">
        <v>25</v>
      </c>
      <c r="L9" s="89">
        <f t="shared" si="0"/>
        <v>2.9166666666666667E-2</v>
      </c>
      <c r="M9" s="92">
        <f t="shared" si="1"/>
        <v>21</v>
      </c>
      <c r="N9" s="93">
        <v>27</v>
      </c>
      <c r="O9" s="92">
        <f t="shared" si="2"/>
        <v>567</v>
      </c>
      <c r="Q9">
        <v>9</v>
      </c>
    </row>
    <row r="10" spans="1:17" hidden="1" x14ac:dyDescent="0.25">
      <c r="A10" s="4">
        <v>9</v>
      </c>
      <c r="B10" s="4"/>
      <c r="C10" s="40" t="s">
        <v>376</v>
      </c>
      <c r="D10" s="5" t="s">
        <v>10</v>
      </c>
      <c r="E10" s="5">
        <v>8</v>
      </c>
      <c r="F10" s="117">
        <f t="shared" si="3"/>
        <v>2</v>
      </c>
      <c r="G10" s="5">
        <v>8</v>
      </c>
      <c r="H10" s="5">
        <v>360</v>
      </c>
      <c r="I10" s="5">
        <v>8</v>
      </c>
      <c r="J10" s="5">
        <v>43</v>
      </c>
      <c r="K10" s="5">
        <v>30</v>
      </c>
      <c r="L10" s="89">
        <f t="shared" si="0"/>
        <v>2.2222222222222223E-2</v>
      </c>
      <c r="M10" s="92">
        <f t="shared" si="1"/>
        <v>16</v>
      </c>
      <c r="N10" s="93">
        <v>27</v>
      </c>
      <c r="O10" s="92">
        <f t="shared" si="2"/>
        <v>432</v>
      </c>
      <c r="Q10">
        <v>10</v>
      </c>
    </row>
    <row r="11" spans="1:17" hidden="1" x14ac:dyDescent="0.25">
      <c r="A11" s="4">
        <v>10</v>
      </c>
      <c r="B11" s="4"/>
      <c r="C11" s="40" t="s">
        <v>377</v>
      </c>
      <c r="D11" s="5" t="s">
        <v>13</v>
      </c>
      <c r="E11" s="5">
        <v>10</v>
      </c>
      <c r="F11" s="117">
        <f t="shared" si="3"/>
        <v>2.5</v>
      </c>
      <c r="G11" s="5">
        <v>10</v>
      </c>
      <c r="H11" s="5">
        <v>480</v>
      </c>
      <c r="I11" s="5">
        <v>10</v>
      </c>
      <c r="J11" s="5">
        <v>50</v>
      </c>
      <c r="K11" s="5">
        <v>34</v>
      </c>
      <c r="L11" s="89">
        <f t="shared" si="0"/>
        <v>2.0833333333333332E-2</v>
      </c>
      <c r="M11" s="92">
        <f t="shared" si="1"/>
        <v>15</v>
      </c>
      <c r="N11" s="93">
        <v>27</v>
      </c>
      <c r="O11" s="92">
        <f t="shared" si="2"/>
        <v>405</v>
      </c>
      <c r="Q11">
        <v>11</v>
      </c>
    </row>
    <row r="12" spans="1:17" hidden="1" x14ac:dyDescent="0.25">
      <c r="A12" s="4">
        <v>11</v>
      </c>
      <c r="B12" s="4"/>
      <c r="C12" s="40" t="s">
        <v>378</v>
      </c>
      <c r="D12" s="5" t="s">
        <v>11</v>
      </c>
      <c r="E12" s="5">
        <v>7</v>
      </c>
      <c r="F12" s="117">
        <f t="shared" si="3"/>
        <v>1.75</v>
      </c>
      <c r="G12" s="5">
        <v>7</v>
      </c>
      <c r="H12" s="5">
        <v>220</v>
      </c>
      <c r="I12" s="5">
        <v>7</v>
      </c>
      <c r="J12" s="5">
        <v>36</v>
      </c>
      <c r="K12" s="5">
        <v>35</v>
      </c>
      <c r="L12" s="89">
        <f t="shared" si="0"/>
        <v>3.1818181818181815E-2</v>
      </c>
      <c r="M12" s="92">
        <f t="shared" si="1"/>
        <v>22.909090909090907</v>
      </c>
      <c r="N12" s="93">
        <v>27</v>
      </c>
      <c r="O12" s="92">
        <f t="shared" si="2"/>
        <v>618.5454545454545</v>
      </c>
      <c r="Q12">
        <v>12</v>
      </c>
    </row>
    <row r="13" spans="1:17" hidden="1" x14ac:dyDescent="0.25">
      <c r="A13" s="4"/>
      <c r="B13" s="205"/>
      <c r="C13" s="40" t="s">
        <v>591</v>
      </c>
      <c r="D13" s="5" t="s">
        <v>592</v>
      </c>
      <c r="E13" s="5"/>
      <c r="F13" s="117">
        <f t="shared" si="3"/>
        <v>0</v>
      </c>
      <c r="G13" s="5"/>
      <c r="H13" s="5">
        <v>45</v>
      </c>
      <c r="I13" s="5">
        <v>3</v>
      </c>
      <c r="J13" s="5">
        <v>18</v>
      </c>
      <c r="K13" s="5">
        <v>56</v>
      </c>
      <c r="L13" s="89">
        <f t="shared" si="0"/>
        <v>6.6666666666666666E-2</v>
      </c>
      <c r="M13" s="92">
        <f t="shared" si="1"/>
        <v>48</v>
      </c>
      <c r="N13" s="93"/>
      <c r="O13" s="92"/>
    </row>
    <row r="14" spans="1:17" hidden="1" x14ac:dyDescent="0.25">
      <c r="A14" s="4"/>
      <c r="B14" s="205"/>
      <c r="C14" s="40" t="s">
        <v>593</v>
      </c>
      <c r="D14" s="5" t="s">
        <v>594</v>
      </c>
      <c r="E14" s="5"/>
      <c r="F14" s="117">
        <f t="shared" si="3"/>
        <v>0</v>
      </c>
      <c r="G14" s="5"/>
      <c r="H14" s="5">
        <v>210</v>
      </c>
      <c r="I14" s="5">
        <v>7</v>
      </c>
      <c r="J14" s="5">
        <v>32</v>
      </c>
      <c r="K14" s="5"/>
      <c r="L14" s="89">
        <f t="shared" si="0"/>
        <v>3.3333333333333333E-2</v>
      </c>
      <c r="M14" s="92">
        <f t="shared" si="1"/>
        <v>24</v>
      </c>
      <c r="N14" s="93"/>
      <c r="O14" s="92"/>
    </row>
    <row r="15" spans="1:17" hidden="1" x14ac:dyDescent="0.25">
      <c r="A15" s="6">
        <v>12</v>
      </c>
      <c r="B15" s="7"/>
      <c r="C15" s="41" t="s">
        <v>99</v>
      </c>
      <c r="D15" s="8" t="s">
        <v>12</v>
      </c>
      <c r="E15" s="8">
        <v>13</v>
      </c>
      <c r="F15" s="117">
        <f t="shared" si="3"/>
        <v>3.25</v>
      </c>
      <c r="G15" s="8">
        <v>7</v>
      </c>
      <c r="H15" s="8">
        <v>960</v>
      </c>
      <c r="I15" s="8">
        <v>7</v>
      </c>
      <c r="J15" s="8">
        <v>39</v>
      </c>
      <c r="K15" s="8">
        <v>16</v>
      </c>
      <c r="L15" s="89">
        <f t="shared" si="0"/>
        <v>7.2916666666666668E-3</v>
      </c>
      <c r="M15" s="92">
        <f t="shared" si="1"/>
        <v>5.25</v>
      </c>
      <c r="N15" s="100">
        <v>10</v>
      </c>
      <c r="O15" s="101">
        <f>M15*N15</f>
        <v>52.5</v>
      </c>
      <c r="Q15">
        <v>13</v>
      </c>
    </row>
    <row r="16" spans="1:17" hidden="1" x14ac:dyDescent="0.25">
      <c r="A16" s="6">
        <v>13</v>
      </c>
      <c r="B16" s="7"/>
      <c r="C16" s="41" t="s">
        <v>379</v>
      </c>
      <c r="D16" s="8" t="s">
        <v>14</v>
      </c>
      <c r="E16" s="8">
        <v>14</v>
      </c>
      <c r="F16" s="117">
        <f t="shared" si="3"/>
        <v>3.5</v>
      </c>
      <c r="G16" s="8">
        <v>9</v>
      </c>
      <c r="H16" s="8">
        <v>1080</v>
      </c>
      <c r="I16" s="8">
        <v>9</v>
      </c>
      <c r="J16" s="8">
        <v>46</v>
      </c>
      <c r="K16" s="8">
        <v>18</v>
      </c>
      <c r="L16" s="89">
        <f t="shared" si="0"/>
        <v>8.3333333333333332E-3</v>
      </c>
      <c r="M16" s="92">
        <f t="shared" si="1"/>
        <v>6</v>
      </c>
      <c r="N16" s="100">
        <v>1</v>
      </c>
      <c r="O16" s="101">
        <f t="shared" si="2"/>
        <v>6</v>
      </c>
      <c r="Q16">
        <v>14</v>
      </c>
    </row>
    <row r="17" spans="1:19" hidden="1" x14ac:dyDescent="0.25">
      <c r="A17" s="6">
        <v>14</v>
      </c>
      <c r="B17" s="7"/>
      <c r="C17" s="41" t="s">
        <v>380</v>
      </c>
      <c r="D17" s="8" t="s">
        <v>337</v>
      </c>
      <c r="E17" s="8">
        <v>17</v>
      </c>
      <c r="F17" s="117">
        <f t="shared" si="3"/>
        <v>4.25</v>
      </c>
      <c r="G17" s="8">
        <v>13</v>
      </c>
      <c r="H17" s="8">
        <v>1620</v>
      </c>
      <c r="I17" s="8">
        <v>13</v>
      </c>
      <c r="J17" s="8">
        <v>68</v>
      </c>
      <c r="K17" s="8">
        <v>22</v>
      </c>
      <c r="L17" s="89">
        <f t="shared" si="0"/>
        <v>8.024691358024692E-3</v>
      </c>
      <c r="M17" s="92">
        <f t="shared" si="1"/>
        <v>5.7777777777777786</v>
      </c>
      <c r="N17" s="100">
        <v>1</v>
      </c>
      <c r="O17" s="92">
        <f t="shared" si="2"/>
        <v>5.7777777777777786</v>
      </c>
      <c r="Q17">
        <v>15</v>
      </c>
    </row>
    <row r="18" spans="1:19" hidden="1" x14ac:dyDescent="0.25">
      <c r="A18" s="6">
        <v>15</v>
      </c>
      <c r="B18" s="7"/>
      <c r="C18" s="41" t="s">
        <v>381</v>
      </c>
      <c r="D18" s="8" t="s">
        <v>338</v>
      </c>
      <c r="E18" s="8">
        <v>18</v>
      </c>
      <c r="F18" s="117">
        <f t="shared" si="3"/>
        <v>4.5</v>
      </c>
      <c r="G18" s="8">
        <v>16</v>
      </c>
      <c r="H18" s="8">
        <v>1860</v>
      </c>
      <c r="I18" s="8">
        <v>16</v>
      </c>
      <c r="J18" s="8">
        <v>82</v>
      </c>
      <c r="K18" s="8">
        <v>26</v>
      </c>
      <c r="L18" s="89">
        <f t="shared" si="0"/>
        <v>8.6021505376344086E-3</v>
      </c>
      <c r="M18" s="92">
        <f t="shared" si="1"/>
        <v>6.193548387096774</v>
      </c>
      <c r="N18" s="100">
        <v>1</v>
      </c>
      <c r="O18" s="107">
        <f t="shared" si="2"/>
        <v>6.193548387096774</v>
      </c>
      <c r="P18" s="79"/>
      <c r="Q18">
        <v>16</v>
      </c>
      <c r="R18" s="79"/>
      <c r="S18" s="79">
        <f>(82/3)*7</f>
        <v>191.33333333333331</v>
      </c>
    </row>
    <row r="19" spans="1:19" hidden="1" x14ac:dyDescent="0.25">
      <c r="A19" s="6">
        <v>16</v>
      </c>
      <c r="B19" s="7"/>
      <c r="C19" s="41" t="s">
        <v>382</v>
      </c>
      <c r="D19" s="8" t="s">
        <v>339</v>
      </c>
      <c r="E19" s="8">
        <v>19</v>
      </c>
      <c r="F19" s="117">
        <f t="shared" si="3"/>
        <v>4.75</v>
      </c>
      <c r="G19" s="8">
        <v>16</v>
      </c>
      <c r="H19" s="8">
        <v>2040</v>
      </c>
      <c r="I19" s="8">
        <v>16</v>
      </c>
      <c r="J19" s="8">
        <v>86</v>
      </c>
      <c r="K19" s="8">
        <v>36</v>
      </c>
      <c r="L19" s="89">
        <f t="shared" si="0"/>
        <v>7.8431372549019607E-3</v>
      </c>
      <c r="M19" s="92">
        <f t="shared" si="1"/>
        <v>5.6470588235294112</v>
      </c>
      <c r="N19" s="100">
        <v>1</v>
      </c>
      <c r="O19" s="103">
        <f t="shared" si="2"/>
        <v>5.6470588235294112</v>
      </c>
      <c r="P19" s="79"/>
      <c r="Q19">
        <v>17</v>
      </c>
      <c r="R19" s="79"/>
      <c r="S19" s="79"/>
    </row>
    <row r="20" spans="1:19" hidden="1" x14ac:dyDescent="0.25">
      <c r="A20" s="6">
        <v>17</v>
      </c>
      <c r="B20" s="7"/>
      <c r="C20" s="41" t="s">
        <v>383</v>
      </c>
      <c r="D20" s="8" t="s">
        <v>360</v>
      </c>
      <c r="E20" s="8">
        <v>16</v>
      </c>
      <c r="F20" s="117">
        <f t="shared" si="3"/>
        <v>4</v>
      </c>
      <c r="G20" s="8">
        <v>12</v>
      </c>
      <c r="H20" s="8">
        <v>1860</v>
      </c>
      <c r="I20" s="8">
        <v>12</v>
      </c>
      <c r="J20" s="8">
        <v>64</v>
      </c>
      <c r="K20" s="8">
        <v>42</v>
      </c>
      <c r="L20" s="89">
        <f t="shared" si="0"/>
        <v>6.4516129032258064E-3</v>
      </c>
      <c r="M20" s="92">
        <f t="shared" si="1"/>
        <v>4.645161290322581</v>
      </c>
      <c r="N20" s="100">
        <v>1</v>
      </c>
      <c r="O20" s="103">
        <f t="shared" si="2"/>
        <v>4.645161290322581</v>
      </c>
      <c r="P20" s="79"/>
      <c r="Q20">
        <v>18</v>
      </c>
      <c r="R20" s="79"/>
      <c r="S20" s="79"/>
    </row>
    <row r="21" spans="1:19" hidden="1" x14ac:dyDescent="0.25">
      <c r="A21" s="6"/>
      <c r="B21" s="7"/>
      <c r="C21" s="41" t="s">
        <v>595</v>
      </c>
      <c r="D21" s="8" t="s">
        <v>596</v>
      </c>
      <c r="E21" s="8"/>
      <c r="F21" s="117">
        <f t="shared" si="3"/>
        <v>0</v>
      </c>
      <c r="G21" s="8"/>
      <c r="H21" s="8"/>
      <c r="I21" s="8"/>
      <c r="J21" s="8">
        <v>620</v>
      </c>
      <c r="K21" s="8">
        <v>57</v>
      </c>
      <c r="L21" s="89"/>
      <c r="M21" s="92"/>
      <c r="N21" s="100"/>
      <c r="O21" s="103"/>
      <c r="P21" s="79"/>
      <c r="R21" s="79"/>
      <c r="S21" s="79"/>
    </row>
    <row r="22" spans="1:19" x14ac:dyDescent="0.25">
      <c r="A22" s="9">
        <v>18</v>
      </c>
      <c r="B22" s="10"/>
      <c r="C22" s="42" t="s">
        <v>100</v>
      </c>
      <c r="D22" s="11" t="s">
        <v>340</v>
      </c>
      <c r="E22" s="11">
        <v>2</v>
      </c>
      <c r="F22" s="117">
        <f t="shared" si="3"/>
        <v>0.5</v>
      </c>
      <c r="G22" s="11">
        <v>4</v>
      </c>
      <c r="H22" s="11">
        <v>20</v>
      </c>
      <c r="I22" s="11">
        <v>2</v>
      </c>
      <c r="J22" s="11">
        <v>18</v>
      </c>
      <c r="K22" s="11">
        <v>1</v>
      </c>
      <c r="L22" s="89">
        <f t="shared" si="0"/>
        <v>0.1</v>
      </c>
      <c r="M22" s="92">
        <f t="shared" si="1"/>
        <v>72</v>
      </c>
      <c r="N22" s="95">
        <v>5</v>
      </c>
      <c r="O22" s="101">
        <f t="shared" si="2"/>
        <v>360</v>
      </c>
      <c r="P22" s="79"/>
      <c r="Q22" s="79"/>
      <c r="R22" s="79"/>
      <c r="S22" s="79"/>
    </row>
    <row r="23" spans="1:19" x14ac:dyDescent="0.25">
      <c r="A23" s="9">
        <v>19</v>
      </c>
      <c r="B23" s="10"/>
      <c r="C23" s="42" t="s">
        <v>101</v>
      </c>
      <c r="D23" s="11" t="s">
        <v>32</v>
      </c>
      <c r="E23" s="11">
        <v>4</v>
      </c>
      <c r="F23" s="117">
        <f t="shared" si="3"/>
        <v>1</v>
      </c>
      <c r="G23" s="11">
        <v>6</v>
      </c>
      <c r="H23" s="11">
        <v>60</v>
      </c>
      <c r="I23" s="11">
        <v>3</v>
      </c>
      <c r="J23" s="11">
        <v>32</v>
      </c>
      <c r="K23" s="11">
        <v>6</v>
      </c>
      <c r="L23" s="89">
        <f t="shared" si="0"/>
        <v>0.05</v>
      </c>
      <c r="M23" s="92">
        <f t="shared" si="1"/>
        <v>36</v>
      </c>
      <c r="N23" s="95">
        <v>10</v>
      </c>
      <c r="O23" s="101">
        <f t="shared" si="2"/>
        <v>360</v>
      </c>
      <c r="P23" s="79"/>
      <c r="Q23" s="79"/>
      <c r="R23" s="79"/>
      <c r="S23" s="79"/>
    </row>
    <row r="24" spans="1:19" hidden="1" x14ac:dyDescent="0.25">
      <c r="A24" s="9">
        <v>20</v>
      </c>
      <c r="B24" s="10"/>
      <c r="C24" s="42" t="s">
        <v>153</v>
      </c>
      <c r="D24" s="11" t="s">
        <v>567</v>
      </c>
      <c r="E24" s="11">
        <v>7</v>
      </c>
      <c r="F24" s="117">
        <f t="shared" si="3"/>
        <v>1.75</v>
      </c>
      <c r="G24" s="11">
        <v>10</v>
      </c>
      <c r="H24" s="11">
        <v>240</v>
      </c>
      <c r="I24" s="11">
        <v>5</v>
      </c>
      <c r="J24" s="11">
        <v>50</v>
      </c>
      <c r="K24" s="11">
        <v>10</v>
      </c>
      <c r="L24" s="89">
        <f t="shared" si="0"/>
        <v>2.0833333333333332E-2</v>
      </c>
      <c r="M24" s="92">
        <f t="shared" si="1"/>
        <v>15</v>
      </c>
      <c r="N24" s="95">
        <v>5</v>
      </c>
      <c r="O24" s="101">
        <f t="shared" si="2"/>
        <v>75</v>
      </c>
      <c r="P24" s="79"/>
      <c r="Q24" s="79"/>
      <c r="R24" s="79"/>
      <c r="S24" s="79"/>
    </row>
    <row r="25" spans="1:19" hidden="1" x14ac:dyDescent="0.25">
      <c r="A25" s="9">
        <v>21</v>
      </c>
      <c r="B25" s="10"/>
      <c r="C25" s="42" t="s">
        <v>384</v>
      </c>
      <c r="D25" s="11" t="s">
        <v>30</v>
      </c>
      <c r="E25" s="11">
        <v>8</v>
      </c>
      <c r="F25" s="117">
        <f t="shared" si="3"/>
        <v>2</v>
      </c>
      <c r="G25" s="11">
        <v>11</v>
      </c>
      <c r="H25" s="11">
        <v>360</v>
      </c>
      <c r="I25" s="11">
        <v>5</v>
      </c>
      <c r="J25" s="11">
        <v>54</v>
      </c>
      <c r="K25" s="11">
        <v>16</v>
      </c>
      <c r="L25" s="89">
        <f t="shared" si="0"/>
        <v>1.3888888888888888E-2</v>
      </c>
      <c r="M25" s="92">
        <f t="shared" si="1"/>
        <v>10</v>
      </c>
      <c r="N25" s="95">
        <v>5</v>
      </c>
      <c r="O25" s="101">
        <f t="shared" si="2"/>
        <v>50</v>
      </c>
      <c r="P25" s="79"/>
      <c r="Q25" s="79"/>
      <c r="R25" s="79"/>
      <c r="S25" s="79"/>
    </row>
    <row r="26" spans="1:19" hidden="1" x14ac:dyDescent="0.25">
      <c r="A26" s="9">
        <v>22</v>
      </c>
      <c r="B26" s="10"/>
      <c r="C26" s="42" t="s">
        <v>385</v>
      </c>
      <c r="D26" s="11" t="s">
        <v>31</v>
      </c>
      <c r="E26" s="11">
        <v>10</v>
      </c>
      <c r="F26" s="117">
        <f t="shared" si="3"/>
        <v>2.5</v>
      </c>
      <c r="G26" s="11">
        <v>13</v>
      </c>
      <c r="H26" s="11">
        <v>480</v>
      </c>
      <c r="I26" s="11">
        <v>6</v>
      </c>
      <c r="J26" s="11">
        <v>64</v>
      </c>
      <c r="K26" s="11">
        <v>32</v>
      </c>
      <c r="L26" s="89">
        <f t="shared" si="0"/>
        <v>1.2500000000000001E-2</v>
      </c>
      <c r="M26" s="92">
        <f t="shared" si="1"/>
        <v>9</v>
      </c>
      <c r="N26" s="95">
        <v>3</v>
      </c>
      <c r="O26" s="104">
        <f t="shared" si="2"/>
        <v>27</v>
      </c>
      <c r="P26" s="79"/>
      <c r="Q26" s="79"/>
      <c r="R26" s="79"/>
      <c r="S26" s="79"/>
    </row>
    <row r="27" spans="1:19" x14ac:dyDescent="0.25">
      <c r="A27" s="9">
        <v>23</v>
      </c>
      <c r="B27" s="26"/>
      <c r="C27" s="43" t="s">
        <v>386</v>
      </c>
      <c r="D27" s="27" t="s">
        <v>35</v>
      </c>
      <c r="E27" s="27">
        <v>1</v>
      </c>
      <c r="F27" s="117">
        <v>1</v>
      </c>
      <c r="G27" s="27">
        <v>4</v>
      </c>
      <c r="H27" s="27">
        <v>5</v>
      </c>
      <c r="I27" s="27">
        <v>3</v>
      </c>
      <c r="J27" s="27">
        <v>21</v>
      </c>
      <c r="K27" s="27">
        <v>2</v>
      </c>
      <c r="L27" s="89">
        <f t="shared" si="0"/>
        <v>0.6</v>
      </c>
      <c r="M27" s="92">
        <f t="shared" si="1"/>
        <v>432</v>
      </c>
      <c r="N27" s="94">
        <v>1</v>
      </c>
      <c r="O27" s="101">
        <f t="shared" si="2"/>
        <v>432</v>
      </c>
      <c r="P27" s="79"/>
      <c r="Q27" s="79"/>
      <c r="R27" s="79"/>
      <c r="S27" s="79"/>
    </row>
    <row r="28" spans="1:19" x14ac:dyDescent="0.25">
      <c r="A28" s="9">
        <v>24</v>
      </c>
      <c r="B28" s="26"/>
      <c r="C28" s="43" t="s">
        <v>387</v>
      </c>
      <c r="D28" s="27" t="s">
        <v>568</v>
      </c>
      <c r="E28" s="27">
        <v>3</v>
      </c>
      <c r="F28" s="117">
        <f t="shared" si="3"/>
        <v>0.75</v>
      </c>
      <c r="G28" s="27">
        <v>13</v>
      </c>
      <c r="H28" s="27">
        <v>30</v>
      </c>
      <c r="I28" s="27">
        <v>8</v>
      </c>
      <c r="J28" s="27">
        <v>60</v>
      </c>
      <c r="K28" s="27">
        <v>7</v>
      </c>
      <c r="L28" s="89">
        <f t="shared" si="0"/>
        <v>0.26666666666666666</v>
      </c>
      <c r="M28" s="92">
        <f t="shared" si="1"/>
        <v>192</v>
      </c>
      <c r="N28" s="94">
        <v>1</v>
      </c>
      <c r="O28" s="92">
        <f t="shared" si="2"/>
        <v>192</v>
      </c>
      <c r="P28" s="79"/>
      <c r="Q28" s="79"/>
      <c r="R28" s="79"/>
      <c r="S28" s="79"/>
    </row>
    <row r="29" spans="1:19" x14ac:dyDescent="0.25">
      <c r="A29" s="9">
        <v>25</v>
      </c>
      <c r="B29" s="26"/>
      <c r="C29" s="43" t="s">
        <v>103</v>
      </c>
      <c r="D29" s="27" t="s">
        <v>37</v>
      </c>
      <c r="E29" s="27">
        <v>4</v>
      </c>
      <c r="F29" s="117">
        <f t="shared" si="3"/>
        <v>1</v>
      </c>
      <c r="G29" s="27">
        <v>19</v>
      </c>
      <c r="H29" s="27">
        <v>60</v>
      </c>
      <c r="I29" s="27">
        <v>13</v>
      </c>
      <c r="J29" s="27">
        <v>87</v>
      </c>
      <c r="K29" s="27">
        <v>9</v>
      </c>
      <c r="L29" s="89">
        <f t="shared" si="0"/>
        <v>0.21666666666666667</v>
      </c>
      <c r="M29" s="92">
        <f t="shared" si="1"/>
        <v>156</v>
      </c>
      <c r="N29" s="94">
        <v>1</v>
      </c>
      <c r="O29" s="92">
        <f t="shared" si="2"/>
        <v>156</v>
      </c>
      <c r="P29" s="79"/>
      <c r="Q29" s="79"/>
      <c r="R29" s="79"/>
      <c r="S29" s="79"/>
    </row>
    <row r="30" spans="1:19" hidden="1" x14ac:dyDescent="0.25">
      <c r="A30" s="9">
        <v>26</v>
      </c>
      <c r="B30" s="26"/>
      <c r="C30" s="43" t="s">
        <v>388</v>
      </c>
      <c r="D30" s="27" t="s">
        <v>38</v>
      </c>
      <c r="E30" s="27">
        <v>3</v>
      </c>
      <c r="F30" s="117">
        <f t="shared" si="3"/>
        <v>0.75</v>
      </c>
      <c r="G30" s="27">
        <v>27</v>
      </c>
      <c r="H30" s="27">
        <v>45</v>
      </c>
      <c r="I30" s="27">
        <v>17</v>
      </c>
      <c r="J30" s="27">
        <v>140</v>
      </c>
      <c r="K30" s="27">
        <v>19</v>
      </c>
      <c r="L30" s="89">
        <f t="shared" si="0"/>
        <v>0.37777777777777777</v>
      </c>
      <c r="M30" s="92">
        <f t="shared" si="1"/>
        <v>272</v>
      </c>
      <c r="N30" s="94">
        <v>1</v>
      </c>
      <c r="O30" s="105">
        <f t="shared" si="2"/>
        <v>272</v>
      </c>
      <c r="P30" s="79"/>
      <c r="Q30" s="79"/>
      <c r="R30" s="79"/>
      <c r="S30" s="79"/>
    </row>
    <row r="31" spans="1:19" hidden="1" x14ac:dyDescent="0.25">
      <c r="A31" s="9">
        <v>27</v>
      </c>
      <c r="B31" s="26"/>
      <c r="C31" s="43" t="s">
        <v>389</v>
      </c>
      <c r="D31" s="27" t="s">
        <v>341</v>
      </c>
      <c r="E31" s="27">
        <v>3</v>
      </c>
      <c r="F31" s="117">
        <f t="shared" si="3"/>
        <v>0.75</v>
      </c>
      <c r="G31" s="27">
        <v>44</v>
      </c>
      <c r="H31" s="27">
        <v>45</v>
      </c>
      <c r="I31" s="27">
        <v>27</v>
      </c>
      <c r="J31" s="27">
        <v>226</v>
      </c>
      <c r="K31" s="27">
        <v>26</v>
      </c>
      <c r="L31" s="89">
        <f t="shared" si="0"/>
        <v>0.6</v>
      </c>
      <c r="M31" s="92">
        <f t="shared" si="1"/>
        <v>432</v>
      </c>
      <c r="N31" s="94">
        <v>1</v>
      </c>
      <c r="O31" s="105">
        <f t="shared" si="2"/>
        <v>432</v>
      </c>
      <c r="P31" s="79"/>
      <c r="Q31" s="79"/>
      <c r="R31" s="79"/>
      <c r="S31" s="79"/>
    </row>
    <row r="32" spans="1:19" hidden="1" x14ac:dyDescent="0.25">
      <c r="A32" s="9">
        <v>28</v>
      </c>
      <c r="B32" s="26"/>
      <c r="C32" s="43" t="s">
        <v>104</v>
      </c>
      <c r="D32" s="27" t="s">
        <v>39</v>
      </c>
      <c r="E32" s="27">
        <v>2</v>
      </c>
      <c r="F32" s="117">
        <f t="shared" si="3"/>
        <v>0.5</v>
      </c>
      <c r="G32" s="27">
        <v>34</v>
      </c>
      <c r="H32" s="27">
        <v>15</v>
      </c>
      <c r="I32" s="27">
        <v>23</v>
      </c>
      <c r="J32" s="27">
        <v>190</v>
      </c>
      <c r="K32" s="27">
        <v>33</v>
      </c>
      <c r="L32" s="89">
        <f t="shared" si="0"/>
        <v>1.5333333333333334</v>
      </c>
      <c r="M32" s="92">
        <f t="shared" si="1"/>
        <v>1104</v>
      </c>
      <c r="N32" s="94">
        <v>1</v>
      </c>
      <c r="O32" s="106">
        <f t="shared" si="2"/>
        <v>1104</v>
      </c>
      <c r="P32" s="79"/>
      <c r="Q32" s="79"/>
      <c r="R32" s="79"/>
      <c r="S32" s="79"/>
    </row>
    <row r="33" spans="1:19" hidden="1" x14ac:dyDescent="0.25">
      <c r="A33" s="9">
        <v>29</v>
      </c>
      <c r="B33" s="26"/>
      <c r="C33" s="43" t="s">
        <v>390</v>
      </c>
      <c r="D33" s="27" t="s">
        <v>443</v>
      </c>
      <c r="E33" s="27">
        <v>2</v>
      </c>
      <c r="F33" s="117">
        <f t="shared" si="3"/>
        <v>0.5</v>
      </c>
      <c r="G33" s="27">
        <v>41</v>
      </c>
      <c r="H33" s="27">
        <v>15</v>
      </c>
      <c r="I33" s="27">
        <v>27</v>
      </c>
      <c r="J33" s="27">
        <v>226</v>
      </c>
      <c r="K33" s="27">
        <v>37</v>
      </c>
      <c r="L33" s="89">
        <f t="shared" si="0"/>
        <v>1.8</v>
      </c>
      <c r="M33" s="92">
        <f t="shared" si="1"/>
        <v>1296</v>
      </c>
      <c r="N33" s="94">
        <v>1</v>
      </c>
      <c r="O33" s="105">
        <f t="shared" si="2"/>
        <v>1296</v>
      </c>
      <c r="P33" s="79"/>
      <c r="Q33" s="79"/>
      <c r="R33" s="79"/>
      <c r="S33" s="79"/>
    </row>
    <row r="34" spans="1:19" hidden="1" x14ac:dyDescent="0.25">
      <c r="A34" s="9">
        <v>30</v>
      </c>
      <c r="B34" s="26"/>
      <c r="C34" s="43" t="s">
        <v>391</v>
      </c>
      <c r="D34" s="27" t="s">
        <v>444</v>
      </c>
      <c r="E34" s="27">
        <v>3</v>
      </c>
      <c r="F34" s="117">
        <f t="shared" si="3"/>
        <v>0.75</v>
      </c>
      <c r="G34" s="27">
        <v>53</v>
      </c>
      <c r="H34" s="27">
        <v>45</v>
      </c>
      <c r="I34" s="27">
        <v>34</v>
      </c>
      <c r="J34" s="27">
        <v>284</v>
      </c>
      <c r="K34" s="27">
        <v>39</v>
      </c>
      <c r="L34" s="89">
        <f t="shared" si="0"/>
        <v>0.75555555555555554</v>
      </c>
      <c r="M34" s="92">
        <f t="shared" si="1"/>
        <v>544</v>
      </c>
      <c r="N34" s="94">
        <v>1</v>
      </c>
      <c r="O34" s="105">
        <f t="shared" si="2"/>
        <v>544</v>
      </c>
      <c r="P34" s="79"/>
      <c r="Q34" s="79"/>
      <c r="R34" s="79"/>
      <c r="S34" s="79"/>
    </row>
    <row r="35" spans="1:19" x14ac:dyDescent="0.25">
      <c r="A35" s="9">
        <v>31</v>
      </c>
      <c r="B35" s="24"/>
      <c r="C35" s="44" t="s">
        <v>102</v>
      </c>
      <c r="D35" s="25" t="s">
        <v>342</v>
      </c>
      <c r="E35" s="25">
        <v>1</v>
      </c>
      <c r="F35" s="117">
        <v>1</v>
      </c>
      <c r="G35" s="25">
        <v>2</v>
      </c>
      <c r="H35" s="25">
        <v>5</v>
      </c>
      <c r="I35" s="25">
        <v>1</v>
      </c>
      <c r="J35" s="25">
        <v>7</v>
      </c>
      <c r="K35" s="25">
        <v>2</v>
      </c>
      <c r="L35" s="89">
        <f t="shared" si="0"/>
        <v>0.2</v>
      </c>
      <c r="M35" s="92">
        <f t="shared" si="1"/>
        <v>144</v>
      </c>
      <c r="N35" s="93">
        <v>1</v>
      </c>
      <c r="O35" s="101">
        <f t="shared" si="2"/>
        <v>144</v>
      </c>
      <c r="P35" s="79"/>
      <c r="Q35" s="79"/>
      <c r="R35" s="79"/>
      <c r="S35" s="79"/>
    </row>
    <row r="36" spans="1:19" x14ac:dyDescent="0.25">
      <c r="A36" s="9">
        <v>32</v>
      </c>
      <c r="B36" s="24"/>
      <c r="C36" s="44" t="s">
        <v>105</v>
      </c>
      <c r="D36" s="25" t="s">
        <v>343</v>
      </c>
      <c r="E36" s="25">
        <v>2</v>
      </c>
      <c r="F36" s="117">
        <f t="shared" si="3"/>
        <v>0.5</v>
      </c>
      <c r="G36" s="25">
        <v>3</v>
      </c>
      <c r="H36" s="25">
        <v>10</v>
      </c>
      <c r="I36" s="25">
        <v>2</v>
      </c>
      <c r="J36" s="25">
        <v>14</v>
      </c>
      <c r="K36" s="25">
        <v>6</v>
      </c>
      <c r="L36" s="89">
        <f t="shared" si="0"/>
        <v>0.2</v>
      </c>
      <c r="M36" s="92">
        <f t="shared" si="1"/>
        <v>144</v>
      </c>
      <c r="N36" s="93">
        <v>1</v>
      </c>
      <c r="O36" s="101">
        <f t="shared" si="2"/>
        <v>144</v>
      </c>
      <c r="P36" s="79"/>
      <c r="Q36" s="79"/>
      <c r="R36" s="79"/>
      <c r="S36" s="79"/>
    </row>
    <row r="37" spans="1:19" hidden="1" x14ac:dyDescent="0.25">
      <c r="A37" s="9">
        <v>33</v>
      </c>
      <c r="B37" s="24"/>
      <c r="C37" s="44" t="s">
        <v>106</v>
      </c>
      <c r="D37" s="25" t="s">
        <v>344</v>
      </c>
      <c r="E37" s="25">
        <v>2</v>
      </c>
      <c r="F37" s="117">
        <f t="shared" si="3"/>
        <v>0.5</v>
      </c>
      <c r="G37" s="25">
        <v>4</v>
      </c>
      <c r="H37" s="25">
        <v>20</v>
      </c>
      <c r="I37" s="25">
        <v>2</v>
      </c>
      <c r="J37" s="25">
        <v>12</v>
      </c>
      <c r="K37" s="25">
        <v>10</v>
      </c>
      <c r="L37" s="89">
        <f t="shared" ref="L37:L68" si="4">I37/H37</f>
        <v>0.1</v>
      </c>
      <c r="M37" s="92">
        <f t="shared" ref="M37:M68" si="5">L37*720</f>
        <v>72</v>
      </c>
      <c r="N37" s="93">
        <v>1</v>
      </c>
      <c r="O37" s="92">
        <f t="shared" si="2"/>
        <v>72</v>
      </c>
      <c r="P37" s="79"/>
      <c r="Q37" s="79"/>
      <c r="R37" s="79"/>
      <c r="S37" s="79"/>
    </row>
    <row r="38" spans="1:19" hidden="1" x14ac:dyDescent="0.25">
      <c r="A38" s="9">
        <v>34</v>
      </c>
      <c r="B38" s="24"/>
      <c r="C38" s="44" t="s">
        <v>107</v>
      </c>
      <c r="D38" s="25" t="s">
        <v>345</v>
      </c>
      <c r="E38" s="25">
        <v>3</v>
      </c>
      <c r="F38" s="117">
        <f t="shared" si="3"/>
        <v>0.75</v>
      </c>
      <c r="G38" s="25">
        <v>3</v>
      </c>
      <c r="H38" s="25">
        <v>30</v>
      </c>
      <c r="I38" s="25">
        <v>3</v>
      </c>
      <c r="J38" s="25">
        <v>12</v>
      </c>
      <c r="K38" s="25">
        <v>16</v>
      </c>
      <c r="L38" s="89">
        <f t="shared" si="4"/>
        <v>0.1</v>
      </c>
      <c r="M38" s="92">
        <f t="shared" si="5"/>
        <v>72</v>
      </c>
      <c r="N38" s="93">
        <v>1</v>
      </c>
      <c r="O38" s="92">
        <f t="shared" si="2"/>
        <v>72</v>
      </c>
      <c r="P38" s="79"/>
      <c r="Q38" s="79"/>
      <c r="R38" s="79"/>
      <c r="S38" s="79"/>
    </row>
    <row r="39" spans="1:19" hidden="1" x14ac:dyDescent="0.25">
      <c r="A39" s="9">
        <v>35</v>
      </c>
      <c r="B39" s="24"/>
      <c r="C39" s="44" t="s">
        <v>108</v>
      </c>
      <c r="D39" s="25" t="s">
        <v>346</v>
      </c>
      <c r="E39" s="25">
        <v>3</v>
      </c>
      <c r="F39" s="117">
        <f t="shared" si="3"/>
        <v>0.75</v>
      </c>
      <c r="G39" s="25">
        <v>3</v>
      </c>
      <c r="H39" s="25">
        <v>40</v>
      </c>
      <c r="I39" s="25">
        <v>3</v>
      </c>
      <c r="J39" s="25">
        <v>14</v>
      </c>
      <c r="K39" s="25">
        <v>32</v>
      </c>
      <c r="L39" s="89">
        <f t="shared" si="4"/>
        <v>7.4999999999999997E-2</v>
      </c>
      <c r="M39" s="92">
        <f t="shared" si="5"/>
        <v>54</v>
      </c>
      <c r="N39" s="93">
        <v>1</v>
      </c>
      <c r="O39" s="92">
        <f t="shared" si="2"/>
        <v>54</v>
      </c>
      <c r="P39" s="79"/>
      <c r="Q39" s="79"/>
      <c r="R39" s="79"/>
      <c r="S39" s="79"/>
    </row>
    <row r="40" spans="1:19" x14ac:dyDescent="0.25">
      <c r="A40" s="9">
        <v>36</v>
      </c>
      <c r="B40" s="28"/>
      <c r="C40" s="45" t="s">
        <v>109</v>
      </c>
      <c r="D40" s="29" t="s">
        <v>347</v>
      </c>
      <c r="E40" s="29">
        <v>2</v>
      </c>
      <c r="F40" s="117">
        <f t="shared" si="3"/>
        <v>0.5</v>
      </c>
      <c r="G40" s="29">
        <v>8</v>
      </c>
      <c r="H40" s="29">
        <v>20</v>
      </c>
      <c r="I40" s="29">
        <v>6</v>
      </c>
      <c r="J40" s="29">
        <v>50</v>
      </c>
      <c r="K40" s="29">
        <v>6</v>
      </c>
      <c r="L40" s="89">
        <f t="shared" si="4"/>
        <v>0.3</v>
      </c>
      <c r="M40" s="92">
        <f t="shared" si="5"/>
        <v>216</v>
      </c>
      <c r="N40" s="97">
        <v>1</v>
      </c>
      <c r="O40" s="92">
        <f t="shared" si="2"/>
        <v>216</v>
      </c>
      <c r="Q40" s="77"/>
      <c r="R40" s="77"/>
      <c r="S40" s="77"/>
    </row>
    <row r="41" spans="1:19" x14ac:dyDescent="0.25">
      <c r="A41" s="9">
        <v>37</v>
      </c>
      <c r="B41" s="28"/>
      <c r="C41" s="45" t="s">
        <v>110</v>
      </c>
      <c r="D41" s="29" t="s">
        <v>40</v>
      </c>
      <c r="E41" s="29">
        <v>2</v>
      </c>
      <c r="F41" s="117">
        <f t="shared" si="3"/>
        <v>0.5</v>
      </c>
      <c r="G41" s="29">
        <v>15</v>
      </c>
      <c r="H41" s="29">
        <v>30</v>
      </c>
      <c r="I41" s="29">
        <v>10</v>
      </c>
      <c r="J41" s="29">
        <v>82</v>
      </c>
      <c r="K41" s="29">
        <v>9</v>
      </c>
      <c r="L41" s="89">
        <f t="shared" si="4"/>
        <v>0.33333333333333331</v>
      </c>
      <c r="M41" s="92">
        <f t="shared" si="5"/>
        <v>240</v>
      </c>
      <c r="N41" s="97">
        <v>1</v>
      </c>
      <c r="O41" s="102">
        <f t="shared" si="2"/>
        <v>240</v>
      </c>
      <c r="Q41" s="77"/>
      <c r="R41" s="77"/>
      <c r="S41" s="77"/>
    </row>
    <row r="42" spans="1:19" hidden="1" x14ac:dyDescent="0.25">
      <c r="A42" s="9">
        <v>38</v>
      </c>
      <c r="B42" s="28"/>
      <c r="C42" s="45" t="s">
        <v>111</v>
      </c>
      <c r="D42" s="29" t="s">
        <v>445</v>
      </c>
      <c r="E42" s="29">
        <v>4</v>
      </c>
      <c r="F42" s="117">
        <f t="shared" si="3"/>
        <v>1</v>
      </c>
      <c r="G42" s="29">
        <v>22</v>
      </c>
      <c r="H42" s="29">
        <v>60</v>
      </c>
      <c r="I42" s="29">
        <v>15</v>
      </c>
      <c r="J42" s="29">
        <v>122</v>
      </c>
      <c r="K42" s="29">
        <v>12</v>
      </c>
      <c r="L42" s="89">
        <f t="shared" si="4"/>
        <v>0.25</v>
      </c>
      <c r="M42" s="92">
        <f t="shared" si="5"/>
        <v>180</v>
      </c>
      <c r="N42" s="97">
        <v>1</v>
      </c>
      <c r="O42" s="92">
        <f t="shared" si="2"/>
        <v>180</v>
      </c>
      <c r="Q42" s="77"/>
      <c r="R42" s="77"/>
      <c r="S42" s="77"/>
    </row>
    <row r="43" spans="1:19" hidden="1" x14ac:dyDescent="0.25">
      <c r="A43" s="9">
        <v>39</v>
      </c>
      <c r="B43" s="28"/>
      <c r="C43" s="45" t="s">
        <v>392</v>
      </c>
      <c r="D43" s="29" t="s">
        <v>446</v>
      </c>
      <c r="E43" s="29">
        <v>5</v>
      </c>
      <c r="F43" s="117">
        <f t="shared" si="3"/>
        <v>1.25</v>
      </c>
      <c r="G43" s="29">
        <v>31</v>
      </c>
      <c r="H43" s="29">
        <v>90</v>
      </c>
      <c r="I43" s="29">
        <v>19</v>
      </c>
      <c r="J43" s="29">
        <v>162</v>
      </c>
      <c r="K43" s="29">
        <v>33</v>
      </c>
      <c r="L43" s="89">
        <f t="shared" si="4"/>
        <v>0.21111111111111111</v>
      </c>
      <c r="M43" s="92">
        <f t="shared" si="5"/>
        <v>152</v>
      </c>
      <c r="N43" s="97">
        <v>1</v>
      </c>
      <c r="O43" s="92">
        <f t="shared" si="2"/>
        <v>152</v>
      </c>
    </row>
    <row r="44" spans="1:19" x14ac:dyDescent="0.25">
      <c r="A44" s="9">
        <v>40</v>
      </c>
      <c r="B44" s="10"/>
      <c r="C44" s="42" t="s">
        <v>393</v>
      </c>
      <c r="D44" s="11" t="s">
        <v>41</v>
      </c>
      <c r="E44" s="11">
        <v>2</v>
      </c>
      <c r="F44" s="117">
        <f t="shared" si="3"/>
        <v>0.5</v>
      </c>
      <c r="G44" s="11">
        <v>5</v>
      </c>
      <c r="H44" s="11">
        <v>20</v>
      </c>
      <c r="I44" s="11">
        <v>4</v>
      </c>
      <c r="J44" s="11">
        <v>32</v>
      </c>
      <c r="K44" s="11">
        <v>7</v>
      </c>
      <c r="L44" s="89">
        <f t="shared" si="4"/>
        <v>0.2</v>
      </c>
      <c r="M44" s="92">
        <f t="shared" si="5"/>
        <v>144</v>
      </c>
      <c r="N44" s="95">
        <v>1</v>
      </c>
      <c r="O44" s="102">
        <f t="shared" si="2"/>
        <v>144</v>
      </c>
      <c r="Q44" s="77"/>
      <c r="R44" s="77"/>
      <c r="S44" s="77"/>
    </row>
    <row r="45" spans="1:19" hidden="1" x14ac:dyDescent="0.25">
      <c r="A45" s="9">
        <v>41</v>
      </c>
      <c r="B45" s="10"/>
      <c r="C45" s="42" t="s">
        <v>394</v>
      </c>
      <c r="D45" s="11" t="s">
        <v>42</v>
      </c>
      <c r="E45" s="11">
        <v>3</v>
      </c>
      <c r="F45" s="117">
        <f t="shared" si="3"/>
        <v>0.75</v>
      </c>
      <c r="G45" s="11">
        <v>9</v>
      </c>
      <c r="H45" s="11">
        <v>40</v>
      </c>
      <c r="I45" s="11">
        <v>6</v>
      </c>
      <c r="J45" s="11">
        <v>50</v>
      </c>
      <c r="K45" s="11">
        <v>13</v>
      </c>
      <c r="L45" s="89">
        <f t="shared" si="4"/>
        <v>0.15</v>
      </c>
      <c r="M45" s="92">
        <f t="shared" si="5"/>
        <v>108</v>
      </c>
      <c r="N45" s="95">
        <v>1</v>
      </c>
      <c r="O45" s="92">
        <f t="shared" si="2"/>
        <v>108</v>
      </c>
      <c r="Q45" s="77"/>
      <c r="R45" s="77"/>
      <c r="S45" s="77"/>
    </row>
    <row r="46" spans="1:19" hidden="1" x14ac:dyDescent="0.25">
      <c r="A46" s="9">
        <v>42</v>
      </c>
      <c r="B46" s="10"/>
      <c r="C46" s="42" t="s">
        <v>112</v>
      </c>
      <c r="D46" s="11" t="s">
        <v>43</v>
      </c>
      <c r="E46" s="11">
        <v>5</v>
      </c>
      <c r="F46" s="117">
        <f t="shared" si="3"/>
        <v>1.25</v>
      </c>
      <c r="G46" s="11">
        <v>17</v>
      </c>
      <c r="H46" s="11">
        <v>90</v>
      </c>
      <c r="I46" s="11">
        <v>11</v>
      </c>
      <c r="J46" s="11">
        <v>90</v>
      </c>
      <c r="K46" s="11">
        <v>18</v>
      </c>
      <c r="L46" s="89">
        <f t="shared" si="4"/>
        <v>0.12222222222222222</v>
      </c>
      <c r="M46" s="92">
        <f t="shared" si="5"/>
        <v>88</v>
      </c>
      <c r="N46" s="95">
        <v>1</v>
      </c>
      <c r="O46" s="92">
        <f t="shared" si="2"/>
        <v>88</v>
      </c>
    </row>
    <row r="47" spans="1:19" x14ac:dyDescent="0.25">
      <c r="A47" s="9">
        <v>43</v>
      </c>
      <c r="B47" s="30"/>
      <c r="C47" s="46" t="s">
        <v>113</v>
      </c>
      <c r="D47" s="31" t="s">
        <v>569</v>
      </c>
      <c r="E47" s="31">
        <v>3</v>
      </c>
      <c r="F47" s="117">
        <f t="shared" si="3"/>
        <v>0.75</v>
      </c>
      <c r="G47" s="31">
        <v>5</v>
      </c>
      <c r="H47" s="31">
        <v>30</v>
      </c>
      <c r="I47" s="31">
        <v>4</v>
      </c>
      <c r="J47" s="31">
        <v>32</v>
      </c>
      <c r="K47" s="31">
        <v>8</v>
      </c>
      <c r="L47" s="89">
        <f t="shared" si="4"/>
        <v>0.13333333333333333</v>
      </c>
      <c r="M47" s="92">
        <f t="shared" si="5"/>
        <v>96</v>
      </c>
      <c r="N47" s="98">
        <v>1</v>
      </c>
      <c r="O47" s="92">
        <f t="shared" si="2"/>
        <v>96</v>
      </c>
      <c r="Q47" s="77"/>
      <c r="R47" s="77"/>
      <c r="S47" s="77"/>
    </row>
    <row r="48" spans="1:19" hidden="1" x14ac:dyDescent="0.25">
      <c r="A48" s="9">
        <v>44</v>
      </c>
      <c r="B48" s="30"/>
      <c r="C48" s="46" t="s">
        <v>395</v>
      </c>
      <c r="D48" s="31" t="s">
        <v>45</v>
      </c>
      <c r="E48" s="31">
        <v>4</v>
      </c>
      <c r="F48" s="117">
        <f t="shared" si="3"/>
        <v>1</v>
      </c>
      <c r="G48" s="31">
        <v>21</v>
      </c>
      <c r="H48" s="31">
        <v>90</v>
      </c>
      <c r="I48" s="31">
        <v>15</v>
      </c>
      <c r="J48" s="31">
        <v>105</v>
      </c>
      <c r="K48" s="31">
        <v>16</v>
      </c>
      <c r="L48" s="89">
        <f t="shared" si="4"/>
        <v>0.16666666666666666</v>
      </c>
      <c r="M48" s="92">
        <f t="shared" si="5"/>
        <v>120</v>
      </c>
      <c r="N48" s="98">
        <v>1</v>
      </c>
      <c r="O48" s="102">
        <f t="shared" si="2"/>
        <v>120</v>
      </c>
      <c r="Q48" s="77"/>
      <c r="R48" s="77"/>
      <c r="S48" s="77"/>
    </row>
    <row r="49" spans="1:15" hidden="1" x14ac:dyDescent="0.25">
      <c r="A49" s="9">
        <v>45</v>
      </c>
      <c r="B49" s="30"/>
      <c r="C49" s="46" t="s">
        <v>396</v>
      </c>
      <c r="D49" s="31" t="s">
        <v>46</v>
      </c>
      <c r="E49" s="31">
        <v>5</v>
      </c>
      <c r="F49" s="117">
        <f t="shared" si="3"/>
        <v>1.25</v>
      </c>
      <c r="G49" s="31">
        <v>21</v>
      </c>
      <c r="H49" s="31">
        <v>120</v>
      </c>
      <c r="I49" s="31">
        <v>15</v>
      </c>
      <c r="J49" s="31">
        <v>122</v>
      </c>
      <c r="K49" s="31">
        <v>25</v>
      </c>
      <c r="L49" s="89">
        <f t="shared" si="4"/>
        <v>0.125</v>
      </c>
      <c r="M49" s="92">
        <f t="shared" si="5"/>
        <v>90</v>
      </c>
      <c r="N49" s="98">
        <v>1</v>
      </c>
      <c r="O49" s="108">
        <f t="shared" si="2"/>
        <v>90</v>
      </c>
    </row>
    <row r="50" spans="1:15" x14ac:dyDescent="0.25">
      <c r="A50" s="9">
        <v>46</v>
      </c>
      <c r="B50" s="32"/>
      <c r="C50" s="47" t="s">
        <v>114</v>
      </c>
      <c r="D50" s="33" t="s">
        <v>348</v>
      </c>
      <c r="E50" s="33">
        <v>3</v>
      </c>
      <c r="F50" s="117">
        <f t="shared" si="3"/>
        <v>0.75</v>
      </c>
      <c r="G50" s="33">
        <v>22</v>
      </c>
      <c r="H50" s="33">
        <v>30</v>
      </c>
      <c r="I50" s="33">
        <v>13</v>
      </c>
      <c r="J50" s="33">
        <v>100</v>
      </c>
      <c r="K50" s="33">
        <v>9</v>
      </c>
      <c r="L50" s="89">
        <f t="shared" si="4"/>
        <v>0.43333333333333335</v>
      </c>
      <c r="M50" s="92">
        <f t="shared" si="5"/>
        <v>312</v>
      </c>
      <c r="N50" s="99">
        <v>1</v>
      </c>
      <c r="O50" s="102">
        <f t="shared" si="2"/>
        <v>312</v>
      </c>
    </row>
    <row r="51" spans="1:15" hidden="1" x14ac:dyDescent="0.25">
      <c r="A51" s="9">
        <v>47</v>
      </c>
      <c r="B51" s="32"/>
      <c r="C51" s="47" t="s">
        <v>397</v>
      </c>
      <c r="D51" s="33" t="s">
        <v>349</v>
      </c>
      <c r="E51" s="33">
        <v>4</v>
      </c>
      <c r="F51" s="117">
        <f t="shared" si="3"/>
        <v>1</v>
      </c>
      <c r="G51" s="33">
        <v>40</v>
      </c>
      <c r="H51" s="33">
        <v>90</v>
      </c>
      <c r="I51" s="33">
        <v>24</v>
      </c>
      <c r="J51" s="33">
        <v>201</v>
      </c>
      <c r="K51" s="33">
        <v>16</v>
      </c>
      <c r="L51" s="89">
        <f t="shared" si="4"/>
        <v>0.26666666666666666</v>
      </c>
      <c r="M51" s="92">
        <f t="shared" si="5"/>
        <v>192</v>
      </c>
      <c r="N51" s="99">
        <v>1</v>
      </c>
      <c r="O51" s="92">
        <f t="shared" si="2"/>
        <v>192</v>
      </c>
    </row>
    <row r="52" spans="1:15" hidden="1" x14ac:dyDescent="0.25">
      <c r="A52" s="9">
        <v>48</v>
      </c>
      <c r="B52" s="32"/>
      <c r="C52" s="47" t="s">
        <v>115</v>
      </c>
      <c r="D52" s="33" t="s">
        <v>47</v>
      </c>
      <c r="E52" s="33">
        <v>5</v>
      </c>
      <c r="F52" s="117">
        <f t="shared" si="3"/>
        <v>1.25</v>
      </c>
      <c r="G52" s="33">
        <v>36</v>
      </c>
      <c r="H52" s="33">
        <v>120</v>
      </c>
      <c r="I52" s="33">
        <v>22</v>
      </c>
      <c r="J52" s="33">
        <v>169</v>
      </c>
      <c r="K52" s="33">
        <v>26</v>
      </c>
      <c r="L52" s="89">
        <f t="shared" si="4"/>
        <v>0.18333333333333332</v>
      </c>
      <c r="M52" s="92">
        <f t="shared" si="5"/>
        <v>132</v>
      </c>
      <c r="N52" s="99">
        <v>1</v>
      </c>
      <c r="O52" s="92">
        <f t="shared" ref="O52:O54" si="6">M52*N52</f>
        <v>132</v>
      </c>
    </row>
    <row r="53" spans="1:15" hidden="1" x14ac:dyDescent="0.25">
      <c r="A53" s="9">
        <v>49</v>
      </c>
      <c r="B53" s="32"/>
      <c r="C53" s="47" t="s">
        <v>398</v>
      </c>
      <c r="D53" s="33" t="s">
        <v>238</v>
      </c>
      <c r="E53" s="33">
        <v>5</v>
      </c>
      <c r="F53" s="117">
        <f t="shared" si="3"/>
        <v>1.25</v>
      </c>
      <c r="G53" s="33">
        <v>21</v>
      </c>
      <c r="H53" s="33">
        <v>90</v>
      </c>
      <c r="I53" s="33">
        <v>14</v>
      </c>
      <c r="J53" s="33">
        <v>118</v>
      </c>
      <c r="K53" s="33">
        <v>30</v>
      </c>
      <c r="L53" s="89">
        <f t="shared" si="4"/>
        <v>0.15555555555555556</v>
      </c>
      <c r="M53" s="92">
        <f t="shared" si="5"/>
        <v>112</v>
      </c>
      <c r="N53" s="99">
        <v>1</v>
      </c>
      <c r="O53" s="92">
        <f t="shared" si="6"/>
        <v>112</v>
      </c>
    </row>
    <row r="54" spans="1:15" hidden="1" x14ac:dyDescent="0.25">
      <c r="A54" s="9">
        <v>50</v>
      </c>
      <c r="B54" s="32"/>
      <c r="C54" s="47" t="s">
        <v>399</v>
      </c>
      <c r="D54" s="33" t="s">
        <v>447</v>
      </c>
      <c r="E54" s="33">
        <v>3</v>
      </c>
      <c r="F54" s="117">
        <f t="shared" si="3"/>
        <v>0.75</v>
      </c>
      <c r="G54" s="33">
        <v>54</v>
      </c>
      <c r="H54" s="33">
        <v>35</v>
      </c>
      <c r="I54" s="33">
        <v>36</v>
      </c>
      <c r="J54" s="33">
        <v>298</v>
      </c>
      <c r="K54" s="33">
        <v>35</v>
      </c>
      <c r="L54" s="89">
        <f t="shared" si="4"/>
        <v>1.0285714285714285</v>
      </c>
      <c r="M54" s="92">
        <f t="shared" si="5"/>
        <v>740.57142857142844</v>
      </c>
      <c r="N54" s="99">
        <v>1</v>
      </c>
      <c r="O54" s="102">
        <f t="shared" si="6"/>
        <v>740.57142857142844</v>
      </c>
    </row>
    <row r="55" spans="1:15" hidden="1" x14ac:dyDescent="0.25">
      <c r="A55" s="9">
        <v>51</v>
      </c>
      <c r="B55" s="7"/>
      <c r="C55" s="41" t="s">
        <v>400</v>
      </c>
      <c r="D55" s="8" t="s">
        <v>48</v>
      </c>
      <c r="E55" s="8">
        <v>5</v>
      </c>
      <c r="F55" s="117">
        <f t="shared" si="3"/>
        <v>1.25</v>
      </c>
      <c r="G55" s="8">
        <v>29</v>
      </c>
      <c r="H55" s="8">
        <v>120</v>
      </c>
      <c r="I55" s="8">
        <v>19</v>
      </c>
      <c r="J55" s="8">
        <v>44</v>
      </c>
      <c r="K55" s="8">
        <v>12</v>
      </c>
      <c r="L55" s="89">
        <f t="shared" si="4"/>
        <v>0.15833333333333333</v>
      </c>
      <c r="M55" s="92">
        <f t="shared" si="5"/>
        <v>114</v>
      </c>
      <c r="N55" s="100">
        <v>1</v>
      </c>
      <c r="O55" s="92">
        <f>M55*N55</f>
        <v>114</v>
      </c>
    </row>
    <row r="56" spans="1:15" hidden="1" x14ac:dyDescent="0.25">
      <c r="A56" s="9">
        <v>52</v>
      </c>
      <c r="B56" s="7"/>
      <c r="C56" s="41" t="s">
        <v>401</v>
      </c>
      <c r="D56" s="8" t="s">
        <v>350</v>
      </c>
      <c r="E56" s="8">
        <v>4</v>
      </c>
      <c r="F56" s="117">
        <f t="shared" si="3"/>
        <v>1</v>
      </c>
      <c r="G56" s="8">
        <v>16</v>
      </c>
      <c r="H56" s="8">
        <v>60</v>
      </c>
      <c r="I56" s="8">
        <v>10</v>
      </c>
      <c r="J56" s="8">
        <v>82</v>
      </c>
      <c r="K56" s="8">
        <v>15</v>
      </c>
      <c r="L56" s="89">
        <f t="shared" si="4"/>
        <v>0.16666666666666666</v>
      </c>
      <c r="M56" s="92">
        <f t="shared" si="5"/>
        <v>120</v>
      </c>
      <c r="N56" s="100">
        <v>1</v>
      </c>
      <c r="O56" s="101">
        <f>M56*N56</f>
        <v>120</v>
      </c>
    </row>
    <row r="57" spans="1:15" hidden="1" x14ac:dyDescent="0.25">
      <c r="A57" s="9">
        <v>53</v>
      </c>
      <c r="B57" s="7"/>
      <c r="C57" s="41" t="s">
        <v>402</v>
      </c>
      <c r="D57" s="8" t="s">
        <v>351</v>
      </c>
      <c r="E57" s="8">
        <v>6</v>
      </c>
      <c r="F57" s="117">
        <f t="shared" si="3"/>
        <v>1.5</v>
      </c>
      <c r="G57" s="8">
        <v>42</v>
      </c>
      <c r="H57" s="8">
        <v>180</v>
      </c>
      <c r="I57" s="8">
        <v>26</v>
      </c>
      <c r="J57" s="8">
        <v>219</v>
      </c>
      <c r="K57" s="8">
        <v>18</v>
      </c>
      <c r="L57" s="89">
        <f t="shared" si="4"/>
        <v>0.14444444444444443</v>
      </c>
      <c r="M57" s="92">
        <f t="shared" si="5"/>
        <v>103.99999999999999</v>
      </c>
      <c r="N57" s="100">
        <v>1</v>
      </c>
      <c r="O57" s="108">
        <f t="shared" ref="O57:O61" si="7">M57*N57</f>
        <v>103.99999999999999</v>
      </c>
    </row>
    <row r="58" spans="1:15" hidden="1" x14ac:dyDescent="0.25">
      <c r="A58" s="9">
        <v>54</v>
      </c>
      <c r="B58" s="7"/>
      <c r="C58" s="41" t="s">
        <v>403</v>
      </c>
      <c r="D58" s="8" t="s">
        <v>49</v>
      </c>
      <c r="E58" s="8">
        <v>5</v>
      </c>
      <c r="F58" s="117">
        <f t="shared" si="3"/>
        <v>1.25</v>
      </c>
      <c r="G58" s="8">
        <v>50</v>
      </c>
      <c r="H58" s="8">
        <v>150</v>
      </c>
      <c r="I58" s="8">
        <v>32</v>
      </c>
      <c r="J58" s="8">
        <v>270</v>
      </c>
      <c r="K58" s="8">
        <v>28</v>
      </c>
      <c r="L58" s="89">
        <f t="shared" si="4"/>
        <v>0.21333333333333335</v>
      </c>
      <c r="M58" s="92">
        <f t="shared" si="5"/>
        <v>153.60000000000002</v>
      </c>
      <c r="N58" s="100">
        <v>1</v>
      </c>
      <c r="O58" s="108">
        <f t="shared" si="7"/>
        <v>153.60000000000002</v>
      </c>
    </row>
    <row r="59" spans="1:15" hidden="1" x14ac:dyDescent="0.25">
      <c r="A59" s="9">
        <v>55</v>
      </c>
      <c r="B59" s="7"/>
      <c r="C59" s="41" t="s">
        <v>404</v>
      </c>
      <c r="D59" s="8" t="s">
        <v>448</v>
      </c>
      <c r="E59" s="8">
        <v>5</v>
      </c>
      <c r="F59" s="117">
        <f t="shared" si="3"/>
        <v>1.25</v>
      </c>
      <c r="G59" s="8">
        <v>42</v>
      </c>
      <c r="H59" s="8">
        <v>90</v>
      </c>
      <c r="I59" s="8">
        <v>26</v>
      </c>
      <c r="J59" s="8">
        <v>223</v>
      </c>
      <c r="K59" s="8">
        <v>34</v>
      </c>
      <c r="L59" s="89">
        <f t="shared" si="4"/>
        <v>0.28888888888888886</v>
      </c>
      <c r="M59" s="92">
        <f t="shared" si="5"/>
        <v>207.99999999999997</v>
      </c>
      <c r="N59" s="100">
        <v>1</v>
      </c>
      <c r="O59" s="108">
        <f t="shared" si="7"/>
        <v>207.99999999999997</v>
      </c>
    </row>
    <row r="60" spans="1:15" hidden="1" x14ac:dyDescent="0.25">
      <c r="A60" s="9">
        <v>56</v>
      </c>
      <c r="B60" s="7"/>
      <c r="C60" s="41" t="s">
        <v>116</v>
      </c>
      <c r="D60" s="8" t="s">
        <v>449</v>
      </c>
      <c r="E60" s="8">
        <v>5</v>
      </c>
      <c r="F60" s="117">
        <f t="shared" si="3"/>
        <v>1.25</v>
      </c>
      <c r="G60" s="8">
        <v>69</v>
      </c>
      <c r="H60" s="8">
        <v>120</v>
      </c>
      <c r="I60" s="8">
        <v>39</v>
      </c>
      <c r="J60" s="8">
        <v>327</v>
      </c>
      <c r="K60" s="8">
        <v>36</v>
      </c>
      <c r="L60" s="89">
        <f t="shared" si="4"/>
        <v>0.32500000000000001</v>
      </c>
      <c r="M60" s="92">
        <f t="shared" si="5"/>
        <v>234</v>
      </c>
      <c r="N60" s="100">
        <v>1</v>
      </c>
      <c r="O60" s="102">
        <f t="shared" si="7"/>
        <v>234</v>
      </c>
    </row>
    <row r="61" spans="1:15" hidden="1" x14ac:dyDescent="0.25">
      <c r="A61" s="9">
        <v>57</v>
      </c>
      <c r="B61" s="7"/>
      <c r="C61" s="41" t="s">
        <v>405</v>
      </c>
      <c r="D61" s="8" t="s">
        <v>450</v>
      </c>
      <c r="E61" s="8">
        <v>5</v>
      </c>
      <c r="F61" s="117">
        <f t="shared" si="3"/>
        <v>1.25</v>
      </c>
      <c r="G61" s="8">
        <v>50</v>
      </c>
      <c r="H61" s="8">
        <v>100</v>
      </c>
      <c r="I61" s="8">
        <v>31</v>
      </c>
      <c r="J61" s="8">
        <v>255</v>
      </c>
      <c r="K61" s="8">
        <v>39</v>
      </c>
      <c r="L61" s="89">
        <f t="shared" si="4"/>
        <v>0.31</v>
      </c>
      <c r="M61" s="92">
        <f t="shared" si="5"/>
        <v>223.2</v>
      </c>
      <c r="N61" s="100">
        <v>1</v>
      </c>
      <c r="O61" s="108">
        <f t="shared" si="7"/>
        <v>223.2</v>
      </c>
    </row>
    <row r="62" spans="1:15" hidden="1" x14ac:dyDescent="0.25">
      <c r="A62" s="9">
        <v>58</v>
      </c>
      <c r="B62" s="26"/>
      <c r="C62" s="43" t="s">
        <v>117</v>
      </c>
      <c r="D62" s="27" t="s">
        <v>451</v>
      </c>
      <c r="E62" s="27">
        <v>5</v>
      </c>
      <c r="F62" s="117">
        <f t="shared" si="3"/>
        <v>1.25</v>
      </c>
      <c r="G62" s="27">
        <v>27</v>
      </c>
      <c r="H62" s="27">
        <v>120</v>
      </c>
      <c r="I62" s="27">
        <v>18</v>
      </c>
      <c r="J62" s="27">
        <v>151</v>
      </c>
      <c r="K62" s="27">
        <v>17</v>
      </c>
      <c r="L62" s="89">
        <f t="shared" si="4"/>
        <v>0.15</v>
      </c>
      <c r="M62" s="92">
        <f t="shared" si="5"/>
        <v>108</v>
      </c>
      <c r="N62" s="94">
        <v>1</v>
      </c>
      <c r="O62" s="113">
        <f>M62*N62</f>
        <v>108</v>
      </c>
    </row>
    <row r="63" spans="1:15" hidden="1" x14ac:dyDescent="0.25">
      <c r="A63" s="9">
        <v>59</v>
      </c>
      <c r="B63" s="26"/>
      <c r="C63" s="43" t="s">
        <v>406</v>
      </c>
      <c r="D63" s="27" t="s">
        <v>452</v>
      </c>
      <c r="E63" s="27">
        <v>4</v>
      </c>
      <c r="F63" s="117">
        <f t="shared" si="3"/>
        <v>1</v>
      </c>
      <c r="G63" s="27">
        <v>20</v>
      </c>
      <c r="H63" s="27">
        <v>60</v>
      </c>
      <c r="I63" s="27">
        <v>13</v>
      </c>
      <c r="J63" s="27">
        <v>111</v>
      </c>
      <c r="K63" s="27">
        <v>19</v>
      </c>
      <c r="L63" s="89">
        <f t="shared" si="4"/>
        <v>0.21666666666666667</v>
      </c>
      <c r="M63" s="92">
        <f t="shared" si="5"/>
        <v>156</v>
      </c>
      <c r="N63" s="94">
        <v>1</v>
      </c>
      <c r="O63" s="102">
        <f t="shared" ref="O63:O97" si="8">M63*N63</f>
        <v>156</v>
      </c>
    </row>
    <row r="64" spans="1:15" hidden="1" x14ac:dyDescent="0.25">
      <c r="A64" s="9">
        <v>60</v>
      </c>
      <c r="B64" s="26"/>
      <c r="C64" s="43" t="s">
        <v>407</v>
      </c>
      <c r="D64" s="27" t="s">
        <v>50</v>
      </c>
      <c r="E64" s="27">
        <v>6</v>
      </c>
      <c r="F64" s="117">
        <f t="shared" si="3"/>
        <v>1.5</v>
      </c>
      <c r="G64" s="27">
        <v>33</v>
      </c>
      <c r="H64" s="27">
        <v>180</v>
      </c>
      <c r="I64" s="27">
        <v>22</v>
      </c>
      <c r="J64" s="27">
        <v>183</v>
      </c>
      <c r="K64" s="27">
        <v>20</v>
      </c>
      <c r="L64" s="89">
        <f t="shared" si="4"/>
        <v>0.12222222222222222</v>
      </c>
      <c r="M64" s="92">
        <f t="shared" si="5"/>
        <v>88</v>
      </c>
      <c r="N64" s="94">
        <v>1</v>
      </c>
      <c r="O64" s="108">
        <f t="shared" si="8"/>
        <v>88</v>
      </c>
    </row>
    <row r="65" spans="1:15" hidden="1" x14ac:dyDescent="0.25">
      <c r="A65" s="9">
        <v>61</v>
      </c>
      <c r="B65" s="24"/>
      <c r="C65" s="44" t="s">
        <v>408</v>
      </c>
      <c r="D65" s="49" t="s">
        <v>352</v>
      </c>
      <c r="E65" s="25">
        <v>5</v>
      </c>
      <c r="F65" s="117">
        <f t="shared" si="3"/>
        <v>1.25</v>
      </c>
      <c r="G65" s="25">
        <v>29</v>
      </c>
      <c r="H65" s="25">
        <v>90</v>
      </c>
      <c r="I65" s="25">
        <v>20</v>
      </c>
      <c r="J65" s="25">
        <v>165</v>
      </c>
      <c r="K65" s="25">
        <v>21</v>
      </c>
      <c r="L65" s="89">
        <f t="shared" si="4"/>
        <v>0.22222222222222221</v>
      </c>
      <c r="M65" s="92">
        <f t="shared" si="5"/>
        <v>160</v>
      </c>
      <c r="N65" s="25">
        <v>1</v>
      </c>
      <c r="O65" s="108">
        <f t="shared" si="8"/>
        <v>160</v>
      </c>
    </row>
    <row r="66" spans="1:15" hidden="1" x14ac:dyDescent="0.25">
      <c r="A66" s="9">
        <v>62</v>
      </c>
      <c r="B66" s="24"/>
      <c r="C66" s="44" t="s">
        <v>409</v>
      </c>
      <c r="D66" s="25" t="s">
        <v>353</v>
      </c>
      <c r="E66" s="25">
        <v>6</v>
      </c>
      <c r="F66" s="117">
        <f t="shared" ref="F66:F117" si="9">E66/4</f>
        <v>1.5</v>
      </c>
      <c r="G66" s="25">
        <v>36</v>
      </c>
      <c r="H66" s="25">
        <v>180</v>
      </c>
      <c r="I66" s="25">
        <v>26</v>
      </c>
      <c r="J66" s="25">
        <v>219</v>
      </c>
      <c r="K66" s="25">
        <v>23</v>
      </c>
      <c r="L66" s="89">
        <f t="shared" si="4"/>
        <v>0.14444444444444443</v>
      </c>
      <c r="M66" s="92">
        <f t="shared" si="5"/>
        <v>103.99999999999999</v>
      </c>
      <c r="N66" s="25">
        <v>1</v>
      </c>
      <c r="O66" s="108">
        <f t="shared" si="8"/>
        <v>103.99999999999999</v>
      </c>
    </row>
    <row r="67" spans="1:15" hidden="1" x14ac:dyDescent="0.25">
      <c r="A67" s="9">
        <v>63</v>
      </c>
      <c r="B67" s="24"/>
      <c r="C67" s="44" t="s">
        <v>410</v>
      </c>
      <c r="D67" s="25" t="s">
        <v>354</v>
      </c>
      <c r="E67" s="25">
        <v>4</v>
      </c>
      <c r="F67" s="117">
        <f t="shared" si="9"/>
        <v>1</v>
      </c>
      <c r="G67" s="25">
        <v>49</v>
      </c>
      <c r="H67" s="25">
        <v>60</v>
      </c>
      <c r="I67" s="25">
        <v>31</v>
      </c>
      <c r="J67" s="25">
        <v>255</v>
      </c>
      <c r="K67" s="25">
        <v>23</v>
      </c>
      <c r="L67" s="89">
        <f t="shared" si="4"/>
        <v>0.51666666666666672</v>
      </c>
      <c r="M67" s="92">
        <f t="shared" si="5"/>
        <v>372.00000000000006</v>
      </c>
      <c r="N67" s="25">
        <v>1</v>
      </c>
      <c r="O67" s="102">
        <f t="shared" si="8"/>
        <v>372.00000000000006</v>
      </c>
    </row>
    <row r="68" spans="1:15" hidden="1" x14ac:dyDescent="0.25">
      <c r="A68" s="9">
        <v>64</v>
      </c>
      <c r="B68" s="25"/>
      <c r="C68" s="44" t="s">
        <v>411</v>
      </c>
      <c r="D68" s="25" t="s">
        <v>453</v>
      </c>
      <c r="E68" s="25">
        <v>7</v>
      </c>
      <c r="F68" s="117">
        <f t="shared" si="9"/>
        <v>1.75</v>
      </c>
      <c r="G68" s="25">
        <v>48</v>
      </c>
      <c r="H68" s="25">
        <v>240</v>
      </c>
      <c r="I68" s="25">
        <v>34</v>
      </c>
      <c r="J68" s="25">
        <v>284</v>
      </c>
      <c r="K68" s="25">
        <v>24</v>
      </c>
      <c r="L68" s="89">
        <f t="shared" si="4"/>
        <v>0.14166666666666666</v>
      </c>
      <c r="M68" s="92">
        <f t="shared" si="5"/>
        <v>102</v>
      </c>
      <c r="N68" s="25">
        <v>1</v>
      </c>
      <c r="O68" s="108">
        <f t="shared" si="8"/>
        <v>102</v>
      </c>
    </row>
    <row r="69" spans="1:15" hidden="1" x14ac:dyDescent="0.25">
      <c r="A69" s="9">
        <v>65</v>
      </c>
      <c r="B69" s="25"/>
      <c r="C69" s="44" t="s">
        <v>412</v>
      </c>
      <c r="D69" s="25" t="s">
        <v>355</v>
      </c>
      <c r="E69" s="25">
        <v>6</v>
      </c>
      <c r="F69" s="117">
        <f t="shared" si="9"/>
        <v>1.5</v>
      </c>
      <c r="G69" s="25">
        <v>54</v>
      </c>
      <c r="H69" s="25">
        <v>180</v>
      </c>
      <c r="I69" s="25">
        <v>38</v>
      </c>
      <c r="J69" s="25">
        <v>316</v>
      </c>
      <c r="K69" s="25">
        <v>35</v>
      </c>
      <c r="L69" s="89">
        <f t="shared" ref="L69:L97" si="10">I69/H69</f>
        <v>0.21111111111111111</v>
      </c>
      <c r="M69" s="92">
        <f t="shared" ref="M69:M97" si="11">L69*720</f>
        <v>152</v>
      </c>
      <c r="N69" s="25">
        <v>1</v>
      </c>
      <c r="O69" s="108">
        <f t="shared" si="8"/>
        <v>152</v>
      </c>
    </row>
    <row r="70" spans="1:15" hidden="1" x14ac:dyDescent="0.25">
      <c r="A70" s="9">
        <v>66</v>
      </c>
      <c r="B70" s="25"/>
      <c r="C70" s="44" t="s">
        <v>413</v>
      </c>
      <c r="D70" s="25" t="s">
        <v>356</v>
      </c>
      <c r="E70" s="25">
        <v>5</v>
      </c>
      <c r="F70" s="117">
        <f t="shared" si="9"/>
        <v>1.25</v>
      </c>
      <c r="G70" s="25">
        <v>57</v>
      </c>
      <c r="H70" s="25">
        <v>120</v>
      </c>
      <c r="I70" s="25">
        <v>38</v>
      </c>
      <c r="J70" s="25">
        <v>320</v>
      </c>
      <c r="K70" s="25">
        <v>36</v>
      </c>
      <c r="L70" s="89">
        <f t="shared" si="10"/>
        <v>0.31666666666666665</v>
      </c>
      <c r="M70" s="92">
        <f t="shared" si="11"/>
        <v>228</v>
      </c>
      <c r="N70" s="25">
        <v>1</v>
      </c>
      <c r="O70" s="108">
        <f t="shared" si="8"/>
        <v>228</v>
      </c>
    </row>
    <row r="71" spans="1:15" hidden="1" x14ac:dyDescent="0.25">
      <c r="A71" s="9">
        <v>67</v>
      </c>
      <c r="B71" s="25"/>
      <c r="C71" s="44" t="s">
        <v>414</v>
      </c>
      <c r="D71" s="25" t="s">
        <v>454</v>
      </c>
      <c r="E71" s="25">
        <v>5</v>
      </c>
      <c r="F71" s="117">
        <f t="shared" si="9"/>
        <v>1.25</v>
      </c>
      <c r="G71" s="25">
        <v>59</v>
      </c>
      <c r="H71" s="25">
        <v>102</v>
      </c>
      <c r="I71" s="25">
        <v>32</v>
      </c>
      <c r="J71" s="25">
        <v>270</v>
      </c>
      <c r="K71" s="25">
        <v>38</v>
      </c>
      <c r="L71" s="89">
        <f t="shared" si="10"/>
        <v>0.31372549019607843</v>
      </c>
      <c r="M71" s="92">
        <f t="shared" si="11"/>
        <v>225.88235294117646</v>
      </c>
      <c r="N71" s="25">
        <v>1</v>
      </c>
      <c r="O71" s="108">
        <f t="shared" si="8"/>
        <v>225.88235294117646</v>
      </c>
    </row>
    <row r="72" spans="1:15" hidden="1" x14ac:dyDescent="0.25">
      <c r="A72" s="9">
        <v>68</v>
      </c>
      <c r="B72" s="50"/>
      <c r="C72" s="51" t="s">
        <v>415</v>
      </c>
      <c r="D72" s="50" t="s">
        <v>455</v>
      </c>
      <c r="E72" s="50">
        <v>10</v>
      </c>
      <c r="F72" s="117">
        <f t="shared" si="9"/>
        <v>2.5</v>
      </c>
      <c r="G72" s="50">
        <v>19</v>
      </c>
      <c r="H72" s="50">
        <v>480</v>
      </c>
      <c r="I72" s="50">
        <v>14</v>
      </c>
      <c r="J72" s="50">
        <v>118</v>
      </c>
      <c r="K72" s="50">
        <v>24</v>
      </c>
      <c r="L72" s="89">
        <f t="shared" si="10"/>
        <v>2.9166666666666667E-2</v>
      </c>
      <c r="M72" s="92">
        <f t="shared" si="11"/>
        <v>21</v>
      </c>
      <c r="N72" s="50">
        <v>5</v>
      </c>
      <c r="O72" s="102">
        <f t="shared" si="8"/>
        <v>105</v>
      </c>
    </row>
    <row r="73" spans="1:15" hidden="1" x14ac:dyDescent="0.25">
      <c r="A73" s="9">
        <v>69</v>
      </c>
      <c r="B73" s="50"/>
      <c r="C73" s="51" t="s">
        <v>416</v>
      </c>
      <c r="D73" s="50" t="s">
        <v>456</v>
      </c>
      <c r="E73" s="50">
        <v>12</v>
      </c>
      <c r="F73" s="117">
        <f t="shared" si="9"/>
        <v>3</v>
      </c>
      <c r="G73" s="50">
        <v>24</v>
      </c>
      <c r="H73" s="50">
        <v>780</v>
      </c>
      <c r="I73" s="50">
        <v>18</v>
      </c>
      <c r="J73" s="50">
        <v>147</v>
      </c>
      <c r="K73" s="50">
        <v>25</v>
      </c>
      <c r="L73" s="89">
        <f t="shared" si="10"/>
        <v>2.3076923076923078E-2</v>
      </c>
      <c r="M73" s="92">
        <f t="shared" si="11"/>
        <v>16.615384615384617</v>
      </c>
      <c r="N73" s="50">
        <v>5</v>
      </c>
      <c r="O73" s="108">
        <f t="shared" si="8"/>
        <v>83.07692307692308</v>
      </c>
    </row>
    <row r="74" spans="1:15" hidden="1" x14ac:dyDescent="0.25">
      <c r="A74" s="9">
        <v>70</v>
      </c>
      <c r="B74" s="50"/>
      <c r="C74" s="51" t="s">
        <v>417</v>
      </c>
      <c r="D74" s="50" t="s">
        <v>457</v>
      </c>
      <c r="E74" s="50">
        <v>13</v>
      </c>
      <c r="F74" s="117">
        <f t="shared" si="9"/>
        <v>3.25</v>
      </c>
      <c r="G74" s="50">
        <v>28</v>
      </c>
      <c r="H74" s="50">
        <v>960</v>
      </c>
      <c r="I74" s="50">
        <v>21</v>
      </c>
      <c r="J74" s="50">
        <v>176</v>
      </c>
      <c r="K74" s="50">
        <v>25</v>
      </c>
      <c r="L74" s="89">
        <f t="shared" si="10"/>
        <v>2.1874999999999999E-2</v>
      </c>
      <c r="M74" s="92">
        <f t="shared" si="11"/>
        <v>15.749999999999998</v>
      </c>
      <c r="N74" s="50">
        <v>5</v>
      </c>
      <c r="O74" s="108">
        <f t="shared" si="8"/>
        <v>78.749999999999986</v>
      </c>
    </row>
    <row r="75" spans="1:15" hidden="1" x14ac:dyDescent="0.25">
      <c r="A75" s="55">
        <v>71</v>
      </c>
      <c r="B75" s="13"/>
      <c r="C75" s="56" t="s">
        <v>418</v>
      </c>
      <c r="D75" s="13" t="s">
        <v>458</v>
      </c>
      <c r="E75" s="13">
        <v>5</v>
      </c>
      <c r="F75" s="117">
        <f t="shared" si="9"/>
        <v>1.25</v>
      </c>
      <c r="G75" s="13">
        <v>23</v>
      </c>
      <c r="H75" s="13">
        <v>120</v>
      </c>
      <c r="I75" s="13">
        <v>15</v>
      </c>
      <c r="J75" s="13">
        <v>129</v>
      </c>
      <c r="K75" s="13">
        <v>28</v>
      </c>
      <c r="L75" s="89">
        <f t="shared" si="10"/>
        <v>0.125</v>
      </c>
      <c r="M75" s="92">
        <f t="shared" si="11"/>
        <v>90</v>
      </c>
      <c r="N75" s="13">
        <v>1</v>
      </c>
      <c r="O75" s="108">
        <f t="shared" si="8"/>
        <v>90</v>
      </c>
    </row>
    <row r="76" spans="1:15" hidden="1" x14ac:dyDescent="0.25">
      <c r="A76" s="55">
        <v>72</v>
      </c>
      <c r="B76" s="13"/>
      <c r="C76" s="56" t="s">
        <v>419</v>
      </c>
      <c r="D76" s="13" t="s">
        <v>459</v>
      </c>
      <c r="E76" s="13">
        <v>5</v>
      </c>
      <c r="F76" s="117">
        <f t="shared" si="9"/>
        <v>1.25</v>
      </c>
      <c r="G76" s="13">
        <v>9</v>
      </c>
      <c r="H76" s="13">
        <v>30</v>
      </c>
      <c r="I76" s="13">
        <v>6</v>
      </c>
      <c r="J76" s="13">
        <v>46</v>
      </c>
      <c r="K76" s="13">
        <v>26</v>
      </c>
      <c r="L76" s="89">
        <f t="shared" si="10"/>
        <v>0.2</v>
      </c>
      <c r="M76" s="92">
        <f t="shared" si="11"/>
        <v>144</v>
      </c>
      <c r="N76" s="13">
        <v>1</v>
      </c>
      <c r="O76" s="108">
        <f t="shared" si="8"/>
        <v>144</v>
      </c>
    </row>
    <row r="77" spans="1:15" hidden="1" x14ac:dyDescent="0.25">
      <c r="A77" s="55">
        <v>73</v>
      </c>
      <c r="B77" s="13"/>
      <c r="C77" s="56" t="s">
        <v>420</v>
      </c>
      <c r="D77" s="13" t="s">
        <v>460</v>
      </c>
      <c r="E77" s="13">
        <v>5</v>
      </c>
      <c r="F77" s="117">
        <f t="shared" si="9"/>
        <v>1.25</v>
      </c>
      <c r="G77" s="13">
        <v>29</v>
      </c>
      <c r="H77" s="13">
        <v>90</v>
      </c>
      <c r="I77" s="13">
        <v>19</v>
      </c>
      <c r="J77" s="13">
        <v>162</v>
      </c>
      <c r="K77" s="13">
        <v>31</v>
      </c>
      <c r="L77" s="89">
        <f t="shared" si="10"/>
        <v>0.21111111111111111</v>
      </c>
      <c r="M77" s="92">
        <f t="shared" si="11"/>
        <v>152</v>
      </c>
      <c r="N77" s="13">
        <v>1</v>
      </c>
      <c r="O77" s="102">
        <f t="shared" si="8"/>
        <v>152</v>
      </c>
    </row>
    <row r="78" spans="1:15" hidden="1" x14ac:dyDescent="0.25">
      <c r="A78" s="55">
        <v>74</v>
      </c>
      <c r="B78" s="13"/>
      <c r="C78" s="56" t="s">
        <v>118</v>
      </c>
      <c r="D78" s="13" t="s">
        <v>461</v>
      </c>
      <c r="E78" s="13">
        <v>6</v>
      </c>
      <c r="F78" s="117">
        <f t="shared" si="9"/>
        <v>1.5</v>
      </c>
      <c r="G78" s="13">
        <v>40</v>
      </c>
      <c r="H78" s="13">
        <v>150</v>
      </c>
      <c r="I78" s="13">
        <v>26</v>
      </c>
      <c r="J78" s="13">
        <v>216</v>
      </c>
      <c r="K78" s="13">
        <v>30</v>
      </c>
      <c r="L78" s="89">
        <f t="shared" si="10"/>
        <v>0.17333333333333334</v>
      </c>
      <c r="M78" s="92">
        <f t="shared" si="11"/>
        <v>124.80000000000001</v>
      </c>
      <c r="N78" s="13">
        <v>1</v>
      </c>
      <c r="O78" s="108">
        <f t="shared" si="8"/>
        <v>124.80000000000001</v>
      </c>
    </row>
    <row r="79" spans="1:15" hidden="1" x14ac:dyDescent="0.25">
      <c r="A79" s="55">
        <v>75</v>
      </c>
      <c r="B79" s="13"/>
      <c r="C79" s="56" t="s">
        <v>119</v>
      </c>
      <c r="D79" s="13" t="s">
        <v>462</v>
      </c>
      <c r="E79" s="13">
        <v>6</v>
      </c>
      <c r="F79" s="117">
        <f t="shared" si="9"/>
        <v>1.5</v>
      </c>
      <c r="G79" s="13">
        <v>38</v>
      </c>
      <c r="H79" s="13">
        <v>180</v>
      </c>
      <c r="I79" s="13">
        <v>24</v>
      </c>
      <c r="J79" s="13">
        <v>205</v>
      </c>
      <c r="K79" s="13">
        <v>34</v>
      </c>
      <c r="L79" s="89">
        <f t="shared" si="10"/>
        <v>0.13333333333333333</v>
      </c>
      <c r="M79" s="92">
        <f t="shared" si="11"/>
        <v>96</v>
      </c>
      <c r="N79" s="13">
        <v>1</v>
      </c>
      <c r="O79" s="108">
        <f t="shared" si="8"/>
        <v>96</v>
      </c>
    </row>
    <row r="80" spans="1:15" hidden="1" x14ac:dyDescent="0.25">
      <c r="A80" s="52">
        <v>76</v>
      </c>
      <c r="B80" s="53"/>
      <c r="C80" s="54" t="s">
        <v>120</v>
      </c>
      <c r="D80" s="53" t="s">
        <v>121</v>
      </c>
      <c r="E80" s="53">
        <v>5</v>
      </c>
      <c r="F80" s="117">
        <f t="shared" si="9"/>
        <v>1.25</v>
      </c>
      <c r="G80" s="53">
        <v>28</v>
      </c>
      <c r="H80" s="53">
        <v>120</v>
      </c>
      <c r="I80" s="53">
        <v>20</v>
      </c>
      <c r="J80" s="243">
        <v>172</v>
      </c>
      <c r="K80" s="53">
        <v>29</v>
      </c>
      <c r="L80" s="89">
        <f t="shared" si="10"/>
        <v>0.16666666666666666</v>
      </c>
      <c r="M80" s="92">
        <f t="shared" si="11"/>
        <v>120</v>
      </c>
      <c r="N80" s="53">
        <v>1</v>
      </c>
      <c r="O80" s="108">
        <f t="shared" si="8"/>
        <v>120</v>
      </c>
    </row>
    <row r="81" spans="1:15" hidden="1" x14ac:dyDescent="0.25">
      <c r="A81" s="52">
        <v>77</v>
      </c>
      <c r="B81" s="53"/>
      <c r="C81" s="54" t="s">
        <v>122</v>
      </c>
      <c r="D81" s="53" t="s">
        <v>357</v>
      </c>
      <c r="E81" s="53">
        <v>5</v>
      </c>
      <c r="F81" s="117">
        <f t="shared" si="9"/>
        <v>1.25</v>
      </c>
      <c r="G81" s="53">
        <v>55</v>
      </c>
      <c r="H81" s="53">
        <v>180</v>
      </c>
      <c r="I81" s="53">
        <v>42</v>
      </c>
      <c r="J81" s="53">
        <v>352</v>
      </c>
      <c r="K81" s="53">
        <v>33</v>
      </c>
      <c r="L81" s="89">
        <f t="shared" si="10"/>
        <v>0.23333333333333334</v>
      </c>
      <c r="M81" s="92">
        <f t="shared" si="11"/>
        <v>168</v>
      </c>
      <c r="N81" s="53">
        <v>1</v>
      </c>
      <c r="O81" s="108">
        <f t="shared" si="8"/>
        <v>168</v>
      </c>
    </row>
    <row r="82" spans="1:15" hidden="1" x14ac:dyDescent="0.25">
      <c r="A82" s="52">
        <v>78</v>
      </c>
      <c r="B82" s="53"/>
      <c r="C82" s="54" t="s">
        <v>123</v>
      </c>
      <c r="D82" s="53" t="s">
        <v>124</v>
      </c>
      <c r="E82" s="53">
        <v>7</v>
      </c>
      <c r="F82" s="117">
        <f t="shared" si="9"/>
        <v>1.75</v>
      </c>
      <c r="G82" s="53">
        <v>60</v>
      </c>
      <c r="H82" s="53">
        <v>240</v>
      </c>
      <c r="I82" s="53">
        <v>40</v>
      </c>
      <c r="J82" s="53">
        <v>331</v>
      </c>
      <c r="K82" s="53">
        <v>34</v>
      </c>
      <c r="L82" s="89">
        <f t="shared" si="10"/>
        <v>0.16666666666666666</v>
      </c>
      <c r="M82" s="92">
        <f t="shared" si="11"/>
        <v>120</v>
      </c>
      <c r="N82" s="53">
        <v>1</v>
      </c>
      <c r="O82" s="108">
        <f t="shared" si="8"/>
        <v>120</v>
      </c>
    </row>
    <row r="83" spans="1:15" hidden="1" x14ac:dyDescent="0.25">
      <c r="A83" s="52">
        <v>79</v>
      </c>
      <c r="B83" s="53"/>
      <c r="C83" s="54" t="s">
        <v>125</v>
      </c>
      <c r="D83" s="53" t="s">
        <v>126</v>
      </c>
      <c r="E83" s="53">
        <v>6</v>
      </c>
      <c r="F83" s="117">
        <f t="shared" si="9"/>
        <v>1.5</v>
      </c>
      <c r="G83" s="53">
        <v>61</v>
      </c>
      <c r="H83" s="53">
        <v>150</v>
      </c>
      <c r="I83" s="53">
        <v>41</v>
      </c>
      <c r="J83" s="53">
        <v>342</v>
      </c>
      <c r="K83" s="53">
        <v>39</v>
      </c>
      <c r="L83" s="89">
        <f t="shared" si="10"/>
        <v>0.27333333333333332</v>
      </c>
      <c r="M83" s="92">
        <f t="shared" si="11"/>
        <v>196.79999999999998</v>
      </c>
      <c r="N83" s="53">
        <v>1</v>
      </c>
      <c r="O83" s="102">
        <f t="shared" si="8"/>
        <v>196.79999999999998</v>
      </c>
    </row>
    <row r="84" spans="1:15" hidden="1" x14ac:dyDescent="0.25">
      <c r="A84" s="159">
        <v>80</v>
      </c>
      <c r="B84" s="160"/>
      <c r="C84" s="161" t="s">
        <v>127</v>
      </c>
      <c r="D84" s="160" t="s">
        <v>128</v>
      </c>
      <c r="E84" s="160">
        <v>7</v>
      </c>
      <c r="F84" s="117">
        <f t="shared" si="9"/>
        <v>1.75</v>
      </c>
      <c r="G84" s="160">
        <v>35</v>
      </c>
      <c r="H84" s="160">
        <v>360</v>
      </c>
      <c r="I84" s="160">
        <v>26</v>
      </c>
      <c r="J84" s="160">
        <v>198</v>
      </c>
      <c r="K84" s="160">
        <v>35</v>
      </c>
      <c r="L84" s="162">
        <f t="shared" si="10"/>
        <v>7.2222222222222215E-2</v>
      </c>
      <c r="M84" s="92">
        <f t="shared" si="11"/>
        <v>51.999999999999993</v>
      </c>
      <c r="N84" s="8">
        <v>1</v>
      </c>
      <c r="O84" s="108">
        <f t="shared" si="8"/>
        <v>51.999999999999993</v>
      </c>
    </row>
    <row r="85" spans="1:15" hidden="1" x14ac:dyDescent="0.25">
      <c r="A85" s="159">
        <v>81</v>
      </c>
      <c r="B85" s="160"/>
      <c r="C85" s="161" t="s">
        <v>129</v>
      </c>
      <c r="D85" s="160" t="s">
        <v>130</v>
      </c>
      <c r="E85" s="160">
        <v>9</v>
      </c>
      <c r="F85" s="117">
        <f t="shared" si="9"/>
        <v>2.25</v>
      </c>
      <c r="G85" s="160">
        <v>42</v>
      </c>
      <c r="H85" s="160">
        <v>420</v>
      </c>
      <c r="I85" s="160">
        <v>29</v>
      </c>
      <c r="J85" s="160">
        <v>230</v>
      </c>
      <c r="K85" s="160">
        <v>36</v>
      </c>
      <c r="L85" s="162">
        <f t="shared" si="10"/>
        <v>6.9047619047619052E-2</v>
      </c>
      <c r="M85" s="92">
        <f t="shared" si="11"/>
        <v>49.714285714285715</v>
      </c>
      <c r="N85" s="8">
        <v>1</v>
      </c>
      <c r="O85" s="108">
        <f t="shared" si="8"/>
        <v>49.714285714285715</v>
      </c>
    </row>
    <row r="86" spans="1:15" hidden="1" x14ac:dyDescent="0.25">
      <c r="A86" s="159">
        <v>82</v>
      </c>
      <c r="B86" s="160"/>
      <c r="C86" s="161" t="s">
        <v>131</v>
      </c>
      <c r="D86" s="160" t="s">
        <v>359</v>
      </c>
      <c r="E86" s="160">
        <v>10</v>
      </c>
      <c r="F86" s="117">
        <f t="shared" si="9"/>
        <v>2.5</v>
      </c>
      <c r="G86" s="160">
        <v>73</v>
      </c>
      <c r="H86" s="160">
        <v>480</v>
      </c>
      <c r="I86" s="160">
        <v>46</v>
      </c>
      <c r="J86" s="160">
        <v>385</v>
      </c>
      <c r="K86" s="160">
        <v>37</v>
      </c>
      <c r="L86" s="162">
        <f t="shared" si="10"/>
        <v>9.583333333333334E-2</v>
      </c>
      <c r="M86" s="92">
        <f t="shared" si="11"/>
        <v>69</v>
      </c>
      <c r="N86" s="8">
        <v>1</v>
      </c>
      <c r="O86" s="102">
        <f t="shared" si="8"/>
        <v>69</v>
      </c>
    </row>
    <row r="87" spans="1:15" hidden="1" x14ac:dyDescent="0.25">
      <c r="A87" s="159">
        <v>83</v>
      </c>
      <c r="B87" s="160"/>
      <c r="C87" s="161" t="s">
        <v>132</v>
      </c>
      <c r="D87" s="160" t="s">
        <v>358</v>
      </c>
      <c r="E87" s="160">
        <v>8</v>
      </c>
      <c r="F87" s="117">
        <f t="shared" si="9"/>
        <v>2</v>
      </c>
      <c r="G87" s="160">
        <v>60</v>
      </c>
      <c r="H87" s="160">
        <v>420</v>
      </c>
      <c r="I87" s="160">
        <v>39</v>
      </c>
      <c r="J87" s="160">
        <v>327</v>
      </c>
      <c r="K87" s="160">
        <v>38</v>
      </c>
      <c r="L87" s="162">
        <f t="shared" si="10"/>
        <v>9.285714285714286E-2</v>
      </c>
      <c r="M87" s="92">
        <f t="shared" si="11"/>
        <v>66.857142857142861</v>
      </c>
      <c r="N87" s="8">
        <v>1</v>
      </c>
      <c r="O87" s="108">
        <f t="shared" si="8"/>
        <v>66.857142857142861</v>
      </c>
    </row>
    <row r="88" spans="1:15" hidden="1" x14ac:dyDescent="0.25">
      <c r="A88" s="183">
        <v>84</v>
      </c>
      <c r="B88" s="33"/>
      <c r="C88" s="47" t="s">
        <v>133</v>
      </c>
      <c r="D88" s="33" t="s">
        <v>134</v>
      </c>
      <c r="E88" s="33">
        <v>5</v>
      </c>
      <c r="F88" s="117">
        <f t="shared" si="9"/>
        <v>1.25</v>
      </c>
      <c r="G88" s="33">
        <v>97</v>
      </c>
      <c r="H88" s="33">
        <v>120</v>
      </c>
      <c r="I88" s="33">
        <v>50</v>
      </c>
      <c r="J88" s="33">
        <v>424</v>
      </c>
      <c r="K88" s="33">
        <v>38</v>
      </c>
      <c r="L88" s="184">
        <f t="shared" si="10"/>
        <v>0.41666666666666669</v>
      </c>
      <c r="M88" s="92">
        <f t="shared" si="11"/>
        <v>300</v>
      </c>
      <c r="O88" s="108">
        <f t="shared" si="8"/>
        <v>0</v>
      </c>
    </row>
    <row r="89" spans="1:15" hidden="1" x14ac:dyDescent="0.25">
      <c r="A89" s="183">
        <v>85</v>
      </c>
      <c r="B89" s="33"/>
      <c r="C89" s="47" t="s">
        <v>135</v>
      </c>
      <c r="D89" s="33" t="s">
        <v>136</v>
      </c>
      <c r="E89" s="33">
        <v>6</v>
      </c>
      <c r="F89" s="117">
        <f t="shared" si="9"/>
        <v>1.5</v>
      </c>
      <c r="G89" s="33">
        <v>96</v>
      </c>
      <c r="H89" s="33">
        <v>180</v>
      </c>
      <c r="I89" s="33">
        <v>72</v>
      </c>
      <c r="J89" s="33">
        <v>608</v>
      </c>
      <c r="K89" s="33">
        <v>39</v>
      </c>
      <c r="L89" s="184">
        <f t="shared" si="10"/>
        <v>0.4</v>
      </c>
      <c r="M89" s="92">
        <f t="shared" si="11"/>
        <v>288</v>
      </c>
      <c r="O89" s="108">
        <f t="shared" si="8"/>
        <v>0</v>
      </c>
    </row>
    <row r="90" spans="1:15" hidden="1" x14ac:dyDescent="0.25">
      <c r="A90" s="183">
        <v>86</v>
      </c>
      <c r="B90" s="33"/>
      <c r="C90" s="47" t="s">
        <v>137</v>
      </c>
      <c r="D90" s="33" t="s">
        <v>138</v>
      </c>
      <c r="E90" s="33">
        <v>7</v>
      </c>
      <c r="F90" s="117">
        <f t="shared" si="9"/>
        <v>1.75</v>
      </c>
      <c r="G90" s="33">
        <v>112</v>
      </c>
      <c r="H90" s="33">
        <v>240</v>
      </c>
      <c r="I90" s="33">
        <v>84</v>
      </c>
      <c r="J90" s="33">
        <v>705</v>
      </c>
      <c r="K90" s="33">
        <v>40</v>
      </c>
      <c r="L90" s="184">
        <f t="shared" si="10"/>
        <v>0.35</v>
      </c>
      <c r="M90" s="92">
        <f t="shared" si="11"/>
        <v>251.99999999999997</v>
      </c>
      <c r="O90" s="108">
        <f t="shared" si="8"/>
        <v>0</v>
      </c>
    </row>
    <row r="91" spans="1:15" hidden="1" x14ac:dyDescent="0.25">
      <c r="A91" s="2">
        <v>87</v>
      </c>
      <c r="B91" s="50"/>
      <c r="C91" s="51" t="s">
        <v>139</v>
      </c>
      <c r="D91" s="50" t="s">
        <v>463</v>
      </c>
      <c r="E91" s="50">
        <v>1</v>
      </c>
      <c r="F91" s="117">
        <f t="shared" si="9"/>
        <v>0.25</v>
      </c>
      <c r="G91" s="50">
        <v>46</v>
      </c>
      <c r="H91" s="50">
        <v>5</v>
      </c>
      <c r="I91" s="50">
        <v>29</v>
      </c>
      <c r="J91" s="50">
        <v>248</v>
      </c>
      <c r="K91" s="50">
        <v>42</v>
      </c>
      <c r="L91" s="88">
        <f t="shared" si="10"/>
        <v>5.8</v>
      </c>
      <c r="M91" s="92">
        <f t="shared" si="11"/>
        <v>4176</v>
      </c>
      <c r="O91" s="108">
        <f t="shared" si="8"/>
        <v>0</v>
      </c>
    </row>
    <row r="92" spans="1:15" hidden="1" x14ac:dyDescent="0.25">
      <c r="A92" s="2">
        <v>88</v>
      </c>
      <c r="B92" s="50"/>
      <c r="C92" s="51" t="s">
        <v>140</v>
      </c>
      <c r="D92" s="50" t="s">
        <v>464</v>
      </c>
      <c r="E92" s="50">
        <v>2</v>
      </c>
      <c r="F92" s="117">
        <f t="shared" si="9"/>
        <v>0.5</v>
      </c>
      <c r="G92" s="50">
        <v>41</v>
      </c>
      <c r="H92" s="50">
        <v>10</v>
      </c>
      <c r="I92" s="50">
        <v>26</v>
      </c>
      <c r="J92" s="50">
        <v>219</v>
      </c>
      <c r="K92" s="50">
        <v>43</v>
      </c>
      <c r="L92" s="88">
        <f t="shared" si="10"/>
        <v>2.6</v>
      </c>
      <c r="M92" s="92">
        <f t="shared" si="11"/>
        <v>1872</v>
      </c>
      <c r="O92" s="108">
        <f t="shared" si="8"/>
        <v>0</v>
      </c>
    </row>
    <row r="93" spans="1:15" hidden="1" x14ac:dyDescent="0.25">
      <c r="A93" s="2">
        <v>89</v>
      </c>
      <c r="B93" s="50"/>
      <c r="C93" s="51" t="s">
        <v>141</v>
      </c>
      <c r="D93" s="50" t="s">
        <v>465</v>
      </c>
      <c r="E93" s="50">
        <v>2</v>
      </c>
      <c r="F93" s="117">
        <f t="shared" si="9"/>
        <v>0.5</v>
      </c>
      <c r="G93" s="50">
        <v>55</v>
      </c>
      <c r="H93" s="50">
        <v>15</v>
      </c>
      <c r="I93" s="50">
        <v>19</v>
      </c>
      <c r="J93" s="50">
        <v>126</v>
      </c>
      <c r="K93" s="50">
        <v>45</v>
      </c>
      <c r="L93" s="88">
        <f t="shared" si="10"/>
        <v>1.2666666666666666</v>
      </c>
      <c r="M93" s="92">
        <f t="shared" si="11"/>
        <v>912</v>
      </c>
      <c r="O93" s="108">
        <f t="shared" si="8"/>
        <v>0</v>
      </c>
    </row>
    <row r="94" spans="1:15" hidden="1" x14ac:dyDescent="0.25">
      <c r="A94" s="2">
        <v>90</v>
      </c>
      <c r="B94" s="50"/>
      <c r="C94" s="51" t="s">
        <v>142</v>
      </c>
      <c r="D94" s="50" t="s">
        <v>361</v>
      </c>
      <c r="E94" s="50">
        <v>3</v>
      </c>
      <c r="F94" s="117">
        <f t="shared" si="9"/>
        <v>0.75</v>
      </c>
      <c r="G94" s="50">
        <v>50</v>
      </c>
      <c r="H94" s="50">
        <v>25</v>
      </c>
      <c r="I94" s="50">
        <v>32</v>
      </c>
      <c r="J94" s="50">
        <v>270</v>
      </c>
      <c r="K94" s="50">
        <v>46</v>
      </c>
      <c r="L94" s="88">
        <f t="shared" si="10"/>
        <v>1.28</v>
      </c>
      <c r="M94" s="92">
        <f t="shared" si="11"/>
        <v>921.6</v>
      </c>
      <c r="O94" s="108">
        <f t="shared" si="8"/>
        <v>0</v>
      </c>
    </row>
    <row r="95" spans="1:15" hidden="1" x14ac:dyDescent="0.25">
      <c r="A95" s="2">
        <v>91</v>
      </c>
      <c r="B95" s="50"/>
      <c r="C95" s="51" t="s">
        <v>143</v>
      </c>
      <c r="D95" s="50" t="s">
        <v>466</v>
      </c>
      <c r="E95" s="50">
        <v>3</v>
      </c>
      <c r="F95" s="117">
        <f t="shared" si="9"/>
        <v>0.75</v>
      </c>
      <c r="G95" s="50">
        <v>57</v>
      </c>
      <c r="H95" s="50">
        <v>30</v>
      </c>
      <c r="I95" s="50">
        <v>16</v>
      </c>
      <c r="J95" s="50">
        <v>133</v>
      </c>
      <c r="K95" s="50">
        <v>47</v>
      </c>
      <c r="L95" s="88">
        <f t="shared" si="10"/>
        <v>0.53333333333333333</v>
      </c>
      <c r="M95" s="92">
        <f t="shared" si="11"/>
        <v>384</v>
      </c>
      <c r="O95" s="108">
        <f t="shared" si="8"/>
        <v>0</v>
      </c>
    </row>
    <row r="96" spans="1:15" hidden="1" x14ac:dyDescent="0.25">
      <c r="A96" s="199">
        <v>92</v>
      </c>
      <c r="B96" s="200"/>
      <c r="C96" s="201" t="s">
        <v>144</v>
      </c>
      <c r="D96" s="200" t="s">
        <v>467</v>
      </c>
      <c r="E96" s="200">
        <v>5</v>
      </c>
      <c r="F96" s="117">
        <f t="shared" si="9"/>
        <v>1.25</v>
      </c>
      <c r="G96" s="200">
        <v>28</v>
      </c>
      <c r="H96" s="200">
        <v>90</v>
      </c>
      <c r="I96" s="200">
        <v>21</v>
      </c>
      <c r="J96" s="200">
        <v>176</v>
      </c>
      <c r="K96" s="200">
        <v>52</v>
      </c>
      <c r="L96" s="202">
        <f t="shared" si="10"/>
        <v>0.23333333333333334</v>
      </c>
      <c r="M96" s="92">
        <f t="shared" si="11"/>
        <v>168</v>
      </c>
      <c r="O96" s="108">
        <f t="shared" si="8"/>
        <v>0</v>
      </c>
    </row>
    <row r="97" spans="1:17" hidden="1" x14ac:dyDescent="0.25">
      <c r="A97" s="199">
        <v>93</v>
      </c>
      <c r="B97" s="200"/>
      <c r="C97" s="201" t="s">
        <v>362</v>
      </c>
      <c r="D97" s="200" t="s">
        <v>145</v>
      </c>
      <c r="E97" s="200">
        <v>5</v>
      </c>
      <c r="F97" s="117">
        <f t="shared" si="9"/>
        <v>1.25</v>
      </c>
      <c r="G97" s="200">
        <v>49</v>
      </c>
      <c r="H97" s="200">
        <v>120</v>
      </c>
      <c r="I97" s="200">
        <v>31</v>
      </c>
      <c r="J97" s="200">
        <v>255</v>
      </c>
      <c r="K97" s="200">
        <v>51</v>
      </c>
      <c r="L97" s="202">
        <f t="shared" si="10"/>
        <v>0.25833333333333336</v>
      </c>
      <c r="M97" s="92">
        <f t="shared" si="11"/>
        <v>186.00000000000003</v>
      </c>
      <c r="O97" s="108">
        <f t="shared" si="8"/>
        <v>0</v>
      </c>
    </row>
    <row r="98" spans="1:17" hidden="1" x14ac:dyDescent="0.25">
      <c r="A98" s="199">
        <v>94</v>
      </c>
      <c r="B98" s="200"/>
      <c r="C98" s="201" t="s">
        <v>146</v>
      </c>
      <c r="D98" s="200" t="s">
        <v>363</v>
      </c>
      <c r="E98" s="200">
        <v>15</v>
      </c>
      <c r="F98" s="117">
        <f t="shared" si="9"/>
        <v>3.75</v>
      </c>
      <c r="G98" s="200">
        <v>96</v>
      </c>
      <c r="H98" s="200">
        <f>24*60</f>
        <v>1440</v>
      </c>
      <c r="I98" s="200">
        <v>81</v>
      </c>
      <c r="J98" s="200">
        <v>684</v>
      </c>
      <c r="K98" s="200">
        <v>60</v>
      </c>
      <c r="L98" s="202"/>
      <c r="M98" s="92"/>
      <c r="O98" s="108"/>
    </row>
    <row r="99" spans="1:17" hidden="1" x14ac:dyDescent="0.25">
      <c r="A99" s="199">
        <v>95</v>
      </c>
      <c r="B99" s="200"/>
      <c r="C99" s="201" t="s">
        <v>147</v>
      </c>
      <c r="D99" s="200" t="s">
        <v>364</v>
      </c>
      <c r="E99" s="200">
        <v>12</v>
      </c>
      <c r="F99" s="117">
        <f t="shared" si="9"/>
        <v>3</v>
      </c>
      <c r="G99" s="200">
        <v>55</v>
      </c>
      <c r="H99" s="200">
        <f>12*60</f>
        <v>720</v>
      </c>
      <c r="I99" s="200">
        <v>41</v>
      </c>
      <c r="J99" s="200">
        <v>342</v>
      </c>
      <c r="K99" s="200">
        <v>57</v>
      </c>
      <c r="L99" s="202"/>
      <c r="M99" s="92"/>
      <c r="O99" s="108"/>
    </row>
    <row r="100" spans="1:17" hidden="1" x14ac:dyDescent="0.25">
      <c r="A100" s="199">
        <v>96</v>
      </c>
      <c r="B100" s="200"/>
      <c r="C100" s="201" t="s">
        <v>148</v>
      </c>
      <c r="D100" s="200" t="s">
        <v>365</v>
      </c>
      <c r="E100" s="200">
        <v>14</v>
      </c>
      <c r="F100" s="117">
        <f t="shared" si="9"/>
        <v>3.5</v>
      </c>
      <c r="G100" s="200">
        <v>70</v>
      </c>
      <c r="H100" s="200">
        <f>20*60</f>
        <v>1200</v>
      </c>
      <c r="I100" s="200">
        <v>55</v>
      </c>
      <c r="J100" s="200">
        <v>460</v>
      </c>
      <c r="K100" s="200">
        <v>54</v>
      </c>
      <c r="L100" s="202"/>
      <c r="M100" s="92"/>
      <c r="O100" s="108"/>
    </row>
    <row r="101" spans="1:17" hidden="1" x14ac:dyDescent="0.25">
      <c r="A101" s="159">
        <v>97</v>
      </c>
      <c r="B101" s="160"/>
      <c r="C101" s="161" t="s">
        <v>156</v>
      </c>
      <c r="D101" s="160" t="s">
        <v>366</v>
      </c>
      <c r="E101" s="160" t="s">
        <v>174</v>
      </c>
      <c r="F101" s="117"/>
      <c r="G101" s="160">
        <v>3</v>
      </c>
      <c r="H101" s="160"/>
      <c r="I101" s="160"/>
      <c r="J101" s="160">
        <v>18</v>
      </c>
      <c r="K101" s="160"/>
      <c r="L101" s="162"/>
      <c r="M101" s="92"/>
      <c r="O101" s="108"/>
    </row>
    <row r="102" spans="1:17" hidden="1" x14ac:dyDescent="0.25">
      <c r="A102" s="159">
        <v>98</v>
      </c>
      <c r="B102" s="160"/>
      <c r="C102" s="161" t="s">
        <v>157</v>
      </c>
      <c r="D102" s="160" t="s">
        <v>367</v>
      </c>
      <c r="E102" s="160" t="s">
        <v>174</v>
      </c>
      <c r="F102" s="117"/>
      <c r="G102" s="160">
        <v>4</v>
      </c>
      <c r="H102" s="160"/>
      <c r="I102" s="160"/>
      <c r="J102" s="160">
        <v>21</v>
      </c>
      <c r="K102" s="160"/>
      <c r="L102" s="162"/>
      <c r="M102" s="92"/>
      <c r="O102" s="108"/>
    </row>
    <row r="103" spans="1:17" hidden="1" x14ac:dyDescent="0.25">
      <c r="A103" s="159">
        <v>99</v>
      </c>
      <c r="B103" s="160"/>
      <c r="C103" s="161" t="s">
        <v>158</v>
      </c>
      <c r="D103" s="160" t="s">
        <v>421</v>
      </c>
      <c r="E103" s="160" t="s">
        <v>174</v>
      </c>
      <c r="F103" s="117"/>
      <c r="G103" s="160">
        <v>5</v>
      </c>
      <c r="H103" s="160"/>
      <c r="I103" s="160"/>
      <c r="J103" s="160">
        <v>32</v>
      </c>
      <c r="K103" s="160"/>
      <c r="L103" s="162"/>
      <c r="M103" s="92"/>
      <c r="O103" s="108"/>
    </row>
    <row r="104" spans="1:17" hidden="1" x14ac:dyDescent="0.25">
      <c r="A104" s="7">
        <v>100</v>
      </c>
      <c r="B104" s="8"/>
      <c r="C104" s="8" t="s">
        <v>295</v>
      </c>
      <c r="D104" s="8" t="s">
        <v>309</v>
      </c>
      <c r="E104" s="8"/>
      <c r="F104" s="117">
        <f t="shared" si="9"/>
        <v>0</v>
      </c>
      <c r="G104" s="8">
        <v>8</v>
      </c>
      <c r="H104" s="8"/>
      <c r="I104" s="8"/>
      <c r="J104" s="8">
        <v>270</v>
      </c>
      <c r="K104" s="8"/>
      <c r="L104" s="90"/>
      <c r="M104" s="92"/>
      <c r="O104">
        <f>SUBTOTAL(9,O5:O35)</f>
        <v>4668</v>
      </c>
      <c r="P104">
        <f>SUBTOTAL(9,O2,O22:O35)</f>
        <v>3804</v>
      </c>
      <c r="Q104" s="86">
        <f>SUBTOTAL(9,O3,O22:O35)</f>
        <v>4668</v>
      </c>
    </row>
    <row r="105" spans="1:17" hidden="1" x14ac:dyDescent="0.25">
      <c r="A105" s="7">
        <v>101</v>
      </c>
      <c r="B105" s="8"/>
      <c r="C105" s="8" t="s">
        <v>296</v>
      </c>
      <c r="D105" s="8" t="s">
        <v>310</v>
      </c>
      <c r="E105" s="8"/>
      <c r="F105" s="117">
        <f t="shared" si="9"/>
        <v>0</v>
      </c>
      <c r="G105" s="8">
        <v>8</v>
      </c>
      <c r="H105" s="8"/>
      <c r="I105" s="8"/>
      <c r="J105" s="8">
        <v>270</v>
      </c>
      <c r="K105" s="8"/>
      <c r="L105" s="90"/>
      <c r="O105">
        <f>SUBTOTAL(9,O2,O22,O27,O35,O40,O44,O47)</f>
        <v>3552</v>
      </c>
    </row>
    <row r="106" spans="1:17" hidden="1" x14ac:dyDescent="0.25">
      <c r="A106" s="7">
        <v>102</v>
      </c>
      <c r="B106" s="8"/>
      <c r="C106" s="8" t="s">
        <v>297</v>
      </c>
      <c r="D106" s="8" t="s">
        <v>311</v>
      </c>
      <c r="E106" s="8"/>
      <c r="F106" s="117">
        <f t="shared" si="9"/>
        <v>0</v>
      </c>
      <c r="G106" s="8">
        <v>8</v>
      </c>
      <c r="H106" s="8"/>
      <c r="I106" s="8"/>
      <c r="J106" s="8">
        <v>270</v>
      </c>
      <c r="K106" s="8"/>
      <c r="L106" s="90"/>
      <c r="O106" s="12">
        <f>SUBTOTAL(9,O2,O15:O27,O35:O36,O41,O44,O48:O50,O56,O63)</f>
        <v>4296</v>
      </c>
    </row>
    <row r="107" spans="1:17" hidden="1" x14ac:dyDescent="0.25">
      <c r="A107" s="7">
        <v>103</v>
      </c>
      <c r="B107" s="8"/>
      <c r="C107" s="8" t="s">
        <v>298</v>
      </c>
      <c r="D107" s="8" t="s">
        <v>312</v>
      </c>
      <c r="E107" s="8"/>
      <c r="F107" s="117">
        <f t="shared" si="9"/>
        <v>0</v>
      </c>
      <c r="G107" s="8">
        <v>8</v>
      </c>
      <c r="H107" s="8"/>
      <c r="I107" s="8"/>
      <c r="J107" s="8">
        <v>270</v>
      </c>
      <c r="K107" s="8"/>
      <c r="L107" s="90"/>
    </row>
    <row r="108" spans="1:17" hidden="1" x14ac:dyDescent="0.25">
      <c r="A108" s="7">
        <v>104</v>
      </c>
      <c r="C108" s="8" t="s">
        <v>299</v>
      </c>
      <c r="D108" s="8" t="s">
        <v>313</v>
      </c>
      <c r="E108" s="8"/>
      <c r="F108" s="117">
        <f t="shared" si="9"/>
        <v>0</v>
      </c>
      <c r="G108" s="8">
        <v>8</v>
      </c>
      <c r="H108" s="8"/>
      <c r="I108" s="8"/>
      <c r="J108" s="8">
        <v>270</v>
      </c>
      <c r="K108" s="8"/>
      <c r="L108" s="90"/>
    </row>
    <row r="109" spans="1:17" hidden="1" x14ac:dyDescent="0.25">
      <c r="A109" s="7">
        <v>105</v>
      </c>
      <c r="C109" s="8" t="s">
        <v>300</v>
      </c>
      <c r="D109" s="8" t="s">
        <v>314</v>
      </c>
      <c r="E109" s="8"/>
      <c r="F109" s="117">
        <f t="shared" si="9"/>
        <v>0</v>
      </c>
      <c r="G109" s="8">
        <v>8</v>
      </c>
      <c r="H109" s="8"/>
      <c r="I109" s="8"/>
      <c r="J109" s="8">
        <v>270</v>
      </c>
      <c r="K109" s="8"/>
      <c r="L109" s="90"/>
    </row>
    <row r="110" spans="1:17" hidden="1" x14ac:dyDescent="0.25">
      <c r="A110" s="7">
        <v>106</v>
      </c>
      <c r="C110" s="8" t="s">
        <v>301</v>
      </c>
      <c r="D110" s="8" t="s">
        <v>315</v>
      </c>
      <c r="E110" s="8"/>
      <c r="F110" s="117">
        <f t="shared" si="9"/>
        <v>0</v>
      </c>
      <c r="G110" s="8">
        <v>3</v>
      </c>
      <c r="H110" s="8"/>
      <c r="I110" s="8"/>
      <c r="J110" s="8">
        <v>36</v>
      </c>
      <c r="K110" s="8"/>
      <c r="L110" s="90"/>
    </row>
    <row r="111" spans="1:17" hidden="1" x14ac:dyDescent="0.25">
      <c r="A111" s="7">
        <v>107</v>
      </c>
      <c r="C111" s="8" t="s">
        <v>302</v>
      </c>
      <c r="D111" s="8" t="s">
        <v>316</v>
      </c>
      <c r="E111" s="8"/>
      <c r="F111" s="117">
        <f t="shared" si="9"/>
        <v>0</v>
      </c>
      <c r="G111" s="8">
        <v>5</v>
      </c>
      <c r="H111" s="8"/>
      <c r="I111" s="8"/>
      <c r="J111" s="8">
        <v>54</v>
      </c>
      <c r="K111" s="8"/>
      <c r="L111" s="90"/>
    </row>
    <row r="112" spans="1:17" hidden="1" x14ac:dyDescent="0.25">
      <c r="A112" s="7">
        <v>108</v>
      </c>
      <c r="C112" s="8" t="s">
        <v>303</v>
      </c>
      <c r="D112" s="8" t="s">
        <v>317</v>
      </c>
      <c r="E112" s="8"/>
      <c r="F112" s="117">
        <f t="shared" si="9"/>
        <v>0</v>
      </c>
      <c r="G112" s="8">
        <v>10</v>
      </c>
      <c r="H112" s="8"/>
      <c r="I112" s="8"/>
      <c r="J112" s="8">
        <v>108</v>
      </c>
      <c r="K112" s="8"/>
      <c r="L112" s="90"/>
    </row>
    <row r="113" spans="1:12" hidden="1" x14ac:dyDescent="0.25">
      <c r="A113" s="7">
        <v>109</v>
      </c>
      <c r="C113" s="8" t="s">
        <v>304</v>
      </c>
      <c r="D113" s="8" t="s">
        <v>318</v>
      </c>
      <c r="E113" s="8"/>
      <c r="F113" s="117">
        <f t="shared" si="9"/>
        <v>0</v>
      </c>
      <c r="G113" s="8">
        <v>8</v>
      </c>
      <c r="H113" s="8"/>
      <c r="I113" s="8"/>
      <c r="J113" s="8">
        <v>403</v>
      </c>
      <c r="K113" s="8"/>
      <c r="L113" s="90"/>
    </row>
    <row r="114" spans="1:12" hidden="1" x14ac:dyDescent="0.25">
      <c r="A114" s="7">
        <v>110</v>
      </c>
      <c r="C114" s="8" t="s">
        <v>305</v>
      </c>
      <c r="D114" s="8" t="s">
        <v>319</v>
      </c>
      <c r="E114" s="8"/>
      <c r="F114" s="117">
        <f t="shared" si="9"/>
        <v>0</v>
      </c>
      <c r="G114" s="8">
        <v>8</v>
      </c>
      <c r="H114" s="8"/>
      <c r="I114" s="8"/>
      <c r="J114" s="8">
        <v>403</v>
      </c>
      <c r="K114" s="8"/>
      <c r="L114" s="90"/>
    </row>
    <row r="115" spans="1:12" hidden="1" x14ac:dyDescent="0.25">
      <c r="A115" s="7">
        <v>111</v>
      </c>
      <c r="C115" s="8" t="s">
        <v>306</v>
      </c>
      <c r="D115" s="8" t="s">
        <v>320</v>
      </c>
      <c r="E115" s="8"/>
      <c r="F115" s="117">
        <f t="shared" si="9"/>
        <v>0</v>
      </c>
      <c r="G115" s="8">
        <v>8</v>
      </c>
      <c r="H115" s="8"/>
      <c r="I115" s="8"/>
      <c r="J115" s="8">
        <v>403</v>
      </c>
      <c r="K115" s="8"/>
      <c r="L115" s="90"/>
    </row>
    <row r="116" spans="1:12" hidden="1" x14ac:dyDescent="0.25">
      <c r="A116" s="7">
        <v>112</v>
      </c>
      <c r="C116" s="8" t="s">
        <v>307</v>
      </c>
      <c r="D116" s="8" t="s">
        <v>368</v>
      </c>
      <c r="E116" s="8"/>
      <c r="F116" s="117">
        <f t="shared" si="9"/>
        <v>0</v>
      </c>
      <c r="G116" s="8">
        <v>2</v>
      </c>
      <c r="H116" s="8"/>
      <c r="I116" s="8"/>
      <c r="J116" s="8">
        <v>25</v>
      </c>
      <c r="K116" s="8"/>
      <c r="L116" s="90"/>
    </row>
    <row r="117" spans="1:12" hidden="1" x14ac:dyDescent="0.25">
      <c r="A117" s="7">
        <v>113</v>
      </c>
      <c r="C117" s="8" t="s">
        <v>308</v>
      </c>
      <c r="D117" s="8" t="s">
        <v>468</v>
      </c>
      <c r="E117" s="8"/>
      <c r="F117" s="117">
        <f t="shared" si="9"/>
        <v>0</v>
      </c>
      <c r="G117" s="8">
        <v>7</v>
      </c>
      <c r="H117" s="8"/>
      <c r="I117" s="8"/>
      <c r="J117" s="8">
        <v>72</v>
      </c>
      <c r="K117" s="8"/>
      <c r="L117" s="90"/>
    </row>
    <row r="118" spans="1:12" hidden="1" x14ac:dyDescent="0.25">
      <c r="A118" s="7">
        <v>114</v>
      </c>
      <c r="B118" s="222"/>
      <c r="C118" s="222">
        <v>0</v>
      </c>
      <c r="D118" s="221" t="s">
        <v>627</v>
      </c>
      <c r="E118" s="221">
        <v>4</v>
      </c>
      <c r="F118" s="221">
        <v>4</v>
      </c>
      <c r="G118" s="221">
        <v>33</v>
      </c>
      <c r="H118" s="221">
        <v>90</v>
      </c>
      <c r="I118" s="221">
        <v>57</v>
      </c>
      <c r="J118" s="231">
        <v>478</v>
      </c>
      <c r="K118" s="221">
        <v>47</v>
      </c>
      <c r="L118" s="221">
        <v>1</v>
      </c>
    </row>
    <row r="119" spans="1:12" hidden="1" x14ac:dyDescent="0.25">
      <c r="A119" s="7">
        <v>115</v>
      </c>
      <c r="B119" s="222"/>
      <c r="C119" s="222" t="s">
        <v>628</v>
      </c>
      <c r="D119" s="221" t="s">
        <v>629</v>
      </c>
      <c r="E119" s="221">
        <v>7</v>
      </c>
      <c r="F119" s="221">
        <v>5</v>
      </c>
      <c r="G119" s="221">
        <v>45</v>
      </c>
      <c r="H119" s="221">
        <v>180</v>
      </c>
      <c r="I119" s="221">
        <v>35</v>
      </c>
      <c r="J119" s="231">
        <v>298</v>
      </c>
      <c r="K119" s="221">
        <v>53</v>
      </c>
      <c r="L119" s="221">
        <v>1</v>
      </c>
    </row>
    <row r="120" spans="1:12" hidden="1" x14ac:dyDescent="0.25">
      <c r="A120" s="7">
        <v>116</v>
      </c>
      <c r="B120" s="222"/>
      <c r="C120" s="222" t="s">
        <v>630</v>
      </c>
      <c r="D120" s="221" t="s">
        <v>631</v>
      </c>
      <c r="E120" s="221">
        <v>7</v>
      </c>
      <c r="F120" s="221">
        <v>5</v>
      </c>
      <c r="G120" s="221">
        <v>91</v>
      </c>
      <c r="H120" s="221">
        <v>150</v>
      </c>
      <c r="I120" s="221">
        <v>40</v>
      </c>
      <c r="J120" s="231">
        <v>612</v>
      </c>
      <c r="K120" s="221">
        <v>46</v>
      </c>
      <c r="L120" s="221">
        <v>1</v>
      </c>
    </row>
    <row r="121" spans="1:12" hidden="1" x14ac:dyDescent="0.25">
      <c r="A121" s="7">
        <v>117</v>
      </c>
      <c r="B121" s="224"/>
      <c r="C121" s="224" t="s">
        <v>632</v>
      </c>
      <c r="D121" s="223" t="s">
        <v>633</v>
      </c>
      <c r="E121" s="223">
        <v>7</v>
      </c>
      <c r="F121" s="223">
        <v>7</v>
      </c>
      <c r="G121" s="223">
        <v>44</v>
      </c>
      <c r="H121" s="223">
        <v>180</v>
      </c>
      <c r="I121" s="223">
        <v>19</v>
      </c>
      <c r="J121" s="232">
        <v>154</v>
      </c>
      <c r="K121" s="223">
        <v>54</v>
      </c>
      <c r="L121" s="232">
        <v>1</v>
      </c>
    </row>
    <row r="122" spans="1:12" hidden="1" x14ac:dyDescent="0.25">
      <c r="A122" s="7">
        <v>118</v>
      </c>
      <c r="B122" s="224"/>
      <c r="C122" s="224" t="s">
        <v>634</v>
      </c>
      <c r="D122" s="223" t="s">
        <v>635</v>
      </c>
      <c r="E122" s="223">
        <v>2</v>
      </c>
      <c r="F122" s="223">
        <v>2</v>
      </c>
      <c r="G122" s="223">
        <v>45</v>
      </c>
      <c r="H122" s="223">
        <v>45</v>
      </c>
      <c r="I122" s="223">
        <v>33</v>
      </c>
      <c r="J122" s="232">
        <v>277</v>
      </c>
      <c r="K122" s="223">
        <v>60</v>
      </c>
      <c r="L122" s="232">
        <v>1</v>
      </c>
    </row>
    <row r="123" spans="1:12" hidden="1" x14ac:dyDescent="0.25">
      <c r="A123" s="7">
        <v>119</v>
      </c>
      <c r="B123" s="224"/>
      <c r="C123" s="224" t="s">
        <v>636</v>
      </c>
      <c r="D123" s="223" t="s">
        <v>637</v>
      </c>
      <c r="E123" s="223">
        <v>1</v>
      </c>
      <c r="F123" s="223">
        <v>1</v>
      </c>
      <c r="G123" s="223">
        <v>41</v>
      </c>
      <c r="H123" s="223">
        <v>15</v>
      </c>
      <c r="I123" s="223">
        <v>44</v>
      </c>
      <c r="J123" s="232">
        <v>367</v>
      </c>
      <c r="K123" s="223">
        <v>62</v>
      </c>
      <c r="L123" s="232">
        <v>1</v>
      </c>
    </row>
    <row r="124" spans="1:12" hidden="1" x14ac:dyDescent="0.25">
      <c r="A124" s="7">
        <v>120</v>
      </c>
      <c r="B124" s="224"/>
      <c r="C124" s="224" t="s">
        <v>639</v>
      </c>
      <c r="D124" s="223" t="s">
        <v>638</v>
      </c>
      <c r="E124" s="223">
        <v>4</v>
      </c>
      <c r="F124" s="223">
        <v>4</v>
      </c>
      <c r="G124" s="223">
        <v>32</v>
      </c>
      <c r="H124" s="223">
        <v>60</v>
      </c>
      <c r="I124" s="223">
        <v>58</v>
      </c>
      <c r="J124" s="232">
        <v>489</v>
      </c>
      <c r="K124" s="223">
        <v>56</v>
      </c>
      <c r="L124" s="232">
        <v>1</v>
      </c>
    </row>
    <row r="125" spans="1:12" hidden="1" x14ac:dyDescent="0.25">
      <c r="A125" s="7">
        <v>121</v>
      </c>
      <c r="B125" s="224"/>
      <c r="C125" s="224" t="s">
        <v>640</v>
      </c>
      <c r="D125" s="223" t="s">
        <v>641</v>
      </c>
      <c r="E125" s="223">
        <v>4</v>
      </c>
      <c r="F125" s="223">
        <v>4</v>
      </c>
      <c r="G125" s="223">
        <v>54</v>
      </c>
      <c r="H125" s="223">
        <v>60</v>
      </c>
      <c r="I125" s="223">
        <v>76</v>
      </c>
      <c r="J125" s="232">
        <v>637</v>
      </c>
      <c r="K125" s="223">
        <v>59</v>
      </c>
      <c r="L125" s="232">
        <v>1</v>
      </c>
    </row>
    <row r="126" spans="1:12" hidden="1" x14ac:dyDescent="0.25">
      <c r="A126" s="7">
        <v>122</v>
      </c>
      <c r="B126" s="224"/>
      <c r="C126" s="224" t="s">
        <v>642</v>
      </c>
      <c r="D126" s="223" t="s">
        <v>643</v>
      </c>
      <c r="E126" s="223">
        <v>5</v>
      </c>
      <c r="F126" s="223">
        <v>5</v>
      </c>
      <c r="G126" s="223">
        <v>36</v>
      </c>
      <c r="H126" s="223">
        <v>120</v>
      </c>
      <c r="I126" s="223">
        <v>66</v>
      </c>
      <c r="J126" s="232">
        <v>550</v>
      </c>
      <c r="K126" s="223">
        <v>63</v>
      </c>
      <c r="L126" s="232">
        <v>1</v>
      </c>
    </row>
    <row r="127" spans="1:12" hidden="1" x14ac:dyDescent="0.25">
      <c r="A127" s="7">
        <v>123</v>
      </c>
      <c r="B127" s="226"/>
      <c r="C127" s="226" t="s">
        <v>644</v>
      </c>
      <c r="D127" s="225" t="s">
        <v>645</v>
      </c>
      <c r="E127" s="225">
        <v>4</v>
      </c>
      <c r="F127" s="225">
        <v>4</v>
      </c>
      <c r="G127" s="225">
        <v>26</v>
      </c>
      <c r="H127" s="225">
        <v>90</v>
      </c>
      <c r="I127" s="225">
        <v>89</v>
      </c>
      <c r="J127" s="233">
        <v>745</v>
      </c>
      <c r="K127" s="225">
        <v>58</v>
      </c>
      <c r="L127" s="233">
        <v>1</v>
      </c>
    </row>
    <row r="128" spans="1:12" hidden="1" x14ac:dyDescent="0.25">
      <c r="A128" s="7">
        <v>124</v>
      </c>
      <c r="B128" s="226"/>
      <c r="C128" s="226" t="s">
        <v>646</v>
      </c>
      <c r="D128" s="225" t="s">
        <v>647</v>
      </c>
      <c r="E128" s="225">
        <v>5</v>
      </c>
      <c r="F128" s="225">
        <v>5</v>
      </c>
      <c r="G128" s="225">
        <v>34</v>
      </c>
      <c r="H128" s="225">
        <v>105</v>
      </c>
      <c r="I128" s="225">
        <v>86</v>
      </c>
      <c r="J128" s="233">
        <v>723</v>
      </c>
      <c r="K128" s="225">
        <v>62</v>
      </c>
      <c r="L128" s="233">
        <v>1</v>
      </c>
    </row>
    <row r="129" spans="1:12" hidden="1" x14ac:dyDescent="0.25">
      <c r="A129" s="7">
        <v>125</v>
      </c>
      <c r="B129" s="226"/>
      <c r="C129" s="226" t="s">
        <v>648</v>
      </c>
      <c r="D129" s="225" t="s">
        <v>649</v>
      </c>
      <c r="E129" s="225">
        <v>5</v>
      </c>
      <c r="F129" s="225">
        <v>5</v>
      </c>
      <c r="G129" s="225">
        <v>58</v>
      </c>
      <c r="H129" s="225">
        <v>120</v>
      </c>
      <c r="I129" s="225">
        <v>91</v>
      </c>
      <c r="J129" s="233">
        <v>763</v>
      </c>
      <c r="K129" s="225">
        <v>64</v>
      </c>
      <c r="L129" s="233">
        <v>1</v>
      </c>
    </row>
    <row r="130" spans="1:12" hidden="1" x14ac:dyDescent="0.25">
      <c r="A130" s="7">
        <v>126</v>
      </c>
      <c r="B130" s="228"/>
      <c r="C130" s="228" t="s">
        <v>650</v>
      </c>
      <c r="D130" s="227" t="s">
        <v>651</v>
      </c>
      <c r="E130" s="227">
        <v>5</v>
      </c>
      <c r="F130" s="227">
        <v>5</v>
      </c>
      <c r="G130" s="227">
        <v>40</v>
      </c>
      <c r="H130" s="227">
        <v>100</v>
      </c>
      <c r="I130" s="227">
        <v>77</v>
      </c>
      <c r="J130" s="234">
        <v>648</v>
      </c>
      <c r="K130" s="227">
        <v>65</v>
      </c>
      <c r="L130" s="234">
        <v>1</v>
      </c>
    </row>
    <row r="131" spans="1:12" hidden="1" x14ac:dyDescent="0.25">
      <c r="A131" s="7">
        <v>127</v>
      </c>
      <c r="B131" s="228"/>
      <c r="C131" s="228" t="s">
        <v>652</v>
      </c>
      <c r="D131" s="227" t="s">
        <v>653</v>
      </c>
      <c r="E131" s="227">
        <v>2</v>
      </c>
      <c r="F131" s="227">
        <v>2</v>
      </c>
      <c r="G131" s="227">
        <v>25</v>
      </c>
      <c r="H131" s="227">
        <v>40</v>
      </c>
      <c r="I131" s="227">
        <v>63</v>
      </c>
      <c r="J131" s="234">
        <v>532</v>
      </c>
      <c r="K131" s="227">
        <v>61</v>
      </c>
      <c r="L131" s="234">
        <v>1</v>
      </c>
    </row>
    <row r="132" spans="1:12" hidden="1" x14ac:dyDescent="0.25">
      <c r="A132" s="7">
        <v>128</v>
      </c>
      <c r="B132" s="228"/>
      <c r="C132" s="228" t="s">
        <v>654</v>
      </c>
      <c r="D132" s="227" t="s">
        <v>655</v>
      </c>
      <c r="E132" s="227">
        <v>4</v>
      </c>
      <c r="F132" s="227">
        <v>4</v>
      </c>
      <c r="G132" s="227">
        <v>35</v>
      </c>
      <c r="H132" s="227">
        <v>80</v>
      </c>
      <c r="I132" s="227">
        <v>69</v>
      </c>
      <c r="J132" s="234">
        <v>583</v>
      </c>
      <c r="K132" s="227">
        <v>66</v>
      </c>
      <c r="L132" s="234">
        <v>1</v>
      </c>
    </row>
    <row r="133" spans="1:12" hidden="1" x14ac:dyDescent="0.25">
      <c r="A133" s="7">
        <v>129</v>
      </c>
      <c r="B133" s="228"/>
      <c r="C133" s="228" t="s">
        <v>657</v>
      </c>
      <c r="D133" s="227" t="s">
        <v>658</v>
      </c>
      <c r="E133" s="227">
        <v>4</v>
      </c>
      <c r="F133" s="227">
        <v>4</v>
      </c>
      <c r="G133" s="227">
        <v>64</v>
      </c>
      <c r="H133" s="227">
        <v>15</v>
      </c>
      <c r="I133" s="227">
        <v>32</v>
      </c>
      <c r="J133" s="234">
        <v>403</v>
      </c>
      <c r="K133" s="227">
        <v>45</v>
      </c>
      <c r="L133" s="234">
        <v>1</v>
      </c>
    </row>
    <row r="134" spans="1:12" hidden="1" x14ac:dyDescent="0.25">
      <c r="A134" s="7">
        <v>130</v>
      </c>
      <c r="B134" s="228"/>
      <c r="C134" s="228" t="s">
        <v>659</v>
      </c>
      <c r="D134" s="227" t="s">
        <v>669</v>
      </c>
      <c r="E134" s="227">
        <v>7</v>
      </c>
      <c r="F134" s="227">
        <v>7</v>
      </c>
      <c r="G134" s="227">
        <v>30</v>
      </c>
      <c r="H134" s="227">
        <v>160</v>
      </c>
      <c r="I134" s="227">
        <v>29</v>
      </c>
      <c r="J134" s="234">
        <v>248</v>
      </c>
      <c r="K134" s="227">
        <v>44</v>
      </c>
      <c r="L134" s="234">
        <v>1</v>
      </c>
    </row>
    <row r="135" spans="1:12" hidden="1" x14ac:dyDescent="0.25">
      <c r="A135" s="7">
        <v>131</v>
      </c>
      <c r="B135" s="230"/>
      <c r="C135" s="230" t="s">
        <v>660</v>
      </c>
      <c r="D135" s="229" t="s">
        <v>661</v>
      </c>
      <c r="E135" s="229">
        <v>4</v>
      </c>
      <c r="F135" s="229">
        <v>4</v>
      </c>
      <c r="G135" s="229">
        <v>38</v>
      </c>
      <c r="H135" s="229">
        <v>90</v>
      </c>
      <c r="I135" s="229">
        <v>29</v>
      </c>
      <c r="J135" s="235">
        <v>244</v>
      </c>
      <c r="K135" s="229">
        <v>41</v>
      </c>
      <c r="L135" s="235">
        <v>1</v>
      </c>
    </row>
    <row r="136" spans="1:12" hidden="1" x14ac:dyDescent="0.25">
      <c r="A136" s="7">
        <v>132</v>
      </c>
      <c r="B136" s="230"/>
      <c r="C136" s="230" t="s">
        <v>662</v>
      </c>
      <c r="D136" s="229" t="s">
        <v>663</v>
      </c>
      <c r="E136" s="229">
        <v>5</v>
      </c>
      <c r="F136" s="229">
        <v>5</v>
      </c>
      <c r="G136" s="229">
        <v>70</v>
      </c>
      <c r="H136" s="229">
        <v>102</v>
      </c>
      <c r="I136" s="229">
        <v>27</v>
      </c>
      <c r="J136" s="235">
        <v>226</v>
      </c>
      <c r="K136" s="229">
        <v>28</v>
      </c>
      <c r="L136" s="235">
        <v>1</v>
      </c>
    </row>
    <row r="137" spans="1:12" hidden="1" x14ac:dyDescent="0.25">
      <c r="A137" s="7">
        <v>133</v>
      </c>
      <c r="B137" s="230"/>
      <c r="C137" s="230" t="s">
        <v>664</v>
      </c>
      <c r="D137" s="229" t="s">
        <v>665</v>
      </c>
      <c r="E137" s="229">
        <v>7</v>
      </c>
      <c r="F137" s="229">
        <v>7</v>
      </c>
      <c r="G137" s="229">
        <v>37</v>
      </c>
      <c r="H137" s="229">
        <v>160</v>
      </c>
      <c r="I137" s="229">
        <v>34</v>
      </c>
      <c r="J137" s="235">
        <v>288</v>
      </c>
      <c r="K137" s="229">
        <v>48</v>
      </c>
      <c r="L137" s="235">
        <v>1</v>
      </c>
    </row>
    <row r="138" spans="1:12" hidden="1" x14ac:dyDescent="0.25">
      <c r="A138" s="7">
        <v>134</v>
      </c>
      <c r="B138" s="230"/>
      <c r="C138" s="230" t="s">
        <v>666</v>
      </c>
      <c r="D138" s="229" t="s">
        <v>667</v>
      </c>
      <c r="E138" s="229">
        <v>4</v>
      </c>
      <c r="F138" s="229">
        <v>4</v>
      </c>
      <c r="G138" s="229">
        <v>65</v>
      </c>
      <c r="H138" s="229">
        <v>450</v>
      </c>
      <c r="I138" s="229">
        <v>32</v>
      </c>
      <c r="J138" s="235">
        <v>270</v>
      </c>
      <c r="K138" s="229">
        <v>50</v>
      </c>
      <c r="L138" s="235">
        <v>1</v>
      </c>
    </row>
    <row r="139" spans="1:12" hidden="1" x14ac:dyDescent="0.25">
      <c r="A139" s="7">
        <v>135</v>
      </c>
      <c r="B139" s="230"/>
      <c r="C139" s="230"/>
      <c r="D139" s="237" t="s">
        <v>676</v>
      </c>
      <c r="E139" s="237"/>
      <c r="F139" s="237"/>
      <c r="G139" s="237">
        <v>11</v>
      </c>
      <c r="H139" s="237"/>
      <c r="I139" s="237">
        <v>7</v>
      </c>
      <c r="J139" s="238">
        <v>54</v>
      </c>
      <c r="K139" s="237">
        <v>27</v>
      </c>
      <c r="L139" s="235"/>
    </row>
    <row r="140" spans="1:12" hidden="1" x14ac:dyDescent="0.25">
      <c r="A140" s="7">
        <v>136</v>
      </c>
      <c r="B140" s="230"/>
      <c r="C140" s="230"/>
      <c r="D140" s="237" t="s">
        <v>677</v>
      </c>
      <c r="E140" s="237"/>
      <c r="F140" s="237"/>
      <c r="G140" s="237">
        <v>27</v>
      </c>
      <c r="H140" s="237"/>
      <c r="I140" s="237">
        <v>24</v>
      </c>
      <c r="J140" s="238">
        <v>201</v>
      </c>
      <c r="K140" s="237">
        <v>44</v>
      </c>
      <c r="L140" s="235"/>
    </row>
    <row r="141" spans="1:12" x14ac:dyDescent="0.25">
      <c r="D141" s="239"/>
      <c r="E141" s="239"/>
      <c r="F141" s="239"/>
      <c r="G141" s="239"/>
      <c r="H141" s="239"/>
      <c r="I141" s="239"/>
      <c r="J141" s="239"/>
      <c r="K141" s="239"/>
    </row>
  </sheetData>
  <autoFilter ref="A1:M140">
    <filterColumn colId="10">
      <filters>
        <filter val="1"/>
        <filter val="2"/>
        <filter val="3"/>
        <filter val="5"/>
        <filter val="6"/>
        <filter val="7"/>
        <filter val="8"/>
        <filter val="9"/>
      </filters>
    </filterColumn>
    <sortState ref="A2:K102">
      <sortCondition ref="A1:A102"/>
    </sortState>
  </autoFilter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76"/>
  <sheetViews>
    <sheetView topLeftCell="C46" workbookViewId="0">
      <selection activeCell="M6" sqref="M6"/>
    </sheetView>
  </sheetViews>
  <sheetFormatPr defaultRowHeight="15" x14ac:dyDescent="0.25"/>
  <cols>
    <col min="1" max="1" width="7.7109375" style="1" customWidth="1"/>
    <col min="2" max="2" width="13.42578125" style="1" hidden="1" customWidth="1"/>
    <col min="3" max="3" width="20.140625" style="48" customWidth="1"/>
    <col min="4" max="4" width="16.85546875" customWidth="1"/>
    <col min="5" max="5" width="17.140625" hidden="1" customWidth="1"/>
    <col min="6" max="6" width="14.7109375" style="12" customWidth="1"/>
    <col min="7" max="7" width="11.7109375" customWidth="1"/>
    <col min="8" max="8" width="12.5703125" customWidth="1"/>
    <col min="9" max="9" width="12.42578125" customWidth="1"/>
    <col min="10" max="11" width="12.42578125" style="71" customWidth="1"/>
    <col min="13" max="13" width="14.7109375" style="77" customWidth="1"/>
    <col min="14" max="14" width="10.7109375" style="77" customWidth="1"/>
    <col min="16" max="16" width="11.85546875" customWidth="1"/>
    <col min="17" max="17" width="11.42578125" customWidth="1"/>
    <col min="18" max="18" width="10.5703125" bestFit="1" customWidth="1"/>
  </cols>
  <sheetData>
    <row r="1" spans="1:19" ht="30" x14ac:dyDescent="0.25">
      <c r="A1" s="2" t="s">
        <v>0</v>
      </c>
      <c r="B1" s="2" t="s">
        <v>21</v>
      </c>
      <c r="C1" s="39" t="s">
        <v>97</v>
      </c>
      <c r="D1" s="3" t="s">
        <v>1</v>
      </c>
      <c r="E1" s="3" t="s">
        <v>28</v>
      </c>
      <c r="F1" s="116" t="s">
        <v>226</v>
      </c>
      <c r="G1" s="3" t="s">
        <v>16</v>
      </c>
      <c r="H1" s="3" t="s">
        <v>18</v>
      </c>
      <c r="I1" s="3" t="s">
        <v>23</v>
      </c>
      <c r="J1" s="240" t="s">
        <v>681</v>
      </c>
      <c r="K1" s="240" t="s">
        <v>735</v>
      </c>
      <c r="L1" s="77"/>
      <c r="N1"/>
    </row>
    <row r="2" spans="1:19" x14ac:dyDescent="0.25">
      <c r="A2" s="4">
        <v>1</v>
      </c>
      <c r="B2" s="4" t="s">
        <v>19</v>
      </c>
      <c r="C2" s="40" t="s">
        <v>98</v>
      </c>
      <c r="D2" s="5" t="s">
        <v>2</v>
      </c>
      <c r="E2" s="5"/>
      <c r="F2" s="117">
        <v>2</v>
      </c>
      <c r="G2" s="5">
        <v>1</v>
      </c>
      <c r="H2" s="5">
        <v>3</v>
      </c>
      <c r="I2" s="5">
        <v>1</v>
      </c>
      <c r="J2" s="5">
        <v>1</v>
      </c>
      <c r="K2" s="255">
        <v>1</v>
      </c>
      <c r="L2" s="113"/>
      <c r="N2"/>
    </row>
    <row r="3" spans="1:19" x14ac:dyDescent="0.25">
      <c r="A3" s="4">
        <v>2</v>
      </c>
      <c r="B3" s="4" t="s">
        <v>19</v>
      </c>
      <c r="C3" s="40" t="s">
        <v>149</v>
      </c>
      <c r="D3" s="5" t="s">
        <v>3</v>
      </c>
      <c r="E3" s="5"/>
      <c r="F3" s="117">
        <v>5</v>
      </c>
      <c r="G3" s="5">
        <v>1</v>
      </c>
      <c r="H3" s="5">
        <v>7</v>
      </c>
      <c r="I3" s="5">
        <v>3</v>
      </c>
      <c r="J3" s="5">
        <v>1</v>
      </c>
      <c r="K3" s="255">
        <v>1</v>
      </c>
      <c r="L3" s="108"/>
      <c r="N3"/>
    </row>
    <row r="4" spans="1:19" x14ac:dyDescent="0.25">
      <c r="A4" s="4">
        <v>3</v>
      </c>
      <c r="B4" s="4" t="s">
        <v>19</v>
      </c>
      <c r="C4" s="40" t="s">
        <v>150</v>
      </c>
      <c r="D4" s="5" t="s">
        <v>4</v>
      </c>
      <c r="E4" s="5"/>
      <c r="F4" s="117">
        <v>10</v>
      </c>
      <c r="G4" s="5">
        <v>2</v>
      </c>
      <c r="H4" s="5">
        <v>7</v>
      </c>
      <c r="I4" s="5">
        <v>9</v>
      </c>
      <c r="J4" s="5">
        <v>2</v>
      </c>
      <c r="K4" s="255">
        <v>1</v>
      </c>
      <c r="L4" s="108"/>
      <c r="N4"/>
    </row>
    <row r="5" spans="1:19" x14ac:dyDescent="0.25">
      <c r="A5" s="4">
        <v>4</v>
      </c>
      <c r="B5" s="4" t="s">
        <v>19</v>
      </c>
      <c r="C5" s="40" t="s">
        <v>151</v>
      </c>
      <c r="D5" s="5" t="s">
        <v>5</v>
      </c>
      <c r="E5" s="5"/>
      <c r="F5" s="117">
        <v>20</v>
      </c>
      <c r="G5" s="5">
        <v>2</v>
      </c>
      <c r="H5" s="5">
        <v>10</v>
      </c>
      <c r="I5" s="5">
        <v>5</v>
      </c>
      <c r="J5" s="5">
        <v>2</v>
      </c>
      <c r="K5" s="255">
        <v>1</v>
      </c>
      <c r="L5" s="108"/>
      <c r="N5"/>
    </row>
    <row r="6" spans="1:19" x14ac:dyDescent="0.25">
      <c r="A6" s="4">
        <v>5</v>
      </c>
      <c r="B6" s="4" t="s">
        <v>19</v>
      </c>
      <c r="C6" s="40" t="s">
        <v>152</v>
      </c>
      <c r="D6" s="5" t="s">
        <v>6</v>
      </c>
      <c r="E6" s="5"/>
      <c r="F6" s="117">
        <v>30</v>
      </c>
      <c r="G6" s="5">
        <v>3</v>
      </c>
      <c r="H6" s="5">
        <v>14</v>
      </c>
      <c r="I6" s="5">
        <v>7</v>
      </c>
      <c r="J6" s="5">
        <v>3</v>
      </c>
      <c r="K6" s="255">
        <v>1</v>
      </c>
      <c r="L6" s="108"/>
      <c r="N6"/>
    </row>
    <row r="7" spans="1:19" s="77" customFormat="1" x14ac:dyDescent="0.25">
      <c r="A7" s="78"/>
      <c r="B7" s="78"/>
      <c r="C7"/>
      <c r="D7"/>
      <c r="E7"/>
      <c r="F7" s="115"/>
      <c r="G7" s="115"/>
      <c r="H7" s="115"/>
      <c r="I7"/>
      <c r="J7" s="115"/>
      <c r="K7" s="115"/>
      <c r="L7" s="79"/>
    </row>
    <row r="8" spans="1:19" s="77" customFormat="1" hidden="1" x14ac:dyDescent="0.25">
      <c r="A8" s="78"/>
      <c r="B8" s="78"/>
      <c r="C8" s="110"/>
      <c r="D8" s="79"/>
      <c r="E8" s="79"/>
      <c r="F8" s="119" t="s">
        <v>2</v>
      </c>
      <c r="G8" s="35" t="s">
        <v>3</v>
      </c>
      <c r="H8" s="35" t="s">
        <v>215</v>
      </c>
      <c r="I8" s="35" t="s">
        <v>5</v>
      </c>
      <c r="J8" s="120" t="s">
        <v>6</v>
      </c>
      <c r="K8" s="120"/>
      <c r="L8" s="121" t="s">
        <v>10</v>
      </c>
      <c r="M8" s="278" t="s">
        <v>232</v>
      </c>
      <c r="N8" s="278"/>
    </row>
    <row r="9" spans="1:19" s="77" customFormat="1" hidden="1" x14ac:dyDescent="0.25">
      <c r="A9" s="78"/>
      <c r="B9" s="78"/>
      <c r="C9" s="111" t="s">
        <v>230</v>
      </c>
      <c r="D9" s="111" t="s">
        <v>231</v>
      </c>
      <c r="E9" s="79"/>
      <c r="F9" s="119" t="e">
        <f>#REF!</f>
        <v>#REF!</v>
      </c>
      <c r="G9" s="121" t="e">
        <f>#REF!</f>
        <v>#REF!</v>
      </c>
      <c r="H9" s="121" t="e">
        <f>#REF!</f>
        <v>#REF!</v>
      </c>
      <c r="I9" s="121" t="e">
        <f>#REF!</f>
        <v>#REF!</v>
      </c>
      <c r="J9" s="120" t="e">
        <f>#REF!</f>
        <v>#REF!</v>
      </c>
      <c r="K9" s="120"/>
      <c r="L9" s="121" t="e">
        <f>#REF!</f>
        <v>#REF!</v>
      </c>
      <c r="M9" s="278" t="e">
        <f>#REF!</f>
        <v>#REF!</v>
      </c>
      <c r="N9" s="278"/>
      <c r="O9" s="18"/>
      <c r="P9" s="18"/>
      <c r="Q9" s="18"/>
      <c r="R9" s="124" t="s">
        <v>233</v>
      </c>
      <c r="S9" s="111" t="s">
        <v>230</v>
      </c>
    </row>
    <row r="10" spans="1:19" s="77" customFormat="1" hidden="1" x14ac:dyDescent="0.25">
      <c r="A10" s="78"/>
      <c r="B10" s="78"/>
      <c r="C10" s="109">
        <v>1</v>
      </c>
      <c r="D10" s="109">
        <v>6</v>
      </c>
      <c r="E10" s="79"/>
      <c r="F10" s="118" t="e">
        <f>D10*$F$9</f>
        <v>#REF!</v>
      </c>
      <c r="G10" s="122">
        <v>0</v>
      </c>
      <c r="H10" s="122">
        <v>0</v>
      </c>
      <c r="I10" s="122">
        <v>0</v>
      </c>
      <c r="J10" s="118">
        <v>0</v>
      </c>
      <c r="K10" s="118"/>
      <c r="L10" s="122">
        <v>0</v>
      </c>
      <c r="M10" s="123">
        <v>0</v>
      </c>
      <c r="N10" s="123"/>
      <c r="O10" s="123"/>
      <c r="P10" s="123"/>
      <c r="Q10" s="123"/>
      <c r="R10" s="125">
        <f>Q10/1440</f>
        <v>0</v>
      </c>
      <c r="S10" s="126">
        <v>1</v>
      </c>
    </row>
    <row r="11" spans="1:19" s="77" customFormat="1" hidden="1" x14ac:dyDescent="0.25">
      <c r="A11" s="78"/>
      <c r="B11" s="78"/>
      <c r="C11" s="109">
        <v>3</v>
      </c>
      <c r="D11" s="109">
        <v>9</v>
      </c>
      <c r="E11" s="79"/>
      <c r="F11" s="118" t="e">
        <f t="shared" ref="F11:F45" si="0">D11*$F$9</f>
        <v>#REF!</v>
      </c>
      <c r="G11" s="122" t="e">
        <f t="shared" ref="G11:G45" si="1">D11*$G$9</f>
        <v>#REF!</v>
      </c>
      <c r="H11" s="122">
        <v>0</v>
      </c>
      <c r="I11" s="122">
        <v>0</v>
      </c>
      <c r="J11" s="118">
        <v>0</v>
      </c>
      <c r="K11" s="118"/>
      <c r="L11" s="122">
        <v>0</v>
      </c>
      <c r="M11" s="123">
        <v>0</v>
      </c>
      <c r="N11" s="123"/>
      <c r="O11" s="123"/>
      <c r="P11" s="123"/>
      <c r="Q11" s="123"/>
      <c r="R11" s="125">
        <f t="shared" ref="R11:R45" si="2">Q11/1440</f>
        <v>0</v>
      </c>
      <c r="S11" s="126">
        <v>3</v>
      </c>
    </row>
    <row r="12" spans="1:19" s="77" customFormat="1" hidden="1" x14ac:dyDescent="0.25">
      <c r="A12" s="78"/>
      <c r="B12" s="78"/>
      <c r="C12" s="109">
        <v>5</v>
      </c>
      <c r="D12" s="109">
        <v>12</v>
      </c>
      <c r="E12" s="79"/>
      <c r="F12" s="118" t="e">
        <f t="shared" si="0"/>
        <v>#REF!</v>
      </c>
      <c r="G12" s="122" t="e">
        <f t="shared" si="1"/>
        <v>#REF!</v>
      </c>
      <c r="H12" s="122">
        <v>0</v>
      </c>
      <c r="I12" s="122" t="e">
        <f t="shared" ref="I12:I45" si="3">D12*$I$9</f>
        <v>#REF!</v>
      </c>
      <c r="J12" s="118">
        <v>0</v>
      </c>
      <c r="K12" s="118"/>
      <c r="L12" s="122">
        <v>0</v>
      </c>
      <c r="M12" s="123">
        <v>0</v>
      </c>
      <c r="N12" s="123"/>
      <c r="O12" s="123"/>
      <c r="P12" s="123"/>
      <c r="Q12" s="123"/>
      <c r="R12" s="125">
        <f t="shared" si="2"/>
        <v>0</v>
      </c>
      <c r="S12" s="126">
        <v>5</v>
      </c>
    </row>
    <row r="13" spans="1:19" s="77" customFormat="1" hidden="1" x14ac:dyDescent="0.25">
      <c r="A13" s="78"/>
      <c r="B13" s="78"/>
      <c r="C13" s="109">
        <v>7</v>
      </c>
      <c r="D13" s="109">
        <v>15</v>
      </c>
      <c r="E13" s="79"/>
      <c r="F13" s="118" t="e">
        <f t="shared" si="0"/>
        <v>#REF!</v>
      </c>
      <c r="G13" s="122" t="e">
        <f t="shared" si="1"/>
        <v>#REF!</v>
      </c>
      <c r="H13" s="122">
        <v>0</v>
      </c>
      <c r="I13" s="122" t="e">
        <f t="shared" si="3"/>
        <v>#REF!</v>
      </c>
      <c r="J13" s="118" t="e">
        <f t="shared" ref="J13:J45" si="4">D13*$J$9</f>
        <v>#REF!</v>
      </c>
      <c r="K13" s="118"/>
      <c r="L13" s="122">
        <v>0</v>
      </c>
      <c r="M13" s="123">
        <v>0</v>
      </c>
      <c r="N13" s="123"/>
      <c r="O13" s="123"/>
      <c r="P13" s="123"/>
      <c r="Q13" s="123"/>
      <c r="R13" s="125">
        <f t="shared" si="2"/>
        <v>0</v>
      </c>
      <c r="S13" s="126">
        <v>7</v>
      </c>
    </row>
    <row r="14" spans="1:19" s="77" customFormat="1" hidden="1" x14ac:dyDescent="0.25">
      <c r="A14" s="78"/>
      <c r="B14" s="78"/>
      <c r="C14" s="109">
        <v>9</v>
      </c>
      <c r="D14" s="109">
        <v>18</v>
      </c>
      <c r="E14" s="79"/>
      <c r="F14" s="118" t="e">
        <f t="shared" si="0"/>
        <v>#REF!</v>
      </c>
      <c r="G14" s="122" t="e">
        <f t="shared" si="1"/>
        <v>#REF!</v>
      </c>
      <c r="H14" s="122" t="e">
        <f t="shared" ref="H14:H45" si="5">D14*$H$9</f>
        <v>#REF!</v>
      </c>
      <c r="I14" s="122" t="e">
        <f t="shared" si="3"/>
        <v>#REF!</v>
      </c>
      <c r="J14" s="118" t="e">
        <f t="shared" si="4"/>
        <v>#REF!</v>
      </c>
      <c r="K14" s="118"/>
      <c r="L14" s="122">
        <v>0</v>
      </c>
      <c r="M14" s="123">
        <v>0</v>
      </c>
      <c r="N14" s="123"/>
      <c r="O14" s="123"/>
      <c r="P14" s="123"/>
      <c r="Q14" s="123"/>
      <c r="R14" s="125">
        <f t="shared" si="2"/>
        <v>0</v>
      </c>
      <c r="S14" s="126">
        <v>9</v>
      </c>
    </row>
    <row r="15" spans="1:19" s="77" customFormat="1" hidden="1" x14ac:dyDescent="0.25">
      <c r="A15" s="78"/>
      <c r="B15" s="78"/>
      <c r="C15" s="109">
        <v>11</v>
      </c>
      <c r="D15" s="109">
        <v>21</v>
      </c>
      <c r="E15" s="79"/>
      <c r="F15" s="118" t="e">
        <f t="shared" si="0"/>
        <v>#REF!</v>
      </c>
      <c r="G15" s="122" t="e">
        <f t="shared" si="1"/>
        <v>#REF!</v>
      </c>
      <c r="H15" s="122" t="e">
        <f t="shared" si="5"/>
        <v>#REF!</v>
      </c>
      <c r="I15" s="122" t="e">
        <f t="shared" si="3"/>
        <v>#REF!</v>
      </c>
      <c r="J15" s="118" t="e">
        <f t="shared" si="4"/>
        <v>#REF!</v>
      </c>
      <c r="K15" s="118"/>
      <c r="L15" s="122">
        <v>0</v>
      </c>
      <c r="M15" s="123">
        <v>0</v>
      </c>
      <c r="N15" s="123"/>
      <c r="O15" s="123"/>
      <c r="P15" s="123"/>
      <c r="Q15" s="123"/>
      <c r="R15" s="125">
        <f t="shared" si="2"/>
        <v>0</v>
      </c>
      <c r="S15" s="126">
        <v>11</v>
      </c>
    </row>
    <row r="16" spans="1:19" s="77" customFormat="1" hidden="1" x14ac:dyDescent="0.25">
      <c r="A16" s="114"/>
      <c r="B16" s="78"/>
      <c r="C16" s="109">
        <v>13</v>
      </c>
      <c r="D16" s="109">
        <v>24</v>
      </c>
      <c r="E16" s="79"/>
      <c r="F16" s="118" t="e">
        <f t="shared" si="0"/>
        <v>#REF!</v>
      </c>
      <c r="G16" s="122" t="e">
        <f t="shared" si="1"/>
        <v>#REF!</v>
      </c>
      <c r="H16" s="122" t="e">
        <f t="shared" si="5"/>
        <v>#REF!</v>
      </c>
      <c r="I16" s="122" t="e">
        <f t="shared" si="3"/>
        <v>#REF!</v>
      </c>
      <c r="J16" s="118" t="e">
        <f t="shared" si="4"/>
        <v>#REF!</v>
      </c>
      <c r="K16" s="118"/>
      <c r="L16" s="122">
        <v>0</v>
      </c>
      <c r="M16" s="123">
        <v>0</v>
      </c>
      <c r="N16" s="123"/>
      <c r="O16" s="123"/>
      <c r="P16" s="123"/>
      <c r="Q16" s="123"/>
      <c r="R16" s="125">
        <f t="shared" si="2"/>
        <v>0</v>
      </c>
      <c r="S16" s="126">
        <v>13</v>
      </c>
    </row>
    <row r="17" spans="3:19" hidden="1" x14ac:dyDescent="0.25">
      <c r="C17" s="109">
        <v>15</v>
      </c>
      <c r="D17" s="109">
        <v>27</v>
      </c>
      <c r="F17" s="118" t="e">
        <f t="shared" si="0"/>
        <v>#REF!</v>
      </c>
      <c r="G17" s="122" t="e">
        <f t="shared" si="1"/>
        <v>#REF!</v>
      </c>
      <c r="H17" s="122" t="e">
        <f t="shared" si="5"/>
        <v>#REF!</v>
      </c>
      <c r="I17" s="122" t="e">
        <f t="shared" si="3"/>
        <v>#REF!</v>
      </c>
      <c r="J17" s="118" t="e">
        <f t="shared" si="4"/>
        <v>#REF!</v>
      </c>
      <c r="K17" s="118"/>
      <c r="L17" s="122">
        <v>0</v>
      </c>
      <c r="M17" s="123">
        <v>0</v>
      </c>
      <c r="N17" s="123"/>
      <c r="O17" s="123"/>
      <c r="P17" s="123"/>
      <c r="Q17" s="123"/>
      <c r="R17" s="125">
        <f t="shared" si="2"/>
        <v>0</v>
      </c>
      <c r="S17" s="126">
        <v>15</v>
      </c>
    </row>
    <row r="18" spans="3:19" hidden="1" x14ac:dyDescent="0.25">
      <c r="C18" s="109">
        <v>17</v>
      </c>
      <c r="D18" s="109">
        <v>30</v>
      </c>
      <c r="F18" s="118" t="e">
        <f t="shared" si="0"/>
        <v>#REF!</v>
      </c>
      <c r="G18" s="122" t="e">
        <f t="shared" si="1"/>
        <v>#REF!</v>
      </c>
      <c r="H18" s="122" t="e">
        <f t="shared" si="5"/>
        <v>#REF!</v>
      </c>
      <c r="I18" s="122" t="e">
        <f t="shared" si="3"/>
        <v>#REF!</v>
      </c>
      <c r="J18" s="118" t="e">
        <f t="shared" si="4"/>
        <v>#REF!</v>
      </c>
      <c r="K18" s="118"/>
      <c r="L18" s="122">
        <v>0</v>
      </c>
      <c r="M18" s="123">
        <v>0</v>
      </c>
      <c r="N18" s="123"/>
      <c r="O18" s="123"/>
      <c r="P18" s="123"/>
      <c r="Q18" s="123"/>
      <c r="R18" s="125">
        <f t="shared" si="2"/>
        <v>0</v>
      </c>
      <c r="S18" s="126">
        <v>17</v>
      </c>
    </row>
    <row r="19" spans="3:19" hidden="1" x14ac:dyDescent="0.25">
      <c r="C19" s="109">
        <v>19</v>
      </c>
      <c r="D19" s="109">
        <v>33</v>
      </c>
      <c r="F19" s="118" t="e">
        <f t="shared" si="0"/>
        <v>#REF!</v>
      </c>
      <c r="G19" s="122" t="e">
        <f t="shared" si="1"/>
        <v>#REF!</v>
      </c>
      <c r="H19" s="122" t="e">
        <f t="shared" si="5"/>
        <v>#REF!</v>
      </c>
      <c r="I19" s="122" t="e">
        <f t="shared" si="3"/>
        <v>#REF!</v>
      </c>
      <c r="J19" s="118" t="e">
        <f t="shared" si="4"/>
        <v>#REF!</v>
      </c>
      <c r="K19" s="118"/>
      <c r="L19" s="122">
        <v>0</v>
      </c>
      <c r="M19" s="123">
        <v>0</v>
      </c>
      <c r="N19" s="123"/>
      <c r="O19" s="123"/>
      <c r="P19" s="123"/>
      <c r="Q19" s="123"/>
      <c r="R19" s="125">
        <f t="shared" si="2"/>
        <v>0</v>
      </c>
      <c r="S19" s="126">
        <v>19</v>
      </c>
    </row>
    <row r="20" spans="3:19" hidden="1" x14ac:dyDescent="0.25">
      <c r="C20" s="109">
        <v>21</v>
      </c>
      <c r="D20" s="109">
        <v>36</v>
      </c>
      <c r="F20" s="118" t="e">
        <f t="shared" si="0"/>
        <v>#REF!</v>
      </c>
      <c r="G20" s="122" t="e">
        <f t="shared" si="1"/>
        <v>#REF!</v>
      </c>
      <c r="H20" s="122" t="e">
        <f t="shared" si="5"/>
        <v>#REF!</v>
      </c>
      <c r="I20" s="122" t="e">
        <f t="shared" si="3"/>
        <v>#REF!</v>
      </c>
      <c r="J20" s="118" t="e">
        <f t="shared" si="4"/>
        <v>#REF!</v>
      </c>
      <c r="K20" s="118"/>
      <c r="L20" s="122">
        <v>0</v>
      </c>
      <c r="M20" s="123">
        <v>0</v>
      </c>
      <c r="N20" s="123"/>
      <c r="O20" s="123"/>
      <c r="P20" s="123"/>
      <c r="Q20" s="123"/>
      <c r="R20" s="125">
        <f t="shared" si="2"/>
        <v>0</v>
      </c>
      <c r="S20" s="126">
        <v>21</v>
      </c>
    </row>
    <row r="21" spans="3:19" hidden="1" x14ac:dyDescent="0.25">
      <c r="C21" s="109">
        <v>23</v>
      </c>
      <c r="D21" s="109">
        <v>39</v>
      </c>
      <c r="F21" s="118" t="e">
        <f t="shared" si="0"/>
        <v>#REF!</v>
      </c>
      <c r="G21" s="122" t="e">
        <f t="shared" si="1"/>
        <v>#REF!</v>
      </c>
      <c r="H21" s="122" t="e">
        <f t="shared" si="5"/>
        <v>#REF!</v>
      </c>
      <c r="I21" s="122" t="e">
        <f t="shared" si="3"/>
        <v>#REF!</v>
      </c>
      <c r="J21" s="118" t="e">
        <f t="shared" si="4"/>
        <v>#REF!</v>
      </c>
      <c r="K21" s="118"/>
      <c r="L21" s="122">
        <v>0</v>
      </c>
      <c r="M21" s="123">
        <v>0</v>
      </c>
      <c r="N21" s="123"/>
      <c r="O21" s="123"/>
      <c r="P21" s="123"/>
      <c r="Q21" s="123"/>
      <c r="R21" s="125">
        <f t="shared" si="2"/>
        <v>0</v>
      </c>
      <c r="S21" s="126">
        <v>23</v>
      </c>
    </row>
    <row r="22" spans="3:19" hidden="1" x14ac:dyDescent="0.25">
      <c r="C22" s="109">
        <v>25</v>
      </c>
      <c r="D22" s="109">
        <v>42</v>
      </c>
      <c r="F22" s="118" t="e">
        <f t="shared" si="0"/>
        <v>#REF!</v>
      </c>
      <c r="G22" s="122" t="e">
        <f t="shared" si="1"/>
        <v>#REF!</v>
      </c>
      <c r="H22" s="122" t="e">
        <f t="shared" si="5"/>
        <v>#REF!</v>
      </c>
      <c r="I22" s="122" t="e">
        <f t="shared" si="3"/>
        <v>#REF!</v>
      </c>
      <c r="J22" s="118" t="e">
        <f t="shared" si="4"/>
        <v>#REF!</v>
      </c>
      <c r="K22" s="118"/>
      <c r="L22" s="122">
        <v>0</v>
      </c>
      <c r="M22" s="123">
        <v>0</v>
      </c>
      <c r="N22" s="123"/>
      <c r="O22" s="123"/>
      <c r="P22" s="123"/>
      <c r="Q22" s="123"/>
      <c r="R22" s="125">
        <f t="shared" si="2"/>
        <v>0</v>
      </c>
      <c r="S22" s="126">
        <v>25</v>
      </c>
    </row>
    <row r="23" spans="3:19" hidden="1" x14ac:dyDescent="0.25">
      <c r="C23" s="109">
        <v>27</v>
      </c>
      <c r="D23" s="109">
        <v>45</v>
      </c>
      <c r="F23" s="118" t="e">
        <f t="shared" si="0"/>
        <v>#REF!</v>
      </c>
      <c r="G23" s="122" t="e">
        <f t="shared" si="1"/>
        <v>#REF!</v>
      </c>
      <c r="H23" s="122" t="e">
        <f t="shared" si="5"/>
        <v>#REF!</v>
      </c>
      <c r="I23" s="122" t="e">
        <f t="shared" si="3"/>
        <v>#REF!</v>
      </c>
      <c r="J23" s="118" t="e">
        <f t="shared" si="4"/>
        <v>#REF!</v>
      </c>
      <c r="K23" s="118"/>
      <c r="L23" s="122">
        <v>0</v>
      </c>
      <c r="M23" s="123">
        <v>0</v>
      </c>
      <c r="N23" s="123"/>
      <c r="O23" s="123"/>
      <c r="P23" s="123"/>
      <c r="Q23" s="123"/>
      <c r="R23" s="125">
        <f t="shared" si="2"/>
        <v>0</v>
      </c>
      <c r="S23" s="126">
        <v>27</v>
      </c>
    </row>
    <row r="24" spans="3:19" hidden="1" x14ac:dyDescent="0.25">
      <c r="C24" s="109">
        <v>29</v>
      </c>
      <c r="D24" s="109">
        <v>48</v>
      </c>
      <c r="F24" s="118" t="e">
        <f t="shared" si="0"/>
        <v>#REF!</v>
      </c>
      <c r="G24" s="122" t="e">
        <f t="shared" si="1"/>
        <v>#REF!</v>
      </c>
      <c r="H24" s="122" t="e">
        <f t="shared" si="5"/>
        <v>#REF!</v>
      </c>
      <c r="I24" s="122" t="e">
        <f t="shared" si="3"/>
        <v>#REF!</v>
      </c>
      <c r="J24" s="118" t="e">
        <f t="shared" si="4"/>
        <v>#REF!</v>
      </c>
      <c r="K24" s="118"/>
      <c r="L24" s="122">
        <v>0</v>
      </c>
      <c r="M24" s="123">
        <v>0</v>
      </c>
      <c r="N24" s="123"/>
      <c r="O24" s="123"/>
      <c r="P24" s="123"/>
      <c r="Q24" s="123"/>
      <c r="R24" s="125">
        <f t="shared" si="2"/>
        <v>0</v>
      </c>
      <c r="S24" s="126">
        <v>29</v>
      </c>
    </row>
    <row r="25" spans="3:19" hidden="1" x14ac:dyDescent="0.25">
      <c r="C25" s="109">
        <v>31</v>
      </c>
      <c r="D25" s="109">
        <v>51</v>
      </c>
      <c r="F25" s="118" t="e">
        <f t="shared" si="0"/>
        <v>#REF!</v>
      </c>
      <c r="G25" s="122" t="e">
        <f t="shared" si="1"/>
        <v>#REF!</v>
      </c>
      <c r="H25" s="122" t="e">
        <f t="shared" si="5"/>
        <v>#REF!</v>
      </c>
      <c r="I25" s="122" t="e">
        <f t="shared" si="3"/>
        <v>#REF!</v>
      </c>
      <c r="J25" s="118" t="e">
        <f t="shared" si="4"/>
        <v>#REF!</v>
      </c>
      <c r="K25" s="118"/>
      <c r="L25" s="122" t="e">
        <f t="shared" ref="L25:L45" si="6">D25*$L$9</f>
        <v>#REF!</v>
      </c>
      <c r="M25" s="123">
        <v>0</v>
      </c>
      <c r="N25" s="123"/>
      <c r="O25" s="123"/>
      <c r="P25" s="123"/>
      <c r="Q25" s="123"/>
      <c r="R25" s="125">
        <f t="shared" si="2"/>
        <v>0</v>
      </c>
      <c r="S25" s="126">
        <v>31</v>
      </c>
    </row>
    <row r="26" spans="3:19" hidden="1" x14ac:dyDescent="0.25">
      <c r="C26" s="109">
        <v>33</v>
      </c>
      <c r="D26" s="109">
        <v>54</v>
      </c>
      <c r="F26" s="118" t="e">
        <f t="shared" si="0"/>
        <v>#REF!</v>
      </c>
      <c r="G26" s="122" t="e">
        <f t="shared" si="1"/>
        <v>#REF!</v>
      </c>
      <c r="H26" s="122" t="e">
        <f t="shared" si="5"/>
        <v>#REF!</v>
      </c>
      <c r="I26" s="122" t="e">
        <f t="shared" si="3"/>
        <v>#REF!</v>
      </c>
      <c r="J26" s="118" t="e">
        <f t="shared" si="4"/>
        <v>#REF!</v>
      </c>
      <c r="K26" s="118"/>
      <c r="L26" s="122" t="e">
        <f t="shared" si="6"/>
        <v>#REF!</v>
      </c>
      <c r="M26" s="123">
        <v>0</v>
      </c>
      <c r="N26" s="123"/>
      <c r="O26" s="123"/>
      <c r="P26" s="123"/>
      <c r="Q26" s="123"/>
      <c r="R26" s="125">
        <f t="shared" si="2"/>
        <v>0</v>
      </c>
      <c r="S26" s="126">
        <v>33</v>
      </c>
    </row>
    <row r="27" spans="3:19" hidden="1" x14ac:dyDescent="0.25">
      <c r="C27" s="109">
        <v>35</v>
      </c>
      <c r="D27" s="109">
        <v>57</v>
      </c>
      <c r="F27" s="118" t="e">
        <f t="shared" si="0"/>
        <v>#REF!</v>
      </c>
      <c r="G27" s="122" t="e">
        <f t="shared" si="1"/>
        <v>#REF!</v>
      </c>
      <c r="H27" s="122" t="e">
        <f t="shared" si="5"/>
        <v>#REF!</v>
      </c>
      <c r="I27" s="122" t="e">
        <f t="shared" si="3"/>
        <v>#REF!</v>
      </c>
      <c r="J27" s="118" t="e">
        <f t="shared" si="4"/>
        <v>#REF!</v>
      </c>
      <c r="K27" s="118"/>
      <c r="L27" s="122" t="e">
        <f t="shared" si="6"/>
        <v>#REF!</v>
      </c>
      <c r="M27" s="123" t="e">
        <f t="shared" ref="M27:M45" si="7">D27*$M$9</f>
        <v>#REF!</v>
      </c>
      <c r="N27" s="123"/>
      <c r="O27" s="123"/>
      <c r="P27" s="123"/>
      <c r="Q27" s="123"/>
      <c r="R27" s="125">
        <f t="shared" si="2"/>
        <v>0</v>
      </c>
      <c r="S27" s="126">
        <v>35</v>
      </c>
    </row>
    <row r="28" spans="3:19" hidden="1" x14ac:dyDescent="0.25">
      <c r="C28" s="109">
        <v>37</v>
      </c>
      <c r="D28" s="109">
        <v>60</v>
      </c>
      <c r="F28" s="118" t="e">
        <f t="shared" si="0"/>
        <v>#REF!</v>
      </c>
      <c r="G28" s="122" t="e">
        <f t="shared" si="1"/>
        <v>#REF!</v>
      </c>
      <c r="H28" s="122" t="e">
        <f t="shared" si="5"/>
        <v>#REF!</v>
      </c>
      <c r="I28" s="122" t="e">
        <f t="shared" si="3"/>
        <v>#REF!</v>
      </c>
      <c r="J28" s="118" t="e">
        <f t="shared" si="4"/>
        <v>#REF!</v>
      </c>
      <c r="K28" s="118"/>
      <c r="L28" s="122" t="e">
        <f t="shared" si="6"/>
        <v>#REF!</v>
      </c>
      <c r="M28" s="123" t="e">
        <f t="shared" si="7"/>
        <v>#REF!</v>
      </c>
      <c r="N28" s="123"/>
      <c r="O28" s="123"/>
      <c r="P28" s="123"/>
      <c r="Q28" s="123"/>
      <c r="R28" s="125">
        <f t="shared" si="2"/>
        <v>0</v>
      </c>
      <c r="S28" s="126">
        <v>37</v>
      </c>
    </row>
    <row r="29" spans="3:19" hidden="1" x14ac:dyDescent="0.25">
      <c r="C29" s="109">
        <v>39</v>
      </c>
      <c r="D29" s="109">
        <v>63</v>
      </c>
      <c r="F29" s="118" t="e">
        <f t="shared" si="0"/>
        <v>#REF!</v>
      </c>
      <c r="G29" s="122" t="e">
        <f t="shared" si="1"/>
        <v>#REF!</v>
      </c>
      <c r="H29" s="122" t="e">
        <f t="shared" si="5"/>
        <v>#REF!</v>
      </c>
      <c r="I29" s="122" t="e">
        <f t="shared" si="3"/>
        <v>#REF!</v>
      </c>
      <c r="J29" s="118" t="e">
        <f t="shared" si="4"/>
        <v>#REF!</v>
      </c>
      <c r="K29" s="118"/>
      <c r="L29" s="122" t="e">
        <f t="shared" si="6"/>
        <v>#REF!</v>
      </c>
      <c r="M29" s="123" t="e">
        <f t="shared" si="7"/>
        <v>#REF!</v>
      </c>
      <c r="N29" s="123"/>
      <c r="O29" s="123"/>
      <c r="P29" s="123"/>
      <c r="Q29" s="123"/>
      <c r="R29" s="125">
        <f t="shared" si="2"/>
        <v>0</v>
      </c>
      <c r="S29" s="126">
        <v>39</v>
      </c>
    </row>
    <row r="30" spans="3:19" hidden="1" x14ac:dyDescent="0.25">
      <c r="C30" s="109">
        <v>41</v>
      </c>
      <c r="D30" s="109">
        <v>66</v>
      </c>
      <c r="F30" s="118" t="e">
        <f t="shared" si="0"/>
        <v>#REF!</v>
      </c>
      <c r="G30" s="122" t="e">
        <f t="shared" si="1"/>
        <v>#REF!</v>
      </c>
      <c r="H30" s="122" t="e">
        <f t="shared" si="5"/>
        <v>#REF!</v>
      </c>
      <c r="I30" s="122" t="e">
        <f t="shared" si="3"/>
        <v>#REF!</v>
      </c>
      <c r="J30" s="118" t="e">
        <f t="shared" si="4"/>
        <v>#REF!</v>
      </c>
      <c r="K30" s="118"/>
      <c r="L30" s="122" t="e">
        <f t="shared" si="6"/>
        <v>#REF!</v>
      </c>
      <c r="M30" s="123" t="e">
        <f t="shared" si="7"/>
        <v>#REF!</v>
      </c>
      <c r="N30" s="123"/>
      <c r="O30" s="123"/>
      <c r="P30" s="123"/>
      <c r="Q30" s="123"/>
      <c r="R30" s="125">
        <f t="shared" si="2"/>
        <v>0</v>
      </c>
      <c r="S30" s="126">
        <v>41</v>
      </c>
    </row>
    <row r="31" spans="3:19" hidden="1" x14ac:dyDescent="0.25">
      <c r="C31" s="109">
        <v>43</v>
      </c>
      <c r="D31" s="109">
        <v>69</v>
      </c>
      <c r="F31" s="118" t="e">
        <f t="shared" si="0"/>
        <v>#REF!</v>
      </c>
      <c r="G31" s="122" t="e">
        <f t="shared" si="1"/>
        <v>#REF!</v>
      </c>
      <c r="H31" s="122" t="e">
        <f t="shared" si="5"/>
        <v>#REF!</v>
      </c>
      <c r="I31" s="122" t="e">
        <f t="shared" si="3"/>
        <v>#REF!</v>
      </c>
      <c r="J31" s="118" t="e">
        <f t="shared" si="4"/>
        <v>#REF!</v>
      </c>
      <c r="K31" s="118"/>
      <c r="L31" s="122" t="e">
        <f t="shared" si="6"/>
        <v>#REF!</v>
      </c>
      <c r="M31" s="123" t="e">
        <f t="shared" si="7"/>
        <v>#REF!</v>
      </c>
      <c r="N31" s="123"/>
      <c r="O31" s="123"/>
      <c r="P31" s="123"/>
      <c r="Q31" s="123"/>
      <c r="R31" s="125">
        <f t="shared" si="2"/>
        <v>0</v>
      </c>
      <c r="S31" s="126">
        <v>43</v>
      </c>
    </row>
    <row r="32" spans="3:19" hidden="1" x14ac:dyDescent="0.25">
      <c r="C32" s="109">
        <v>45</v>
      </c>
      <c r="D32" s="109">
        <v>72</v>
      </c>
      <c r="F32" s="118" t="e">
        <f t="shared" si="0"/>
        <v>#REF!</v>
      </c>
      <c r="G32" s="122" t="e">
        <f t="shared" si="1"/>
        <v>#REF!</v>
      </c>
      <c r="H32" s="122" t="e">
        <f t="shared" si="5"/>
        <v>#REF!</v>
      </c>
      <c r="I32" s="122" t="e">
        <f t="shared" si="3"/>
        <v>#REF!</v>
      </c>
      <c r="J32" s="118" t="e">
        <f t="shared" si="4"/>
        <v>#REF!</v>
      </c>
      <c r="K32" s="118"/>
      <c r="L32" s="122" t="e">
        <f t="shared" si="6"/>
        <v>#REF!</v>
      </c>
      <c r="M32" s="123" t="e">
        <f t="shared" si="7"/>
        <v>#REF!</v>
      </c>
      <c r="N32" s="123"/>
      <c r="O32" s="123"/>
      <c r="P32" s="123"/>
      <c r="Q32" s="123"/>
      <c r="R32" s="125">
        <f t="shared" si="2"/>
        <v>0</v>
      </c>
      <c r="S32" s="126">
        <v>45</v>
      </c>
    </row>
    <row r="33" spans="3:19" hidden="1" x14ac:dyDescent="0.25">
      <c r="C33" s="109">
        <v>47</v>
      </c>
      <c r="D33" s="109">
        <v>75</v>
      </c>
      <c r="F33" s="118" t="e">
        <f t="shared" si="0"/>
        <v>#REF!</v>
      </c>
      <c r="G33" s="122" t="e">
        <f t="shared" si="1"/>
        <v>#REF!</v>
      </c>
      <c r="H33" s="122" t="e">
        <f t="shared" si="5"/>
        <v>#REF!</v>
      </c>
      <c r="I33" s="122" t="e">
        <f t="shared" si="3"/>
        <v>#REF!</v>
      </c>
      <c r="J33" s="118" t="e">
        <f t="shared" si="4"/>
        <v>#REF!</v>
      </c>
      <c r="K33" s="118"/>
      <c r="L33" s="122" t="e">
        <f t="shared" si="6"/>
        <v>#REF!</v>
      </c>
      <c r="M33" s="123" t="e">
        <f t="shared" si="7"/>
        <v>#REF!</v>
      </c>
      <c r="N33" s="123"/>
      <c r="O33" s="123"/>
      <c r="P33" s="123"/>
      <c r="Q33" s="123"/>
      <c r="R33" s="125">
        <f t="shared" si="2"/>
        <v>0</v>
      </c>
      <c r="S33" s="126">
        <v>47</v>
      </c>
    </row>
    <row r="34" spans="3:19" hidden="1" x14ac:dyDescent="0.25">
      <c r="C34" s="109">
        <v>49</v>
      </c>
      <c r="D34" s="109">
        <v>78</v>
      </c>
      <c r="F34" s="118" t="e">
        <f t="shared" si="0"/>
        <v>#REF!</v>
      </c>
      <c r="G34" s="122" t="e">
        <f t="shared" si="1"/>
        <v>#REF!</v>
      </c>
      <c r="H34" s="122" t="e">
        <f t="shared" si="5"/>
        <v>#REF!</v>
      </c>
      <c r="I34" s="122" t="e">
        <f t="shared" si="3"/>
        <v>#REF!</v>
      </c>
      <c r="J34" s="118" t="e">
        <f t="shared" si="4"/>
        <v>#REF!</v>
      </c>
      <c r="K34" s="118"/>
      <c r="L34" s="122" t="e">
        <f t="shared" si="6"/>
        <v>#REF!</v>
      </c>
      <c r="M34" s="123" t="e">
        <f t="shared" si="7"/>
        <v>#REF!</v>
      </c>
      <c r="N34" s="123"/>
      <c r="O34" s="123"/>
      <c r="P34" s="123"/>
      <c r="Q34" s="123"/>
      <c r="R34" s="125">
        <f t="shared" si="2"/>
        <v>0</v>
      </c>
      <c r="S34" s="126">
        <v>49</v>
      </c>
    </row>
    <row r="35" spans="3:19" hidden="1" x14ac:dyDescent="0.25">
      <c r="C35" s="112">
        <v>51</v>
      </c>
      <c r="D35" s="112">
        <v>80</v>
      </c>
      <c r="F35" s="118" t="e">
        <f t="shared" si="0"/>
        <v>#REF!</v>
      </c>
      <c r="G35" s="122" t="e">
        <f t="shared" si="1"/>
        <v>#REF!</v>
      </c>
      <c r="H35" s="122" t="e">
        <f t="shared" si="5"/>
        <v>#REF!</v>
      </c>
      <c r="I35" s="122" t="e">
        <f t="shared" si="3"/>
        <v>#REF!</v>
      </c>
      <c r="J35" s="118" t="e">
        <f t="shared" si="4"/>
        <v>#REF!</v>
      </c>
      <c r="K35" s="118"/>
      <c r="L35" s="122" t="e">
        <f t="shared" si="6"/>
        <v>#REF!</v>
      </c>
      <c r="M35" s="123" t="e">
        <f t="shared" si="7"/>
        <v>#REF!</v>
      </c>
      <c r="N35" s="123"/>
      <c r="O35" s="123"/>
      <c r="P35" s="123"/>
      <c r="Q35" s="123"/>
      <c r="R35" s="125">
        <f t="shared" si="2"/>
        <v>0</v>
      </c>
      <c r="S35" s="112">
        <v>51</v>
      </c>
    </row>
    <row r="36" spans="3:19" hidden="1" x14ac:dyDescent="0.25">
      <c r="C36" s="112">
        <v>52</v>
      </c>
      <c r="D36" s="112">
        <v>82</v>
      </c>
      <c r="F36" s="118" t="e">
        <f t="shared" si="0"/>
        <v>#REF!</v>
      </c>
      <c r="G36" s="122" t="e">
        <f t="shared" si="1"/>
        <v>#REF!</v>
      </c>
      <c r="H36" s="122" t="e">
        <f t="shared" si="5"/>
        <v>#REF!</v>
      </c>
      <c r="I36" s="122" t="e">
        <f t="shared" si="3"/>
        <v>#REF!</v>
      </c>
      <c r="J36" s="118" t="e">
        <f t="shared" si="4"/>
        <v>#REF!</v>
      </c>
      <c r="K36" s="118"/>
      <c r="L36" s="122" t="e">
        <f t="shared" si="6"/>
        <v>#REF!</v>
      </c>
      <c r="M36" s="123" t="e">
        <f t="shared" si="7"/>
        <v>#REF!</v>
      </c>
      <c r="N36" s="123"/>
      <c r="O36" s="123"/>
      <c r="P36" s="123"/>
      <c r="Q36" s="123"/>
      <c r="R36" s="125">
        <f t="shared" si="2"/>
        <v>0</v>
      </c>
      <c r="S36" s="112">
        <v>52</v>
      </c>
    </row>
    <row r="37" spans="3:19" hidden="1" x14ac:dyDescent="0.25">
      <c r="C37" s="112">
        <v>53</v>
      </c>
      <c r="D37" s="112">
        <v>84</v>
      </c>
      <c r="F37" s="118" t="e">
        <f t="shared" si="0"/>
        <v>#REF!</v>
      </c>
      <c r="G37" s="122" t="e">
        <f t="shared" si="1"/>
        <v>#REF!</v>
      </c>
      <c r="H37" s="122" t="e">
        <f t="shared" si="5"/>
        <v>#REF!</v>
      </c>
      <c r="I37" s="122" t="e">
        <f t="shared" si="3"/>
        <v>#REF!</v>
      </c>
      <c r="J37" s="118" t="e">
        <f t="shared" si="4"/>
        <v>#REF!</v>
      </c>
      <c r="K37" s="118"/>
      <c r="L37" s="122" t="e">
        <f t="shared" si="6"/>
        <v>#REF!</v>
      </c>
      <c r="M37" s="123" t="e">
        <f t="shared" si="7"/>
        <v>#REF!</v>
      </c>
      <c r="N37" s="123"/>
      <c r="O37" s="123"/>
      <c r="P37" s="123"/>
      <c r="Q37" s="123"/>
      <c r="R37" s="125">
        <f t="shared" si="2"/>
        <v>0</v>
      </c>
      <c r="S37" s="112">
        <v>53</v>
      </c>
    </row>
    <row r="38" spans="3:19" hidden="1" x14ac:dyDescent="0.25">
      <c r="C38" s="112">
        <v>54</v>
      </c>
      <c r="D38" s="112">
        <v>86</v>
      </c>
      <c r="F38" s="118" t="e">
        <f t="shared" si="0"/>
        <v>#REF!</v>
      </c>
      <c r="G38" s="122" t="e">
        <f t="shared" si="1"/>
        <v>#REF!</v>
      </c>
      <c r="H38" s="122" t="e">
        <f t="shared" si="5"/>
        <v>#REF!</v>
      </c>
      <c r="I38" s="122" t="e">
        <f t="shared" si="3"/>
        <v>#REF!</v>
      </c>
      <c r="J38" s="118" t="e">
        <f t="shared" si="4"/>
        <v>#REF!</v>
      </c>
      <c r="K38" s="118"/>
      <c r="L38" s="122" t="e">
        <f t="shared" si="6"/>
        <v>#REF!</v>
      </c>
      <c r="M38" s="123" t="e">
        <f t="shared" si="7"/>
        <v>#REF!</v>
      </c>
      <c r="N38" s="123"/>
      <c r="O38" s="123"/>
      <c r="P38" s="123"/>
      <c r="Q38" s="123"/>
      <c r="R38" s="125">
        <f t="shared" si="2"/>
        <v>0</v>
      </c>
      <c r="S38" s="112">
        <v>54</v>
      </c>
    </row>
    <row r="39" spans="3:19" hidden="1" x14ac:dyDescent="0.25">
      <c r="C39" s="112">
        <v>55</v>
      </c>
      <c r="D39" s="112">
        <v>88</v>
      </c>
      <c r="F39" s="118" t="e">
        <f t="shared" si="0"/>
        <v>#REF!</v>
      </c>
      <c r="G39" s="122" t="e">
        <f t="shared" si="1"/>
        <v>#REF!</v>
      </c>
      <c r="H39" s="122" t="e">
        <f t="shared" si="5"/>
        <v>#REF!</v>
      </c>
      <c r="I39" s="122" t="e">
        <f t="shared" si="3"/>
        <v>#REF!</v>
      </c>
      <c r="J39" s="118" t="e">
        <f t="shared" si="4"/>
        <v>#REF!</v>
      </c>
      <c r="K39" s="118"/>
      <c r="L39" s="122" t="e">
        <f t="shared" si="6"/>
        <v>#REF!</v>
      </c>
      <c r="M39" s="123" t="e">
        <f t="shared" si="7"/>
        <v>#REF!</v>
      </c>
      <c r="N39" s="123"/>
      <c r="O39" s="123"/>
      <c r="P39" s="123"/>
      <c r="Q39" s="123"/>
      <c r="R39" s="125">
        <f t="shared" si="2"/>
        <v>0</v>
      </c>
      <c r="S39" s="112">
        <v>55</v>
      </c>
    </row>
    <row r="40" spans="3:19" hidden="1" x14ac:dyDescent="0.25">
      <c r="C40" s="112">
        <v>56</v>
      </c>
      <c r="D40" s="112">
        <v>90</v>
      </c>
      <c r="F40" s="118" t="e">
        <f t="shared" si="0"/>
        <v>#REF!</v>
      </c>
      <c r="G40" s="122" t="e">
        <f t="shared" si="1"/>
        <v>#REF!</v>
      </c>
      <c r="H40" s="122" t="e">
        <f t="shared" si="5"/>
        <v>#REF!</v>
      </c>
      <c r="I40" s="122" t="e">
        <f t="shared" si="3"/>
        <v>#REF!</v>
      </c>
      <c r="J40" s="118" t="e">
        <f t="shared" si="4"/>
        <v>#REF!</v>
      </c>
      <c r="K40" s="118"/>
      <c r="L40" s="122" t="e">
        <f t="shared" si="6"/>
        <v>#REF!</v>
      </c>
      <c r="M40" s="123" t="e">
        <f t="shared" si="7"/>
        <v>#REF!</v>
      </c>
      <c r="N40" s="123"/>
      <c r="O40" s="123"/>
      <c r="P40" s="123"/>
      <c r="Q40" s="123"/>
      <c r="R40" s="125">
        <f t="shared" si="2"/>
        <v>0</v>
      </c>
      <c r="S40" s="112">
        <v>56</v>
      </c>
    </row>
    <row r="41" spans="3:19" hidden="1" x14ac:dyDescent="0.25">
      <c r="C41" s="112">
        <v>57</v>
      </c>
      <c r="D41" s="112">
        <v>92</v>
      </c>
      <c r="F41" s="118" t="e">
        <f t="shared" si="0"/>
        <v>#REF!</v>
      </c>
      <c r="G41" s="122" t="e">
        <f t="shared" si="1"/>
        <v>#REF!</v>
      </c>
      <c r="H41" s="122" t="e">
        <f t="shared" si="5"/>
        <v>#REF!</v>
      </c>
      <c r="I41" s="122" t="e">
        <f t="shared" si="3"/>
        <v>#REF!</v>
      </c>
      <c r="J41" s="118" t="e">
        <f t="shared" si="4"/>
        <v>#REF!</v>
      </c>
      <c r="K41" s="118"/>
      <c r="L41" s="122" t="e">
        <f t="shared" si="6"/>
        <v>#REF!</v>
      </c>
      <c r="M41" s="123" t="e">
        <f t="shared" si="7"/>
        <v>#REF!</v>
      </c>
      <c r="N41" s="123"/>
      <c r="O41" s="123"/>
      <c r="P41" s="123"/>
      <c r="Q41" s="123"/>
      <c r="R41" s="125">
        <f t="shared" si="2"/>
        <v>0</v>
      </c>
      <c r="S41" s="112">
        <v>57</v>
      </c>
    </row>
    <row r="42" spans="3:19" hidden="1" x14ac:dyDescent="0.25">
      <c r="C42" s="112">
        <v>58</v>
      </c>
      <c r="D42" s="112">
        <v>94</v>
      </c>
      <c r="F42" s="118" t="e">
        <f t="shared" si="0"/>
        <v>#REF!</v>
      </c>
      <c r="G42" s="122" t="e">
        <f t="shared" si="1"/>
        <v>#REF!</v>
      </c>
      <c r="H42" s="122" t="e">
        <f t="shared" si="5"/>
        <v>#REF!</v>
      </c>
      <c r="I42" s="122" t="e">
        <f t="shared" si="3"/>
        <v>#REF!</v>
      </c>
      <c r="J42" s="118" t="e">
        <f t="shared" si="4"/>
        <v>#REF!</v>
      </c>
      <c r="K42" s="118"/>
      <c r="L42" s="122" t="e">
        <f t="shared" si="6"/>
        <v>#REF!</v>
      </c>
      <c r="M42" s="123" t="e">
        <f t="shared" si="7"/>
        <v>#REF!</v>
      </c>
      <c r="N42" s="123"/>
      <c r="O42" s="123"/>
      <c r="P42" s="123"/>
      <c r="Q42" s="123"/>
      <c r="R42" s="125">
        <f t="shared" si="2"/>
        <v>0</v>
      </c>
      <c r="S42" s="112">
        <v>58</v>
      </c>
    </row>
    <row r="43" spans="3:19" hidden="1" x14ac:dyDescent="0.25">
      <c r="C43" s="112">
        <v>59</v>
      </c>
      <c r="D43" s="112">
        <v>96</v>
      </c>
      <c r="F43" s="118" t="e">
        <f t="shared" si="0"/>
        <v>#REF!</v>
      </c>
      <c r="G43" s="122" t="e">
        <f t="shared" si="1"/>
        <v>#REF!</v>
      </c>
      <c r="H43" s="122" t="e">
        <f t="shared" si="5"/>
        <v>#REF!</v>
      </c>
      <c r="I43" s="122" t="e">
        <f t="shared" si="3"/>
        <v>#REF!</v>
      </c>
      <c r="J43" s="118" t="e">
        <f t="shared" si="4"/>
        <v>#REF!</v>
      </c>
      <c r="K43" s="118"/>
      <c r="L43" s="122" t="e">
        <f t="shared" si="6"/>
        <v>#REF!</v>
      </c>
      <c r="M43" s="123" t="e">
        <f t="shared" si="7"/>
        <v>#REF!</v>
      </c>
      <c r="N43" s="123"/>
      <c r="O43" s="123"/>
      <c r="P43" s="123"/>
      <c r="Q43" s="123"/>
      <c r="R43" s="125">
        <f t="shared" si="2"/>
        <v>0</v>
      </c>
      <c r="S43" s="112">
        <v>59</v>
      </c>
    </row>
    <row r="44" spans="3:19" hidden="1" x14ac:dyDescent="0.25">
      <c r="C44" s="112">
        <v>60</v>
      </c>
      <c r="D44" s="112">
        <v>98</v>
      </c>
      <c r="F44" s="118" t="e">
        <f t="shared" si="0"/>
        <v>#REF!</v>
      </c>
      <c r="G44" s="122" t="e">
        <f t="shared" si="1"/>
        <v>#REF!</v>
      </c>
      <c r="H44" s="122" t="e">
        <f t="shared" si="5"/>
        <v>#REF!</v>
      </c>
      <c r="I44" s="122" t="e">
        <f t="shared" si="3"/>
        <v>#REF!</v>
      </c>
      <c r="J44" s="118" t="e">
        <f t="shared" si="4"/>
        <v>#REF!</v>
      </c>
      <c r="K44" s="118"/>
      <c r="L44" s="122" t="e">
        <f t="shared" si="6"/>
        <v>#REF!</v>
      </c>
      <c r="M44" s="123" t="e">
        <f t="shared" si="7"/>
        <v>#REF!</v>
      </c>
      <c r="N44" s="123"/>
      <c r="O44" s="123"/>
      <c r="P44" s="123"/>
      <c r="Q44" s="123"/>
      <c r="R44" s="125">
        <f t="shared" si="2"/>
        <v>0</v>
      </c>
      <c r="S44" s="112">
        <v>60</v>
      </c>
    </row>
    <row r="45" spans="3:19" hidden="1" x14ac:dyDescent="0.25">
      <c r="C45" s="112">
        <v>61</v>
      </c>
      <c r="D45" s="112">
        <v>100</v>
      </c>
      <c r="F45" s="118" t="e">
        <f t="shared" si="0"/>
        <v>#REF!</v>
      </c>
      <c r="G45" s="122" t="e">
        <f t="shared" si="1"/>
        <v>#REF!</v>
      </c>
      <c r="H45" s="122" t="e">
        <f t="shared" si="5"/>
        <v>#REF!</v>
      </c>
      <c r="I45" s="122" t="e">
        <f t="shared" si="3"/>
        <v>#REF!</v>
      </c>
      <c r="J45" s="118" t="e">
        <f t="shared" si="4"/>
        <v>#REF!</v>
      </c>
      <c r="K45" s="118"/>
      <c r="L45" s="122" t="e">
        <f t="shared" si="6"/>
        <v>#REF!</v>
      </c>
      <c r="M45" s="123" t="e">
        <f t="shared" si="7"/>
        <v>#REF!</v>
      </c>
      <c r="N45" s="123"/>
      <c r="O45" s="123"/>
      <c r="P45" s="123"/>
      <c r="Q45" s="123"/>
      <c r="R45" s="125">
        <f t="shared" si="2"/>
        <v>0</v>
      </c>
      <c r="S45" s="112">
        <v>61</v>
      </c>
    </row>
    <row r="47" spans="3:19" x14ac:dyDescent="0.25">
      <c r="M47" s="108"/>
    </row>
    <row r="48" spans="3:19" x14ac:dyDescent="0.25">
      <c r="C48" s="2" t="s">
        <v>0</v>
      </c>
      <c r="D48" s="39" t="s">
        <v>97</v>
      </c>
      <c r="E48" s="3" t="s">
        <v>1</v>
      </c>
      <c r="F48" s="3" t="s">
        <v>28</v>
      </c>
      <c r="G48" s="3" t="s">
        <v>226</v>
      </c>
      <c r="H48" s="3" t="s">
        <v>16</v>
      </c>
      <c r="I48" s="3" t="s">
        <v>18</v>
      </c>
      <c r="J48" s="3" t="s">
        <v>23</v>
      </c>
      <c r="K48" s="3" t="s">
        <v>51</v>
      </c>
      <c r="M48"/>
      <c r="N48"/>
    </row>
    <row r="49" spans="3:14" x14ac:dyDescent="0.25">
      <c r="C49" s="9">
        <v>18</v>
      </c>
      <c r="D49" s="42" t="s">
        <v>100</v>
      </c>
      <c r="E49" s="11" t="s">
        <v>22</v>
      </c>
      <c r="F49" s="128" t="s">
        <v>33</v>
      </c>
      <c r="G49" s="128">
        <v>20</v>
      </c>
      <c r="H49" s="128">
        <v>2</v>
      </c>
      <c r="I49" s="128">
        <v>18</v>
      </c>
      <c r="J49" s="131">
        <v>1</v>
      </c>
      <c r="K49" s="128">
        <v>6</v>
      </c>
      <c r="M49"/>
      <c r="N49"/>
    </row>
    <row r="50" spans="3:14" x14ac:dyDescent="0.25">
      <c r="C50" s="9"/>
      <c r="D50" s="42"/>
      <c r="E50" s="11"/>
      <c r="F50" s="128"/>
      <c r="G50" s="128">
        <v>20</v>
      </c>
      <c r="H50" s="128">
        <v>2</v>
      </c>
      <c r="I50" s="128">
        <v>18</v>
      </c>
      <c r="J50" s="131">
        <v>12</v>
      </c>
      <c r="K50" s="128">
        <v>12</v>
      </c>
      <c r="M50"/>
      <c r="N50"/>
    </row>
    <row r="51" spans="3:14" x14ac:dyDescent="0.25">
      <c r="C51" s="9"/>
      <c r="D51" s="42"/>
      <c r="E51" s="11"/>
      <c r="F51" s="128"/>
      <c r="G51" s="128">
        <v>20</v>
      </c>
      <c r="H51" s="128">
        <v>2</v>
      </c>
      <c r="I51" s="128">
        <v>18</v>
      </c>
      <c r="J51" s="131">
        <v>23</v>
      </c>
      <c r="K51" s="128">
        <v>18</v>
      </c>
      <c r="M51"/>
      <c r="N51"/>
    </row>
    <row r="52" spans="3:14" x14ac:dyDescent="0.25">
      <c r="C52" s="9">
        <v>19</v>
      </c>
      <c r="D52" s="42" t="s">
        <v>101</v>
      </c>
      <c r="E52" s="11" t="s">
        <v>24</v>
      </c>
      <c r="F52" s="27" t="s">
        <v>32</v>
      </c>
      <c r="G52" s="27">
        <v>60</v>
      </c>
      <c r="H52" s="27">
        <v>3</v>
      </c>
      <c r="I52" s="27">
        <v>32</v>
      </c>
      <c r="J52" s="132">
        <v>6</v>
      </c>
      <c r="K52" s="27">
        <v>5</v>
      </c>
      <c r="M52"/>
      <c r="N52"/>
    </row>
    <row r="53" spans="3:14" x14ac:dyDescent="0.25">
      <c r="C53" s="9"/>
      <c r="D53" s="42"/>
      <c r="E53" s="11"/>
      <c r="F53" s="27"/>
      <c r="G53" s="27">
        <v>60</v>
      </c>
      <c r="H53" s="27">
        <v>3</v>
      </c>
      <c r="I53" s="27">
        <v>32</v>
      </c>
      <c r="J53" s="132">
        <v>15</v>
      </c>
      <c r="K53" s="27">
        <v>10</v>
      </c>
      <c r="M53"/>
      <c r="N53"/>
    </row>
    <row r="54" spans="3:14" x14ac:dyDescent="0.25">
      <c r="C54" s="9"/>
      <c r="D54" s="42"/>
      <c r="E54" s="11"/>
      <c r="F54" s="27"/>
      <c r="G54" s="27">
        <v>60</v>
      </c>
      <c r="H54" s="27">
        <v>3</v>
      </c>
      <c r="I54" s="27">
        <v>32</v>
      </c>
      <c r="J54" s="132">
        <v>27</v>
      </c>
      <c r="K54" s="27">
        <v>15</v>
      </c>
      <c r="M54"/>
      <c r="N54"/>
    </row>
    <row r="55" spans="3:14" x14ac:dyDescent="0.25">
      <c r="C55" s="9">
        <v>20</v>
      </c>
      <c r="D55" s="42" t="s">
        <v>153</v>
      </c>
      <c r="E55" s="11" t="s">
        <v>25</v>
      </c>
      <c r="F55" s="25" t="s">
        <v>29</v>
      </c>
      <c r="G55" s="25">
        <v>240</v>
      </c>
      <c r="H55" s="25">
        <v>5</v>
      </c>
      <c r="I55" s="25">
        <v>50</v>
      </c>
      <c r="J55" s="133">
        <v>10</v>
      </c>
      <c r="K55" s="25">
        <v>5</v>
      </c>
      <c r="M55"/>
      <c r="N55"/>
    </row>
    <row r="56" spans="3:14" x14ac:dyDescent="0.25">
      <c r="C56" s="9"/>
      <c r="D56" s="42"/>
      <c r="E56" s="11"/>
      <c r="F56" s="25"/>
      <c r="G56" s="25">
        <v>240</v>
      </c>
      <c r="H56" s="25">
        <v>5</v>
      </c>
      <c r="I56" s="25">
        <v>50</v>
      </c>
      <c r="J56" s="133">
        <v>18</v>
      </c>
      <c r="K56" s="25">
        <v>10</v>
      </c>
      <c r="M56"/>
      <c r="N56"/>
    </row>
    <row r="57" spans="3:14" x14ac:dyDescent="0.25">
      <c r="C57" s="9"/>
      <c r="D57" s="42"/>
      <c r="E57" s="11"/>
      <c r="F57" s="25"/>
      <c r="G57" s="25">
        <v>240</v>
      </c>
      <c r="H57" s="25">
        <v>5</v>
      </c>
      <c r="I57" s="25">
        <v>50</v>
      </c>
      <c r="J57" s="133">
        <v>32</v>
      </c>
      <c r="K57" s="25">
        <v>15</v>
      </c>
      <c r="M57"/>
      <c r="N57"/>
    </row>
    <row r="58" spans="3:14" x14ac:dyDescent="0.25">
      <c r="C58" s="9">
        <v>21</v>
      </c>
      <c r="D58" s="42" t="s">
        <v>154</v>
      </c>
      <c r="E58" s="11" t="s">
        <v>26</v>
      </c>
      <c r="F58" s="130" t="s">
        <v>30</v>
      </c>
      <c r="G58" s="130">
        <v>360</v>
      </c>
      <c r="H58" s="130">
        <v>5</v>
      </c>
      <c r="I58" s="130">
        <v>54</v>
      </c>
      <c r="J58" s="134">
        <v>16</v>
      </c>
      <c r="K58" s="130">
        <v>5</v>
      </c>
      <c r="M58"/>
      <c r="N58"/>
    </row>
    <row r="59" spans="3:14" x14ac:dyDescent="0.25">
      <c r="C59" s="9"/>
      <c r="D59" s="42"/>
      <c r="E59" s="11"/>
      <c r="F59" s="130"/>
      <c r="G59" s="130">
        <v>360</v>
      </c>
      <c r="H59" s="130">
        <v>5</v>
      </c>
      <c r="I59" s="130">
        <v>54</v>
      </c>
      <c r="J59" s="134">
        <v>26</v>
      </c>
      <c r="K59" s="130">
        <v>10</v>
      </c>
      <c r="M59"/>
      <c r="N59"/>
    </row>
    <row r="60" spans="3:14" x14ac:dyDescent="0.25">
      <c r="C60" s="9"/>
      <c r="D60" s="42"/>
      <c r="E60" s="11"/>
      <c r="F60" s="130"/>
      <c r="G60" s="130">
        <v>360</v>
      </c>
      <c r="H60" s="130">
        <v>5</v>
      </c>
      <c r="I60" s="130">
        <v>54</v>
      </c>
      <c r="J60" s="134">
        <v>42</v>
      </c>
      <c r="K60" s="130">
        <v>15</v>
      </c>
      <c r="M60"/>
      <c r="N60"/>
    </row>
    <row r="61" spans="3:14" x14ac:dyDescent="0.25">
      <c r="C61" s="9">
        <v>22</v>
      </c>
      <c r="D61" s="42" t="s">
        <v>155</v>
      </c>
      <c r="E61" s="11" t="s">
        <v>27</v>
      </c>
      <c r="F61" s="129" t="s">
        <v>31</v>
      </c>
      <c r="G61" s="129">
        <v>480</v>
      </c>
      <c r="H61" s="129">
        <v>6</v>
      </c>
      <c r="I61" s="129">
        <v>64</v>
      </c>
      <c r="J61" s="135">
        <v>32</v>
      </c>
      <c r="K61" s="129">
        <v>3</v>
      </c>
      <c r="M61"/>
      <c r="N61"/>
    </row>
    <row r="62" spans="3:14" x14ac:dyDescent="0.25">
      <c r="C62" s="9"/>
      <c r="D62" s="42"/>
      <c r="E62" s="11"/>
      <c r="F62" s="129"/>
      <c r="G62" s="129">
        <v>480</v>
      </c>
      <c r="H62" s="129">
        <v>6</v>
      </c>
      <c r="I62" s="129">
        <v>64</v>
      </c>
      <c r="J62" s="136">
        <v>37</v>
      </c>
      <c r="K62" s="129">
        <v>6</v>
      </c>
      <c r="M62"/>
      <c r="N62"/>
    </row>
    <row r="63" spans="3:14" x14ac:dyDescent="0.25">
      <c r="C63" s="9"/>
      <c r="D63" s="42"/>
      <c r="E63" s="11"/>
      <c r="F63" s="129"/>
      <c r="G63" s="129">
        <v>480</v>
      </c>
      <c r="H63" s="129">
        <v>6</v>
      </c>
      <c r="I63" s="129">
        <v>64</v>
      </c>
      <c r="J63" s="136">
        <v>50</v>
      </c>
      <c r="K63" s="129">
        <v>9</v>
      </c>
      <c r="M63"/>
      <c r="N63"/>
    </row>
    <row r="66" spans="4:11" x14ac:dyDescent="0.25">
      <c r="D66" s="277" t="s">
        <v>175</v>
      </c>
      <c r="E66" s="277" t="s">
        <v>325</v>
      </c>
      <c r="F66" s="277"/>
      <c r="G66" s="277"/>
      <c r="J66"/>
      <c r="K66"/>
    </row>
    <row r="67" spans="4:11" x14ac:dyDescent="0.25">
      <c r="D67" s="277"/>
      <c r="E67" s="208" t="s">
        <v>603</v>
      </c>
      <c r="F67" s="208" t="s">
        <v>604</v>
      </c>
      <c r="G67" s="208" t="s">
        <v>605</v>
      </c>
      <c r="J67"/>
      <c r="K67"/>
    </row>
    <row r="68" spans="4:11" x14ac:dyDescent="0.25">
      <c r="D68" s="75" t="s">
        <v>598</v>
      </c>
      <c r="E68" s="75">
        <v>10</v>
      </c>
      <c r="F68" s="75">
        <v>140</v>
      </c>
      <c r="G68" s="75">
        <v>270</v>
      </c>
      <c r="J68"/>
      <c r="K68"/>
    </row>
    <row r="69" spans="4:11" x14ac:dyDescent="0.25">
      <c r="D69" s="75" t="s">
        <v>599</v>
      </c>
      <c r="E69" s="75">
        <v>50</v>
      </c>
      <c r="F69" s="75">
        <v>600</v>
      </c>
      <c r="G69" s="75">
        <v>1150</v>
      </c>
      <c r="J69"/>
      <c r="K69"/>
    </row>
    <row r="70" spans="4:11" x14ac:dyDescent="0.25">
      <c r="D70" s="75" t="s">
        <v>600</v>
      </c>
      <c r="E70" s="75">
        <v>500</v>
      </c>
      <c r="F70" s="75">
        <v>1400</v>
      </c>
      <c r="G70" s="75">
        <v>2300</v>
      </c>
      <c r="J70"/>
      <c r="K70"/>
    </row>
    <row r="71" spans="4:11" x14ac:dyDescent="0.25">
      <c r="D71" s="75" t="s">
        <v>601</v>
      </c>
      <c r="E71" s="75">
        <v>800</v>
      </c>
      <c r="F71" s="75">
        <v>2300</v>
      </c>
      <c r="G71" s="75">
        <v>5300</v>
      </c>
      <c r="J71"/>
      <c r="K71"/>
    </row>
    <row r="72" spans="4:11" x14ac:dyDescent="0.25">
      <c r="D72" s="75" t="s">
        <v>602</v>
      </c>
      <c r="E72" s="75">
        <v>2150</v>
      </c>
      <c r="F72" s="75">
        <v>5400</v>
      </c>
      <c r="G72" s="75">
        <v>8650</v>
      </c>
      <c r="J72"/>
      <c r="K72"/>
    </row>
    <row r="73" spans="4:11" x14ac:dyDescent="0.25">
      <c r="F73"/>
      <c r="J73"/>
      <c r="K73"/>
    </row>
    <row r="74" spans="4:11" x14ac:dyDescent="0.25">
      <c r="E74" t="s">
        <v>616</v>
      </c>
      <c r="F74"/>
      <c r="J74"/>
      <c r="K74"/>
    </row>
    <row r="75" spans="4:11" x14ac:dyDescent="0.25">
      <c r="F75"/>
      <c r="J75"/>
      <c r="K75"/>
    </row>
    <row r="76" spans="4:11" x14ac:dyDescent="0.25">
      <c r="E76" t="s">
        <v>617</v>
      </c>
      <c r="F76"/>
      <c r="J76"/>
      <c r="K76"/>
    </row>
  </sheetData>
  <sortState ref="A89:L157">
    <sortCondition ref="A89:A157"/>
  </sortState>
  <mergeCells count="2">
    <mergeCell ref="D66:D67"/>
    <mergeCell ref="E66:G6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2:M61"/>
  <sheetViews>
    <sheetView topLeftCell="A28" workbookViewId="0">
      <selection activeCell="N43" sqref="M43:N54"/>
    </sheetView>
  </sheetViews>
  <sheetFormatPr defaultRowHeight="15" x14ac:dyDescent="0.25"/>
  <cols>
    <col min="2" max="2" width="22.28515625" customWidth="1"/>
    <col min="3" max="3" width="18.28515625" customWidth="1"/>
    <col min="4" max="4" width="12.5703125" customWidth="1"/>
    <col min="5" max="5" width="13.42578125" customWidth="1"/>
    <col min="6" max="7" width="13.7109375" customWidth="1"/>
    <col min="8" max="8" width="14.85546875" customWidth="1"/>
  </cols>
  <sheetData>
    <row r="2" spans="1:7" ht="18.75" x14ac:dyDescent="0.3">
      <c r="A2" s="175" t="s">
        <v>474</v>
      </c>
    </row>
    <row r="4" spans="1:7" x14ac:dyDescent="0.25">
      <c r="A4" s="176" t="s">
        <v>162</v>
      </c>
      <c r="B4" s="176"/>
      <c r="C4" s="176"/>
      <c r="D4" s="176"/>
      <c r="E4" s="176"/>
      <c r="F4" s="176"/>
      <c r="G4" s="176"/>
    </row>
    <row r="5" spans="1:7" x14ac:dyDescent="0.25">
      <c r="B5" t="s">
        <v>475</v>
      </c>
    </row>
    <row r="6" spans="1:7" x14ac:dyDescent="0.25">
      <c r="B6" t="s">
        <v>476</v>
      </c>
    </row>
    <row r="9" spans="1:7" x14ac:dyDescent="0.25">
      <c r="A9" s="176" t="s">
        <v>477</v>
      </c>
      <c r="B9" s="176"/>
      <c r="C9" s="176"/>
      <c r="D9" s="176"/>
      <c r="E9" s="176"/>
      <c r="F9" s="176"/>
      <c r="G9" s="176"/>
    </row>
    <row r="10" spans="1:7" x14ac:dyDescent="0.25">
      <c r="B10" t="s">
        <v>478</v>
      </c>
    </row>
    <row r="11" spans="1:7" x14ac:dyDescent="0.25">
      <c r="B11" t="s">
        <v>479</v>
      </c>
    </row>
    <row r="12" spans="1:7" x14ac:dyDescent="0.25">
      <c r="B12" t="s">
        <v>480</v>
      </c>
    </row>
    <row r="13" spans="1:7" x14ac:dyDescent="0.25">
      <c r="B13" t="s">
        <v>481</v>
      </c>
    </row>
    <row r="14" spans="1:7" x14ac:dyDescent="0.25">
      <c r="B14" t="s">
        <v>482</v>
      </c>
    </row>
    <row r="15" spans="1:7" x14ac:dyDescent="0.25">
      <c r="B15" t="s">
        <v>495</v>
      </c>
    </row>
    <row r="18" spans="1:7" x14ac:dyDescent="0.25">
      <c r="A18" s="176" t="s">
        <v>483</v>
      </c>
      <c r="B18" s="176"/>
      <c r="C18" s="176"/>
      <c r="D18" s="176"/>
      <c r="E18" s="176"/>
      <c r="F18" s="176"/>
      <c r="G18" s="176"/>
    </row>
    <row r="19" spans="1:7" x14ac:dyDescent="0.25">
      <c r="B19" s="15" t="s">
        <v>21</v>
      </c>
      <c r="C19" s="15" t="s">
        <v>17</v>
      </c>
    </row>
    <row r="20" spans="1:7" x14ac:dyDescent="0.25">
      <c r="B20" s="15" t="s">
        <v>486</v>
      </c>
      <c r="C20" s="15">
        <v>1</v>
      </c>
    </row>
    <row r="21" spans="1:7" x14ac:dyDescent="0.25">
      <c r="B21" s="15" t="s">
        <v>487</v>
      </c>
      <c r="C21" s="15">
        <v>1</v>
      </c>
    </row>
    <row r="22" spans="1:7" x14ac:dyDescent="0.25">
      <c r="B22" s="15" t="s">
        <v>488</v>
      </c>
      <c r="C22" s="15">
        <v>1</v>
      </c>
    </row>
    <row r="23" spans="1:7" x14ac:dyDescent="0.25">
      <c r="B23" s="15" t="s">
        <v>489</v>
      </c>
      <c r="C23" s="15">
        <v>5</v>
      </c>
    </row>
    <row r="24" spans="1:7" x14ac:dyDescent="0.25">
      <c r="B24" s="15" t="s">
        <v>197</v>
      </c>
      <c r="C24" s="15">
        <v>1</v>
      </c>
    </row>
    <row r="25" spans="1:7" x14ac:dyDescent="0.25">
      <c r="B25" s="15" t="s">
        <v>20</v>
      </c>
      <c r="C25" s="15">
        <v>1</v>
      </c>
    </row>
    <row r="26" spans="1:7" x14ac:dyDescent="0.25">
      <c r="B26" s="15" t="s">
        <v>490</v>
      </c>
      <c r="C26" s="15">
        <v>1</v>
      </c>
    </row>
    <row r="27" spans="1:7" x14ac:dyDescent="0.25">
      <c r="B27" s="15" t="s">
        <v>491</v>
      </c>
      <c r="C27" s="15">
        <v>1</v>
      </c>
    </row>
    <row r="30" spans="1:7" x14ac:dyDescent="0.25">
      <c r="A30" s="259" t="s">
        <v>742</v>
      </c>
      <c r="B30" s="176"/>
      <c r="C30" s="176"/>
      <c r="D30" s="176"/>
      <c r="E30" s="176"/>
      <c r="F30" s="176"/>
      <c r="G30" s="176"/>
    </row>
    <row r="31" spans="1:7" x14ac:dyDescent="0.25">
      <c r="A31" t="s">
        <v>521</v>
      </c>
    </row>
    <row r="32" spans="1:7" x14ac:dyDescent="0.25">
      <c r="A32" s="85" t="s">
        <v>0</v>
      </c>
      <c r="B32" s="85" t="s">
        <v>21</v>
      </c>
      <c r="C32" s="85" t="s">
        <v>430</v>
      </c>
      <c r="D32" s="85" t="s">
        <v>492</v>
      </c>
      <c r="E32" s="85" t="s">
        <v>432</v>
      </c>
      <c r="F32" s="85" t="s">
        <v>484</v>
      </c>
      <c r="G32" s="85" t="s">
        <v>485</v>
      </c>
    </row>
    <row r="33" spans="1:13" x14ac:dyDescent="0.25">
      <c r="A33" s="126">
        <v>1</v>
      </c>
      <c r="B33" s="170" t="s">
        <v>486</v>
      </c>
      <c r="C33" s="126">
        <v>1</v>
      </c>
      <c r="D33" s="126">
        <v>2</v>
      </c>
      <c r="E33" s="126">
        <v>1</v>
      </c>
      <c r="F33" s="126">
        <v>1</v>
      </c>
      <c r="G33" s="126">
        <v>2</v>
      </c>
    </row>
    <row r="34" spans="1:13" x14ac:dyDescent="0.25">
      <c r="A34" s="126">
        <v>2</v>
      </c>
      <c r="B34" s="170" t="s">
        <v>487</v>
      </c>
      <c r="C34" s="126">
        <v>1</v>
      </c>
      <c r="D34" s="126">
        <v>0</v>
      </c>
      <c r="E34" s="126">
        <v>1</v>
      </c>
      <c r="F34" s="126">
        <v>0</v>
      </c>
      <c r="G34" s="242">
        <v>0</v>
      </c>
    </row>
    <row r="35" spans="1:13" x14ac:dyDescent="0.25">
      <c r="A35" s="126">
        <v>3</v>
      </c>
      <c r="B35" s="258" t="s">
        <v>488</v>
      </c>
      <c r="C35" s="242">
        <v>0</v>
      </c>
      <c r="D35" s="242">
        <v>0</v>
      </c>
      <c r="E35" s="242">
        <v>0</v>
      </c>
      <c r="F35" s="242">
        <v>0</v>
      </c>
      <c r="G35" s="242">
        <v>0</v>
      </c>
    </row>
    <row r="36" spans="1:13" x14ac:dyDescent="0.25">
      <c r="A36" s="126">
        <v>4</v>
      </c>
      <c r="B36" s="258" t="s">
        <v>493</v>
      </c>
      <c r="C36" s="242">
        <v>0</v>
      </c>
      <c r="D36" s="242">
        <v>0</v>
      </c>
      <c r="E36" s="242">
        <v>0</v>
      </c>
      <c r="F36" s="242">
        <v>0</v>
      </c>
      <c r="G36" s="242">
        <v>0</v>
      </c>
    </row>
    <row r="37" spans="1:13" x14ac:dyDescent="0.25">
      <c r="A37" s="126">
        <v>5</v>
      </c>
      <c r="B37" s="170" t="s">
        <v>489</v>
      </c>
      <c r="C37" s="126">
        <v>1</v>
      </c>
      <c r="D37" s="126">
        <v>1</v>
      </c>
      <c r="E37" s="126">
        <v>1</v>
      </c>
      <c r="F37" s="126">
        <v>2</v>
      </c>
      <c r="G37" s="126">
        <v>2</v>
      </c>
    </row>
    <row r="38" spans="1:13" x14ac:dyDescent="0.25">
      <c r="A38" s="80">
        <v>6</v>
      </c>
      <c r="B38" s="171" t="s">
        <v>197</v>
      </c>
      <c r="C38" s="242">
        <v>2</v>
      </c>
      <c r="D38" s="242">
        <v>2</v>
      </c>
      <c r="E38" s="242">
        <v>2</v>
      </c>
      <c r="F38" s="242">
        <v>2</v>
      </c>
      <c r="G38" s="242">
        <v>2</v>
      </c>
    </row>
    <row r="39" spans="1:13" x14ac:dyDescent="0.25">
      <c r="C39">
        <f>SUM(C33:C38)</f>
        <v>5</v>
      </c>
      <c r="D39">
        <f t="shared" ref="D39:G39" si="0">SUM(D33:D38)</f>
        <v>5</v>
      </c>
      <c r="E39">
        <f t="shared" si="0"/>
        <v>5</v>
      </c>
      <c r="F39">
        <f t="shared" si="0"/>
        <v>5</v>
      </c>
      <c r="G39">
        <f t="shared" si="0"/>
        <v>6</v>
      </c>
    </row>
    <row r="40" spans="1:13" x14ac:dyDescent="0.25">
      <c r="A40" s="259" t="s">
        <v>743</v>
      </c>
      <c r="B40" s="176"/>
      <c r="C40" s="176"/>
      <c r="D40" s="176"/>
      <c r="E40" s="176"/>
      <c r="F40" s="176"/>
      <c r="G40" s="176"/>
    </row>
    <row r="41" spans="1:13" x14ac:dyDescent="0.25">
      <c r="A41" t="s">
        <v>744</v>
      </c>
    </row>
    <row r="42" spans="1:13" x14ac:dyDescent="0.25">
      <c r="A42" s="172" t="s">
        <v>0</v>
      </c>
      <c r="B42" s="173" t="s">
        <v>21</v>
      </c>
      <c r="C42" s="172" t="s">
        <v>23</v>
      </c>
      <c r="D42" s="174" t="s">
        <v>430</v>
      </c>
      <c r="E42" s="174" t="s">
        <v>431</v>
      </c>
      <c r="F42" s="172" t="s">
        <v>432</v>
      </c>
      <c r="G42" s="172" t="s">
        <v>484</v>
      </c>
      <c r="H42" s="172" t="s">
        <v>485</v>
      </c>
      <c r="I42" s="172" t="s">
        <v>712</v>
      </c>
      <c r="J42" s="172" t="s">
        <v>713</v>
      </c>
      <c r="K42" s="172" t="s">
        <v>723</v>
      </c>
      <c r="L42" s="172" t="s">
        <v>724</v>
      </c>
    </row>
    <row r="43" spans="1:13" x14ac:dyDescent="0.25">
      <c r="A43" s="15">
        <v>1</v>
      </c>
      <c r="B43" s="15" t="s">
        <v>486</v>
      </c>
      <c r="C43" s="15"/>
      <c r="D43" s="15">
        <v>1</v>
      </c>
      <c r="E43" s="15"/>
      <c r="F43" s="15">
        <v>1</v>
      </c>
      <c r="G43" s="15"/>
      <c r="H43" s="15">
        <v>1</v>
      </c>
      <c r="I43" s="15"/>
      <c r="J43" s="15">
        <v>1</v>
      </c>
      <c r="K43" s="15">
        <v>1</v>
      </c>
      <c r="L43" s="15">
        <v>2</v>
      </c>
      <c r="M43">
        <f>SUM(D43:L43)</f>
        <v>7</v>
      </c>
    </row>
    <row r="44" spans="1:13" x14ac:dyDescent="0.25">
      <c r="A44" s="15">
        <v>2</v>
      </c>
      <c r="B44" s="15" t="s">
        <v>726</v>
      </c>
      <c r="C44" s="15"/>
      <c r="D44" s="241">
        <v>0</v>
      </c>
      <c r="E44" s="15"/>
      <c r="F44" s="15"/>
      <c r="G44" s="15">
        <v>1</v>
      </c>
      <c r="H44" s="241">
        <v>0</v>
      </c>
      <c r="I44" s="15"/>
      <c r="J44" s="15"/>
      <c r="K44" s="15"/>
      <c r="L44" s="15"/>
      <c r="M44">
        <f t="shared" ref="M44:M52" si="1">SUM(D44:L44)</f>
        <v>1</v>
      </c>
    </row>
    <row r="45" spans="1:13" x14ac:dyDescent="0.25">
      <c r="A45" s="15">
        <v>3</v>
      </c>
      <c r="B45" s="15" t="s">
        <v>488</v>
      </c>
      <c r="C45" s="15"/>
      <c r="D45" s="15"/>
      <c r="E45" s="15">
        <v>1</v>
      </c>
      <c r="F45" s="15"/>
      <c r="G45" s="15"/>
      <c r="H45" s="15"/>
      <c r="I45" s="15"/>
      <c r="J45" s="15"/>
      <c r="K45" s="15"/>
      <c r="L45" s="15"/>
      <c r="M45">
        <f t="shared" si="1"/>
        <v>1</v>
      </c>
    </row>
    <row r="46" spans="1:13" x14ac:dyDescent="0.25">
      <c r="A46" s="15">
        <v>4</v>
      </c>
      <c r="B46" s="15" t="s">
        <v>494</v>
      </c>
      <c r="C46" s="15"/>
      <c r="D46" s="15"/>
      <c r="E46" s="15"/>
      <c r="F46" s="15"/>
      <c r="G46" s="15">
        <v>1</v>
      </c>
      <c r="H46" s="15"/>
      <c r="I46" s="15"/>
      <c r="J46" s="15"/>
      <c r="K46" s="241">
        <v>0</v>
      </c>
      <c r="L46" s="15"/>
      <c r="M46">
        <f t="shared" si="1"/>
        <v>1</v>
      </c>
    </row>
    <row r="47" spans="1:13" x14ac:dyDescent="0.25">
      <c r="A47" s="15">
        <v>5</v>
      </c>
      <c r="B47" s="15" t="s">
        <v>489</v>
      </c>
      <c r="C47" s="15"/>
      <c r="D47" s="241">
        <v>1</v>
      </c>
      <c r="E47" s="15">
        <v>1</v>
      </c>
      <c r="F47" s="15"/>
      <c r="G47" s="15"/>
      <c r="H47" s="15">
        <v>1</v>
      </c>
      <c r="I47" s="15">
        <v>1</v>
      </c>
      <c r="J47" s="15">
        <v>1</v>
      </c>
      <c r="K47" s="15"/>
      <c r="L47" s="15"/>
      <c r="M47">
        <f t="shared" si="1"/>
        <v>5</v>
      </c>
    </row>
    <row r="48" spans="1:13" x14ac:dyDescent="0.25">
      <c r="A48" s="15">
        <v>6</v>
      </c>
      <c r="B48" s="15" t="s">
        <v>727</v>
      </c>
      <c r="C48" s="15"/>
      <c r="D48" s="15">
        <v>4</v>
      </c>
      <c r="E48" s="15">
        <v>3</v>
      </c>
      <c r="F48" s="15">
        <v>2</v>
      </c>
      <c r="G48" s="15">
        <v>3</v>
      </c>
      <c r="H48" s="241">
        <v>3</v>
      </c>
      <c r="I48" s="15">
        <v>3</v>
      </c>
      <c r="J48" s="15">
        <v>2</v>
      </c>
      <c r="K48" s="15">
        <v>3</v>
      </c>
      <c r="L48" s="15">
        <v>2</v>
      </c>
      <c r="M48">
        <f t="shared" si="1"/>
        <v>25</v>
      </c>
    </row>
    <row r="49" spans="1:13" x14ac:dyDescent="0.25">
      <c r="A49" s="15">
        <v>6</v>
      </c>
      <c r="B49" s="15" t="s">
        <v>20</v>
      </c>
      <c r="C49" s="15">
        <v>16</v>
      </c>
      <c r="D49" s="15"/>
      <c r="E49" s="15">
        <v>1</v>
      </c>
      <c r="F49" s="15">
        <v>2</v>
      </c>
      <c r="G49" s="15"/>
      <c r="H49" s="15"/>
      <c r="I49" s="241">
        <v>2</v>
      </c>
      <c r="J49" s="15">
        <v>1</v>
      </c>
      <c r="K49" s="15">
        <v>2</v>
      </c>
      <c r="L49" s="15">
        <v>1</v>
      </c>
      <c r="M49">
        <f t="shared" si="1"/>
        <v>9</v>
      </c>
    </row>
    <row r="50" spans="1:13" x14ac:dyDescent="0.25">
      <c r="A50" s="15">
        <v>7</v>
      </c>
      <c r="B50" s="15" t="s">
        <v>490</v>
      </c>
      <c r="C50" s="15">
        <v>22</v>
      </c>
      <c r="D50" s="15"/>
      <c r="E50" s="15"/>
      <c r="F50" s="241">
        <v>0</v>
      </c>
      <c r="G50" s="15">
        <v>1</v>
      </c>
      <c r="H50" s="15"/>
      <c r="I50" s="241">
        <v>0</v>
      </c>
      <c r="J50" s="15"/>
      <c r="K50" s="15"/>
      <c r="L50" s="15"/>
      <c r="M50">
        <f t="shared" si="1"/>
        <v>1</v>
      </c>
    </row>
    <row r="51" spans="1:13" x14ac:dyDescent="0.25">
      <c r="A51" s="15">
        <v>8</v>
      </c>
      <c r="B51" s="15" t="s">
        <v>491</v>
      </c>
      <c r="C51" s="15">
        <v>24</v>
      </c>
      <c r="D51" s="15"/>
      <c r="E51" s="15"/>
      <c r="F51" s="15"/>
      <c r="G51" s="15"/>
      <c r="H51" s="15">
        <v>1</v>
      </c>
      <c r="I51" s="15"/>
      <c r="J51" s="15"/>
      <c r="K51" s="15"/>
      <c r="L51" s="15">
        <v>1</v>
      </c>
      <c r="M51">
        <f t="shared" si="1"/>
        <v>2</v>
      </c>
    </row>
    <row r="52" spans="1:13" x14ac:dyDescent="0.25">
      <c r="A52" s="15">
        <v>9</v>
      </c>
      <c r="B52" s="15" t="s">
        <v>725</v>
      </c>
      <c r="C52" s="15"/>
      <c r="D52" s="15"/>
      <c r="E52" s="15"/>
      <c r="F52" s="15">
        <v>1</v>
      </c>
      <c r="G52" s="15"/>
      <c r="H52" s="15"/>
      <c r="I52" s="15"/>
      <c r="J52" s="15">
        <v>1</v>
      </c>
      <c r="K52" s="15"/>
      <c r="L52" s="15"/>
      <c r="M52">
        <f t="shared" si="1"/>
        <v>2</v>
      </c>
    </row>
    <row r="53" spans="1:13" x14ac:dyDescent="0.25">
      <c r="D53" s="254">
        <f>SUM(D43:D52)</f>
        <v>6</v>
      </c>
      <c r="E53" s="254">
        <f t="shared" ref="E53:L53" si="2">SUM(E43:E52)</f>
        <v>6</v>
      </c>
      <c r="F53" s="254">
        <f t="shared" si="2"/>
        <v>6</v>
      </c>
      <c r="G53" s="254">
        <f t="shared" si="2"/>
        <v>6</v>
      </c>
      <c r="H53" s="254">
        <f t="shared" si="2"/>
        <v>6</v>
      </c>
      <c r="I53" s="254">
        <f t="shared" si="2"/>
        <v>6</v>
      </c>
      <c r="J53" s="254">
        <f t="shared" si="2"/>
        <v>6</v>
      </c>
      <c r="K53" s="254">
        <f t="shared" si="2"/>
        <v>6</v>
      </c>
      <c r="L53" s="254">
        <f t="shared" si="2"/>
        <v>6</v>
      </c>
    </row>
    <row r="55" spans="1:13" x14ac:dyDescent="0.25">
      <c r="A55" s="169"/>
      <c r="B55" s="169" t="s">
        <v>722</v>
      </c>
      <c r="C55" s="169"/>
      <c r="D55" s="169"/>
    </row>
    <row r="56" spans="1:13" x14ac:dyDescent="0.25">
      <c r="A56" s="169"/>
      <c r="B56" s="169" t="s">
        <v>728</v>
      </c>
      <c r="C56" s="169"/>
      <c r="D56" s="169"/>
    </row>
    <row r="57" spans="1:13" x14ac:dyDescent="0.25">
      <c r="A57" s="169"/>
      <c r="B57" s="169"/>
      <c r="C57" s="169"/>
      <c r="D57" s="169"/>
    </row>
    <row r="58" spans="1:13" x14ac:dyDescent="0.25">
      <c r="A58" s="169"/>
      <c r="B58" s="169"/>
      <c r="C58" s="169"/>
      <c r="D58" s="169"/>
    </row>
    <row r="59" spans="1:13" x14ac:dyDescent="0.25">
      <c r="A59" s="169"/>
      <c r="B59" s="169"/>
      <c r="C59" s="169"/>
      <c r="D59" s="169"/>
    </row>
    <row r="60" spans="1:13" x14ac:dyDescent="0.25">
      <c r="A60" s="169"/>
      <c r="B60" s="169"/>
      <c r="C60" s="169"/>
      <c r="D60" s="169"/>
    </row>
    <row r="61" spans="1:13" x14ac:dyDescent="0.25">
      <c r="A61" s="169"/>
      <c r="B61" s="169"/>
      <c r="C61" s="169"/>
      <c r="D61" s="1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X375"/>
  <sheetViews>
    <sheetView topLeftCell="A4" zoomScaleNormal="100" workbookViewId="0">
      <selection activeCell="O23" sqref="O23"/>
    </sheetView>
  </sheetViews>
  <sheetFormatPr defaultRowHeight="15" x14ac:dyDescent="0.25"/>
  <cols>
    <col min="1" max="1" width="16.5703125" customWidth="1"/>
    <col min="2" max="2" width="19.7109375" customWidth="1"/>
    <col min="3" max="3" width="14.28515625" customWidth="1"/>
    <col min="4" max="4" width="14" customWidth="1"/>
    <col min="5" max="5" width="14.28515625" customWidth="1"/>
    <col min="6" max="6" width="15.42578125" customWidth="1"/>
    <col min="7" max="7" width="14.5703125" customWidth="1"/>
    <col min="8" max="8" width="16" customWidth="1"/>
    <col min="9" max="9" width="20" customWidth="1"/>
    <col min="10" max="10" width="16.85546875" customWidth="1"/>
    <col min="11" max="11" width="18" customWidth="1"/>
    <col min="12" max="13" width="15.7109375" customWidth="1"/>
    <col min="14" max="14" width="17.140625" customWidth="1"/>
    <col min="15" max="15" width="19.140625" customWidth="1"/>
    <col min="16" max="16" width="12.85546875" customWidth="1"/>
    <col min="18" max="18" width="14.28515625" customWidth="1"/>
    <col min="19" max="19" width="14" customWidth="1"/>
    <col min="20" max="20" width="17.5703125" customWidth="1"/>
    <col min="21" max="21" width="9.5703125" bestFit="1" customWidth="1"/>
  </cols>
  <sheetData>
    <row r="2" spans="1:12" x14ac:dyDescent="0.25">
      <c r="A2" s="22" t="s">
        <v>52</v>
      </c>
      <c r="B2" s="21"/>
      <c r="C2" s="21"/>
      <c r="D2" s="21"/>
      <c r="E2" s="21"/>
      <c r="F2" s="21"/>
      <c r="G2" s="21"/>
      <c r="H2" s="21"/>
      <c r="I2" s="21"/>
      <c r="J2" s="21"/>
    </row>
    <row r="3" spans="1:12" x14ac:dyDescent="0.25">
      <c r="B3" s="14" t="s">
        <v>53</v>
      </c>
    </row>
    <row r="4" spans="1:12" x14ac:dyDescent="0.25">
      <c r="B4" t="s">
        <v>54</v>
      </c>
    </row>
    <row r="5" spans="1:12" x14ac:dyDescent="0.25">
      <c r="B5" t="s">
        <v>55</v>
      </c>
    </row>
    <row r="8" spans="1:12" ht="255" customHeight="1" x14ac:dyDescent="0.25"/>
    <row r="9" spans="1:12" x14ac:dyDescent="0.25">
      <c r="A9" s="22" t="s">
        <v>165</v>
      </c>
      <c r="B9" s="21"/>
      <c r="C9" s="21"/>
      <c r="D9" s="21"/>
      <c r="E9" s="21"/>
      <c r="F9" s="21"/>
      <c r="G9" s="21"/>
      <c r="H9" s="21"/>
      <c r="I9" s="21"/>
      <c r="J9" s="21"/>
      <c r="L9" t="s">
        <v>501</v>
      </c>
    </row>
    <row r="10" spans="1:12" x14ac:dyDescent="0.25">
      <c r="B10" t="s">
        <v>57</v>
      </c>
      <c r="L10" t="s">
        <v>502</v>
      </c>
    </row>
    <row r="11" spans="1:12" x14ac:dyDescent="0.25">
      <c r="B11" t="s">
        <v>65</v>
      </c>
      <c r="L11" t="s">
        <v>503</v>
      </c>
    </row>
    <row r="12" spans="1:12" hidden="1" x14ac:dyDescent="0.25">
      <c r="A12" s="38" t="s">
        <v>92</v>
      </c>
      <c r="B12" s="38"/>
      <c r="C12" s="38"/>
      <c r="D12" s="38"/>
      <c r="E12" s="38"/>
      <c r="F12" s="38"/>
      <c r="G12" s="38"/>
      <c r="H12" s="38"/>
      <c r="I12" s="38"/>
      <c r="J12" s="38"/>
    </row>
    <row r="13" spans="1:12" hidden="1" x14ac:dyDescent="0.25">
      <c r="B13" t="s">
        <v>93</v>
      </c>
    </row>
    <row r="14" spans="1:12" hidden="1" x14ac:dyDescent="0.25">
      <c r="B14" t="s">
        <v>94</v>
      </c>
    </row>
    <row r="15" spans="1:12" hidden="1" x14ac:dyDescent="0.25">
      <c r="B15" t="s">
        <v>95</v>
      </c>
    </row>
    <row r="16" spans="1:12" hidden="1" x14ac:dyDescent="0.25">
      <c r="B16" t="s">
        <v>96</v>
      </c>
    </row>
    <row r="17" spans="1:12" hidden="1" x14ac:dyDescent="0.25">
      <c r="A17" s="19" t="s">
        <v>21</v>
      </c>
      <c r="B17" s="19" t="s">
        <v>91</v>
      </c>
    </row>
    <row r="18" spans="1:12" hidden="1" x14ac:dyDescent="0.25">
      <c r="A18" s="15" t="s">
        <v>89</v>
      </c>
      <c r="B18" s="15">
        <v>40</v>
      </c>
    </row>
    <row r="19" spans="1:12" ht="30" hidden="1" x14ac:dyDescent="0.25">
      <c r="A19" s="37" t="s">
        <v>90</v>
      </c>
      <c r="B19" s="15">
        <v>60</v>
      </c>
    </row>
    <row r="20" spans="1:12" hidden="1" x14ac:dyDescent="0.25">
      <c r="B20">
        <f>SUM(B18:B19)</f>
        <v>100</v>
      </c>
    </row>
    <row r="21" spans="1:12" x14ac:dyDescent="0.25">
      <c r="B21" t="s">
        <v>167</v>
      </c>
      <c r="L21" t="s">
        <v>504</v>
      </c>
    </row>
    <row r="23" spans="1:12" x14ac:dyDescent="0.25">
      <c r="A23" s="16" t="s">
        <v>56</v>
      </c>
      <c r="B23" s="16" t="s">
        <v>164</v>
      </c>
      <c r="C23" s="19" t="s">
        <v>66</v>
      </c>
      <c r="D23" s="19" t="s">
        <v>60</v>
      </c>
      <c r="E23" s="19" t="s">
        <v>61</v>
      </c>
      <c r="F23" s="19" t="s">
        <v>62</v>
      </c>
      <c r="G23" s="19" t="s">
        <v>63</v>
      </c>
      <c r="H23" s="19" t="s">
        <v>64</v>
      </c>
      <c r="I23" s="23" t="s">
        <v>59</v>
      </c>
    </row>
    <row r="24" spans="1:12" x14ac:dyDescent="0.25">
      <c r="A24" s="17">
        <v>4</v>
      </c>
      <c r="B24" s="16">
        <v>6</v>
      </c>
      <c r="C24" s="15">
        <v>60</v>
      </c>
      <c r="D24" s="15">
        <v>40</v>
      </c>
      <c r="E24" s="15"/>
      <c r="F24" s="20"/>
      <c r="G24" s="20"/>
      <c r="H24" s="20"/>
      <c r="I24">
        <f t="shared" ref="I24:I30" si="0">SUM(C24:H24)</f>
        <v>100</v>
      </c>
    </row>
    <row r="25" spans="1:12" x14ac:dyDescent="0.25">
      <c r="A25" s="209">
        <v>7</v>
      </c>
      <c r="B25" s="210">
        <v>9</v>
      </c>
      <c r="C25" s="167">
        <v>30</v>
      </c>
      <c r="D25" s="167">
        <v>30</v>
      </c>
      <c r="E25" s="167">
        <v>40</v>
      </c>
      <c r="F25" s="211"/>
      <c r="G25" s="211"/>
      <c r="H25" s="211"/>
      <c r="I25">
        <f t="shared" si="0"/>
        <v>100</v>
      </c>
    </row>
    <row r="26" spans="1:12" x14ac:dyDescent="0.25">
      <c r="A26" s="210">
        <v>10</v>
      </c>
      <c r="B26" s="210">
        <v>15</v>
      </c>
      <c r="C26" s="167">
        <v>20</v>
      </c>
      <c r="D26" s="167">
        <v>20</v>
      </c>
      <c r="E26" s="167">
        <v>30</v>
      </c>
      <c r="F26" s="167">
        <v>30</v>
      </c>
      <c r="G26" s="211"/>
      <c r="H26" s="211"/>
      <c r="I26">
        <f t="shared" si="0"/>
        <v>100</v>
      </c>
    </row>
    <row r="27" spans="1:12" x14ac:dyDescent="0.25">
      <c r="A27" s="210">
        <v>16</v>
      </c>
      <c r="B27" s="210">
        <v>20</v>
      </c>
      <c r="C27" s="167">
        <v>10</v>
      </c>
      <c r="D27" s="167">
        <v>10</v>
      </c>
      <c r="E27" s="167">
        <v>30</v>
      </c>
      <c r="F27" s="167">
        <v>30</v>
      </c>
      <c r="G27" s="167">
        <v>20</v>
      </c>
      <c r="H27" s="211"/>
      <c r="I27">
        <f t="shared" si="0"/>
        <v>100</v>
      </c>
    </row>
    <row r="28" spans="1:12" x14ac:dyDescent="0.25">
      <c r="A28" s="210">
        <v>21</v>
      </c>
      <c r="B28" s="210">
        <v>30</v>
      </c>
      <c r="C28" s="167">
        <v>5</v>
      </c>
      <c r="D28" s="167">
        <v>10</v>
      </c>
      <c r="E28" s="167">
        <v>15</v>
      </c>
      <c r="F28" s="167">
        <v>20</v>
      </c>
      <c r="G28" s="167">
        <v>30</v>
      </c>
      <c r="H28" s="167">
        <v>20</v>
      </c>
      <c r="I28">
        <f t="shared" si="0"/>
        <v>100</v>
      </c>
    </row>
    <row r="29" spans="1:12" x14ac:dyDescent="0.25">
      <c r="A29" s="210">
        <v>31</v>
      </c>
      <c r="B29" s="210">
        <v>40</v>
      </c>
      <c r="C29" s="167">
        <v>5</v>
      </c>
      <c r="D29" s="167">
        <v>5</v>
      </c>
      <c r="E29" s="167">
        <v>25</v>
      </c>
      <c r="F29" s="167">
        <v>20</v>
      </c>
      <c r="G29" s="167">
        <v>25</v>
      </c>
      <c r="H29" s="167">
        <v>20</v>
      </c>
      <c r="I29">
        <f t="shared" si="0"/>
        <v>100</v>
      </c>
    </row>
    <row r="30" spans="1:12" x14ac:dyDescent="0.25">
      <c r="A30" s="210">
        <v>41</v>
      </c>
      <c r="B30" s="210">
        <v>50</v>
      </c>
      <c r="C30" s="167">
        <v>5</v>
      </c>
      <c r="D30" s="167">
        <v>5</v>
      </c>
      <c r="E30" s="167">
        <v>20</v>
      </c>
      <c r="F30" s="167">
        <v>20</v>
      </c>
      <c r="G30" s="167">
        <v>25</v>
      </c>
      <c r="H30" s="167">
        <v>25</v>
      </c>
      <c r="I30">
        <f t="shared" si="0"/>
        <v>100</v>
      </c>
    </row>
    <row r="32" spans="1:12" x14ac:dyDescent="0.25">
      <c r="A32" s="38" t="s">
        <v>160</v>
      </c>
      <c r="B32" s="38"/>
      <c r="C32" s="38"/>
      <c r="D32" s="38"/>
      <c r="E32" s="38"/>
      <c r="F32" s="38"/>
      <c r="G32" s="38"/>
      <c r="H32" s="38"/>
      <c r="I32" s="38"/>
      <c r="J32" s="38"/>
    </row>
    <row r="33" spans="1:5" x14ac:dyDescent="0.25">
      <c r="A33" t="s">
        <v>162</v>
      </c>
      <c r="B33" t="s">
        <v>163</v>
      </c>
    </row>
    <row r="34" spans="1:5" x14ac:dyDescent="0.25">
      <c r="A34" t="s">
        <v>161</v>
      </c>
      <c r="B34" t="s">
        <v>159</v>
      </c>
    </row>
    <row r="36" spans="1:5" x14ac:dyDescent="0.25">
      <c r="B36" s="85" t="s">
        <v>21</v>
      </c>
      <c r="C36" s="85" t="s">
        <v>670</v>
      </c>
      <c r="D36" s="85" t="s">
        <v>671</v>
      </c>
    </row>
    <row r="37" spans="1:5" ht="45" x14ac:dyDescent="0.25">
      <c r="B37" s="212" t="s">
        <v>580</v>
      </c>
      <c r="C37" s="213">
        <v>0</v>
      </c>
      <c r="D37" s="213">
        <v>0</v>
      </c>
    </row>
    <row r="38" spans="1:5" x14ac:dyDescent="0.25">
      <c r="B38" s="167" t="s">
        <v>322</v>
      </c>
      <c r="C38" s="213">
        <v>70</v>
      </c>
      <c r="D38" s="213">
        <v>80</v>
      </c>
    </row>
    <row r="39" spans="1:5" ht="30" x14ac:dyDescent="0.25">
      <c r="B39" s="214" t="s">
        <v>624</v>
      </c>
      <c r="C39" s="213">
        <v>30</v>
      </c>
      <c r="D39" s="213">
        <v>20</v>
      </c>
      <c r="E39" t="s">
        <v>626</v>
      </c>
    </row>
    <row r="42" spans="1:5" x14ac:dyDescent="0.25">
      <c r="B42" t="s">
        <v>422</v>
      </c>
    </row>
    <row r="43" spans="1:5" x14ac:dyDescent="0.25">
      <c r="B43" t="s">
        <v>2</v>
      </c>
      <c r="C43">
        <v>10</v>
      </c>
    </row>
    <row r="44" spans="1:5" x14ac:dyDescent="0.25">
      <c r="B44" t="s">
        <v>3</v>
      </c>
      <c r="C44">
        <v>5</v>
      </c>
    </row>
    <row r="45" spans="1:5" x14ac:dyDescent="0.25">
      <c r="B45" t="s">
        <v>35</v>
      </c>
      <c r="C45">
        <v>2</v>
      </c>
    </row>
    <row r="46" spans="1:5" x14ac:dyDescent="0.25">
      <c r="B46" t="s">
        <v>84</v>
      </c>
      <c r="C46">
        <v>3</v>
      </c>
    </row>
    <row r="48" spans="1:5" x14ac:dyDescent="0.25">
      <c r="B48" t="s">
        <v>423</v>
      </c>
    </row>
    <row r="49" spans="1:14" x14ac:dyDescent="0.25">
      <c r="B49" t="s">
        <v>424</v>
      </c>
    </row>
    <row r="50" spans="1:14" x14ac:dyDescent="0.25">
      <c r="B50" t="s">
        <v>625</v>
      </c>
    </row>
    <row r="51" spans="1:14" x14ac:dyDescent="0.25">
      <c r="A51" t="s">
        <v>623</v>
      </c>
    </row>
    <row r="52" spans="1:14" x14ac:dyDescent="0.25">
      <c r="B52" t="s">
        <v>505</v>
      </c>
    </row>
    <row r="54" spans="1:14" x14ac:dyDescent="0.25">
      <c r="B54" s="15" t="s">
        <v>515</v>
      </c>
      <c r="C54" s="15" t="s">
        <v>506</v>
      </c>
      <c r="D54" s="15" t="s">
        <v>369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B55" s="15" t="s">
        <v>516</v>
      </c>
      <c r="C55" s="15" t="s">
        <v>506</v>
      </c>
      <c r="D55" s="15" t="s">
        <v>369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25">
      <c r="B56" s="15" t="s">
        <v>229</v>
      </c>
      <c r="C56" s="15" t="s">
        <v>506</v>
      </c>
      <c r="D56" s="15" t="s">
        <v>369</v>
      </c>
      <c r="E56" s="15" t="s">
        <v>507</v>
      </c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25">
      <c r="B57" s="15" t="s">
        <v>517</v>
      </c>
      <c r="C57" s="15" t="s">
        <v>506</v>
      </c>
      <c r="D57" s="15" t="s">
        <v>369</v>
      </c>
      <c r="E57" s="15" t="s">
        <v>507</v>
      </c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25">
      <c r="B58" s="15" t="s">
        <v>518</v>
      </c>
      <c r="C58" s="15" t="s">
        <v>506</v>
      </c>
      <c r="D58" s="15" t="s">
        <v>369</v>
      </c>
      <c r="E58" s="15" t="s">
        <v>507</v>
      </c>
      <c r="F58" s="15" t="s">
        <v>508</v>
      </c>
      <c r="G58" s="15" t="s">
        <v>509</v>
      </c>
      <c r="H58" s="15" t="s">
        <v>510</v>
      </c>
      <c r="I58" s="15" t="s">
        <v>511</v>
      </c>
      <c r="J58" s="15"/>
      <c r="K58" s="15"/>
      <c r="L58" s="15"/>
      <c r="M58" s="15"/>
      <c r="N58" s="15"/>
    </row>
    <row r="59" spans="1:14" x14ac:dyDescent="0.25">
      <c r="B59" s="15" t="s">
        <v>519</v>
      </c>
      <c r="C59" s="15" t="s">
        <v>506</v>
      </c>
      <c r="D59" s="15" t="s">
        <v>369</v>
      </c>
      <c r="E59" s="15" t="s">
        <v>507</v>
      </c>
      <c r="F59" s="15" t="s">
        <v>508</v>
      </c>
      <c r="G59" s="15" t="s">
        <v>509</v>
      </c>
      <c r="H59" s="15" t="s">
        <v>510</v>
      </c>
      <c r="I59" s="15" t="s">
        <v>511</v>
      </c>
      <c r="J59" s="15"/>
      <c r="K59" s="15"/>
      <c r="L59" s="15"/>
      <c r="M59" s="15"/>
      <c r="N59" s="15"/>
    </row>
    <row r="60" spans="1:14" x14ac:dyDescent="0.25">
      <c r="B60" s="15" t="s">
        <v>520</v>
      </c>
      <c r="C60" s="15" t="s">
        <v>506</v>
      </c>
      <c r="D60" s="15" t="s">
        <v>369</v>
      </c>
      <c r="E60" s="15" t="s">
        <v>507</v>
      </c>
      <c r="F60" s="15" t="s">
        <v>508</v>
      </c>
      <c r="G60" s="15" t="s">
        <v>509</v>
      </c>
      <c r="H60" s="15" t="s">
        <v>510</v>
      </c>
      <c r="I60" s="15" t="s">
        <v>511</v>
      </c>
      <c r="J60" s="15"/>
      <c r="K60" s="15"/>
      <c r="L60" s="15"/>
      <c r="M60" s="15"/>
      <c r="N60" s="15"/>
    </row>
    <row r="61" spans="1:14" x14ac:dyDescent="0.25">
      <c r="B61" s="15" t="s">
        <v>619</v>
      </c>
      <c r="C61" s="15" t="s">
        <v>506</v>
      </c>
      <c r="D61" s="15" t="s">
        <v>369</v>
      </c>
      <c r="E61" s="15" t="s">
        <v>507</v>
      </c>
      <c r="F61" s="15" t="s">
        <v>508</v>
      </c>
      <c r="G61" s="15" t="s">
        <v>509</v>
      </c>
      <c r="H61" s="15" t="s">
        <v>510</v>
      </c>
      <c r="I61" s="15" t="s">
        <v>511</v>
      </c>
      <c r="J61" s="15" t="s">
        <v>512</v>
      </c>
      <c r="K61" s="15"/>
      <c r="L61" s="15"/>
      <c r="M61" s="15"/>
      <c r="N61" s="15"/>
    </row>
    <row r="62" spans="1:14" x14ac:dyDescent="0.25">
      <c r="B62" s="15" t="s">
        <v>620</v>
      </c>
      <c r="C62" s="15" t="s">
        <v>506</v>
      </c>
      <c r="D62" s="15" t="s">
        <v>369</v>
      </c>
      <c r="E62" s="15" t="s">
        <v>507</v>
      </c>
      <c r="F62" s="15" t="s">
        <v>508</v>
      </c>
      <c r="G62" s="15" t="s">
        <v>509</v>
      </c>
      <c r="H62" s="15" t="s">
        <v>510</v>
      </c>
      <c r="I62" s="15" t="s">
        <v>511</v>
      </c>
      <c r="J62" s="15" t="s">
        <v>512</v>
      </c>
      <c r="K62" s="15"/>
      <c r="L62" s="15"/>
      <c r="M62" s="15"/>
      <c r="N62" s="15"/>
    </row>
    <row r="63" spans="1:14" x14ac:dyDescent="0.25">
      <c r="B63" s="15" t="s">
        <v>621</v>
      </c>
      <c r="C63" s="15" t="s">
        <v>506</v>
      </c>
      <c r="D63" s="15" t="s">
        <v>369</v>
      </c>
      <c r="E63" s="15" t="s">
        <v>507</v>
      </c>
      <c r="F63" s="15" t="s">
        <v>508</v>
      </c>
      <c r="G63" s="15" t="s">
        <v>509</v>
      </c>
      <c r="H63" s="15" t="s">
        <v>510</v>
      </c>
      <c r="I63" s="15" t="s">
        <v>511</v>
      </c>
      <c r="J63" s="15" t="s">
        <v>512</v>
      </c>
      <c r="K63" s="15" t="s">
        <v>372</v>
      </c>
      <c r="L63" s="15"/>
      <c r="M63" s="15"/>
      <c r="N63" s="15"/>
    </row>
    <row r="64" spans="1:14" x14ac:dyDescent="0.25">
      <c r="B64" s="15" t="s">
        <v>622</v>
      </c>
      <c r="C64" s="15" t="s">
        <v>506</v>
      </c>
      <c r="D64" s="15" t="s">
        <v>369</v>
      </c>
      <c r="E64" s="15" t="s">
        <v>507</v>
      </c>
      <c r="F64" s="15" t="s">
        <v>508</v>
      </c>
      <c r="G64" s="15" t="s">
        <v>509</v>
      </c>
      <c r="H64" s="15" t="s">
        <v>510</v>
      </c>
      <c r="I64" s="15" t="s">
        <v>511</v>
      </c>
      <c r="J64" s="15" t="s">
        <v>512</v>
      </c>
      <c r="K64" s="15" t="s">
        <v>372</v>
      </c>
      <c r="L64" s="15" t="s">
        <v>513</v>
      </c>
      <c r="M64" s="15" t="s">
        <v>514</v>
      </c>
      <c r="N64" s="15"/>
    </row>
    <row r="66" spans="1:5" x14ac:dyDescent="0.25">
      <c r="A66" t="s">
        <v>166</v>
      </c>
      <c r="B66" t="s">
        <v>168</v>
      </c>
    </row>
    <row r="67" spans="1:5" x14ac:dyDescent="0.25">
      <c r="A67" s="19" t="s">
        <v>21</v>
      </c>
      <c r="B67" s="19" t="s">
        <v>425</v>
      </c>
      <c r="C67" s="19" t="s">
        <v>426</v>
      </c>
      <c r="D67" s="19" t="s">
        <v>427</v>
      </c>
      <c r="E67" s="19" t="s">
        <v>88</v>
      </c>
    </row>
    <row r="68" spans="1:5" x14ac:dyDescent="0.25">
      <c r="A68" s="15" t="s">
        <v>86</v>
      </c>
      <c r="B68" s="167">
        <v>40</v>
      </c>
      <c r="C68" s="167">
        <v>30</v>
      </c>
      <c r="D68" s="167">
        <v>30</v>
      </c>
      <c r="E68" s="167">
        <v>20</v>
      </c>
    </row>
    <row r="69" spans="1:5" x14ac:dyDescent="0.25">
      <c r="A69" s="15" t="s">
        <v>20</v>
      </c>
      <c r="B69" s="167">
        <v>0</v>
      </c>
      <c r="C69" s="167">
        <v>5</v>
      </c>
      <c r="D69" s="167">
        <v>10</v>
      </c>
      <c r="E69" s="167">
        <v>20</v>
      </c>
    </row>
    <row r="70" spans="1:5" x14ac:dyDescent="0.25">
      <c r="A70" s="15" t="s">
        <v>28</v>
      </c>
      <c r="B70" s="167">
        <v>20</v>
      </c>
      <c r="C70" s="167">
        <v>35</v>
      </c>
      <c r="D70" s="167">
        <v>50</v>
      </c>
      <c r="E70" s="167">
        <v>40</v>
      </c>
    </row>
    <row r="71" spans="1:5" x14ac:dyDescent="0.25">
      <c r="A71" s="15" t="s">
        <v>19</v>
      </c>
      <c r="B71" s="167">
        <v>40</v>
      </c>
      <c r="C71" s="167">
        <v>30</v>
      </c>
      <c r="D71" s="167">
        <v>10</v>
      </c>
      <c r="E71" s="167">
        <v>15</v>
      </c>
    </row>
    <row r="72" spans="1:5" x14ac:dyDescent="0.25">
      <c r="A72" s="15" t="s">
        <v>87</v>
      </c>
      <c r="B72" s="167">
        <v>0</v>
      </c>
      <c r="C72" s="167">
        <v>0</v>
      </c>
      <c r="D72" s="167">
        <v>0</v>
      </c>
      <c r="E72" s="167">
        <v>5</v>
      </c>
    </row>
    <row r="73" spans="1:5" x14ac:dyDescent="0.25">
      <c r="B73">
        <f>SUM(B68:B72)</f>
        <v>100</v>
      </c>
      <c r="C73">
        <f>SUM(C68:C72)</f>
        <v>100</v>
      </c>
      <c r="D73">
        <f>SUM(D68:D72)</f>
        <v>100</v>
      </c>
      <c r="E73">
        <f>SUM(E68:E72)</f>
        <v>100</v>
      </c>
    </row>
    <row r="75" spans="1:5" x14ac:dyDescent="0.25">
      <c r="A75" t="s">
        <v>252</v>
      </c>
      <c r="B75" t="s">
        <v>253</v>
      </c>
    </row>
    <row r="76" spans="1:5" x14ac:dyDescent="0.25">
      <c r="A76" t="s">
        <v>20</v>
      </c>
      <c r="B76" t="s">
        <v>256</v>
      </c>
    </row>
    <row r="77" spans="1:5" x14ac:dyDescent="0.25">
      <c r="A77" t="s">
        <v>28</v>
      </c>
      <c r="B77" t="s">
        <v>254</v>
      </c>
    </row>
    <row r="78" spans="1:5" x14ac:dyDescent="0.25">
      <c r="A78" t="s">
        <v>19</v>
      </c>
      <c r="B78" t="s">
        <v>678</v>
      </c>
    </row>
    <row r="79" spans="1:5" x14ac:dyDescent="0.25">
      <c r="A79" t="s">
        <v>87</v>
      </c>
      <c r="B79" t="s">
        <v>255</v>
      </c>
    </row>
    <row r="82" spans="1:13" x14ac:dyDescent="0.25">
      <c r="A82" s="22" t="s">
        <v>58</v>
      </c>
      <c r="B82" s="21"/>
      <c r="C82" s="21"/>
      <c r="D82" s="21"/>
      <c r="E82" s="21"/>
      <c r="F82" s="21"/>
      <c r="G82" s="21"/>
      <c r="H82" s="21"/>
      <c r="I82" s="21"/>
      <c r="J82" s="21"/>
    </row>
    <row r="83" spans="1:13" x14ac:dyDescent="0.25">
      <c r="B83" t="s">
        <v>170</v>
      </c>
    </row>
    <row r="84" spans="1:13" x14ac:dyDescent="0.25">
      <c r="A84" t="s">
        <v>169</v>
      </c>
      <c r="B84" t="s">
        <v>171</v>
      </c>
    </row>
    <row r="85" spans="1:13" x14ac:dyDescent="0.25">
      <c r="C85" s="273" t="s">
        <v>78</v>
      </c>
      <c r="D85" s="274"/>
      <c r="E85" s="274"/>
      <c r="F85" s="275"/>
      <c r="G85" s="273" t="s">
        <v>79</v>
      </c>
      <c r="H85" s="274"/>
      <c r="I85" s="275"/>
      <c r="J85" s="273" t="s">
        <v>80</v>
      </c>
      <c r="K85" s="274"/>
      <c r="L85" s="275"/>
    </row>
    <row r="86" spans="1:13" x14ac:dyDescent="0.25">
      <c r="A86" s="16"/>
      <c r="B86" s="16" t="s">
        <v>77</v>
      </c>
      <c r="C86" s="23" t="s">
        <v>76</v>
      </c>
      <c r="D86" s="23" t="s">
        <v>67</v>
      </c>
      <c r="E86" s="23" t="s">
        <v>68</v>
      </c>
      <c r="F86" s="23" t="s">
        <v>69</v>
      </c>
      <c r="G86" s="23" t="s">
        <v>70</v>
      </c>
      <c r="H86" s="23" t="s">
        <v>71</v>
      </c>
      <c r="I86" s="34" t="s">
        <v>72</v>
      </c>
      <c r="J86" s="34" t="s">
        <v>73</v>
      </c>
      <c r="K86" s="34" t="s">
        <v>74</v>
      </c>
      <c r="L86" s="34" t="s">
        <v>75</v>
      </c>
    </row>
    <row r="87" spans="1:13" x14ac:dyDescent="0.25">
      <c r="A87" s="17"/>
      <c r="B87" s="16" t="s">
        <v>66</v>
      </c>
      <c r="C87" s="15">
        <v>2</v>
      </c>
      <c r="D87" s="15">
        <v>2</v>
      </c>
      <c r="E87" s="18">
        <v>3</v>
      </c>
      <c r="F87" s="18">
        <v>3</v>
      </c>
      <c r="G87" s="18">
        <v>10</v>
      </c>
      <c r="H87" s="18">
        <v>20</v>
      </c>
      <c r="I87" s="18">
        <v>30</v>
      </c>
      <c r="J87" s="18">
        <v>15</v>
      </c>
      <c r="K87" s="18">
        <v>10</v>
      </c>
      <c r="L87" s="18">
        <v>5</v>
      </c>
      <c r="M87">
        <f>SUM(C87:L87)</f>
        <v>100</v>
      </c>
    </row>
    <row r="88" spans="1:13" x14ac:dyDescent="0.25">
      <c r="A88" s="16"/>
      <c r="B88" s="16" t="s">
        <v>60</v>
      </c>
      <c r="C88" s="15">
        <v>2</v>
      </c>
      <c r="D88" s="15">
        <v>2</v>
      </c>
      <c r="E88" s="18">
        <v>3</v>
      </c>
      <c r="F88" s="18">
        <v>3</v>
      </c>
      <c r="G88" s="18">
        <v>10</v>
      </c>
      <c r="H88" s="18">
        <v>20</v>
      </c>
      <c r="I88" s="18">
        <v>30</v>
      </c>
      <c r="J88" s="18">
        <v>15</v>
      </c>
      <c r="K88" s="18">
        <v>10</v>
      </c>
      <c r="L88" s="18">
        <v>5</v>
      </c>
      <c r="M88">
        <f>SUM(C88:L88)</f>
        <v>100</v>
      </c>
    </row>
    <row r="89" spans="1:13" x14ac:dyDescent="0.25">
      <c r="A89" s="16"/>
      <c r="B89" s="16" t="s">
        <v>61</v>
      </c>
      <c r="C89" s="15">
        <v>60</v>
      </c>
      <c r="D89" s="15">
        <v>20</v>
      </c>
      <c r="E89" s="18">
        <v>10</v>
      </c>
      <c r="F89" s="18">
        <v>10</v>
      </c>
      <c r="G89" s="20"/>
      <c r="H89" s="20"/>
      <c r="I89" s="20"/>
      <c r="J89" s="20"/>
      <c r="K89" s="20"/>
      <c r="L89" s="20"/>
      <c r="M89">
        <f>SUM(C89:H89)</f>
        <v>100</v>
      </c>
    </row>
    <row r="90" spans="1:13" x14ac:dyDescent="0.25">
      <c r="A90" s="16"/>
      <c r="B90" s="16" t="s">
        <v>62</v>
      </c>
      <c r="C90" s="15">
        <v>80</v>
      </c>
      <c r="D90" s="15">
        <v>15</v>
      </c>
      <c r="E90" s="18">
        <v>5</v>
      </c>
      <c r="F90" s="20"/>
      <c r="G90" s="20"/>
      <c r="H90" s="20"/>
      <c r="I90" s="20"/>
      <c r="J90" s="20"/>
      <c r="K90" s="20"/>
      <c r="L90" s="20"/>
      <c r="M90">
        <f>SUM(C90:H90)</f>
        <v>100</v>
      </c>
    </row>
    <row r="91" spans="1:13" x14ac:dyDescent="0.25">
      <c r="A91" s="16"/>
      <c r="B91" s="16" t="s">
        <v>63</v>
      </c>
      <c r="C91" s="15">
        <v>90</v>
      </c>
      <c r="D91" s="15">
        <v>10</v>
      </c>
      <c r="E91" s="20"/>
      <c r="F91" s="20"/>
      <c r="G91" s="20"/>
      <c r="H91" s="20"/>
      <c r="I91" s="20"/>
      <c r="J91" s="20"/>
      <c r="K91" s="20"/>
      <c r="L91" s="20"/>
      <c r="M91">
        <f>SUM(C91:H91)</f>
        <v>100</v>
      </c>
    </row>
    <row r="92" spans="1:13" x14ac:dyDescent="0.25">
      <c r="A92" s="16"/>
      <c r="B92" s="16" t="s">
        <v>64</v>
      </c>
      <c r="C92" s="15">
        <v>90</v>
      </c>
      <c r="D92" s="15">
        <v>10</v>
      </c>
      <c r="E92" s="20"/>
      <c r="F92" s="20"/>
      <c r="G92" s="20"/>
      <c r="H92" s="20"/>
      <c r="I92" s="20"/>
      <c r="J92" s="20"/>
      <c r="K92" s="20"/>
      <c r="L92" s="20"/>
      <c r="M92">
        <f>SUM(C92:H92)</f>
        <v>100</v>
      </c>
    </row>
    <row r="94" spans="1:13" x14ac:dyDescent="0.25">
      <c r="A94" t="s">
        <v>257</v>
      </c>
    </row>
    <row r="95" spans="1:13" x14ac:dyDescent="0.25">
      <c r="A95" s="178" t="s">
        <v>271</v>
      </c>
      <c r="B95" s="179"/>
      <c r="C95" s="179"/>
      <c r="D95" s="179"/>
      <c r="E95" s="179"/>
      <c r="F95" s="179"/>
      <c r="G95" s="179"/>
      <c r="H95" s="179"/>
      <c r="I95" s="179"/>
      <c r="J95" s="179"/>
    </row>
    <row r="96" spans="1:13" x14ac:dyDescent="0.25">
      <c r="B96" t="s">
        <v>261</v>
      </c>
    </row>
    <row r="97" spans="1:7" x14ac:dyDescent="0.25">
      <c r="B97" t="s">
        <v>262</v>
      </c>
    </row>
    <row r="98" spans="1:7" x14ac:dyDescent="0.25">
      <c r="B98" t="s">
        <v>263</v>
      </c>
    </row>
    <row r="100" spans="1:7" x14ac:dyDescent="0.25">
      <c r="A100" s="151" t="s">
        <v>265</v>
      </c>
      <c r="B100" s="151" t="s">
        <v>269</v>
      </c>
      <c r="D100" t="s">
        <v>270</v>
      </c>
    </row>
    <row r="101" spans="1:7" x14ac:dyDescent="0.25">
      <c r="A101" s="15" t="s">
        <v>266</v>
      </c>
      <c r="B101" s="15">
        <v>85</v>
      </c>
    </row>
    <row r="102" spans="1:7" x14ac:dyDescent="0.25">
      <c r="A102" s="15" t="s">
        <v>267</v>
      </c>
      <c r="B102" s="15">
        <v>10</v>
      </c>
    </row>
    <row r="103" spans="1:7" x14ac:dyDescent="0.25">
      <c r="A103" s="15" t="s">
        <v>268</v>
      </c>
      <c r="B103" s="15">
        <v>5</v>
      </c>
    </row>
    <row r="104" spans="1:7" x14ac:dyDescent="0.25">
      <c r="B104">
        <f>SUM(B101:B103)</f>
        <v>100</v>
      </c>
    </row>
    <row r="107" spans="1:7" x14ac:dyDescent="0.25">
      <c r="A107" s="151" t="s">
        <v>177</v>
      </c>
      <c r="B107" s="151" t="s">
        <v>264</v>
      </c>
    </row>
    <row r="108" spans="1:7" x14ac:dyDescent="0.25">
      <c r="A108" s="150" t="s">
        <v>258</v>
      </c>
      <c r="B108" s="143">
        <v>0.2</v>
      </c>
    </row>
    <row r="109" spans="1:7" x14ac:dyDescent="0.25">
      <c r="A109" s="15" t="s">
        <v>259</v>
      </c>
      <c r="B109" s="143">
        <v>0.2</v>
      </c>
    </row>
    <row r="110" spans="1:7" x14ac:dyDescent="0.25">
      <c r="A110" s="15" t="s">
        <v>260</v>
      </c>
      <c r="B110" s="215">
        <v>0.3</v>
      </c>
      <c r="G110">
        <f>275*30%</f>
        <v>82.5</v>
      </c>
    </row>
    <row r="111" spans="1:7" x14ac:dyDescent="0.25">
      <c r="A111" s="137"/>
      <c r="B111" s="158"/>
    </row>
    <row r="112" spans="1:7" x14ac:dyDescent="0.25">
      <c r="A112" s="137"/>
      <c r="B112" s="158"/>
    </row>
    <row r="113" spans="1:24" x14ac:dyDescent="0.25">
      <c r="A113" s="22" t="s">
        <v>81</v>
      </c>
      <c r="B113" s="21"/>
      <c r="C113" s="21"/>
      <c r="D113" s="21"/>
      <c r="E113" s="21"/>
      <c r="F113" s="21"/>
      <c r="G113" s="21"/>
      <c r="H113" s="21"/>
      <c r="I113" s="21"/>
      <c r="J113" s="21"/>
    </row>
    <row r="115" spans="1:24" x14ac:dyDescent="0.25">
      <c r="A115" s="35" t="s">
        <v>23</v>
      </c>
      <c r="B115" s="35" t="s">
        <v>51</v>
      </c>
    </row>
    <row r="116" spans="1:24" x14ac:dyDescent="0.25">
      <c r="A116" s="15">
        <v>7</v>
      </c>
      <c r="B116" s="15">
        <v>3</v>
      </c>
    </row>
    <row r="117" spans="1:24" x14ac:dyDescent="0.25">
      <c r="A117" s="15">
        <v>9</v>
      </c>
      <c r="B117" s="15">
        <v>4</v>
      </c>
    </row>
    <row r="118" spans="1:24" x14ac:dyDescent="0.25">
      <c r="A118" s="15">
        <v>12</v>
      </c>
      <c r="B118" s="15">
        <v>5</v>
      </c>
    </row>
    <row r="119" spans="1:24" x14ac:dyDescent="0.25">
      <c r="A119" s="15">
        <v>15</v>
      </c>
      <c r="B119" s="15">
        <v>6</v>
      </c>
    </row>
    <row r="120" spans="1:24" x14ac:dyDescent="0.25">
      <c r="A120" s="15">
        <v>17</v>
      </c>
      <c r="B120" s="15">
        <v>7</v>
      </c>
    </row>
    <row r="121" spans="1:24" x14ac:dyDescent="0.25">
      <c r="A121" s="15">
        <v>19</v>
      </c>
      <c r="B121" s="15">
        <v>8</v>
      </c>
    </row>
    <row r="122" spans="1:24" x14ac:dyDescent="0.25">
      <c r="A122" s="15">
        <v>22</v>
      </c>
      <c r="B122" s="15">
        <v>9</v>
      </c>
    </row>
    <row r="124" spans="1:24" x14ac:dyDescent="0.25">
      <c r="A124" s="22" t="s">
        <v>82</v>
      </c>
      <c r="B124" s="22"/>
      <c r="C124" s="22"/>
      <c r="D124" s="22"/>
      <c r="E124" s="22"/>
      <c r="F124" s="22"/>
      <c r="G124" s="22"/>
      <c r="H124" s="22"/>
      <c r="I124" s="22"/>
      <c r="J124" s="21"/>
    </row>
    <row r="125" spans="1:24" x14ac:dyDescent="0.25">
      <c r="O125" t="s">
        <v>496</v>
      </c>
      <c r="P125" t="s">
        <v>34</v>
      </c>
      <c r="Q125" t="s">
        <v>17</v>
      </c>
      <c r="R125" t="s">
        <v>497</v>
      </c>
      <c r="S125" t="s">
        <v>498</v>
      </c>
      <c r="T125">
        <v>1.1000000000000001</v>
      </c>
      <c r="U125">
        <v>0.5</v>
      </c>
      <c r="V125">
        <v>0.7</v>
      </c>
      <c r="W125">
        <v>0.9</v>
      </c>
      <c r="X125">
        <v>1</v>
      </c>
    </row>
    <row r="126" spans="1:24" x14ac:dyDescent="0.25">
      <c r="A126" s="157" t="s">
        <v>288</v>
      </c>
      <c r="N126" s="5" t="s">
        <v>2</v>
      </c>
      <c r="O126" s="5">
        <v>3</v>
      </c>
      <c r="P126" s="12">
        <f>O126/3.5</f>
        <v>0.8571428571428571</v>
      </c>
      <c r="Q126">
        <v>10</v>
      </c>
      <c r="R126">
        <f>O126*Q126</f>
        <v>30</v>
      </c>
      <c r="S126" s="12">
        <f>P126*Q126</f>
        <v>8.5714285714285712</v>
      </c>
      <c r="T126" s="12">
        <f t="shared" ref="T126:T138" si="1">R126*$T$125</f>
        <v>33</v>
      </c>
      <c r="U126" s="12">
        <f t="shared" ref="U126:U138" si="2">R126*$U$125</f>
        <v>15</v>
      </c>
      <c r="V126" s="12">
        <f t="shared" ref="V126:V138" si="3">R126*$V$125</f>
        <v>21</v>
      </c>
      <c r="W126" s="12">
        <f t="shared" ref="W126:W138" si="4">R126*$W$125</f>
        <v>27</v>
      </c>
      <c r="X126" s="12">
        <f t="shared" ref="X126:X138" si="5">R126*$X$125</f>
        <v>30</v>
      </c>
    </row>
    <row r="127" spans="1:24" x14ac:dyDescent="0.25">
      <c r="B127" t="s">
        <v>83</v>
      </c>
      <c r="I127" t="s">
        <v>230</v>
      </c>
      <c r="K127" t="s">
        <v>734</v>
      </c>
      <c r="L127" t="s">
        <v>51</v>
      </c>
      <c r="N127" s="5" t="s">
        <v>3</v>
      </c>
      <c r="O127" s="5">
        <v>7</v>
      </c>
      <c r="P127" s="12">
        <f t="shared" ref="P127:P138" si="6">O127/3.5</f>
        <v>2</v>
      </c>
      <c r="Q127">
        <v>10</v>
      </c>
      <c r="R127">
        <f t="shared" ref="R127:R138" si="7">O127*Q127</f>
        <v>70</v>
      </c>
      <c r="S127" s="12">
        <f t="shared" ref="S127:S138" si="8">P127*Q127</f>
        <v>20</v>
      </c>
      <c r="T127" s="12">
        <f t="shared" si="1"/>
        <v>77</v>
      </c>
      <c r="U127" s="12">
        <f t="shared" si="2"/>
        <v>35</v>
      </c>
      <c r="V127" s="12">
        <f t="shared" si="3"/>
        <v>49</v>
      </c>
      <c r="W127" s="12">
        <f t="shared" si="4"/>
        <v>63</v>
      </c>
      <c r="X127" s="12">
        <f t="shared" si="5"/>
        <v>70</v>
      </c>
    </row>
    <row r="128" spans="1:24" x14ac:dyDescent="0.25">
      <c r="B128" s="36"/>
      <c r="I128">
        <v>33</v>
      </c>
      <c r="J128" t="s">
        <v>8</v>
      </c>
      <c r="K128">
        <v>25</v>
      </c>
      <c r="L128">
        <v>110</v>
      </c>
      <c r="M128">
        <f>K128*L128</f>
        <v>2750</v>
      </c>
      <c r="N128" s="5" t="s">
        <v>5</v>
      </c>
      <c r="O128" s="5">
        <v>10</v>
      </c>
      <c r="P128" s="12">
        <f t="shared" si="6"/>
        <v>2.8571428571428572</v>
      </c>
      <c r="Q128">
        <v>10</v>
      </c>
      <c r="R128">
        <f t="shared" si="7"/>
        <v>100</v>
      </c>
      <c r="S128" s="12">
        <f t="shared" si="8"/>
        <v>28.571428571428573</v>
      </c>
      <c r="T128" s="12">
        <f t="shared" si="1"/>
        <v>110.00000000000001</v>
      </c>
      <c r="U128" s="12">
        <f t="shared" si="2"/>
        <v>50</v>
      </c>
      <c r="V128" s="12">
        <f t="shared" si="3"/>
        <v>70</v>
      </c>
      <c r="W128" s="12">
        <f t="shared" si="4"/>
        <v>90</v>
      </c>
      <c r="X128" s="12">
        <f t="shared" si="5"/>
        <v>100</v>
      </c>
    </row>
    <row r="129" spans="2:24" x14ac:dyDescent="0.25">
      <c r="B129" s="36" t="s">
        <v>281</v>
      </c>
      <c r="C129" s="36"/>
      <c r="D129" s="36"/>
      <c r="E129" s="36"/>
      <c r="F129" s="36"/>
      <c r="G129" s="36"/>
      <c r="H129" s="36"/>
      <c r="I129" s="36"/>
      <c r="M129">
        <f>M128/3.5</f>
        <v>785.71428571428567</v>
      </c>
      <c r="N129" s="5" t="s">
        <v>6</v>
      </c>
      <c r="O129" s="5">
        <v>14</v>
      </c>
      <c r="P129" s="12">
        <f t="shared" si="6"/>
        <v>4</v>
      </c>
      <c r="Q129">
        <v>10</v>
      </c>
      <c r="R129">
        <f t="shared" si="7"/>
        <v>140</v>
      </c>
      <c r="S129" s="12">
        <f t="shared" si="8"/>
        <v>40</v>
      </c>
      <c r="T129" s="12">
        <f t="shared" si="1"/>
        <v>154</v>
      </c>
      <c r="U129" s="12">
        <f t="shared" si="2"/>
        <v>70</v>
      </c>
      <c r="V129" s="12">
        <f t="shared" si="3"/>
        <v>98</v>
      </c>
      <c r="W129" s="12">
        <f t="shared" si="4"/>
        <v>126</v>
      </c>
      <c r="X129" s="12">
        <f t="shared" si="5"/>
        <v>140</v>
      </c>
    </row>
    <row r="130" spans="2:24" x14ac:dyDescent="0.25">
      <c r="B130" s="36" t="s">
        <v>550</v>
      </c>
      <c r="C130" s="36"/>
      <c r="D130" s="36"/>
      <c r="E130" s="36"/>
      <c r="F130" s="36"/>
      <c r="G130" s="36"/>
      <c r="H130" s="36"/>
      <c r="I130" s="36"/>
      <c r="M130">
        <f>M129*3</f>
        <v>2357.1428571428569</v>
      </c>
      <c r="N130" s="11" t="s">
        <v>340</v>
      </c>
      <c r="O130" s="11">
        <v>18</v>
      </c>
      <c r="P130" s="12">
        <f t="shared" si="6"/>
        <v>5.1428571428571432</v>
      </c>
      <c r="Q130">
        <v>4</v>
      </c>
      <c r="R130">
        <f t="shared" si="7"/>
        <v>72</v>
      </c>
      <c r="S130" s="12">
        <f t="shared" si="8"/>
        <v>20.571428571428573</v>
      </c>
      <c r="T130" s="12">
        <f t="shared" si="1"/>
        <v>79.2</v>
      </c>
      <c r="U130" s="12">
        <f t="shared" si="2"/>
        <v>36</v>
      </c>
      <c r="V130" s="12">
        <f t="shared" si="3"/>
        <v>50.4</v>
      </c>
      <c r="W130" s="12">
        <f t="shared" si="4"/>
        <v>64.8</v>
      </c>
      <c r="X130" s="12">
        <f t="shared" si="5"/>
        <v>72</v>
      </c>
    </row>
    <row r="131" spans="2:24" x14ac:dyDescent="0.25">
      <c r="B131" s="177" t="s">
        <v>323</v>
      </c>
      <c r="C131" s="177"/>
      <c r="D131" s="177"/>
      <c r="E131" s="177"/>
      <c r="F131" s="177"/>
      <c r="G131" s="177"/>
      <c r="H131" s="177"/>
      <c r="I131" s="177"/>
      <c r="M131">
        <f>M130*70%</f>
        <v>1649.9999999999998</v>
      </c>
      <c r="N131" s="11" t="s">
        <v>32</v>
      </c>
      <c r="O131" s="11">
        <v>32</v>
      </c>
      <c r="P131" s="12">
        <f t="shared" si="6"/>
        <v>9.1428571428571423</v>
      </c>
      <c r="Q131">
        <v>4</v>
      </c>
      <c r="R131">
        <f t="shared" si="7"/>
        <v>128</v>
      </c>
      <c r="S131" s="12">
        <f t="shared" si="8"/>
        <v>36.571428571428569</v>
      </c>
      <c r="T131" s="12">
        <f t="shared" si="1"/>
        <v>140.80000000000001</v>
      </c>
      <c r="U131" s="12">
        <f t="shared" si="2"/>
        <v>64</v>
      </c>
      <c r="V131" s="12">
        <f t="shared" si="3"/>
        <v>89.6</v>
      </c>
      <c r="W131" s="12">
        <f t="shared" si="4"/>
        <v>115.2</v>
      </c>
      <c r="X131" s="12">
        <f t="shared" si="5"/>
        <v>128</v>
      </c>
    </row>
    <row r="132" spans="2:24" x14ac:dyDescent="0.25">
      <c r="B132" s="36" t="s">
        <v>282</v>
      </c>
      <c r="C132" s="36"/>
      <c r="D132" s="36"/>
      <c r="E132" s="36"/>
      <c r="F132" s="36"/>
      <c r="G132" s="36"/>
      <c r="H132" s="36"/>
      <c r="I132" s="36"/>
      <c r="N132" s="27" t="s">
        <v>35</v>
      </c>
      <c r="O132" s="27">
        <v>21</v>
      </c>
      <c r="P132" s="12">
        <f t="shared" si="6"/>
        <v>6</v>
      </c>
      <c r="Q132">
        <v>4</v>
      </c>
      <c r="R132">
        <f t="shared" si="7"/>
        <v>84</v>
      </c>
      <c r="S132" s="12">
        <f t="shared" si="8"/>
        <v>24</v>
      </c>
      <c r="T132" s="12">
        <f t="shared" si="1"/>
        <v>92.4</v>
      </c>
      <c r="U132" s="12">
        <f t="shared" si="2"/>
        <v>42</v>
      </c>
      <c r="V132" s="12">
        <f t="shared" si="3"/>
        <v>58.8</v>
      </c>
      <c r="W132" s="12">
        <f t="shared" si="4"/>
        <v>75.600000000000009</v>
      </c>
      <c r="X132" s="12">
        <f t="shared" si="5"/>
        <v>84</v>
      </c>
    </row>
    <row r="133" spans="2:24" x14ac:dyDescent="0.25">
      <c r="D133" s="36"/>
      <c r="E133" s="36"/>
      <c r="F133" s="36"/>
      <c r="G133" s="36"/>
      <c r="H133" s="36"/>
      <c r="I133" s="36"/>
      <c r="N133" s="27" t="s">
        <v>36</v>
      </c>
      <c r="O133" s="27">
        <v>60</v>
      </c>
      <c r="P133" s="12">
        <f t="shared" si="6"/>
        <v>17.142857142857142</v>
      </c>
      <c r="Q133">
        <v>4</v>
      </c>
      <c r="R133">
        <f t="shared" si="7"/>
        <v>240</v>
      </c>
      <c r="S133" s="12">
        <f t="shared" si="8"/>
        <v>68.571428571428569</v>
      </c>
      <c r="T133" s="12">
        <f t="shared" si="1"/>
        <v>264</v>
      </c>
      <c r="U133" s="12">
        <f t="shared" si="2"/>
        <v>120</v>
      </c>
      <c r="V133" s="12">
        <f t="shared" si="3"/>
        <v>168</v>
      </c>
      <c r="W133" s="12">
        <f t="shared" si="4"/>
        <v>216</v>
      </c>
      <c r="X133" s="12">
        <f t="shared" si="5"/>
        <v>240</v>
      </c>
    </row>
    <row r="134" spans="2:24" x14ac:dyDescent="0.25">
      <c r="B134" s="152" t="s">
        <v>177</v>
      </c>
      <c r="C134" s="152" t="s">
        <v>280</v>
      </c>
      <c r="D134" s="36"/>
      <c r="E134" s="36"/>
      <c r="F134" s="36"/>
      <c r="G134" s="36"/>
      <c r="H134" s="36"/>
      <c r="I134" s="36"/>
      <c r="N134" s="25" t="s">
        <v>342</v>
      </c>
      <c r="O134" s="25">
        <v>7</v>
      </c>
      <c r="P134" s="12">
        <f t="shared" si="6"/>
        <v>2</v>
      </c>
      <c r="Q134">
        <v>4</v>
      </c>
      <c r="R134">
        <f t="shared" si="7"/>
        <v>28</v>
      </c>
      <c r="S134" s="12">
        <f t="shared" si="8"/>
        <v>8</v>
      </c>
      <c r="T134" s="12">
        <f t="shared" si="1"/>
        <v>30.800000000000004</v>
      </c>
      <c r="U134" s="12">
        <f t="shared" si="2"/>
        <v>14</v>
      </c>
      <c r="V134" s="12">
        <f t="shared" si="3"/>
        <v>19.599999999999998</v>
      </c>
      <c r="W134" s="12">
        <f t="shared" si="4"/>
        <v>25.2</v>
      </c>
      <c r="X134" s="12">
        <f t="shared" si="5"/>
        <v>28</v>
      </c>
    </row>
    <row r="135" spans="2:24" x14ac:dyDescent="0.25">
      <c r="B135" s="153" t="s">
        <v>273</v>
      </c>
      <c r="C135" s="154">
        <v>1</v>
      </c>
      <c r="D135" s="36"/>
      <c r="E135" s="36"/>
      <c r="F135" s="36"/>
      <c r="G135" s="36"/>
      <c r="H135" s="36"/>
      <c r="I135" s="36"/>
      <c r="N135" s="25" t="s">
        <v>343</v>
      </c>
      <c r="O135" s="25">
        <v>14</v>
      </c>
      <c r="P135" s="12">
        <f t="shared" si="6"/>
        <v>4</v>
      </c>
      <c r="Q135">
        <v>4</v>
      </c>
      <c r="R135">
        <f t="shared" si="7"/>
        <v>56</v>
      </c>
      <c r="S135" s="12">
        <f t="shared" si="8"/>
        <v>16</v>
      </c>
      <c r="T135" s="12">
        <f t="shared" si="1"/>
        <v>61.600000000000009</v>
      </c>
      <c r="U135" s="12">
        <f t="shared" si="2"/>
        <v>28</v>
      </c>
      <c r="V135" s="12">
        <f t="shared" si="3"/>
        <v>39.199999999999996</v>
      </c>
      <c r="W135" s="12">
        <f t="shared" si="4"/>
        <v>50.4</v>
      </c>
      <c r="X135" s="12">
        <f t="shared" si="5"/>
        <v>56</v>
      </c>
    </row>
    <row r="136" spans="2:24" x14ac:dyDescent="0.25">
      <c r="B136" s="153" t="s">
        <v>274</v>
      </c>
      <c r="C136" s="154" t="s">
        <v>275</v>
      </c>
      <c r="D136" s="36"/>
      <c r="E136" s="36"/>
      <c r="F136" s="36"/>
      <c r="G136" s="36"/>
      <c r="H136" s="36"/>
      <c r="I136" s="36"/>
      <c r="N136" s="29" t="s">
        <v>347</v>
      </c>
      <c r="O136" s="29">
        <v>50</v>
      </c>
      <c r="P136" s="12">
        <f t="shared" si="6"/>
        <v>14.285714285714286</v>
      </c>
      <c r="Q136">
        <v>4</v>
      </c>
      <c r="R136">
        <f t="shared" si="7"/>
        <v>200</v>
      </c>
      <c r="S136" s="12">
        <f t="shared" si="8"/>
        <v>57.142857142857146</v>
      </c>
      <c r="T136" s="12">
        <f t="shared" si="1"/>
        <v>220.00000000000003</v>
      </c>
      <c r="U136" s="12">
        <f t="shared" si="2"/>
        <v>100</v>
      </c>
      <c r="V136" s="12">
        <f t="shared" si="3"/>
        <v>140</v>
      </c>
      <c r="W136" s="12">
        <f t="shared" si="4"/>
        <v>180</v>
      </c>
      <c r="X136" s="12">
        <f t="shared" si="5"/>
        <v>200</v>
      </c>
    </row>
    <row r="137" spans="2:24" x14ac:dyDescent="0.25">
      <c r="B137" s="153" t="s">
        <v>276</v>
      </c>
      <c r="C137" s="154" t="s">
        <v>275</v>
      </c>
      <c r="D137" s="36"/>
      <c r="E137" s="36"/>
      <c r="F137" s="36"/>
      <c r="G137" s="36"/>
      <c r="H137" s="36"/>
      <c r="I137" s="36"/>
      <c r="N137" s="11" t="s">
        <v>41</v>
      </c>
      <c r="O137" s="11">
        <v>32</v>
      </c>
      <c r="P137" s="12">
        <f t="shared" si="6"/>
        <v>9.1428571428571423</v>
      </c>
      <c r="Q137">
        <v>4</v>
      </c>
      <c r="R137">
        <f t="shared" si="7"/>
        <v>128</v>
      </c>
      <c r="S137" s="12">
        <f t="shared" si="8"/>
        <v>36.571428571428569</v>
      </c>
      <c r="T137" s="12">
        <f t="shared" si="1"/>
        <v>140.80000000000001</v>
      </c>
      <c r="U137" s="12">
        <f t="shared" si="2"/>
        <v>64</v>
      </c>
      <c r="V137" s="12">
        <f t="shared" si="3"/>
        <v>89.6</v>
      </c>
      <c r="W137" s="12">
        <f t="shared" si="4"/>
        <v>115.2</v>
      </c>
      <c r="X137" s="12">
        <f t="shared" si="5"/>
        <v>128</v>
      </c>
    </row>
    <row r="138" spans="2:24" x14ac:dyDescent="0.25">
      <c r="B138" s="153" t="s">
        <v>277</v>
      </c>
      <c r="C138" s="191">
        <v>3</v>
      </c>
      <c r="D138" s="36">
        <v>2.5</v>
      </c>
      <c r="E138" s="36"/>
      <c r="F138" s="36"/>
      <c r="G138" s="36"/>
      <c r="H138" s="36"/>
      <c r="I138" s="36"/>
      <c r="N138" s="31" t="s">
        <v>44</v>
      </c>
      <c r="O138" s="31">
        <v>32</v>
      </c>
      <c r="P138" s="12">
        <f t="shared" si="6"/>
        <v>9.1428571428571423</v>
      </c>
      <c r="Q138">
        <v>4</v>
      </c>
      <c r="R138">
        <f t="shared" si="7"/>
        <v>128</v>
      </c>
      <c r="S138" s="12">
        <f t="shared" si="8"/>
        <v>36.571428571428569</v>
      </c>
      <c r="T138" s="12">
        <f t="shared" si="1"/>
        <v>140.80000000000001</v>
      </c>
      <c r="U138" s="12">
        <f t="shared" si="2"/>
        <v>64</v>
      </c>
      <c r="V138" s="12">
        <f t="shared" si="3"/>
        <v>89.6</v>
      </c>
      <c r="W138" s="12">
        <f t="shared" si="4"/>
        <v>115.2</v>
      </c>
      <c r="X138" s="12">
        <f t="shared" si="5"/>
        <v>128</v>
      </c>
    </row>
    <row r="139" spans="2:24" x14ac:dyDescent="0.25">
      <c r="B139" s="153" t="s">
        <v>278</v>
      </c>
      <c r="C139" s="191">
        <v>4</v>
      </c>
      <c r="D139" s="36">
        <v>2.6</v>
      </c>
      <c r="E139" s="36"/>
      <c r="F139" s="36"/>
      <c r="G139" s="36"/>
      <c r="H139" s="36"/>
      <c r="I139" s="36"/>
    </row>
    <row r="140" spans="2:24" x14ac:dyDescent="0.25">
      <c r="B140" s="153" t="s">
        <v>279</v>
      </c>
      <c r="C140" s="191">
        <v>4.5</v>
      </c>
      <c r="D140" s="36">
        <v>2.7</v>
      </c>
      <c r="E140" s="36"/>
      <c r="F140" s="36"/>
      <c r="G140" s="36"/>
      <c r="H140" s="36"/>
      <c r="I140" s="36"/>
    </row>
    <row r="141" spans="2:24" x14ac:dyDescent="0.25">
      <c r="O141" t="s">
        <v>177</v>
      </c>
      <c r="R141" t="s">
        <v>709</v>
      </c>
      <c r="S141" t="s">
        <v>710</v>
      </c>
    </row>
    <row r="142" spans="2:24" x14ac:dyDescent="0.25">
      <c r="B142" s="36" t="s">
        <v>618</v>
      </c>
      <c r="C142" s="36"/>
      <c r="D142" s="36"/>
      <c r="E142" s="36"/>
      <c r="F142" s="36"/>
      <c r="G142" s="36"/>
      <c r="H142" s="36"/>
      <c r="I142" s="36"/>
      <c r="O142">
        <v>4.5</v>
      </c>
      <c r="P142" t="s">
        <v>12</v>
      </c>
      <c r="Q142">
        <v>2</v>
      </c>
      <c r="R142">
        <v>39</v>
      </c>
      <c r="S142">
        <f>R142*Q142</f>
        <v>78</v>
      </c>
    </row>
    <row r="143" spans="2:24" x14ac:dyDescent="0.25">
      <c r="B143" s="144" t="s">
        <v>17</v>
      </c>
      <c r="C143" s="145">
        <v>0.3</v>
      </c>
      <c r="D143" s="145">
        <v>0.5</v>
      </c>
      <c r="E143" s="145">
        <v>0.7</v>
      </c>
      <c r="F143" s="145">
        <v>0.9</v>
      </c>
      <c r="G143" s="145">
        <v>1</v>
      </c>
      <c r="H143" s="145">
        <v>1.1000000000000001</v>
      </c>
      <c r="I143" s="145">
        <v>1.2</v>
      </c>
      <c r="P143" t="s">
        <v>15</v>
      </c>
      <c r="Q143">
        <v>2</v>
      </c>
      <c r="R143">
        <v>86</v>
      </c>
      <c r="S143">
        <f t="shared" ref="S143:S147" si="9">R143*Q143</f>
        <v>172</v>
      </c>
    </row>
    <row r="144" spans="2:24" x14ac:dyDescent="0.25">
      <c r="B144" s="144" t="s">
        <v>244</v>
      </c>
      <c r="C144" s="75">
        <v>0</v>
      </c>
      <c r="D144" s="146">
        <v>5</v>
      </c>
      <c r="E144" s="146">
        <v>10</v>
      </c>
      <c r="F144" s="146">
        <v>40</v>
      </c>
      <c r="G144" s="146">
        <v>25</v>
      </c>
      <c r="H144" s="146">
        <v>20</v>
      </c>
      <c r="I144" s="75"/>
      <c r="J144">
        <f>SUM(C144:I144)</f>
        <v>100</v>
      </c>
      <c r="P144" t="s">
        <v>707</v>
      </c>
      <c r="Q144">
        <v>2</v>
      </c>
      <c r="R144">
        <v>64</v>
      </c>
      <c r="S144">
        <f t="shared" si="9"/>
        <v>128</v>
      </c>
    </row>
    <row r="145" spans="2:21" x14ac:dyDescent="0.25">
      <c r="B145" s="144" t="s">
        <v>245</v>
      </c>
      <c r="C145" s="75">
        <v>0</v>
      </c>
      <c r="D145" s="146">
        <v>5</v>
      </c>
      <c r="E145" s="146">
        <v>20</v>
      </c>
      <c r="F145" s="146">
        <v>30</v>
      </c>
      <c r="G145" s="146">
        <v>25</v>
      </c>
      <c r="H145" s="146">
        <v>20</v>
      </c>
      <c r="I145" s="75"/>
      <c r="J145">
        <f t="shared" ref="J145:J147" si="10">SUM(C145:I145)</f>
        <v>100</v>
      </c>
      <c r="P145" t="s">
        <v>656</v>
      </c>
      <c r="Q145">
        <v>2</v>
      </c>
      <c r="R145">
        <v>21</v>
      </c>
      <c r="S145">
        <f t="shared" si="9"/>
        <v>42</v>
      </c>
    </row>
    <row r="146" spans="2:21" x14ac:dyDescent="0.25">
      <c r="B146" s="144" t="s">
        <v>246</v>
      </c>
      <c r="C146" s="75">
        <v>0</v>
      </c>
      <c r="D146" s="146">
        <v>20</v>
      </c>
      <c r="E146" s="146">
        <v>30</v>
      </c>
      <c r="F146" s="146">
        <v>30</v>
      </c>
      <c r="G146" s="146">
        <v>10</v>
      </c>
      <c r="H146" s="146">
        <v>10</v>
      </c>
      <c r="I146" s="75"/>
      <c r="J146">
        <f t="shared" si="10"/>
        <v>100</v>
      </c>
      <c r="P146" t="s">
        <v>708</v>
      </c>
      <c r="Q146">
        <v>2</v>
      </c>
      <c r="R146">
        <v>216</v>
      </c>
      <c r="S146">
        <f t="shared" si="9"/>
        <v>432</v>
      </c>
    </row>
    <row r="147" spans="2:21" x14ac:dyDescent="0.25">
      <c r="B147" s="144" t="s">
        <v>247</v>
      </c>
      <c r="C147" s="75">
        <v>0</v>
      </c>
      <c r="D147" s="146">
        <v>10</v>
      </c>
      <c r="E147" s="146">
        <v>20</v>
      </c>
      <c r="F147" s="146">
        <v>30</v>
      </c>
      <c r="G147" s="146">
        <v>35</v>
      </c>
      <c r="H147" s="146">
        <v>3</v>
      </c>
      <c r="I147" s="146">
        <v>2</v>
      </c>
      <c r="J147">
        <f t="shared" si="10"/>
        <v>100</v>
      </c>
      <c r="P147" t="s">
        <v>43</v>
      </c>
      <c r="Q147">
        <v>2</v>
      </c>
      <c r="R147">
        <v>90</v>
      </c>
      <c r="S147">
        <f t="shared" si="9"/>
        <v>180</v>
      </c>
    </row>
    <row r="148" spans="2:21" x14ac:dyDescent="0.25">
      <c r="B148" s="36"/>
      <c r="C148" s="36"/>
      <c r="D148" s="36"/>
      <c r="E148" s="36"/>
      <c r="F148" s="36"/>
      <c r="G148" s="36"/>
      <c r="H148" s="36"/>
      <c r="I148" s="36"/>
      <c r="S148">
        <f>SUM(S142:S147)</f>
        <v>1032</v>
      </c>
      <c r="T148" s="81">
        <v>0.9</v>
      </c>
      <c r="U148">
        <v>1.55</v>
      </c>
    </row>
    <row r="149" spans="2:21" x14ac:dyDescent="0.25">
      <c r="B149" s="36" t="s">
        <v>597</v>
      </c>
      <c r="C149" s="36"/>
      <c r="D149" s="36"/>
      <c r="E149" s="36"/>
      <c r="F149" s="36"/>
      <c r="G149" s="36"/>
      <c r="H149" s="36"/>
      <c r="I149" s="36"/>
      <c r="R149" t="s">
        <v>711</v>
      </c>
      <c r="S149" s="12">
        <f>(S148/3.5)*O142</f>
        <v>1326.8571428571427</v>
      </c>
      <c r="T149" s="127">
        <f>S149*T148</f>
        <v>1194.1714285714284</v>
      </c>
      <c r="U149" s="92">
        <f>S149*U148</f>
        <v>2056.6285714285714</v>
      </c>
    </row>
    <row r="150" spans="2:21" x14ac:dyDescent="0.25">
      <c r="B150" s="144" t="s">
        <v>17</v>
      </c>
      <c r="C150" s="145">
        <v>0.3</v>
      </c>
      <c r="D150" s="145">
        <v>0.5</v>
      </c>
      <c r="E150" s="145">
        <v>0.7</v>
      </c>
      <c r="F150" s="145">
        <v>0.9</v>
      </c>
      <c r="G150" s="145">
        <v>1</v>
      </c>
      <c r="H150" s="145">
        <v>1.1000000000000001</v>
      </c>
      <c r="I150" s="145">
        <v>1.2</v>
      </c>
    </row>
    <row r="151" spans="2:21" x14ac:dyDescent="0.25">
      <c r="B151" s="144" t="s">
        <v>244</v>
      </c>
      <c r="C151" s="146">
        <v>40</v>
      </c>
      <c r="D151" s="146">
        <v>30</v>
      </c>
      <c r="E151" s="146">
        <v>30</v>
      </c>
      <c r="F151" s="75"/>
      <c r="G151" s="75"/>
      <c r="H151" s="75"/>
      <c r="I151" s="75"/>
      <c r="J151">
        <f>SUM(C151:I151)</f>
        <v>100</v>
      </c>
    </row>
    <row r="152" spans="2:21" x14ac:dyDescent="0.25">
      <c r="B152" s="144" t="s">
        <v>245</v>
      </c>
      <c r="C152" s="146">
        <v>30</v>
      </c>
      <c r="D152" s="146">
        <v>20</v>
      </c>
      <c r="E152" s="146">
        <v>30</v>
      </c>
      <c r="F152" s="146">
        <v>20</v>
      </c>
      <c r="G152" s="75"/>
      <c r="H152" s="75"/>
      <c r="I152" s="75"/>
      <c r="J152">
        <f t="shared" ref="J152:J156" si="11">SUM(C152:I152)</f>
        <v>100</v>
      </c>
    </row>
    <row r="153" spans="2:21" x14ac:dyDescent="0.25">
      <c r="B153" s="144" t="s">
        <v>246</v>
      </c>
      <c r="C153" s="146">
        <v>20</v>
      </c>
      <c r="D153" s="146">
        <v>20</v>
      </c>
      <c r="E153" s="146">
        <v>30</v>
      </c>
      <c r="F153" s="146">
        <v>20</v>
      </c>
      <c r="G153" s="146">
        <v>5</v>
      </c>
      <c r="H153" s="146">
        <v>5</v>
      </c>
      <c r="I153" s="75"/>
      <c r="J153">
        <f t="shared" si="11"/>
        <v>100</v>
      </c>
      <c r="O153">
        <v>3</v>
      </c>
      <c r="P153" t="s">
        <v>738</v>
      </c>
      <c r="Q153">
        <v>4</v>
      </c>
      <c r="R153">
        <v>745</v>
      </c>
      <c r="S153">
        <f>Q153*R153</f>
        <v>2980</v>
      </c>
    </row>
    <row r="154" spans="2:21" x14ac:dyDescent="0.25">
      <c r="B154" s="144" t="s">
        <v>247</v>
      </c>
      <c r="C154" s="146">
        <v>10</v>
      </c>
      <c r="D154" s="146">
        <v>20</v>
      </c>
      <c r="E154" s="146">
        <v>25</v>
      </c>
      <c r="F154" s="146">
        <v>30</v>
      </c>
      <c r="G154" s="146">
        <v>10</v>
      </c>
      <c r="H154" s="146">
        <v>3</v>
      </c>
      <c r="I154" s="146">
        <v>2</v>
      </c>
      <c r="J154">
        <f t="shared" si="11"/>
        <v>100</v>
      </c>
      <c r="P154" t="s">
        <v>172</v>
      </c>
      <c r="Q154">
        <v>1</v>
      </c>
      <c r="R154">
        <v>7</v>
      </c>
      <c r="S154">
        <f t="shared" ref="S154:S158" si="12">Q154*R154</f>
        <v>7</v>
      </c>
    </row>
    <row r="155" spans="2:21" x14ac:dyDescent="0.25">
      <c r="B155" s="144" t="s">
        <v>248</v>
      </c>
      <c r="C155" s="146">
        <v>10</v>
      </c>
      <c r="D155" s="146">
        <v>30</v>
      </c>
      <c r="E155" s="146">
        <v>30</v>
      </c>
      <c r="F155" s="146">
        <v>20</v>
      </c>
      <c r="G155" s="146">
        <v>5</v>
      </c>
      <c r="H155" s="146">
        <v>3</v>
      </c>
      <c r="I155" s="146">
        <v>2</v>
      </c>
      <c r="J155">
        <f t="shared" si="11"/>
        <v>100</v>
      </c>
      <c r="P155" t="s">
        <v>729</v>
      </c>
      <c r="Q155">
        <v>1</v>
      </c>
      <c r="R155">
        <v>36</v>
      </c>
      <c r="S155">
        <f t="shared" si="12"/>
        <v>36</v>
      </c>
    </row>
    <row r="156" spans="2:21" x14ac:dyDescent="0.25">
      <c r="B156" s="144" t="s">
        <v>249</v>
      </c>
      <c r="C156" s="146">
        <v>20</v>
      </c>
      <c r="D156" s="146">
        <v>20</v>
      </c>
      <c r="E156" s="146">
        <v>30</v>
      </c>
      <c r="F156" s="146">
        <v>20</v>
      </c>
      <c r="G156" s="146">
        <v>5</v>
      </c>
      <c r="H156" s="146">
        <v>3</v>
      </c>
      <c r="I156" s="146">
        <v>2</v>
      </c>
      <c r="J156">
        <f t="shared" si="11"/>
        <v>100</v>
      </c>
      <c r="P156" t="s">
        <v>347</v>
      </c>
      <c r="Q156">
        <v>1</v>
      </c>
      <c r="R156">
        <v>50</v>
      </c>
      <c r="S156">
        <f t="shared" si="12"/>
        <v>50</v>
      </c>
    </row>
    <row r="157" spans="2:21" x14ac:dyDescent="0.25">
      <c r="P157" t="s">
        <v>730</v>
      </c>
      <c r="Q157">
        <v>1</v>
      </c>
      <c r="R157">
        <v>25</v>
      </c>
      <c r="S157">
        <f t="shared" si="12"/>
        <v>25</v>
      </c>
    </row>
    <row r="158" spans="2:21" x14ac:dyDescent="0.25">
      <c r="D158" t="s">
        <v>284</v>
      </c>
      <c r="E158" t="s">
        <v>17</v>
      </c>
      <c r="P158" t="s">
        <v>731</v>
      </c>
      <c r="Q158">
        <v>1</v>
      </c>
      <c r="R158">
        <v>43</v>
      </c>
      <c r="S158">
        <f t="shared" si="12"/>
        <v>43</v>
      </c>
    </row>
    <row r="159" spans="2:21" x14ac:dyDescent="0.25">
      <c r="B159" s="144" t="s">
        <v>77</v>
      </c>
      <c r="C159" s="15" t="s">
        <v>283</v>
      </c>
      <c r="D159" s="15">
        <v>3.5</v>
      </c>
      <c r="E159" s="15">
        <v>3</v>
      </c>
      <c r="S159">
        <f>SUM(S153:S158)</f>
        <v>3141</v>
      </c>
      <c r="T159" s="81">
        <v>0.3</v>
      </c>
    </row>
    <row r="160" spans="2:21" x14ac:dyDescent="0.25">
      <c r="B160" s="15" t="s">
        <v>173</v>
      </c>
      <c r="C160" s="15">
        <v>100</v>
      </c>
      <c r="D160" s="15">
        <f>C160/$D$159</f>
        <v>28.571428571428573</v>
      </c>
      <c r="E160" s="15">
        <f>D160*E159</f>
        <v>85.714285714285722</v>
      </c>
      <c r="R160" t="s">
        <v>711</v>
      </c>
      <c r="S160" s="12">
        <f>(S159/3.5)*O153</f>
        <v>2692.2857142857142</v>
      </c>
      <c r="T160" s="92">
        <f>S160*T159</f>
        <v>807.6857142857142</v>
      </c>
    </row>
    <row r="161" spans="1:20" x14ac:dyDescent="0.25">
      <c r="B161" s="15" t="s">
        <v>15</v>
      </c>
      <c r="C161" s="15">
        <v>86</v>
      </c>
      <c r="D161" s="15">
        <f>C161/$D$159</f>
        <v>24.571428571428573</v>
      </c>
      <c r="E161" s="15">
        <f>D161*E159</f>
        <v>73.714285714285722</v>
      </c>
    </row>
    <row r="162" spans="1:20" x14ac:dyDescent="0.25">
      <c r="B162" s="15" t="s">
        <v>272</v>
      </c>
      <c r="C162" s="15">
        <v>44</v>
      </c>
      <c r="D162" s="15">
        <f>C162/$D$159</f>
        <v>12.571428571428571</v>
      </c>
      <c r="E162" s="156">
        <f>D162*E159</f>
        <v>37.714285714285715</v>
      </c>
      <c r="F162" s="15">
        <v>0.3</v>
      </c>
      <c r="G162" s="15">
        <v>0.5</v>
      </c>
      <c r="H162" s="15">
        <v>0.7</v>
      </c>
      <c r="I162" s="15">
        <v>0.9</v>
      </c>
      <c r="J162" s="15">
        <v>1</v>
      </c>
      <c r="K162" s="15">
        <v>1.1000000000000001</v>
      </c>
      <c r="L162" s="15">
        <v>1.2</v>
      </c>
    </row>
    <row r="163" spans="1:20" x14ac:dyDescent="0.25">
      <c r="C163" t="s">
        <v>285</v>
      </c>
      <c r="E163">
        <f>SUM(E159:E162)</f>
        <v>200.14285714285717</v>
      </c>
      <c r="F163" s="15">
        <f t="shared" ref="F163:L163" si="13">$E$163*F162</f>
        <v>60.042857142857144</v>
      </c>
      <c r="G163" s="15">
        <f t="shared" si="13"/>
        <v>100.07142857142858</v>
      </c>
      <c r="H163" s="15">
        <f t="shared" si="13"/>
        <v>140.1</v>
      </c>
      <c r="I163" s="15">
        <f t="shared" si="13"/>
        <v>180.12857142857146</v>
      </c>
      <c r="J163" s="15">
        <f t="shared" si="13"/>
        <v>200.14285714285717</v>
      </c>
      <c r="K163" s="15">
        <f t="shared" si="13"/>
        <v>220.1571428571429</v>
      </c>
      <c r="L163" s="15">
        <f t="shared" si="13"/>
        <v>240.17142857142858</v>
      </c>
    </row>
    <row r="164" spans="1:20" x14ac:dyDescent="0.25">
      <c r="C164" t="s">
        <v>286</v>
      </c>
      <c r="E164" s="82">
        <f>E163*4</f>
        <v>800.57142857142867</v>
      </c>
      <c r="F164" s="15">
        <f t="shared" ref="F164:L164" si="14">$E$164*F162</f>
        <v>240.17142857142858</v>
      </c>
      <c r="G164" s="15">
        <f t="shared" si="14"/>
        <v>400.28571428571433</v>
      </c>
      <c r="H164" s="15">
        <f t="shared" si="14"/>
        <v>560.4</v>
      </c>
      <c r="I164" s="15">
        <f t="shared" si="14"/>
        <v>720.51428571428585</v>
      </c>
      <c r="J164" s="15">
        <f t="shared" si="14"/>
        <v>800.57142857142867</v>
      </c>
      <c r="K164" s="15">
        <f t="shared" si="14"/>
        <v>880.6285714285716</v>
      </c>
      <c r="L164" s="15">
        <f t="shared" si="14"/>
        <v>960.68571428571431</v>
      </c>
      <c r="O164">
        <v>4.5</v>
      </c>
      <c r="P164" t="s">
        <v>2</v>
      </c>
      <c r="Q164">
        <v>495</v>
      </c>
      <c r="R164">
        <v>3</v>
      </c>
      <c r="S164">
        <f>Q164*R164</f>
        <v>1485</v>
      </c>
      <c r="T164" s="81">
        <v>0.3</v>
      </c>
    </row>
    <row r="165" spans="1:20" x14ac:dyDescent="0.25">
      <c r="B165" s="155"/>
      <c r="C165" s="155"/>
      <c r="D165" s="155"/>
      <c r="E165" s="155"/>
      <c r="R165" t="s">
        <v>737</v>
      </c>
      <c r="S165">
        <f>S164*O164</f>
        <v>6682.5</v>
      </c>
      <c r="T165">
        <f>S165*T164</f>
        <v>2004.75</v>
      </c>
    </row>
    <row r="166" spans="1:20" x14ac:dyDescent="0.25">
      <c r="B166" t="s">
        <v>287</v>
      </c>
    </row>
    <row r="167" spans="1:20" x14ac:dyDescent="0.25">
      <c r="B167" s="81">
        <v>0.3</v>
      </c>
      <c r="C167">
        <v>240</v>
      </c>
    </row>
    <row r="168" spans="1:20" x14ac:dyDescent="0.25">
      <c r="B168" s="81">
        <v>0.5</v>
      </c>
      <c r="C168">
        <v>400</v>
      </c>
    </row>
    <row r="169" spans="1:20" x14ac:dyDescent="0.25">
      <c r="B169" s="81">
        <v>0.7</v>
      </c>
      <c r="C169">
        <v>560</v>
      </c>
    </row>
    <row r="170" spans="1:20" x14ac:dyDescent="0.25">
      <c r="B170" s="81">
        <v>0.9</v>
      </c>
      <c r="C170">
        <v>720</v>
      </c>
    </row>
    <row r="171" spans="1:20" x14ac:dyDescent="0.25">
      <c r="B171" s="81">
        <v>1</v>
      </c>
      <c r="C171">
        <v>800</v>
      </c>
    </row>
    <row r="172" spans="1:20" x14ac:dyDescent="0.25">
      <c r="B172" s="81">
        <v>1.1000000000000001</v>
      </c>
      <c r="C172">
        <v>880</v>
      </c>
    </row>
    <row r="173" spans="1:20" x14ac:dyDescent="0.25">
      <c r="B173" s="81">
        <v>1.2</v>
      </c>
      <c r="C173">
        <v>960</v>
      </c>
    </row>
    <row r="176" spans="1:20" x14ac:dyDescent="0.25">
      <c r="A176" s="157" t="s">
        <v>239</v>
      </c>
    </row>
    <row r="177" spans="2:10" x14ac:dyDescent="0.25">
      <c r="B177" s="36" t="s">
        <v>242</v>
      </c>
      <c r="C177" s="36"/>
    </row>
    <row r="178" spans="2:10" x14ac:dyDescent="0.25">
      <c r="C178" t="s">
        <v>243</v>
      </c>
    </row>
    <row r="179" spans="2:10" x14ac:dyDescent="0.25">
      <c r="B179" s="216" t="s">
        <v>672</v>
      </c>
    </row>
    <row r="180" spans="2:10" x14ac:dyDescent="0.25">
      <c r="B180" t="s">
        <v>250</v>
      </c>
      <c r="G180" s="82">
        <f>26*1.3</f>
        <v>33.800000000000004</v>
      </c>
    </row>
    <row r="181" spans="2:10" x14ac:dyDescent="0.25">
      <c r="G181" s="82"/>
    </row>
    <row r="182" spans="2:10" x14ac:dyDescent="0.25">
      <c r="B182" t="s">
        <v>499</v>
      </c>
      <c r="G182" s="82"/>
    </row>
    <row r="183" spans="2:10" x14ac:dyDescent="0.25">
      <c r="B183" s="144" t="s">
        <v>17</v>
      </c>
      <c r="C183" s="145">
        <v>0.3</v>
      </c>
      <c r="D183" s="145">
        <v>0.5</v>
      </c>
      <c r="E183" s="207" t="s">
        <v>610</v>
      </c>
      <c r="F183" s="207" t="s">
        <v>609</v>
      </c>
      <c r="G183" s="207" t="s">
        <v>608</v>
      </c>
      <c r="H183" s="145">
        <v>1.5</v>
      </c>
      <c r="I183" s="145">
        <v>1.7</v>
      </c>
    </row>
    <row r="184" spans="2:10" x14ac:dyDescent="0.25">
      <c r="B184" s="144" t="s">
        <v>244</v>
      </c>
      <c r="C184" s="75"/>
      <c r="D184" s="75"/>
      <c r="E184" s="75"/>
      <c r="F184" s="146">
        <v>20</v>
      </c>
      <c r="G184" s="146">
        <v>30</v>
      </c>
      <c r="H184" s="146">
        <v>30</v>
      </c>
      <c r="I184" s="146">
        <v>20</v>
      </c>
      <c r="J184">
        <f>SUM(C184:I184)</f>
        <v>100</v>
      </c>
    </row>
    <row r="185" spans="2:10" x14ac:dyDescent="0.25">
      <c r="B185" s="144" t="s">
        <v>245</v>
      </c>
      <c r="C185" s="75"/>
      <c r="D185" s="75"/>
      <c r="E185" s="75"/>
      <c r="F185" s="146">
        <v>30</v>
      </c>
      <c r="G185" s="146">
        <v>30</v>
      </c>
      <c r="H185" s="146">
        <v>30</v>
      </c>
      <c r="I185" s="146">
        <v>10</v>
      </c>
      <c r="J185">
        <f t="shared" ref="J185:J187" si="15">SUM(C185:I185)</f>
        <v>100</v>
      </c>
    </row>
    <row r="186" spans="2:10" x14ac:dyDescent="0.25">
      <c r="B186" s="144" t="s">
        <v>246</v>
      </c>
      <c r="C186" s="75"/>
      <c r="D186" s="75"/>
      <c r="E186" s="75"/>
      <c r="F186" s="146">
        <v>10</v>
      </c>
      <c r="G186" s="146">
        <v>30</v>
      </c>
      <c r="H186" s="146">
        <v>30</v>
      </c>
      <c r="I186" s="146">
        <v>30</v>
      </c>
      <c r="J186">
        <f t="shared" si="15"/>
        <v>100</v>
      </c>
    </row>
    <row r="187" spans="2:10" x14ac:dyDescent="0.25">
      <c r="B187" s="144" t="s">
        <v>247</v>
      </c>
      <c r="C187" s="75"/>
      <c r="D187" s="75"/>
      <c r="E187" s="75"/>
      <c r="F187" s="146">
        <v>10</v>
      </c>
      <c r="G187" s="146">
        <v>30</v>
      </c>
      <c r="H187" s="146">
        <v>30</v>
      </c>
      <c r="I187" s="146">
        <v>30</v>
      </c>
      <c r="J187">
        <f t="shared" si="15"/>
        <v>100</v>
      </c>
    </row>
    <row r="188" spans="2:10" x14ac:dyDescent="0.25">
      <c r="B188" t="s">
        <v>606</v>
      </c>
    </row>
    <row r="189" spans="2:10" x14ac:dyDescent="0.25">
      <c r="B189" s="144" t="s">
        <v>17</v>
      </c>
      <c r="C189" s="145">
        <v>0.3</v>
      </c>
      <c r="D189" s="145">
        <v>0.5</v>
      </c>
      <c r="E189" s="207" t="s">
        <v>610</v>
      </c>
      <c r="F189" s="207" t="s">
        <v>609</v>
      </c>
      <c r="G189" s="207" t="s">
        <v>608</v>
      </c>
      <c r="H189" s="145">
        <v>1.5</v>
      </c>
      <c r="I189" s="145">
        <v>1.7</v>
      </c>
    </row>
    <row r="190" spans="2:10" x14ac:dyDescent="0.25">
      <c r="B190" s="144" t="s">
        <v>244</v>
      </c>
      <c r="C190" s="146">
        <v>20</v>
      </c>
      <c r="D190" s="146">
        <v>60</v>
      </c>
      <c r="E190" s="146">
        <v>20</v>
      </c>
      <c r="F190" s="75"/>
      <c r="G190" s="75"/>
      <c r="H190" s="75"/>
      <c r="I190" s="75"/>
      <c r="J190">
        <f>SUM(C190:I190)</f>
        <v>100</v>
      </c>
    </row>
    <row r="191" spans="2:10" x14ac:dyDescent="0.25">
      <c r="B191" s="144" t="s">
        <v>245</v>
      </c>
      <c r="C191" s="75"/>
      <c r="D191" s="146">
        <v>20</v>
      </c>
      <c r="E191" s="146">
        <v>60</v>
      </c>
      <c r="F191" s="146">
        <v>20</v>
      </c>
      <c r="G191" s="75"/>
      <c r="H191" s="75"/>
      <c r="I191" s="75"/>
      <c r="J191">
        <f t="shared" ref="J191:J195" si="16">SUM(C191:I191)</f>
        <v>100</v>
      </c>
    </row>
    <row r="192" spans="2:10" x14ac:dyDescent="0.25">
      <c r="B192" s="144" t="s">
        <v>246</v>
      </c>
      <c r="C192" s="75"/>
      <c r="D192" s="217">
        <v>20</v>
      </c>
      <c r="E192" s="217">
        <v>20</v>
      </c>
      <c r="F192" s="217">
        <v>20</v>
      </c>
      <c r="G192" s="217">
        <v>20</v>
      </c>
      <c r="H192" s="217">
        <v>20</v>
      </c>
      <c r="I192" s="75"/>
      <c r="J192">
        <f t="shared" si="16"/>
        <v>100</v>
      </c>
    </row>
    <row r="193" spans="2:10" x14ac:dyDescent="0.25">
      <c r="B193" s="144" t="s">
        <v>247</v>
      </c>
      <c r="C193" s="75"/>
      <c r="D193" s="217">
        <v>20</v>
      </c>
      <c r="E193" s="217">
        <v>20</v>
      </c>
      <c r="F193" s="217">
        <v>20</v>
      </c>
      <c r="G193" s="217">
        <v>20</v>
      </c>
      <c r="H193" s="217">
        <v>20</v>
      </c>
      <c r="I193" s="206"/>
      <c r="J193">
        <f t="shared" si="16"/>
        <v>100</v>
      </c>
    </row>
    <row r="194" spans="2:10" x14ac:dyDescent="0.25">
      <c r="B194" s="144" t="s">
        <v>248</v>
      </c>
      <c r="C194" s="75"/>
      <c r="D194" s="153"/>
      <c r="E194" s="217">
        <v>30</v>
      </c>
      <c r="F194" s="217">
        <v>30</v>
      </c>
      <c r="G194" s="217">
        <v>20</v>
      </c>
      <c r="H194" s="217">
        <v>20</v>
      </c>
      <c r="I194" s="206"/>
      <c r="J194">
        <f t="shared" si="16"/>
        <v>100</v>
      </c>
    </row>
    <row r="195" spans="2:10" x14ac:dyDescent="0.25">
      <c r="B195" s="144" t="s">
        <v>249</v>
      </c>
      <c r="C195" s="75"/>
      <c r="D195" s="153"/>
      <c r="E195" s="153">
        <v>20</v>
      </c>
      <c r="F195" s="217">
        <v>40</v>
      </c>
      <c r="G195" s="217">
        <v>20</v>
      </c>
      <c r="H195" s="217">
        <v>20</v>
      </c>
      <c r="I195" s="206"/>
      <c r="J195">
        <f t="shared" si="16"/>
        <v>100</v>
      </c>
    </row>
    <row r="197" spans="2:10" x14ac:dyDescent="0.25">
      <c r="B197" t="s">
        <v>607</v>
      </c>
    </row>
    <row r="198" spans="2:10" x14ac:dyDescent="0.25">
      <c r="B198" s="144" t="s">
        <v>17</v>
      </c>
      <c r="C198" s="145">
        <v>0.3</v>
      </c>
      <c r="D198" s="145">
        <v>0.5</v>
      </c>
      <c r="E198" s="207" t="s">
        <v>610</v>
      </c>
      <c r="F198" s="207" t="s">
        <v>609</v>
      </c>
      <c r="G198" s="207" t="s">
        <v>608</v>
      </c>
      <c r="H198" s="145">
        <v>1.5</v>
      </c>
      <c r="I198" s="145">
        <v>1.7</v>
      </c>
    </row>
    <row r="199" spans="2:10" x14ac:dyDescent="0.25">
      <c r="B199" s="144" t="s">
        <v>244</v>
      </c>
      <c r="C199" s="217">
        <v>20</v>
      </c>
      <c r="D199" s="217">
        <v>60</v>
      </c>
      <c r="E199" s="217">
        <v>20</v>
      </c>
      <c r="F199" s="153"/>
      <c r="G199" s="153"/>
      <c r="H199" s="75"/>
      <c r="I199" s="75"/>
      <c r="J199">
        <f>SUM(C199:I199)</f>
        <v>100</v>
      </c>
    </row>
    <row r="200" spans="2:10" x14ac:dyDescent="0.25">
      <c r="B200" s="144" t="s">
        <v>245</v>
      </c>
      <c r="C200" s="217">
        <v>10</v>
      </c>
      <c r="D200" s="217">
        <v>30</v>
      </c>
      <c r="E200" s="217">
        <v>40</v>
      </c>
      <c r="F200" s="217">
        <v>20</v>
      </c>
      <c r="G200" s="153"/>
      <c r="H200" s="75"/>
      <c r="I200" s="75"/>
      <c r="J200">
        <f t="shared" ref="J200:J204" si="17">SUM(C200:I200)</f>
        <v>100</v>
      </c>
    </row>
    <row r="201" spans="2:10" x14ac:dyDescent="0.25">
      <c r="B201" s="144" t="s">
        <v>246</v>
      </c>
      <c r="C201" s="217">
        <v>10</v>
      </c>
      <c r="D201" s="217">
        <v>20</v>
      </c>
      <c r="E201" s="217">
        <v>35</v>
      </c>
      <c r="F201" s="217">
        <v>30</v>
      </c>
      <c r="G201" s="217">
        <v>5</v>
      </c>
      <c r="H201" s="75"/>
      <c r="I201" s="75"/>
      <c r="J201">
        <f t="shared" si="17"/>
        <v>100</v>
      </c>
    </row>
    <row r="202" spans="2:10" x14ac:dyDescent="0.25">
      <c r="B202" s="144" t="s">
        <v>247</v>
      </c>
      <c r="C202" s="217">
        <v>20</v>
      </c>
      <c r="D202" s="217">
        <v>20</v>
      </c>
      <c r="E202" s="217">
        <v>20</v>
      </c>
      <c r="F202" s="217">
        <v>35</v>
      </c>
      <c r="G202" s="217">
        <v>5</v>
      </c>
      <c r="H202" s="75"/>
      <c r="I202" s="75"/>
      <c r="J202">
        <f t="shared" si="17"/>
        <v>100</v>
      </c>
    </row>
    <row r="203" spans="2:10" x14ac:dyDescent="0.25">
      <c r="B203" s="144" t="s">
        <v>248</v>
      </c>
      <c r="C203" s="217">
        <v>20</v>
      </c>
      <c r="D203" s="217">
        <v>20</v>
      </c>
      <c r="E203" s="217">
        <v>25</v>
      </c>
      <c r="F203" s="217">
        <v>30</v>
      </c>
      <c r="G203" s="217">
        <v>5</v>
      </c>
      <c r="H203" s="75"/>
      <c r="I203" s="75"/>
      <c r="J203">
        <f t="shared" si="17"/>
        <v>100</v>
      </c>
    </row>
    <row r="204" spans="2:10" x14ac:dyDescent="0.25">
      <c r="B204" s="144" t="s">
        <v>249</v>
      </c>
      <c r="C204" s="217">
        <v>20</v>
      </c>
      <c r="D204" s="217">
        <v>15</v>
      </c>
      <c r="E204" s="217">
        <v>30</v>
      </c>
      <c r="F204" s="217">
        <v>30</v>
      </c>
      <c r="G204" s="217">
        <v>5</v>
      </c>
      <c r="H204" s="75"/>
      <c r="I204" s="75"/>
      <c r="J204">
        <f t="shared" si="17"/>
        <v>100</v>
      </c>
    </row>
    <row r="208" spans="2:10" x14ac:dyDescent="0.25">
      <c r="E208" s="143">
        <v>0.5</v>
      </c>
      <c r="F208" s="143">
        <v>0.7</v>
      </c>
      <c r="G208" s="143">
        <v>1</v>
      </c>
      <c r="H208" s="143">
        <v>1.3</v>
      </c>
      <c r="I208" s="143">
        <v>1.5</v>
      </c>
    </row>
    <row r="209" spans="1:9" x14ac:dyDescent="0.25">
      <c r="A209" s="144" t="s">
        <v>177</v>
      </c>
      <c r="B209" s="144" t="s">
        <v>240</v>
      </c>
      <c r="C209" s="144" t="s">
        <v>241</v>
      </c>
      <c r="D209" s="144" t="s">
        <v>500</v>
      </c>
      <c r="E209" s="147">
        <v>0.5</v>
      </c>
      <c r="F209" s="15">
        <v>0.7</v>
      </c>
      <c r="G209" s="15">
        <v>1</v>
      </c>
      <c r="H209" s="15">
        <v>1.3</v>
      </c>
      <c r="I209" s="15">
        <v>1.5</v>
      </c>
    </row>
    <row r="210" spans="1:9" x14ac:dyDescent="0.25">
      <c r="A210" s="15">
        <v>1</v>
      </c>
      <c r="B210" s="15" t="e">
        <f>'level exp'!#REF!</f>
        <v>#REF!</v>
      </c>
      <c r="C210" s="15" t="e">
        <f>'level exp'!#REF!</f>
        <v>#REF!</v>
      </c>
      <c r="D210" s="15" t="e">
        <f>B210*C210</f>
        <v>#REF!</v>
      </c>
      <c r="E210" t="e">
        <f>D210*$E$209</f>
        <v>#REF!</v>
      </c>
      <c r="F210" t="e">
        <f>D210*$F$209</f>
        <v>#REF!</v>
      </c>
      <c r="G210" t="e">
        <f>D210*$G$209</f>
        <v>#REF!</v>
      </c>
      <c r="H210" t="e">
        <f>D210*$H$209</f>
        <v>#REF!</v>
      </c>
      <c r="I210" t="e">
        <f>D210*$I$209</f>
        <v>#REF!</v>
      </c>
    </row>
    <row r="211" spans="1:9" x14ac:dyDescent="0.25">
      <c r="A211" s="15">
        <v>2</v>
      </c>
      <c r="B211" s="15" t="e">
        <f>'level exp'!#REF!</f>
        <v>#REF!</v>
      </c>
      <c r="C211" s="15" t="e">
        <f>'level exp'!#REF!</f>
        <v>#REF!</v>
      </c>
      <c r="D211" s="15" t="e">
        <f t="shared" ref="D211:D269" si="18">B211*C211</f>
        <v>#REF!</v>
      </c>
      <c r="E211" t="e">
        <f t="shared" ref="E211:E225" si="19">D211*$E$209</f>
        <v>#REF!</v>
      </c>
      <c r="F211" t="e">
        <f t="shared" ref="F211:F225" si="20">D211*$F$209</f>
        <v>#REF!</v>
      </c>
      <c r="G211" t="e">
        <f t="shared" ref="G211:G225" si="21">D211*$G$209</f>
        <v>#REF!</v>
      </c>
      <c r="H211" t="e">
        <f t="shared" ref="H211:H225" si="22">D211*$H$209</f>
        <v>#REF!</v>
      </c>
      <c r="I211" t="e">
        <f t="shared" ref="I211:I225" si="23">D211*$I$209</f>
        <v>#REF!</v>
      </c>
    </row>
    <row r="212" spans="1:9" x14ac:dyDescent="0.25">
      <c r="A212" s="15">
        <v>3</v>
      </c>
      <c r="B212" s="15">
        <v>1.4</v>
      </c>
      <c r="C212" s="15" t="e">
        <f>'level exp'!#REF!</f>
        <v>#REF!</v>
      </c>
      <c r="D212" s="15" t="e">
        <f t="shared" si="18"/>
        <v>#REF!</v>
      </c>
      <c r="E212" t="e">
        <f t="shared" si="19"/>
        <v>#REF!</v>
      </c>
      <c r="F212" t="e">
        <f t="shared" si="20"/>
        <v>#REF!</v>
      </c>
      <c r="G212" t="e">
        <f t="shared" si="21"/>
        <v>#REF!</v>
      </c>
      <c r="H212" t="e">
        <f t="shared" si="22"/>
        <v>#REF!</v>
      </c>
      <c r="I212" t="e">
        <f t="shared" si="23"/>
        <v>#REF!</v>
      </c>
    </row>
    <row r="213" spans="1:9" x14ac:dyDescent="0.25">
      <c r="A213" s="15">
        <v>4</v>
      </c>
      <c r="B213" s="15">
        <v>1.4</v>
      </c>
      <c r="C213" s="167">
        <v>20</v>
      </c>
      <c r="D213" s="15">
        <f t="shared" si="18"/>
        <v>28</v>
      </c>
      <c r="E213">
        <f t="shared" si="19"/>
        <v>14</v>
      </c>
      <c r="F213">
        <f t="shared" si="20"/>
        <v>19.599999999999998</v>
      </c>
      <c r="G213">
        <f t="shared" si="21"/>
        <v>28</v>
      </c>
      <c r="H213">
        <f t="shared" si="22"/>
        <v>36.4</v>
      </c>
      <c r="I213">
        <f t="shared" si="23"/>
        <v>42</v>
      </c>
    </row>
    <row r="214" spans="1:9" x14ac:dyDescent="0.25">
      <c r="A214" s="15">
        <v>5</v>
      </c>
      <c r="B214" s="15" t="e">
        <f>'level exp'!#REF!</f>
        <v>#REF!</v>
      </c>
      <c r="C214" s="167">
        <v>20</v>
      </c>
      <c r="D214" s="15" t="e">
        <f t="shared" si="18"/>
        <v>#REF!</v>
      </c>
      <c r="E214" t="e">
        <f t="shared" si="19"/>
        <v>#REF!</v>
      </c>
      <c r="F214" t="e">
        <f t="shared" si="20"/>
        <v>#REF!</v>
      </c>
      <c r="G214" t="e">
        <f t="shared" si="21"/>
        <v>#REF!</v>
      </c>
      <c r="H214" t="e">
        <f t="shared" si="22"/>
        <v>#REF!</v>
      </c>
      <c r="I214" t="e">
        <f t="shared" si="23"/>
        <v>#REF!</v>
      </c>
    </row>
    <row r="215" spans="1:9" x14ac:dyDescent="0.25">
      <c r="A215" s="146">
        <v>6</v>
      </c>
      <c r="B215" s="146" t="e">
        <f>'level exp'!#REF!</f>
        <v>#REF!</v>
      </c>
      <c r="C215" s="146" t="e">
        <f>'level exp'!#REF!</f>
        <v>#REF!</v>
      </c>
      <c r="D215" s="146" t="e">
        <f t="shared" si="18"/>
        <v>#REF!</v>
      </c>
      <c r="E215" t="e">
        <f t="shared" si="19"/>
        <v>#REF!</v>
      </c>
      <c r="F215" t="e">
        <f t="shared" si="20"/>
        <v>#REF!</v>
      </c>
      <c r="G215" t="e">
        <f t="shared" si="21"/>
        <v>#REF!</v>
      </c>
      <c r="H215" t="e">
        <f t="shared" si="22"/>
        <v>#REF!</v>
      </c>
      <c r="I215" t="e">
        <f t="shared" si="23"/>
        <v>#REF!</v>
      </c>
    </row>
    <row r="216" spans="1:9" x14ac:dyDescent="0.25">
      <c r="A216" s="15">
        <v>7</v>
      </c>
      <c r="B216" s="15" t="e">
        <f>'level exp'!#REF!</f>
        <v>#REF!</v>
      </c>
      <c r="C216" s="15" t="e">
        <f>'level exp'!#REF!</f>
        <v>#REF!</v>
      </c>
      <c r="D216" s="15" t="e">
        <f t="shared" si="18"/>
        <v>#REF!</v>
      </c>
      <c r="E216" t="e">
        <f t="shared" si="19"/>
        <v>#REF!</v>
      </c>
      <c r="F216" t="e">
        <f t="shared" si="20"/>
        <v>#REF!</v>
      </c>
      <c r="G216" t="e">
        <f t="shared" si="21"/>
        <v>#REF!</v>
      </c>
      <c r="H216" t="e">
        <f t="shared" si="22"/>
        <v>#REF!</v>
      </c>
      <c r="I216" t="e">
        <f t="shared" si="23"/>
        <v>#REF!</v>
      </c>
    </row>
    <row r="217" spans="1:9" x14ac:dyDescent="0.25">
      <c r="A217" s="15">
        <v>8</v>
      </c>
      <c r="B217" s="15" t="e">
        <f>'level exp'!#REF!</f>
        <v>#REF!</v>
      </c>
      <c r="C217" s="15" t="e">
        <f>'level exp'!#REF!</f>
        <v>#REF!</v>
      </c>
      <c r="D217" s="15" t="e">
        <f t="shared" si="18"/>
        <v>#REF!</v>
      </c>
      <c r="E217" t="e">
        <f t="shared" si="19"/>
        <v>#REF!</v>
      </c>
      <c r="F217" t="e">
        <f t="shared" si="20"/>
        <v>#REF!</v>
      </c>
      <c r="G217" t="e">
        <f t="shared" si="21"/>
        <v>#REF!</v>
      </c>
      <c r="H217" t="e">
        <f t="shared" si="22"/>
        <v>#REF!</v>
      </c>
      <c r="I217" t="e">
        <f t="shared" si="23"/>
        <v>#REF!</v>
      </c>
    </row>
    <row r="218" spans="1:9" x14ac:dyDescent="0.25">
      <c r="A218" s="15">
        <v>9</v>
      </c>
      <c r="B218" s="15" t="e">
        <f>'level exp'!#REF!</f>
        <v>#REF!</v>
      </c>
      <c r="C218" s="15" t="e">
        <f>'level exp'!#REF!</f>
        <v>#REF!</v>
      </c>
      <c r="D218" s="15" t="e">
        <f t="shared" si="18"/>
        <v>#REF!</v>
      </c>
      <c r="E218" t="e">
        <f t="shared" si="19"/>
        <v>#REF!</v>
      </c>
      <c r="F218" t="e">
        <f t="shared" si="20"/>
        <v>#REF!</v>
      </c>
      <c r="G218" t="e">
        <f t="shared" si="21"/>
        <v>#REF!</v>
      </c>
      <c r="H218" t="e">
        <f t="shared" si="22"/>
        <v>#REF!</v>
      </c>
      <c r="I218" t="e">
        <f t="shared" si="23"/>
        <v>#REF!</v>
      </c>
    </row>
    <row r="219" spans="1:9" x14ac:dyDescent="0.25">
      <c r="A219" s="15">
        <v>10</v>
      </c>
      <c r="B219" s="15" t="e">
        <f>'level exp'!#REF!</f>
        <v>#REF!</v>
      </c>
      <c r="C219" s="15" t="e">
        <f>'level exp'!#REF!</f>
        <v>#REF!</v>
      </c>
      <c r="D219" s="15" t="e">
        <f t="shared" si="18"/>
        <v>#REF!</v>
      </c>
      <c r="E219" t="e">
        <f t="shared" si="19"/>
        <v>#REF!</v>
      </c>
      <c r="F219" t="e">
        <f t="shared" si="20"/>
        <v>#REF!</v>
      </c>
      <c r="G219" t="e">
        <f t="shared" si="21"/>
        <v>#REF!</v>
      </c>
      <c r="H219" t="e">
        <f t="shared" si="22"/>
        <v>#REF!</v>
      </c>
      <c r="I219" t="e">
        <f t="shared" si="23"/>
        <v>#REF!</v>
      </c>
    </row>
    <row r="220" spans="1:9" x14ac:dyDescent="0.25">
      <c r="A220" s="15">
        <v>11</v>
      </c>
      <c r="B220" s="15" t="e">
        <f>'level exp'!#REF!</f>
        <v>#REF!</v>
      </c>
      <c r="C220" s="15" t="e">
        <f>'level exp'!#REF!</f>
        <v>#REF!</v>
      </c>
      <c r="D220" s="15" t="e">
        <f t="shared" si="18"/>
        <v>#REF!</v>
      </c>
      <c r="E220" t="e">
        <f t="shared" si="19"/>
        <v>#REF!</v>
      </c>
      <c r="F220" t="e">
        <f t="shared" si="20"/>
        <v>#REF!</v>
      </c>
      <c r="G220" t="e">
        <f t="shared" si="21"/>
        <v>#REF!</v>
      </c>
      <c r="H220" t="e">
        <f t="shared" si="22"/>
        <v>#REF!</v>
      </c>
      <c r="I220" t="e">
        <f t="shared" si="23"/>
        <v>#REF!</v>
      </c>
    </row>
    <row r="221" spans="1:9" x14ac:dyDescent="0.25">
      <c r="A221" s="15">
        <v>12</v>
      </c>
      <c r="B221" s="15" t="e">
        <f>'level exp'!#REF!</f>
        <v>#REF!</v>
      </c>
      <c r="C221" s="15" t="e">
        <f>'level exp'!#REF!</f>
        <v>#REF!</v>
      </c>
      <c r="D221" s="15" t="e">
        <f t="shared" si="18"/>
        <v>#REF!</v>
      </c>
      <c r="E221" t="e">
        <f t="shared" si="19"/>
        <v>#REF!</v>
      </c>
      <c r="F221" t="e">
        <f t="shared" si="20"/>
        <v>#REF!</v>
      </c>
      <c r="G221" t="e">
        <f t="shared" si="21"/>
        <v>#REF!</v>
      </c>
      <c r="H221" t="e">
        <f t="shared" si="22"/>
        <v>#REF!</v>
      </c>
      <c r="I221" t="e">
        <f t="shared" si="23"/>
        <v>#REF!</v>
      </c>
    </row>
    <row r="222" spans="1:9" x14ac:dyDescent="0.25">
      <c r="A222" s="15">
        <v>13</v>
      </c>
      <c r="B222" s="15" t="e">
        <f>'level exp'!#REF!</f>
        <v>#REF!</v>
      </c>
      <c r="C222" s="15" t="e">
        <f>'level exp'!#REF!</f>
        <v>#REF!</v>
      </c>
      <c r="D222" s="15" t="e">
        <f t="shared" si="18"/>
        <v>#REF!</v>
      </c>
      <c r="E222" t="e">
        <f t="shared" si="19"/>
        <v>#REF!</v>
      </c>
      <c r="F222" t="e">
        <f t="shared" si="20"/>
        <v>#REF!</v>
      </c>
      <c r="G222" t="e">
        <f t="shared" si="21"/>
        <v>#REF!</v>
      </c>
      <c r="H222" t="e">
        <f t="shared" si="22"/>
        <v>#REF!</v>
      </c>
      <c r="I222" t="e">
        <f t="shared" si="23"/>
        <v>#REF!</v>
      </c>
    </row>
    <row r="223" spans="1:9" x14ac:dyDescent="0.25">
      <c r="A223" s="15">
        <v>14</v>
      </c>
      <c r="B223" s="15" t="e">
        <f>'level exp'!#REF!</f>
        <v>#REF!</v>
      </c>
      <c r="C223" s="15" t="e">
        <f>'level exp'!#REF!</f>
        <v>#REF!</v>
      </c>
      <c r="D223" s="15" t="e">
        <f t="shared" si="18"/>
        <v>#REF!</v>
      </c>
      <c r="E223" t="e">
        <f t="shared" si="19"/>
        <v>#REF!</v>
      </c>
      <c r="F223" t="e">
        <f t="shared" si="20"/>
        <v>#REF!</v>
      </c>
      <c r="G223" t="e">
        <f t="shared" si="21"/>
        <v>#REF!</v>
      </c>
      <c r="H223" t="e">
        <f t="shared" si="22"/>
        <v>#REF!</v>
      </c>
      <c r="I223" t="e">
        <f t="shared" si="23"/>
        <v>#REF!</v>
      </c>
    </row>
    <row r="224" spans="1:9" x14ac:dyDescent="0.25">
      <c r="A224" s="15">
        <v>15</v>
      </c>
      <c r="B224" s="15" t="e">
        <f>'level exp'!#REF!</f>
        <v>#REF!</v>
      </c>
      <c r="C224" s="15" t="e">
        <f>'level exp'!#REF!</f>
        <v>#REF!</v>
      </c>
      <c r="D224" s="15" t="e">
        <f t="shared" si="18"/>
        <v>#REF!</v>
      </c>
      <c r="E224" t="e">
        <f t="shared" si="19"/>
        <v>#REF!</v>
      </c>
      <c r="F224" t="e">
        <f t="shared" si="20"/>
        <v>#REF!</v>
      </c>
      <c r="G224" t="e">
        <f t="shared" si="21"/>
        <v>#REF!</v>
      </c>
      <c r="H224" t="e">
        <f t="shared" si="22"/>
        <v>#REF!</v>
      </c>
      <c r="I224" t="e">
        <f t="shared" si="23"/>
        <v>#REF!</v>
      </c>
    </row>
    <row r="225" spans="1:9" x14ac:dyDescent="0.25">
      <c r="A225" s="15">
        <v>16</v>
      </c>
      <c r="B225" s="15" t="e">
        <f>'level exp'!#REF!</f>
        <v>#REF!</v>
      </c>
      <c r="C225" s="15" t="e">
        <f>'level exp'!#REF!</f>
        <v>#REF!</v>
      </c>
      <c r="D225" s="15" t="e">
        <f t="shared" si="18"/>
        <v>#REF!</v>
      </c>
      <c r="E225" t="e">
        <f t="shared" si="19"/>
        <v>#REF!</v>
      </c>
      <c r="F225" t="e">
        <f t="shared" si="20"/>
        <v>#REF!</v>
      </c>
      <c r="G225" t="e">
        <f t="shared" si="21"/>
        <v>#REF!</v>
      </c>
      <c r="H225" t="e">
        <f t="shared" si="22"/>
        <v>#REF!</v>
      </c>
      <c r="I225" t="e">
        <f t="shared" si="23"/>
        <v>#REF!</v>
      </c>
    </row>
    <row r="226" spans="1:9" x14ac:dyDescent="0.25">
      <c r="A226" s="15">
        <v>17</v>
      </c>
      <c r="B226" s="15">
        <v>1.3</v>
      </c>
      <c r="C226" s="15">
        <v>240</v>
      </c>
      <c r="D226" s="15">
        <f t="shared" si="18"/>
        <v>312</v>
      </c>
      <c r="E226">
        <f t="shared" ref="E226:E269" si="24">D226*$E$209</f>
        <v>156</v>
      </c>
      <c r="F226">
        <f t="shared" ref="F226:F269" si="25">D226*$F$209</f>
        <v>218.39999999999998</v>
      </c>
      <c r="G226">
        <f t="shared" ref="G226:G269" si="26">D226*$G$209</f>
        <v>312</v>
      </c>
      <c r="H226">
        <f t="shared" ref="H226:H269" si="27">D226*$H$209</f>
        <v>405.6</v>
      </c>
      <c r="I226">
        <f t="shared" ref="I226:I269" si="28">D226*$I$209</f>
        <v>468</v>
      </c>
    </row>
    <row r="227" spans="1:9" x14ac:dyDescent="0.25">
      <c r="A227" s="15">
        <v>18</v>
      </c>
      <c r="B227" s="15">
        <v>1.3</v>
      </c>
      <c r="C227" s="15">
        <v>240</v>
      </c>
      <c r="D227" s="15">
        <f t="shared" si="18"/>
        <v>312</v>
      </c>
      <c r="E227">
        <f t="shared" si="24"/>
        <v>156</v>
      </c>
      <c r="F227">
        <f t="shared" si="25"/>
        <v>218.39999999999998</v>
      </c>
      <c r="G227">
        <f t="shared" si="26"/>
        <v>312</v>
      </c>
      <c r="H227">
        <f t="shared" si="27"/>
        <v>405.6</v>
      </c>
      <c r="I227">
        <f t="shared" si="28"/>
        <v>468</v>
      </c>
    </row>
    <row r="228" spans="1:9" x14ac:dyDescent="0.25">
      <c r="A228" s="15">
        <v>19</v>
      </c>
      <c r="B228" s="15">
        <v>1.3</v>
      </c>
      <c r="C228" s="15">
        <v>240</v>
      </c>
      <c r="D228" s="15">
        <f t="shared" si="18"/>
        <v>312</v>
      </c>
      <c r="E228">
        <f t="shared" si="24"/>
        <v>156</v>
      </c>
      <c r="F228">
        <f t="shared" si="25"/>
        <v>218.39999999999998</v>
      </c>
      <c r="G228">
        <f t="shared" si="26"/>
        <v>312</v>
      </c>
      <c r="H228">
        <f t="shared" si="27"/>
        <v>405.6</v>
      </c>
      <c r="I228">
        <f t="shared" si="28"/>
        <v>468</v>
      </c>
    </row>
    <row r="229" spans="1:9" x14ac:dyDescent="0.25">
      <c r="A229" s="15">
        <v>20</v>
      </c>
      <c r="B229" s="15">
        <v>1.3</v>
      </c>
      <c r="C229" s="15">
        <v>240</v>
      </c>
      <c r="D229" s="15">
        <f t="shared" si="18"/>
        <v>312</v>
      </c>
      <c r="E229">
        <f t="shared" si="24"/>
        <v>156</v>
      </c>
      <c r="F229">
        <f t="shared" si="25"/>
        <v>218.39999999999998</v>
      </c>
      <c r="G229">
        <f t="shared" si="26"/>
        <v>312</v>
      </c>
      <c r="H229">
        <f t="shared" si="27"/>
        <v>405.6</v>
      </c>
      <c r="I229">
        <f t="shared" si="28"/>
        <v>468</v>
      </c>
    </row>
    <row r="230" spans="1:9" x14ac:dyDescent="0.25">
      <c r="A230" s="15">
        <v>21</v>
      </c>
      <c r="B230" s="15">
        <v>1.3</v>
      </c>
      <c r="C230" s="15">
        <v>240</v>
      </c>
      <c r="D230" s="15">
        <f t="shared" si="18"/>
        <v>312</v>
      </c>
      <c r="E230">
        <f t="shared" si="24"/>
        <v>156</v>
      </c>
      <c r="F230">
        <f t="shared" si="25"/>
        <v>218.39999999999998</v>
      </c>
      <c r="G230">
        <f t="shared" si="26"/>
        <v>312</v>
      </c>
      <c r="H230">
        <f t="shared" si="27"/>
        <v>405.6</v>
      </c>
      <c r="I230">
        <f t="shared" si="28"/>
        <v>468</v>
      </c>
    </row>
    <row r="231" spans="1:9" x14ac:dyDescent="0.25">
      <c r="A231" s="15">
        <v>22</v>
      </c>
      <c r="B231" s="15">
        <v>1.3</v>
      </c>
      <c r="C231" s="15">
        <v>240</v>
      </c>
      <c r="D231" s="15">
        <f t="shared" si="18"/>
        <v>312</v>
      </c>
      <c r="E231">
        <f t="shared" si="24"/>
        <v>156</v>
      </c>
      <c r="F231">
        <f t="shared" si="25"/>
        <v>218.39999999999998</v>
      </c>
      <c r="G231">
        <f t="shared" si="26"/>
        <v>312</v>
      </c>
      <c r="H231">
        <f t="shared" si="27"/>
        <v>405.6</v>
      </c>
      <c r="I231">
        <f t="shared" si="28"/>
        <v>468</v>
      </c>
    </row>
    <row r="232" spans="1:9" x14ac:dyDescent="0.25">
      <c r="A232" s="15">
        <v>23</v>
      </c>
      <c r="B232" s="15">
        <v>1.3</v>
      </c>
      <c r="C232" s="15">
        <v>240</v>
      </c>
      <c r="D232" s="15">
        <f t="shared" si="18"/>
        <v>312</v>
      </c>
      <c r="E232">
        <f t="shared" si="24"/>
        <v>156</v>
      </c>
      <c r="F232">
        <f t="shared" si="25"/>
        <v>218.39999999999998</v>
      </c>
      <c r="G232">
        <f t="shared" si="26"/>
        <v>312</v>
      </c>
      <c r="H232">
        <f t="shared" si="27"/>
        <v>405.6</v>
      </c>
      <c r="I232">
        <f t="shared" si="28"/>
        <v>468</v>
      </c>
    </row>
    <row r="233" spans="1:9" x14ac:dyDescent="0.25">
      <c r="A233" s="15">
        <v>24</v>
      </c>
      <c r="B233" s="15">
        <v>1.3</v>
      </c>
      <c r="C233" s="15">
        <v>240</v>
      </c>
      <c r="D233" s="15">
        <f t="shared" si="18"/>
        <v>312</v>
      </c>
      <c r="E233">
        <f t="shared" si="24"/>
        <v>156</v>
      </c>
      <c r="F233">
        <f t="shared" si="25"/>
        <v>218.39999999999998</v>
      </c>
      <c r="G233">
        <f t="shared" si="26"/>
        <v>312</v>
      </c>
      <c r="H233">
        <f t="shared" si="27"/>
        <v>405.6</v>
      </c>
      <c r="I233">
        <f t="shared" si="28"/>
        <v>468</v>
      </c>
    </row>
    <row r="234" spans="1:9" x14ac:dyDescent="0.25">
      <c r="A234" s="241">
        <v>25</v>
      </c>
      <c r="B234" s="241">
        <v>1.3</v>
      </c>
      <c r="C234" s="241">
        <v>360</v>
      </c>
      <c r="D234" s="241">
        <f>B234*C234</f>
        <v>468</v>
      </c>
      <c r="E234" s="169">
        <f t="shared" si="24"/>
        <v>234</v>
      </c>
      <c r="F234" s="169">
        <f t="shared" si="25"/>
        <v>327.59999999999997</v>
      </c>
      <c r="G234" s="169">
        <f t="shared" si="26"/>
        <v>468</v>
      </c>
      <c r="H234" s="169">
        <f t="shared" si="27"/>
        <v>608.4</v>
      </c>
      <c r="I234" s="169">
        <f t="shared" si="28"/>
        <v>702</v>
      </c>
    </row>
    <row r="235" spans="1:9" x14ac:dyDescent="0.25">
      <c r="A235" s="15">
        <v>26</v>
      </c>
      <c r="B235" s="15">
        <v>1.3</v>
      </c>
      <c r="C235" s="167">
        <v>360</v>
      </c>
      <c r="D235" s="15">
        <f t="shared" si="18"/>
        <v>468</v>
      </c>
      <c r="E235">
        <f t="shared" si="24"/>
        <v>234</v>
      </c>
      <c r="F235">
        <f t="shared" si="25"/>
        <v>327.59999999999997</v>
      </c>
      <c r="G235">
        <f t="shared" si="26"/>
        <v>468</v>
      </c>
      <c r="H235">
        <f t="shared" si="27"/>
        <v>608.4</v>
      </c>
      <c r="I235">
        <f t="shared" si="28"/>
        <v>702</v>
      </c>
    </row>
    <row r="236" spans="1:9" x14ac:dyDescent="0.25">
      <c r="A236" s="15">
        <v>27</v>
      </c>
      <c r="B236" s="15">
        <v>1.3</v>
      </c>
      <c r="C236" s="167">
        <v>360</v>
      </c>
      <c r="D236" s="15">
        <f t="shared" si="18"/>
        <v>468</v>
      </c>
      <c r="E236">
        <f t="shared" si="24"/>
        <v>234</v>
      </c>
      <c r="F236">
        <f t="shared" si="25"/>
        <v>327.59999999999997</v>
      </c>
      <c r="G236">
        <f t="shared" si="26"/>
        <v>468</v>
      </c>
      <c r="H236">
        <f t="shared" si="27"/>
        <v>608.4</v>
      </c>
      <c r="I236">
        <f t="shared" si="28"/>
        <v>702</v>
      </c>
    </row>
    <row r="237" spans="1:9" x14ac:dyDescent="0.25">
      <c r="A237" s="15">
        <v>28</v>
      </c>
      <c r="B237" s="15">
        <v>1.3</v>
      </c>
      <c r="C237" s="167">
        <v>360</v>
      </c>
      <c r="D237" s="15">
        <f t="shared" si="18"/>
        <v>468</v>
      </c>
      <c r="E237">
        <f t="shared" si="24"/>
        <v>234</v>
      </c>
      <c r="F237">
        <f t="shared" si="25"/>
        <v>327.59999999999997</v>
      </c>
      <c r="G237">
        <f t="shared" si="26"/>
        <v>468</v>
      </c>
      <c r="H237">
        <f t="shared" si="27"/>
        <v>608.4</v>
      </c>
      <c r="I237">
        <f t="shared" si="28"/>
        <v>702</v>
      </c>
    </row>
    <row r="238" spans="1:9" x14ac:dyDescent="0.25">
      <c r="A238" s="15">
        <v>29</v>
      </c>
      <c r="B238" s="15">
        <v>1.3</v>
      </c>
      <c r="C238" s="167">
        <v>370</v>
      </c>
      <c r="D238" s="15">
        <f>B238*C238</f>
        <v>481</v>
      </c>
      <c r="E238">
        <f t="shared" si="24"/>
        <v>240.5</v>
      </c>
      <c r="F238">
        <f t="shared" si="25"/>
        <v>336.7</v>
      </c>
      <c r="G238">
        <f t="shared" si="26"/>
        <v>481</v>
      </c>
      <c r="H238">
        <f t="shared" si="27"/>
        <v>625.30000000000007</v>
      </c>
      <c r="I238">
        <f t="shared" si="28"/>
        <v>721.5</v>
      </c>
    </row>
    <row r="239" spans="1:9" x14ac:dyDescent="0.25">
      <c r="A239" s="15">
        <v>30</v>
      </c>
      <c r="B239" s="15">
        <v>1.3</v>
      </c>
      <c r="C239" s="167">
        <v>370</v>
      </c>
      <c r="D239" s="15">
        <f t="shared" si="18"/>
        <v>481</v>
      </c>
      <c r="E239">
        <f t="shared" si="24"/>
        <v>240.5</v>
      </c>
      <c r="F239">
        <f t="shared" si="25"/>
        <v>336.7</v>
      </c>
      <c r="G239">
        <f t="shared" si="26"/>
        <v>481</v>
      </c>
      <c r="H239">
        <f t="shared" si="27"/>
        <v>625.30000000000007</v>
      </c>
      <c r="I239">
        <f t="shared" si="28"/>
        <v>721.5</v>
      </c>
    </row>
    <row r="240" spans="1:9" x14ac:dyDescent="0.25">
      <c r="A240" s="15">
        <v>31</v>
      </c>
      <c r="B240" s="15">
        <v>1.3</v>
      </c>
      <c r="C240" s="167">
        <v>370</v>
      </c>
      <c r="D240" s="15">
        <f t="shared" si="18"/>
        <v>481</v>
      </c>
      <c r="E240">
        <f t="shared" si="24"/>
        <v>240.5</v>
      </c>
      <c r="F240">
        <f t="shared" si="25"/>
        <v>336.7</v>
      </c>
      <c r="G240">
        <f t="shared" si="26"/>
        <v>481</v>
      </c>
      <c r="H240">
        <f t="shared" si="27"/>
        <v>625.30000000000007</v>
      </c>
      <c r="I240">
        <f t="shared" si="28"/>
        <v>721.5</v>
      </c>
    </row>
    <row r="241" spans="1:9" x14ac:dyDescent="0.25">
      <c r="A241" s="15">
        <v>32</v>
      </c>
      <c r="B241" s="15">
        <v>1.3</v>
      </c>
      <c r="C241" s="167">
        <v>370</v>
      </c>
      <c r="D241" s="15">
        <f t="shared" si="18"/>
        <v>481</v>
      </c>
      <c r="E241">
        <f t="shared" si="24"/>
        <v>240.5</v>
      </c>
      <c r="F241">
        <f t="shared" si="25"/>
        <v>336.7</v>
      </c>
      <c r="G241">
        <f t="shared" si="26"/>
        <v>481</v>
      </c>
      <c r="H241">
        <f t="shared" si="27"/>
        <v>625.30000000000007</v>
      </c>
      <c r="I241">
        <f t="shared" si="28"/>
        <v>721.5</v>
      </c>
    </row>
    <row r="242" spans="1:9" x14ac:dyDescent="0.25">
      <c r="A242" s="15">
        <v>33</v>
      </c>
      <c r="B242" s="15">
        <v>1.3</v>
      </c>
      <c r="C242" s="167">
        <v>370</v>
      </c>
      <c r="D242" s="15">
        <f t="shared" si="18"/>
        <v>481</v>
      </c>
      <c r="E242">
        <f t="shared" si="24"/>
        <v>240.5</v>
      </c>
      <c r="F242">
        <f t="shared" si="25"/>
        <v>336.7</v>
      </c>
      <c r="G242">
        <f t="shared" si="26"/>
        <v>481</v>
      </c>
      <c r="H242">
        <f t="shared" si="27"/>
        <v>625.30000000000007</v>
      </c>
      <c r="I242">
        <f t="shared" si="28"/>
        <v>721.5</v>
      </c>
    </row>
    <row r="243" spans="1:9" x14ac:dyDescent="0.25">
      <c r="A243" s="15">
        <v>34</v>
      </c>
      <c r="B243" s="15">
        <v>1.3</v>
      </c>
      <c r="C243" s="167">
        <v>370</v>
      </c>
      <c r="D243" s="15">
        <f t="shared" si="18"/>
        <v>481</v>
      </c>
      <c r="E243">
        <f t="shared" si="24"/>
        <v>240.5</v>
      </c>
      <c r="F243">
        <f t="shared" si="25"/>
        <v>336.7</v>
      </c>
      <c r="G243">
        <f t="shared" si="26"/>
        <v>481</v>
      </c>
      <c r="H243">
        <f t="shared" si="27"/>
        <v>625.30000000000007</v>
      </c>
      <c r="I243">
        <f t="shared" si="28"/>
        <v>721.5</v>
      </c>
    </row>
    <row r="244" spans="1:9" x14ac:dyDescent="0.25">
      <c r="A244" s="15">
        <v>35</v>
      </c>
      <c r="B244" s="15">
        <v>1.3</v>
      </c>
      <c r="C244" s="167">
        <v>370</v>
      </c>
      <c r="D244" s="15">
        <f t="shared" si="18"/>
        <v>481</v>
      </c>
      <c r="E244">
        <f t="shared" si="24"/>
        <v>240.5</v>
      </c>
      <c r="F244">
        <f t="shared" si="25"/>
        <v>336.7</v>
      </c>
      <c r="G244">
        <f t="shared" si="26"/>
        <v>481</v>
      </c>
      <c r="H244">
        <f t="shared" si="27"/>
        <v>625.30000000000007</v>
      </c>
      <c r="I244">
        <f t="shared" si="28"/>
        <v>721.5</v>
      </c>
    </row>
    <row r="245" spans="1:9" x14ac:dyDescent="0.25">
      <c r="A245" s="15">
        <v>36</v>
      </c>
      <c r="B245" s="15">
        <v>1.3</v>
      </c>
      <c r="C245" s="167">
        <v>370</v>
      </c>
      <c r="D245" s="15">
        <f t="shared" si="18"/>
        <v>481</v>
      </c>
      <c r="E245">
        <f t="shared" si="24"/>
        <v>240.5</v>
      </c>
      <c r="F245">
        <f t="shared" si="25"/>
        <v>336.7</v>
      </c>
      <c r="G245">
        <f t="shared" si="26"/>
        <v>481</v>
      </c>
      <c r="H245">
        <f t="shared" si="27"/>
        <v>625.30000000000007</v>
      </c>
      <c r="I245">
        <f t="shared" si="28"/>
        <v>721.5</v>
      </c>
    </row>
    <row r="246" spans="1:9" x14ac:dyDescent="0.25">
      <c r="A246" s="15">
        <v>37</v>
      </c>
      <c r="B246" s="15">
        <v>1.3</v>
      </c>
      <c r="C246" s="167">
        <v>370</v>
      </c>
      <c r="D246" s="15">
        <f t="shared" si="18"/>
        <v>481</v>
      </c>
      <c r="E246">
        <f t="shared" si="24"/>
        <v>240.5</v>
      </c>
      <c r="F246">
        <f t="shared" si="25"/>
        <v>336.7</v>
      </c>
      <c r="G246">
        <f t="shared" si="26"/>
        <v>481</v>
      </c>
      <c r="H246">
        <f t="shared" si="27"/>
        <v>625.30000000000007</v>
      </c>
      <c r="I246">
        <f t="shared" si="28"/>
        <v>721.5</v>
      </c>
    </row>
    <row r="247" spans="1:9" x14ac:dyDescent="0.25">
      <c r="A247" s="15">
        <v>38</v>
      </c>
      <c r="B247" s="15">
        <v>1.3</v>
      </c>
      <c r="C247" s="167">
        <v>370</v>
      </c>
      <c r="D247" s="15">
        <f t="shared" si="18"/>
        <v>481</v>
      </c>
      <c r="E247">
        <f t="shared" si="24"/>
        <v>240.5</v>
      </c>
      <c r="F247">
        <f t="shared" si="25"/>
        <v>336.7</v>
      </c>
      <c r="G247">
        <f t="shared" si="26"/>
        <v>481</v>
      </c>
      <c r="H247">
        <f t="shared" si="27"/>
        <v>625.30000000000007</v>
      </c>
      <c r="I247">
        <f t="shared" si="28"/>
        <v>721.5</v>
      </c>
    </row>
    <row r="248" spans="1:9" x14ac:dyDescent="0.25">
      <c r="A248" s="15">
        <v>39</v>
      </c>
      <c r="B248" s="15">
        <v>1.3</v>
      </c>
      <c r="C248" s="167">
        <v>370</v>
      </c>
      <c r="D248" s="15">
        <f t="shared" si="18"/>
        <v>481</v>
      </c>
      <c r="E248">
        <f t="shared" si="24"/>
        <v>240.5</v>
      </c>
      <c r="F248">
        <f t="shared" si="25"/>
        <v>336.7</v>
      </c>
      <c r="G248">
        <f t="shared" si="26"/>
        <v>481</v>
      </c>
      <c r="H248">
        <f t="shared" si="27"/>
        <v>625.30000000000007</v>
      </c>
      <c r="I248">
        <f t="shared" si="28"/>
        <v>721.5</v>
      </c>
    </row>
    <row r="249" spans="1:9" x14ac:dyDescent="0.25">
      <c r="A249" s="15">
        <v>40</v>
      </c>
      <c r="B249" s="15">
        <v>1.3</v>
      </c>
      <c r="C249" s="167">
        <v>370</v>
      </c>
      <c r="D249" s="15">
        <f>B249*C249</f>
        <v>481</v>
      </c>
      <c r="E249">
        <f t="shared" si="24"/>
        <v>240.5</v>
      </c>
      <c r="F249">
        <f t="shared" si="25"/>
        <v>336.7</v>
      </c>
      <c r="G249">
        <f t="shared" si="26"/>
        <v>481</v>
      </c>
      <c r="H249">
        <f t="shared" si="27"/>
        <v>625.30000000000007</v>
      </c>
      <c r="I249">
        <f t="shared" si="28"/>
        <v>721.5</v>
      </c>
    </row>
    <row r="250" spans="1:9" x14ac:dyDescent="0.25">
      <c r="A250" s="15">
        <v>41</v>
      </c>
      <c r="B250" s="15">
        <v>1.3</v>
      </c>
      <c r="C250" s="167">
        <v>380</v>
      </c>
      <c r="D250" s="15">
        <f t="shared" si="18"/>
        <v>494</v>
      </c>
      <c r="E250">
        <f t="shared" si="24"/>
        <v>247</v>
      </c>
      <c r="F250">
        <f t="shared" si="25"/>
        <v>345.79999999999995</v>
      </c>
      <c r="G250">
        <f t="shared" si="26"/>
        <v>494</v>
      </c>
      <c r="H250">
        <f t="shared" si="27"/>
        <v>642.20000000000005</v>
      </c>
      <c r="I250">
        <f t="shared" si="28"/>
        <v>741</v>
      </c>
    </row>
    <row r="251" spans="1:9" x14ac:dyDescent="0.25">
      <c r="A251" s="15">
        <v>42</v>
      </c>
      <c r="B251" s="15">
        <v>1.3</v>
      </c>
      <c r="C251" s="167">
        <v>380</v>
      </c>
      <c r="D251" s="15">
        <f t="shared" si="18"/>
        <v>494</v>
      </c>
      <c r="E251">
        <f t="shared" si="24"/>
        <v>247</v>
      </c>
      <c r="F251">
        <f t="shared" si="25"/>
        <v>345.79999999999995</v>
      </c>
      <c r="G251">
        <f t="shared" si="26"/>
        <v>494</v>
      </c>
      <c r="H251">
        <f t="shared" si="27"/>
        <v>642.20000000000005</v>
      </c>
      <c r="I251">
        <f t="shared" si="28"/>
        <v>741</v>
      </c>
    </row>
    <row r="252" spans="1:9" x14ac:dyDescent="0.25">
      <c r="A252" s="15">
        <v>43</v>
      </c>
      <c r="B252" s="15">
        <v>1.3</v>
      </c>
      <c r="C252" s="167">
        <v>380</v>
      </c>
      <c r="D252" s="15">
        <f t="shared" si="18"/>
        <v>494</v>
      </c>
      <c r="E252">
        <f t="shared" si="24"/>
        <v>247</v>
      </c>
      <c r="F252">
        <f t="shared" si="25"/>
        <v>345.79999999999995</v>
      </c>
      <c r="G252">
        <f t="shared" si="26"/>
        <v>494</v>
      </c>
      <c r="H252">
        <f t="shared" si="27"/>
        <v>642.20000000000005</v>
      </c>
      <c r="I252">
        <f t="shared" si="28"/>
        <v>741</v>
      </c>
    </row>
    <row r="253" spans="1:9" x14ac:dyDescent="0.25">
      <c r="A253" s="15">
        <v>44</v>
      </c>
      <c r="B253" s="15">
        <v>1.3</v>
      </c>
      <c r="C253" s="167">
        <v>380</v>
      </c>
      <c r="D253" s="15">
        <f t="shared" si="18"/>
        <v>494</v>
      </c>
      <c r="E253">
        <f t="shared" si="24"/>
        <v>247</v>
      </c>
      <c r="F253">
        <f t="shared" si="25"/>
        <v>345.79999999999995</v>
      </c>
      <c r="G253">
        <f t="shared" si="26"/>
        <v>494</v>
      </c>
      <c r="H253">
        <f t="shared" si="27"/>
        <v>642.20000000000005</v>
      </c>
      <c r="I253">
        <f t="shared" si="28"/>
        <v>741</v>
      </c>
    </row>
    <row r="254" spans="1:9" x14ac:dyDescent="0.25">
      <c r="A254" s="15">
        <v>45</v>
      </c>
      <c r="B254" s="15">
        <v>1.3</v>
      </c>
      <c r="C254" s="167">
        <v>380</v>
      </c>
      <c r="D254" s="15">
        <f t="shared" si="18"/>
        <v>494</v>
      </c>
      <c r="E254">
        <f t="shared" si="24"/>
        <v>247</v>
      </c>
      <c r="F254">
        <f t="shared" si="25"/>
        <v>345.79999999999995</v>
      </c>
      <c r="G254">
        <f t="shared" si="26"/>
        <v>494</v>
      </c>
      <c r="H254">
        <f t="shared" si="27"/>
        <v>642.20000000000005</v>
      </c>
      <c r="I254">
        <f t="shared" si="28"/>
        <v>741</v>
      </c>
    </row>
    <row r="255" spans="1:9" x14ac:dyDescent="0.25">
      <c r="A255" s="15">
        <v>46</v>
      </c>
      <c r="B255" s="15">
        <v>1.3</v>
      </c>
      <c r="C255" s="167">
        <v>380</v>
      </c>
      <c r="D255" s="15">
        <f t="shared" si="18"/>
        <v>494</v>
      </c>
      <c r="E255">
        <f t="shared" si="24"/>
        <v>247</v>
      </c>
      <c r="F255">
        <f t="shared" si="25"/>
        <v>345.79999999999995</v>
      </c>
      <c r="G255">
        <f t="shared" si="26"/>
        <v>494</v>
      </c>
      <c r="H255">
        <f t="shared" si="27"/>
        <v>642.20000000000005</v>
      </c>
      <c r="I255">
        <f t="shared" si="28"/>
        <v>741</v>
      </c>
    </row>
    <row r="256" spans="1:9" x14ac:dyDescent="0.25">
      <c r="A256" s="15">
        <v>47</v>
      </c>
      <c r="B256" s="15">
        <v>1.3</v>
      </c>
      <c r="C256" s="167">
        <v>380</v>
      </c>
      <c r="D256" s="15">
        <f t="shared" si="18"/>
        <v>494</v>
      </c>
      <c r="E256">
        <f t="shared" si="24"/>
        <v>247</v>
      </c>
      <c r="F256">
        <f t="shared" si="25"/>
        <v>345.79999999999995</v>
      </c>
      <c r="G256">
        <f t="shared" si="26"/>
        <v>494</v>
      </c>
      <c r="H256">
        <f t="shared" si="27"/>
        <v>642.20000000000005</v>
      </c>
      <c r="I256">
        <f t="shared" si="28"/>
        <v>741</v>
      </c>
    </row>
    <row r="257" spans="1:9" x14ac:dyDescent="0.25">
      <c r="A257" s="15">
        <v>48</v>
      </c>
      <c r="B257" s="15">
        <v>1.3</v>
      </c>
      <c r="C257" s="167">
        <v>380</v>
      </c>
      <c r="D257" s="15">
        <f t="shared" si="18"/>
        <v>494</v>
      </c>
      <c r="E257">
        <f t="shared" si="24"/>
        <v>247</v>
      </c>
      <c r="F257">
        <f t="shared" si="25"/>
        <v>345.79999999999995</v>
      </c>
      <c r="G257">
        <f t="shared" si="26"/>
        <v>494</v>
      </c>
      <c r="H257">
        <f t="shared" si="27"/>
        <v>642.20000000000005</v>
      </c>
      <c r="I257">
        <f t="shared" si="28"/>
        <v>741</v>
      </c>
    </row>
    <row r="258" spans="1:9" x14ac:dyDescent="0.25">
      <c r="A258" s="15">
        <v>49</v>
      </c>
      <c r="B258" s="15">
        <v>1.3</v>
      </c>
      <c r="C258" s="167">
        <v>380</v>
      </c>
      <c r="D258" s="15">
        <f t="shared" si="18"/>
        <v>494</v>
      </c>
      <c r="E258">
        <f t="shared" si="24"/>
        <v>247</v>
      </c>
      <c r="F258">
        <f t="shared" si="25"/>
        <v>345.79999999999995</v>
      </c>
      <c r="G258">
        <f t="shared" si="26"/>
        <v>494</v>
      </c>
      <c r="H258">
        <f t="shared" si="27"/>
        <v>642.20000000000005</v>
      </c>
      <c r="I258">
        <f t="shared" si="28"/>
        <v>741</v>
      </c>
    </row>
    <row r="259" spans="1:9" x14ac:dyDescent="0.25">
      <c r="A259" s="15">
        <v>50</v>
      </c>
      <c r="B259" s="15">
        <v>1.3</v>
      </c>
      <c r="C259" s="167">
        <v>380</v>
      </c>
      <c r="D259" s="15">
        <f t="shared" si="18"/>
        <v>494</v>
      </c>
      <c r="E259">
        <f t="shared" si="24"/>
        <v>247</v>
      </c>
      <c r="F259">
        <f t="shared" si="25"/>
        <v>345.79999999999995</v>
      </c>
      <c r="G259">
        <f t="shared" si="26"/>
        <v>494</v>
      </c>
      <c r="H259">
        <f t="shared" si="27"/>
        <v>642.20000000000005</v>
      </c>
      <c r="I259">
        <f t="shared" si="28"/>
        <v>741</v>
      </c>
    </row>
    <row r="260" spans="1:9" x14ac:dyDescent="0.25">
      <c r="A260" s="15">
        <v>51</v>
      </c>
      <c r="B260" s="15">
        <v>1.3</v>
      </c>
      <c r="C260" s="167">
        <v>390</v>
      </c>
      <c r="D260" s="15">
        <f t="shared" si="18"/>
        <v>507</v>
      </c>
      <c r="E260">
        <f t="shared" si="24"/>
        <v>253.5</v>
      </c>
      <c r="F260">
        <f t="shared" si="25"/>
        <v>354.9</v>
      </c>
      <c r="G260">
        <f t="shared" si="26"/>
        <v>507</v>
      </c>
      <c r="H260">
        <f t="shared" si="27"/>
        <v>659.1</v>
      </c>
      <c r="I260">
        <f t="shared" si="28"/>
        <v>760.5</v>
      </c>
    </row>
    <row r="261" spans="1:9" x14ac:dyDescent="0.25">
      <c r="A261" s="15">
        <v>52</v>
      </c>
      <c r="B261" s="15">
        <v>1.3</v>
      </c>
      <c r="C261" s="167">
        <v>390</v>
      </c>
      <c r="D261" s="15">
        <f t="shared" si="18"/>
        <v>507</v>
      </c>
      <c r="E261">
        <f t="shared" si="24"/>
        <v>253.5</v>
      </c>
      <c r="F261">
        <f t="shared" si="25"/>
        <v>354.9</v>
      </c>
      <c r="G261">
        <f t="shared" si="26"/>
        <v>507</v>
      </c>
      <c r="H261">
        <f t="shared" si="27"/>
        <v>659.1</v>
      </c>
      <c r="I261">
        <f t="shared" si="28"/>
        <v>760.5</v>
      </c>
    </row>
    <row r="262" spans="1:9" x14ac:dyDescent="0.25">
      <c r="A262" s="15">
        <v>53</v>
      </c>
      <c r="B262" s="15">
        <v>1.3</v>
      </c>
      <c r="C262" s="167">
        <v>390</v>
      </c>
      <c r="D262" s="15">
        <f t="shared" si="18"/>
        <v>507</v>
      </c>
      <c r="E262">
        <f t="shared" si="24"/>
        <v>253.5</v>
      </c>
      <c r="F262">
        <f t="shared" si="25"/>
        <v>354.9</v>
      </c>
      <c r="G262">
        <f t="shared" si="26"/>
        <v>507</v>
      </c>
      <c r="H262">
        <f t="shared" si="27"/>
        <v>659.1</v>
      </c>
      <c r="I262">
        <f t="shared" si="28"/>
        <v>760.5</v>
      </c>
    </row>
    <row r="263" spans="1:9" x14ac:dyDescent="0.25">
      <c r="A263" s="15">
        <v>54</v>
      </c>
      <c r="B263" s="15">
        <v>1.3</v>
      </c>
      <c r="C263" s="167">
        <v>390</v>
      </c>
      <c r="D263" s="15">
        <f t="shared" si="18"/>
        <v>507</v>
      </c>
      <c r="E263">
        <f t="shared" si="24"/>
        <v>253.5</v>
      </c>
      <c r="F263">
        <f t="shared" si="25"/>
        <v>354.9</v>
      </c>
      <c r="G263">
        <f t="shared" si="26"/>
        <v>507</v>
      </c>
      <c r="H263">
        <f t="shared" si="27"/>
        <v>659.1</v>
      </c>
      <c r="I263">
        <f t="shared" si="28"/>
        <v>760.5</v>
      </c>
    </row>
    <row r="264" spans="1:9" x14ac:dyDescent="0.25">
      <c r="A264" s="15">
        <v>55</v>
      </c>
      <c r="B264" s="15">
        <v>1.3</v>
      </c>
      <c r="C264" s="167">
        <v>390</v>
      </c>
      <c r="D264" s="15">
        <f t="shared" si="18"/>
        <v>507</v>
      </c>
      <c r="E264">
        <f t="shared" si="24"/>
        <v>253.5</v>
      </c>
      <c r="F264">
        <f t="shared" si="25"/>
        <v>354.9</v>
      </c>
      <c r="G264">
        <f t="shared" si="26"/>
        <v>507</v>
      </c>
      <c r="H264">
        <f t="shared" si="27"/>
        <v>659.1</v>
      </c>
      <c r="I264">
        <f t="shared" si="28"/>
        <v>760.5</v>
      </c>
    </row>
    <row r="265" spans="1:9" x14ac:dyDescent="0.25">
      <c r="A265" s="15">
        <v>56</v>
      </c>
      <c r="B265" s="15">
        <v>1.3</v>
      </c>
      <c r="C265" s="167">
        <v>390</v>
      </c>
      <c r="D265" s="15">
        <f t="shared" si="18"/>
        <v>507</v>
      </c>
      <c r="E265">
        <f t="shared" si="24"/>
        <v>253.5</v>
      </c>
      <c r="F265">
        <f t="shared" si="25"/>
        <v>354.9</v>
      </c>
      <c r="G265">
        <f t="shared" si="26"/>
        <v>507</v>
      </c>
      <c r="H265">
        <f t="shared" si="27"/>
        <v>659.1</v>
      </c>
      <c r="I265">
        <f t="shared" si="28"/>
        <v>760.5</v>
      </c>
    </row>
    <row r="266" spans="1:9" x14ac:dyDescent="0.25">
      <c r="A266" s="15">
        <v>57</v>
      </c>
      <c r="B266" s="15">
        <v>1.3</v>
      </c>
      <c r="C266" s="167">
        <v>390</v>
      </c>
      <c r="D266" s="15">
        <f t="shared" si="18"/>
        <v>507</v>
      </c>
      <c r="E266">
        <f t="shared" si="24"/>
        <v>253.5</v>
      </c>
      <c r="F266">
        <f t="shared" si="25"/>
        <v>354.9</v>
      </c>
      <c r="G266">
        <f t="shared" si="26"/>
        <v>507</v>
      </c>
      <c r="H266">
        <f t="shared" si="27"/>
        <v>659.1</v>
      </c>
      <c r="I266">
        <f t="shared" si="28"/>
        <v>760.5</v>
      </c>
    </row>
    <row r="267" spans="1:9" x14ac:dyDescent="0.25">
      <c r="A267" s="15">
        <v>58</v>
      </c>
      <c r="B267" s="15">
        <v>1.3</v>
      </c>
      <c r="C267" s="167">
        <v>390</v>
      </c>
      <c r="D267" s="15">
        <f t="shared" si="18"/>
        <v>507</v>
      </c>
      <c r="E267">
        <f t="shared" si="24"/>
        <v>253.5</v>
      </c>
      <c r="F267">
        <f t="shared" si="25"/>
        <v>354.9</v>
      </c>
      <c r="G267">
        <f t="shared" si="26"/>
        <v>507</v>
      </c>
      <c r="H267">
        <f t="shared" si="27"/>
        <v>659.1</v>
      </c>
      <c r="I267">
        <f t="shared" si="28"/>
        <v>760.5</v>
      </c>
    </row>
    <row r="268" spans="1:9" x14ac:dyDescent="0.25">
      <c r="A268" s="15">
        <v>59</v>
      </c>
      <c r="B268" s="15">
        <v>1.3</v>
      </c>
      <c r="C268" s="167">
        <v>390</v>
      </c>
      <c r="D268" s="15">
        <f t="shared" si="18"/>
        <v>507</v>
      </c>
      <c r="E268">
        <f t="shared" si="24"/>
        <v>253.5</v>
      </c>
      <c r="F268">
        <f t="shared" si="25"/>
        <v>354.9</v>
      </c>
      <c r="G268">
        <f t="shared" si="26"/>
        <v>507</v>
      </c>
      <c r="H268">
        <f t="shared" si="27"/>
        <v>659.1</v>
      </c>
      <c r="I268">
        <f t="shared" si="28"/>
        <v>760.5</v>
      </c>
    </row>
    <row r="269" spans="1:9" x14ac:dyDescent="0.25">
      <c r="A269" s="15">
        <v>60</v>
      </c>
      <c r="B269" s="15">
        <v>1.3</v>
      </c>
      <c r="C269" s="167">
        <v>390</v>
      </c>
      <c r="D269" s="15">
        <f t="shared" si="18"/>
        <v>507</v>
      </c>
      <c r="E269">
        <f t="shared" si="24"/>
        <v>253.5</v>
      </c>
      <c r="F269">
        <f t="shared" si="25"/>
        <v>354.9</v>
      </c>
      <c r="G269">
        <f t="shared" si="26"/>
        <v>507</v>
      </c>
      <c r="H269">
        <f t="shared" si="27"/>
        <v>659.1</v>
      </c>
      <c r="I269">
        <f t="shared" si="28"/>
        <v>760.5</v>
      </c>
    </row>
    <row r="276" spans="1:10" x14ac:dyDescent="0.25">
      <c r="A276" s="276" t="s">
        <v>290</v>
      </c>
      <c r="B276" s="276"/>
      <c r="C276" s="276"/>
      <c r="D276" s="276"/>
      <c r="E276" s="276"/>
      <c r="F276" s="276"/>
      <c r="G276" s="276"/>
      <c r="H276" s="276"/>
      <c r="I276" s="276"/>
      <c r="J276" s="276"/>
    </row>
    <row r="278" spans="1:10" x14ac:dyDescent="0.25">
      <c r="A278" s="15" t="s">
        <v>177</v>
      </c>
      <c r="B278" s="15" t="s">
        <v>293</v>
      </c>
      <c r="C278" s="15" t="s">
        <v>176</v>
      </c>
    </row>
    <row r="279" spans="1:10" x14ac:dyDescent="0.25">
      <c r="A279" s="218" t="s">
        <v>673</v>
      </c>
      <c r="B279" s="15">
        <v>3</v>
      </c>
      <c r="C279" s="15">
        <v>3</v>
      </c>
    </row>
    <row r="280" spans="1:10" x14ac:dyDescent="0.25">
      <c r="A280" s="150" t="s">
        <v>321</v>
      </c>
      <c r="B280" s="15">
        <v>5</v>
      </c>
      <c r="C280" s="15">
        <v>3</v>
      </c>
    </row>
    <row r="281" spans="1:10" x14ac:dyDescent="0.25">
      <c r="A281" s="15" t="s">
        <v>294</v>
      </c>
      <c r="B281" s="15">
        <v>10</v>
      </c>
      <c r="C281" s="15">
        <v>3</v>
      </c>
    </row>
    <row r="282" spans="1:10" x14ac:dyDescent="0.25">
      <c r="A282" s="15" t="s">
        <v>291</v>
      </c>
      <c r="B282" s="15">
        <v>15</v>
      </c>
      <c r="C282" s="15">
        <v>3</v>
      </c>
    </row>
    <row r="283" spans="1:10" x14ac:dyDescent="0.25">
      <c r="A283" s="15" t="s">
        <v>292</v>
      </c>
      <c r="B283" s="15">
        <v>30</v>
      </c>
      <c r="C283" s="15">
        <v>3</v>
      </c>
    </row>
    <row r="286" spans="1:10" x14ac:dyDescent="0.25">
      <c r="A286" s="182" t="s">
        <v>527</v>
      </c>
      <c r="B286" s="182"/>
      <c r="C286" s="182"/>
      <c r="D286" s="182"/>
      <c r="E286" s="182"/>
      <c r="F286" s="182" t="s">
        <v>324</v>
      </c>
      <c r="G286" s="182"/>
      <c r="H286" s="182"/>
      <c r="I286" s="182"/>
      <c r="J286" s="182"/>
    </row>
    <row r="287" spans="1:10" x14ac:dyDescent="0.25">
      <c r="A287" t="s">
        <v>561</v>
      </c>
      <c r="B287" t="s">
        <v>528</v>
      </c>
      <c r="C287" t="s">
        <v>529</v>
      </c>
    </row>
    <row r="288" spans="1:10" x14ac:dyDescent="0.25">
      <c r="B288" t="s">
        <v>560</v>
      </c>
      <c r="D288" t="s">
        <v>562</v>
      </c>
    </row>
    <row r="289" spans="1:6" x14ac:dyDescent="0.25">
      <c r="B289" t="s">
        <v>539</v>
      </c>
    </row>
    <row r="290" spans="1:6" x14ac:dyDescent="0.25">
      <c r="B290" t="s">
        <v>551</v>
      </c>
      <c r="C290" t="s">
        <v>552</v>
      </c>
    </row>
    <row r="293" spans="1:6" x14ac:dyDescent="0.25">
      <c r="A293" s="157" t="s">
        <v>530</v>
      </c>
    </row>
    <row r="294" spans="1:6" x14ac:dyDescent="0.25">
      <c r="B294" t="s">
        <v>553</v>
      </c>
    </row>
    <row r="295" spans="1:6" x14ac:dyDescent="0.25">
      <c r="B295" s="186" t="s">
        <v>177</v>
      </c>
      <c r="C295" s="186" t="s">
        <v>531</v>
      </c>
      <c r="D295" s="186" t="s">
        <v>187</v>
      </c>
      <c r="E295" s="186"/>
    </row>
    <row r="296" spans="1:6" x14ac:dyDescent="0.25">
      <c r="B296" s="15" t="s">
        <v>534</v>
      </c>
      <c r="C296" s="15">
        <v>60</v>
      </c>
      <c r="D296" s="15">
        <v>40</v>
      </c>
      <c r="E296" s="15">
        <v>0</v>
      </c>
      <c r="F296">
        <f>SUM(C296:E296)</f>
        <v>100</v>
      </c>
    </row>
    <row r="297" spans="1:6" x14ac:dyDescent="0.25">
      <c r="B297" s="15" t="s">
        <v>535</v>
      </c>
      <c r="C297" s="15">
        <v>60</v>
      </c>
      <c r="D297" s="15">
        <v>40</v>
      </c>
      <c r="E297" s="15"/>
      <c r="F297">
        <f t="shared" ref="F297:F299" si="29">SUM(C297:E297)</f>
        <v>100</v>
      </c>
    </row>
    <row r="298" spans="1:6" x14ac:dyDescent="0.25">
      <c r="B298" s="15" t="s">
        <v>536</v>
      </c>
      <c r="C298" s="15">
        <v>70</v>
      </c>
      <c r="D298" s="15">
        <v>30</v>
      </c>
      <c r="E298" s="15"/>
      <c r="F298">
        <f t="shared" si="29"/>
        <v>100</v>
      </c>
    </row>
    <row r="299" spans="1:6" x14ac:dyDescent="0.25">
      <c r="B299" s="15" t="s">
        <v>537</v>
      </c>
      <c r="C299" s="15">
        <v>70</v>
      </c>
      <c r="D299" s="15">
        <v>30</v>
      </c>
      <c r="E299" s="15"/>
      <c r="F299">
        <f t="shared" si="29"/>
        <v>100</v>
      </c>
    </row>
    <row r="301" spans="1:6" x14ac:dyDescent="0.25">
      <c r="B301" t="s">
        <v>555</v>
      </c>
    </row>
    <row r="302" spans="1:6" x14ac:dyDescent="0.25">
      <c r="B302" t="s">
        <v>556</v>
      </c>
    </row>
    <row r="303" spans="1:6" x14ac:dyDescent="0.25">
      <c r="B303" s="186" t="s">
        <v>21</v>
      </c>
      <c r="C303" s="186" t="s">
        <v>557</v>
      </c>
    </row>
    <row r="304" spans="1:6" x14ac:dyDescent="0.25">
      <c r="B304" s="15" t="s">
        <v>532</v>
      </c>
      <c r="C304" s="15">
        <v>70</v>
      </c>
    </row>
    <row r="305" spans="1:3" x14ac:dyDescent="0.25">
      <c r="B305" s="15" t="s">
        <v>533</v>
      </c>
      <c r="C305" s="15">
        <v>30</v>
      </c>
    </row>
    <row r="308" spans="1:3" x14ac:dyDescent="0.25">
      <c r="A308" s="157" t="s">
        <v>538</v>
      </c>
      <c r="B308" s="157"/>
    </row>
    <row r="310" spans="1:3" x14ac:dyDescent="0.25">
      <c r="B310" s="186" t="s">
        <v>177</v>
      </c>
      <c r="C310" s="186" t="s">
        <v>17</v>
      </c>
    </row>
    <row r="311" spans="1:3" x14ac:dyDescent="0.25">
      <c r="B311" s="15" t="s">
        <v>534</v>
      </c>
      <c r="C311" s="15">
        <v>1</v>
      </c>
    </row>
    <row r="312" spans="1:3" x14ac:dyDescent="0.25">
      <c r="B312" s="15" t="s">
        <v>535</v>
      </c>
      <c r="C312" s="15">
        <v>2</v>
      </c>
    </row>
    <row r="313" spans="1:3" x14ac:dyDescent="0.25">
      <c r="B313" s="15" t="s">
        <v>536</v>
      </c>
      <c r="C313" s="15">
        <v>3</v>
      </c>
    </row>
    <row r="314" spans="1:3" x14ac:dyDescent="0.25">
      <c r="B314" s="15" t="s">
        <v>537</v>
      </c>
      <c r="C314" s="15">
        <v>3</v>
      </c>
    </row>
    <row r="316" spans="1:3" x14ac:dyDescent="0.25">
      <c r="A316" t="s">
        <v>554</v>
      </c>
    </row>
    <row r="318" spans="1:3" x14ac:dyDescent="0.25">
      <c r="B318" s="186" t="s">
        <v>719</v>
      </c>
      <c r="C318" s="186" t="s">
        <v>557</v>
      </c>
    </row>
    <row r="319" spans="1:3" x14ac:dyDescent="0.25">
      <c r="B319" s="241" t="s">
        <v>720</v>
      </c>
      <c r="C319" s="252">
        <v>0.5</v>
      </c>
    </row>
    <row r="320" spans="1:3" x14ac:dyDescent="0.25">
      <c r="B320" s="241" t="s">
        <v>721</v>
      </c>
      <c r="C320" s="252">
        <v>0.5</v>
      </c>
    </row>
    <row r="322" spans="2:9" x14ac:dyDescent="0.25">
      <c r="B322" s="185" t="s">
        <v>532</v>
      </c>
      <c r="H322" s="185" t="s">
        <v>533</v>
      </c>
    </row>
    <row r="323" spans="2:9" x14ac:dyDescent="0.25">
      <c r="B323" t="s">
        <v>544</v>
      </c>
      <c r="H323" t="s">
        <v>544</v>
      </c>
    </row>
    <row r="325" spans="2:9" x14ac:dyDescent="0.25">
      <c r="B325" s="186" t="s">
        <v>559</v>
      </c>
      <c r="C325" s="186" t="s">
        <v>541</v>
      </c>
      <c r="D325" s="186" t="s">
        <v>542</v>
      </c>
      <c r="E325" s="186" t="s">
        <v>543</v>
      </c>
      <c r="F325" s="186" t="s">
        <v>540</v>
      </c>
      <c r="H325" s="186" t="s">
        <v>559</v>
      </c>
      <c r="I325" s="187" t="s">
        <v>540</v>
      </c>
    </row>
    <row r="326" spans="2:9" x14ac:dyDescent="0.25">
      <c r="B326" s="16" t="s">
        <v>76</v>
      </c>
      <c r="C326" s="241">
        <v>50</v>
      </c>
      <c r="D326" s="15">
        <v>40</v>
      </c>
      <c r="E326" s="253">
        <v>10</v>
      </c>
      <c r="F326" s="253">
        <v>5</v>
      </c>
      <c r="H326" s="16" t="s">
        <v>76</v>
      </c>
      <c r="I326" s="18">
        <v>40</v>
      </c>
    </row>
    <row r="327" spans="2:9" x14ac:dyDescent="0.25">
      <c r="B327" s="16" t="s">
        <v>67</v>
      </c>
      <c r="C327" s="241">
        <v>40</v>
      </c>
      <c r="D327" s="15">
        <v>30</v>
      </c>
      <c r="E327" s="253">
        <v>30</v>
      </c>
      <c r="F327" s="253">
        <v>20</v>
      </c>
      <c r="H327" s="16" t="s">
        <v>67</v>
      </c>
      <c r="I327" s="18">
        <v>50</v>
      </c>
    </row>
    <row r="328" spans="2:9" x14ac:dyDescent="0.25">
      <c r="B328" s="16" t="s">
        <v>68</v>
      </c>
      <c r="C328" s="15">
        <v>10</v>
      </c>
      <c r="D328" s="15">
        <v>15</v>
      </c>
      <c r="E328" s="253">
        <v>30</v>
      </c>
      <c r="F328" s="253">
        <v>40</v>
      </c>
      <c r="H328" s="16" t="s">
        <v>68</v>
      </c>
      <c r="I328" s="18">
        <v>9</v>
      </c>
    </row>
    <row r="329" spans="2:9" x14ac:dyDescent="0.25">
      <c r="B329" s="16" t="s">
        <v>69</v>
      </c>
      <c r="C329" s="15"/>
      <c r="D329" s="15">
        <v>10</v>
      </c>
      <c r="E329" s="253">
        <v>25</v>
      </c>
      <c r="F329" s="253">
        <v>25</v>
      </c>
      <c r="H329" s="16" t="s">
        <v>69</v>
      </c>
      <c r="I329" s="18">
        <v>1</v>
      </c>
    </row>
    <row r="330" spans="2:9" x14ac:dyDescent="0.25">
      <c r="B330" s="16" t="s">
        <v>70</v>
      </c>
      <c r="C330" s="15"/>
      <c r="D330" s="15">
        <v>5</v>
      </c>
      <c r="E330" s="18">
        <v>4</v>
      </c>
      <c r="F330" s="253">
        <v>8</v>
      </c>
      <c r="H330" s="16" t="s">
        <v>70</v>
      </c>
      <c r="I330" s="18"/>
    </row>
    <row r="331" spans="2:9" x14ac:dyDescent="0.25">
      <c r="B331" s="16" t="s">
        <v>71</v>
      </c>
      <c r="C331" s="15"/>
      <c r="D331" s="15"/>
      <c r="E331" s="18">
        <v>1</v>
      </c>
      <c r="F331" s="18">
        <v>2</v>
      </c>
      <c r="H331" s="16" t="s">
        <v>71</v>
      </c>
      <c r="I331" s="18"/>
    </row>
    <row r="332" spans="2:9" x14ac:dyDescent="0.25">
      <c r="B332" s="16" t="s">
        <v>73</v>
      </c>
      <c r="C332" s="15"/>
      <c r="D332" s="15"/>
      <c r="E332" s="18"/>
      <c r="F332" s="18"/>
      <c r="H332" s="16" t="s">
        <v>73</v>
      </c>
      <c r="I332" s="18"/>
    </row>
    <row r="333" spans="2:9" x14ac:dyDescent="0.25">
      <c r="B333" s="16" t="s">
        <v>74</v>
      </c>
      <c r="C333" s="15"/>
      <c r="D333" s="15"/>
      <c r="E333" s="18"/>
      <c r="F333" s="18"/>
      <c r="H333" s="16" t="s">
        <v>74</v>
      </c>
      <c r="I333" s="18"/>
    </row>
    <row r="334" spans="2:9" x14ac:dyDescent="0.25">
      <c r="B334" s="16" t="s">
        <v>75</v>
      </c>
      <c r="C334" s="15"/>
      <c r="D334" s="15"/>
      <c r="E334" s="18"/>
      <c r="F334" s="18"/>
      <c r="H334" s="16" t="s">
        <v>75</v>
      </c>
      <c r="I334" s="18"/>
    </row>
    <row r="335" spans="2:9" x14ac:dyDescent="0.25">
      <c r="C335">
        <f>SUM(C326:C334)</f>
        <v>100</v>
      </c>
      <c r="D335">
        <f>SUM(D326:D334)</f>
        <v>100</v>
      </c>
      <c r="E335">
        <f>SUM(E326:E334)</f>
        <v>100</v>
      </c>
      <c r="F335">
        <f>SUM(F326:F334)</f>
        <v>100</v>
      </c>
      <c r="I335">
        <f>SUM(I326:I334)</f>
        <v>100</v>
      </c>
    </row>
    <row r="337" spans="1:9" x14ac:dyDescent="0.25">
      <c r="B337" s="93" t="s">
        <v>545</v>
      </c>
      <c r="H337" s="93" t="s">
        <v>545</v>
      </c>
    </row>
    <row r="338" spans="1:9" x14ac:dyDescent="0.25">
      <c r="B338" s="186" t="s">
        <v>559</v>
      </c>
      <c r="C338" s="187" t="s">
        <v>541</v>
      </c>
      <c r="D338" s="187" t="s">
        <v>542</v>
      </c>
      <c r="E338" s="187" t="s">
        <v>543</v>
      </c>
      <c r="F338" s="187" t="s">
        <v>540</v>
      </c>
      <c r="H338" s="186" t="s">
        <v>559</v>
      </c>
      <c r="I338" s="187" t="s">
        <v>540</v>
      </c>
    </row>
    <row r="339" spans="1:9" x14ac:dyDescent="0.25">
      <c r="B339" s="16" t="s">
        <v>76</v>
      </c>
      <c r="C339" s="18">
        <v>100</v>
      </c>
      <c r="D339" s="18">
        <v>40</v>
      </c>
      <c r="E339" s="18">
        <v>50</v>
      </c>
      <c r="F339" s="18">
        <v>50</v>
      </c>
      <c r="H339" s="16" t="s">
        <v>76</v>
      </c>
      <c r="I339" s="18">
        <v>80</v>
      </c>
    </row>
    <row r="340" spans="1:9" x14ac:dyDescent="0.25">
      <c r="B340" s="16" t="s">
        <v>67</v>
      </c>
      <c r="C340" s="18">
        <v>0</v>
      </c>
      <c r="D340" s="18">
        <v>55</v>
      </c>
      <c r="E340" s="18">
        <v>45</v>
      </c>
      <c r="F340" s="18">
        <v>45</v>
      </c>
      <c r="H340" s="16" t="s">
        <v>67</v>
      </c>
      <c r="I340" s="18">
        <v>19</v>
      </c>
    </row>
    <row r="341" spans="1:9" x14ac:dyDescent="0.25">
      <c r="B341" s="16" t="s">
        <v>68</v>
      </c>
      <c r="C341" s="18">
        <v>0</v>
      </c>
      <c r="D341" s="18">
        <v>5</v>
      </c>
      <c r="E341" s="18">
        <v>4</v>
      </c>
      <c r="F341" s="18">
        <v>3</v>
      </c>
      <c r="H341" s="16" t="s">
        <v>68</v>
      </c>
      <c r="I341" s="18">
        <v>1</v>
      </c>
    </row>
    <row r="342" spans="1:9" x14ac:dyDescent="0.25">
      <c r="B342" s="16" t="s">
        <v>69</v>
      </c>
      <c r="C342" s="18">
        <v>0</v>
      </c>
      <c r="D342" s="18">
        <v>0</v>
      </c>
      <c r="E342" s="18">
        <v>1</v>
      </c>
      <c r="F342" s="18">
        <v>2</v>
      </c>
      <c r="H342" s="16" t="s">
        <v>69</v>
      </c>
      <c r="I342" s="18">
        <v>0</v>
      </c>
    </row>
    <row r="343" spans="1:9" x14ac:dyDescent="0.25">
      <c r="B343" s="16" t="s">
        <v>70</v>
      </c>
      <c r="C343" s="18">
        <v>0</v>
      </c>
      <c r="D343" s="18">
        <v>0</v>
      </c>
      <c r="E343" s="18">
        <v>0</v>
      </c>
      <c r="F343" s="18">
        <v>0</v>
      </c>
      <c r="H343" s="16" t="s">
        <v>70</v>
      </c>
      <c r="I343" s="18">
        <v>0</v>
      </c>
    </row>
    <row r="344" spans="1:9" x14ac:dyDescent="0.25">
      <c r="C344">
        <f t="shared" ref="C344:E344" si="30">SUM(C339:C343)</f>
        <v>100</v>
      </c>
      <c r="D344">
        <f t="shared" si="30"/>
        <v>100</v>
      </c>
      <c r="E344">
        <f t="shared" si="30"/>
        <v>100</v>
      </c>
      <c r="F344">
        <f>SUM(F339:F343)</f>
        <v>100</v>
      </c>
      <c r="I344">
        <f>SUM(I339:I343)</f>
        <v>100</v>
      </c>
    </row>
    <row r="346" spans="1:9" x14ac:dyDescent="0.25">
      <c r="B346" s="93"/>
    </row>
    <row r="347" spans="1:9" x14ac:dyDescent="0.25">
      <c r="A347" t="s">
        <v>546</v>
      </c>
    </row>
    <row r="349" spans="1:9" x14ac:dyDescent="0.25">
      <c r="C349" t="s">
        <v>547</v>
      </c>
      <c r="D349" t="s">
        <v>237</v>
      </c>
      <c r="E349" t="s">
        <v>212</v>
      </c>
    </row>
    <row r="350" spans="1:9" x14ac:dyDescent="0.25">
      <c r="B350" s="50" t="s">
        <v>455</v>
      </c>
      <c r="C350" s="50">
        <v>14</v>
      </c>
      <c r="D350" s="50">
        <v>118</v>
      </c>
      <c r="E350" s="50">
        <v>480</v>
      </c>
    </row>
    <row r="351" spans="1:9" x14ac:dyDescent="0.25">
      <c r="B351" s="50" t="s">
        <v>456</v>
      </c>
      <c r="C351" s="50">
        <v>18</v>
      </c>
      <c r="D351" s="50">
        <v>147</v>
      </c>
      <c r="E351" s="50">
        <v>780</v>
      </c>
    </row>
    <row r="352" spans="1:9" x14ac:dyDescent="0.25">
      <c r="B352" s="50" t="s">
        <v>457</v>
      </c>
      <c r="C352" s="50">
        <v>21</v>
      </c>
      <c r="D352" s="50">
        <v>176</v>
      </c>
      <c r="E352" s="50">
        <v>960</v>
      </c>
    </row>
    <row r="353" spans="2:10" x14ac:dyDescent="0.25">
      <c r="B353" s="33" t="s">
        <v>134</v>
      </c>
      <c r="C353" s="33">
        <v>50</v>
      </c>
      <c r="D353" s="33">
        <v>424</v>
      </c>
      <c r="E353" s="33">
        <v>120</v>
      </c>
    </row>
    <row r="354" spans="2:10" x14ac:dyDescent="0.25">
      <c r="B354" s="33" t="s">
        <v>136</v>
      </c>
      <c r="C354" s="33">
        <v>72</v>
      </c>
      <c r="D354" s="33">
        <v>608</v>
      </c>
      <c r="E354" s="33">
        <v>180</v>
      </c>
    </row>
    <row r="355" spans="2:10" x14ac:dyDescent="0.25">
      <c r="B355" s="33" t="s">
        <v>138</v>
      </c>
      <c r="C355" s="33">
        <v>84</v>
      </c>
      <c r="D355" s="33">
        <v>705</v>
      </c>
      <c r="E355" s="33">
        <v>240</v>
      </c>
    </row>
    <row r="357" spans="2:10" x14ac:dyDescent="0.25">
      <c r="B357" s="185" t="s">
        <v>548</v>
      </c>
      <c r="C357" s="57"/>
    </row>
    <row r="358" spans="2:10" x14ac:dyDescent="0.25">
      <c r="B358" t="s">
        <v>558</v>
      </c>
    </row>
    <row r="359" spans="2:10" x14ac:dyDescent="0.25">
      <c r="B359" s="144" t="s">
        <v>17</v>
      </c>
      <c r="C359" s="145">
        <v>0.3</v>
      </c>
      <c r="D359" s="145">
        <v>0.5</v>
      </c>
      <c r="E359" s="145">
        <v>0.7</v>
      </c>
      <c r="F359" s="145">
        <v>1</v>
      </c>
      <c r="G359" s="145">
        <v>1.3</v>
      </c>
      <c r="H359" s="145">
        <v>1.5</v>
      </c>
      <c r="I359" s="145">
        <v>1.7</v>
      </c>
    </row>
    <row r="360" spans="2:10" x14ac:dyDescent="0.25">
      <c r="B360" s="144" t="s">
        <v>244</v>
      </c>
      <c r="C360" s="75"/>
      <c r="D360" s="75"/>
      <c r="E360" s="146">
        <v>25</v>
      </c>
      <c r="F360" s="146">
        <v>30</v>
      </c>
      <c r="G360" s="146">
        <v>30</v>
      </c>
      <c r="H360" s="146">
        <v>10</v>
      </c>
      <c r="I360" s="146">
        <v>5</v>
      </c>
      <c r="J360">
        <f>SUM(E360:I360)</f>
        <v>100</v>
      </c>
    </row>
    <row r="361" spans="2:10" x14ac:dyDescent="0.25">
      <c r="B361" s="144" t="s">
        <v>245</v>
      </c>
      <c r="C361" s="75"/>
      <c r="D361" s="75"/>
      <c r="E361" s="146">
        <v>30</v>
      </c>
      <c r="F361" s="146">
        <v>30</v>
      </c>
      <c r="G361" s="146">
        <v>25</v>
      </c>
      <c r="H361" s="146">
        <v>10</v>
      </c>
      <c r="I361" s="146">
        <v>5</v>
      </c>
      <c r="J361">
        <f>SUM(E361:I361)</f>
        <v>100</v>
      </c>
    </row>
    <row r="363" spans="2:10" x14ac:dyDescent="0.25">
      <c r="B363" s="185" t="s">
        <v>549</v>
      </c>
      <c r="C363" s="57"/>
    </row>
    <row r="365" spans="2:10" x14ac:dyDescent="0.25">
      <c r="B365" s="144" t="s">
        <v>17</v>
      </c>
      <c r="C365" s="145">
        <v>0.3</v>
      </c>
      <c r="D365" s="145">
        <v>0.5</v>
      </c>
      <c r="E365" s="145">
        <v>0.7</v>
      </c>
      <c r="F365" s="145">
        <v>0.9</v>
      </c>
      <c r="G365" s="145">
        <v>1</v>
      </c>
      <c r="H365" s="145">
        <v>1.1000000000000001</v>
      </c>
      <c r="I365" s="145">
        <v>1.2</v>
      </c>
    </row>
    <row r="366" spans="2:10" x14ac:dyDescent="0.25">
      <c r="B366" s="144" t="s">
        <v>244</v>
      </c>
      <c r="C366" s="75"/>
      <c r="D366" s="75">
        <v>0</v>
      </c>
      <c r="E366" s="75">
        <v>0</v>
      </c>
      <c r="F366" s="247">
        <v>40</v>
      </c>
      <c r="G366" s="247">
        <v>40</v>
      </c>
      <c r="H366" s="247">
        <v>15</v>
      </c>
      <c r="I366" s="247">
        <v>5</v>
      </c>
      <c r="J366">
        <f>SUM(C366:I366)</f>
        <v>100</v>
      </c>
    </row>
    <row r="367" spans="2:10" x14ac:dyDescent="0.25">
      <c r="B367" s="144" t="s">
        <v>245</v>
      </c>
      <c r="C367" s="75"/>
      <c r="D367" s="75">
        <v>0</v>
      </c>
      <c r="E367" s="75">
        <v>0</v>
      </c>
      <c r="F367" s="247">
        <v>40</v>
      </c>
      <c r="G367" s="247">
        <v>40</v>
      </c>
      <c r="H367" s="247">
        <v>10</v>
      </c>
      <c r="I367" s="247">
        <v>10</v>
      </c>
      <c r="J367">
        <f>SUM(C367:I367)</f>
        <v>100</v>
      </c>
    </row>
    <row r="370" spans="2:3" x14ac:dyDescent="0.25">
      <c r="B370" s="75" t="s">
        <v>526</v>
      </c>
      <c r="C370" s="75" t="s">
        <v>187</v>
      </c>
    </row>
    <row r="371" spans="2:3" x14ac:dyDescent="0.25">
      <c r="B371" s="75" t="s">
        <v>183</v>
      </c>
      <c r="C371" s="75">
        <v>60</v>
      </c>
    </row>
    <row r="372" spans="2:3" x14ac:dyDescent="0.25">
      <c r="B372" s="75" t="s">
        <v>184</v>
      </c>
      <c r="C372" s="75">
        <v>25</v>
      </c>
    </row>
    <row r="373" spans="2:3" x14ac:dyDescent="0.25">
      <c r="B373" s="75" t="s">
        <v>185</v>
      </c>
      <c r="C373" s="75">
        <v>10</v>
      </c>
    </row>
    <row r="374" spans="2:3" x14ac:dyDescent="0.25">
      <c r="B374" s="75" t="s">
        <v>186</v>
      </c>
      <c r="C374" s="75">
        <v>5</v>
      </c>
    </row>
    <row r="375" spans="2:3" x14ac:dyDescent="0.25">
      <c r="C375">
        <f>SUM(C371:C374)</f>
        <v>100</v>
      </c>
    </row>
  </sheetData>
  <mergeCells count="4">
    <mergeCell ref="C85:F85"/>
    <mergeCell ref="G85:I85"/>
    <mergeCell ref="J85:L85"/>
    <mergeCell ref="A276:J27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71"/>
  <sheetViews>
    <sheetView topLeftCell="A7" workbookViewId="0">
      <selection activeCell="C44" sqref="C44"/>
    </sheetView>
  </sheetViews>
  <sheetFormatPr defaultRowHeight="15" x14ac:dyDescent="0.25"/>
  <cols>
    <col min="3" max="3" width="18.42578125" customWidth="1"/>
  </cols>
  <sheetData>
    <row r="2" spans="1:10" x14ac:dyDescent="0.25">
      <c r="A2" s="22" t="s">
        <v>52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25">
      <c r="A3" s="83" t="s">
        <v>189</v>
      </c>
    </row>
    <row r="4" spans="1:10" x14ac:dyDescent="0.25">
      <c r="B4" t="s">
        <v>206</v>
      </c>
    </row>
    <row r="5" spans="1:10" x14ac:dyDescent="0.25">
      <c r="B5" t="s">
        <v>749</v>
      </c>
    </row>
    <row r="6" spans="1:10" x14ac:dyDescent="0.25">
      <c r="B6" t="s">
        <v>190</v>
      </c>
    </row>
    <row r="8" spans="1:10" x14ac:dyDescent="0.25">
      <c r="C8" t="s">
        <v>522</v>
      </c>
    </row>
    <row r="9" spans="1:10" x14ac:dyDescent="0.25">
      <c r="C9" s="151" t="s">
        <v>177</v>
      </c>
      <c r="D9" s="151" t="s">
        <v>523</v>
      </c>
      <c r="E9" s="181" t="s">
        <v>524</v>
      </c>
      <c r="F9" s="151" t="s">
        <v>577</v>
      </c>
      <c r="G9" s="151" t="s">
        <v>578</v>
      </c>
      <c r="H9" s="151" t="s">
        <v>579</v>
      </c>
    </row>
    <row r="10" spans="1:10" x14ac:dyDescent="0.25">
      <c r="C10" s="150" t="s">
        <v>525</v>
      </c>
      <c r="D10" s="15">
        <v>80</v>
      </c>
      <c r="E10" s="15">
        <v>20</v>
      </c>
      <c r="F10" s="15"/>
      <c r="G10" s="15"/>
      <c r="H10" s="15"/>
      <c r="I10">
        <f>SUM(D10:H10)</f>
        <v>100</v>
      </c>
    </row>
    <row r="11" spans="1:10" x14ac:dyDescent="0.25">
      <c r="C11" s="15" t="s">
        <v>570</v>
      </c>
      <c r="D11" s="15">
        <v>30</v>
      </c>
      <c r="E11" s="15">
        <v>60</v>
      </c>
      <c r="F11" s="15">
        <v>10</v>
      </c>
      <c r="G11" s="15"/>
      <c r="H11" s="15"/>
      <c r="I11">
        <f t="shared" ref="I11:I17" si="0">SUM(D11:H11)</f>
        <v>100</v>
      </c>
    </row>
    <row r="12" spans="1:10" x14ac:dyDescent="0.25">
      <c r="C12" s="15" t="s">
        <v>571</v>
      </c>
      <c r="D12" s="15">
        <v>15</v>
      </c>
      <c r="E12" s="15">
        <v>45</v>
      </c>
      <c r="F12" s="15">
        <v>30</v>
      </c>
      <c r="G12" s="15">
        <v>10</v>
      </c>
      <c r="H12" s="15"/>
      <c r="I12">
        <f t="shared" si="0"/>
        <v>100</v>
      </c>
    </row>
    <row r="13" spans="1:10" x14ac:dyDescent="0.25">
      <c r="C13" s="15" t="s">
        <v>572</v>
      </c>
      <c r="D13" s="15">
        <v>5</v>
      </c>
      <c r="E13" s="15">
        <v>45</v>
      </c>
      <c r="F13" s="15">
        <v>35</v>
      </c>
      <c r="G13" s="15">
        <v>15</v>
      </c>
      <c r="H13" s="15"/>
      <c r="I13">
        <f t="shared" si="0"/>
        <v>100</v>
      </c>
    </row>
    <row r="14" spans="1:10" x14ac:dyDescent="0.25">
      <c r="C14" s="15" t="s">
        <v>573</v>
      </c>
      <c r="D14" s="15">
        <v>0</v>
      </c>
      <c r="E14" s="15">
        <v>30</v>
      </c>
      <c r="F14" s="15">
        <v>40</v>
      </c>
      <c r="G14" s="15">
        <v>20</v>
      </c>
      <c r="H14" s="15">
        <v>10</v>
      </c>
      <c r="I14">
        <f t="shared" si="0"/>
        <v>100</v>
      </c>
    </row>
    <row r="15" spans="1:10" x14ac:dyDescent="0.25">
      <c r="C15" s="15" t="s">
        <v>574</v>
      </c>
      <c r="D15" s="15">
        <v>0</v>
      </c>
      <c r="E15" s="15">
        <v>25</v>
      </c>
      <c r="F15" s="15">
        <v>40</v>
      </c>
      <c r="G15" s="15">
        <v>25</v>
      </c>
      <c r="H15" s="15">
        <v>10</v>
      </c>
      <c r="I15">
        <f t="shared" si="0"/>
        <v>100</v>
      </c>
    </row>
    <row r="16" spans="1:10" x14ac:dyDescent="0.25">
      <c r="C16" s="15" t="s">
        <v>575</v>
      </c>
      <c r="D16" s="15">
        <v>0</v>
      </c>
      <c r="E16" s="15">
        <v>20</v>
      </c>
      <c r="F16" s="15">
        <v>45</v>
      </c>
      <c r="G16" s="15">
        <v>25</v>
      </c>
      <c r="H16" s="15">
        <v>10</v>
      </c>
      <c r="I16">
        <f t="shared" si="0"/>
        <v>100</v>
      </c>
    </row>
    <row r="17" spans="1:9" x14ac:dyDescent="0.25">
      <c r="C17" s="15" t="s">
        <v>576</v>
      </c>
      <c r="D17" s="15">
        <v>0</v>
      </c>
      <c r="E17" s="15">
        <v>25</v>
      </c>
      <c r="F17" s="15">
        <v>35</v>
      </c>
      <c r="G17" s="15">
        <v>25</v>
      </c>
      <c r="H17" s="15">
        <v>15</v>
      </c>
      <c r="I17">
        <f t="shared" si="0"/>
        <v>100</v>
      </c>
    </row>
    <row r="20" spans="1:9" x14ac:dyDescent="0.25">
      <c r="A20" s="83" t="s">
        <v>191</v>
      </c>
    </row>
    <row r="21" spans="1:9" x14ac:dyDescent="0.25">
      <c r="B21" t="s">
        <v>192</v>
      </c>
    </row>
    <row r="22" spans="1:9" x14ac:dyDescent="0.25">
      <c r="B22" t="s">
        <v>193</v>
      </c>
    </row>
    <row r="23" spans="1:9" x14ac:dyDescent="0.25">
      <c r="B23" t="s">
        <v>194</v>
      </c>
    </row>
    <row r="24" spans="1:9" x14ac:dyDescent="0.25">
      <c r="B24" t="s">
        <v>195</v>
      </c>
    </row>
    <row r="25" spans="1:9" x14ac:dyDescent="0.25">
      <c r="B25" s="84" t="s">
        <v>207</v>
      </c>
    </row>
    <row r="27" spans="1:9" x14ac:dyDescent="0.25">
      <c r="A27" s="83" t="s">
        <v>196</v>
      </c>
    </row>
    <row r="29" spans="1:9" x14ac:dyDescent="0.25">
      <c r="A29" t="s">
        <v>751</v>
      </c>
      <c r="B29" s="82" t="s">
        <v>77</v>
      </c>
    </row>
    <row r="30" spans="1:9" x14ac:dyDescent="0.25">
      <c r="C30" s="85" t="s">
        <v>77</v>
      </c>
      <c r="D30" s="85" t="s">
        <v>209</v>
      </c>
    </row>
    <row r="31" spans="1:9" x14ac:dyDescent="0.25">
      <c r="C31" s="15" t="s">
        <v>19</v>
      </c>
      <c r="D31" s="15">
        <v>40</v>
      </c>
    </row>
    <row r="32" spans="1:9" x14ac:dyDescent="0.25">
      <c r="C32" s="15" t="s">
        <v>487</v>
      </c>
      <c r="D32" s="15">
        <v>25</v>
      </c>
    </row>
    <row r="33" spans="1:13" x14ac:dyDescent="0.25">
      <c r="C33" s="15" t="s">
        <v>197</v>
      </c>
      <c r="D33" s="15">
        <v>15</v>
      </c>
    </row>
    <row r="34" spans="1:13" x14ac:dyDescent="0.25">
      <c r="C34" s="15" t="s">
        <v>198</v>
      </c>
      <c r="D34" s="15">
        <v>10</v>
      </c>
    </row>
    <row r="35" spans="1:13" x14ac:dyDescent="0.25">
      <c r="C35" s="15" t="s">
        <v>199</v>
      </c>
      <c r="D35" s="15">
        <v>5</v>
      </c>
    </row>
    <row r="36" spans="1:13" x14ac:dyDescent="0.25">
      <c r="C36" s="15" t="s">
        <v>750</v>
      </c>
      <c r="D36" s="15">
        <v>5</v>
      </c>
    </row>
    <row r="37" spans="1:13" x14ac:dyDescent="0.25">
      <c r="D37">
        <f>SUM(D31:D36)</f>
        <v>100</v>
      </c>
    </row>
    <row r="38" spans="1:13" x14ac:dyDescent="0.25">
      <c r="A38" t="s">
        <v>753</v>
      </c>
      <c r="B38" s="82" t="s">
        <v>752</v>
      </c>
    </row>
    <row r="39" spans="1:13" x14ac:dyDescent="0.25">
      <c r="B39" s="169" t="s">
        <v>223</v>
      </c>
      <c r="C39" s="169" t="s">
        <v>216</v>
      </c>
      <c r="D39" s="169"/>
      <c r="E39" s="169"/>
      <c r="F39" s="169">
        <v>50</v>
      </c>
    </row>
    <row r="40" spans="1:13" x14ac:dyDescent="0.25">
      <c r="B40" s="169" t="s">
        <v>224</v>
      </c>
      <c r="C40" s="169" t="s">
        <v>217</v>
      </c>
      <c r="D40" s="180"/>
      <c r="E40" s="169"/>
      <c r="F40" s="169">
        <v>50</v>
      </c>
    </row>
    <row r="41" spans="1:13" x14ac:dyDescent="0.25">
      <c r="A41" t="s">
        <v>754</v>
      </c>
      <c r="B41" s="82" t="s">
        <v>755</v>
      </c>
      <c r="D41" s="81"/>
    </row>
    <row r="42" spans="1:13" x14ac:dyDescent="0.25">
      <c r="C42" s="169" t="s">
        <v>222</v>
      </c>
      <c r="D42" s="180"/>
      <c r="E42" s="169"/>
      <c r="F42" s="169"/>
      <c r="G42" s="169"/>
      <c r="H42" s="169"/>
      <c r="I42" s="169"/>
      <c r="J42" s="169"/>
      <c r="K42" s="169"/>
      <c r="L42" s="169"/>
      <c r="M42" s="169"/>
    </row>
    <row r="43" spans="1:13" x14ac:dyDescent="0.25">
      <c r="C43" t="s">
        <v>219</v>
      </c>
      <c r="D43" s="86">
        <v>20</v>
      </c>
      <c r="E43" t="s">
        <v>220</v>
      </c>
    </row>
    <row r="44" spans="1:13" x14ac:dyDescent="0.25">
      <c r="C44" s="86">
        <v>0.2</v>
      </c>
      <c r="D44" s="86">
        <f>C44*$D$43</f>
        <v>4</v>
      </c>
    </row>
    <row r="45" spans="1:13" x14ac:dyDescent="0.25">
      <c r="C45" s="86">
        <v>0.3</v>
      </c>
      <c r="D45" s="86">
        <f t="shared" ref="D45:D51" si="1">C45*$D$43</f>
        <v>6</v>
      </c>
    </row>
    <row r="46" spans="1:13" x14ac:dyDescent="0.25">
      <c r="C46" s="86">
        <v>0.4</v>
      </c>
      <c r="D46" s="86">
        <f t="shared" si="1"/>
        <v>8</v>
      </c>
    </row>
    <row r="47" spans="1:13" x14ac:dyDescent="0.25">
      <c r="C47" s="86">
        <v>0.5</v>
      </c>
      <c r="D47" s="86">
        <f t="shared" si="1"/>
        <v>10</v>
      </c>
    </row>
    <row r="48" spans="1:13" x14ac:dyDescent="0.25">
      <c r="C48" s="86">
        <v>0.6</v>
      </c>
      <c r="D48" s="86">
        <f t="shared" si="1"/>
        <v>12</v>
      </c>
    </row>
    <row r="49" spans="1:13" x14ac:dyDescent="0.25">
      <c r="C49" s="86">
        <v>0.7</v>
      </c>
      <c r="D49" s="86">
        <f t="shared" si="1"/>
        <v>14</v>
      </c>
    </row>
    <row r="50" spans="1:13" x14ac:dyDescent="0.25">
      <c r="C50" s="86">
        <v>0.8</v>
      </c>
      <c r="D50" s="86">
        <f t="shared" si="1"/>
        <v>16</v>
      </c>
    </row>
    <row r="51" spans="1:13" x14ac:dyDescent="0.25">
      <c r="C51" s="86">
        <v>0.9</v>
      </c>
      <c r="D51" s="86">
        <f t="shared" si="1"/>
        <v>18</v>
      </c>
    </row>
    <row r="52" spans="1:13" x14ac:dyDescent="0.25">
      <c r="C52" s="180" t="s">
        <v>218</v>
      </c>
    </row>
    <row r="53" spans="1:13" x14ac:dyDescent="0.25">
      <c r="C53" s="180" t="s">
        <v>221</v>
      </c>
    </row>
    <row r="54" spans="1:13" x14ac:dyDescent="0.25">
      <c r="B54" t="s">
        <v>169</v>
      </c>
    </row>
    <row r="55" spans="1:13" x14ac:dyDescent="0.25">
      <c r="C55" t="s">
        <v>200</v>
      </c>
    </row>
    <row r="56" spans="1:13" x14ac:dyDescent="0.25">
      <c r="C56" t="s">
        <v>201</v>
      </c>
      <c r="D56" t="s">
        <v>85</v>
      </c>
      <c r="E56">
        <v>50</v>
      </c>
    </row>
    <row r="57" spans="1:13" x14ac:dyDescent="0.25">
      <c r="D57" t="s">
        <v>3</v>
      </c>
      <c r="E57">
        <v>30</v>
      </c>
    </row>
    <row r="58" spans="1:13" x14ac:dyDescent="0.25">
      <c r="D58" t="s">
        <v>202</v>
      </c>
      <c r="E58">
        <v>20</v>
      </c>
    </row>
    <row r="59" spans="1:13" x14ac:dyDescent="0.25">
      <c r="D59" t="s">
        <v>188</v>
      </c>
      <c r="E59">
        <v>10</v>
      </c>
    </row>
    <row r="60" spans="1:13" x14ac:dyDescent="0.25">
      <c r="D60" t="s">
        <v>203</v>
      </c>
      <c r="E60">
        <v>0</v>
      </c>
    </row>
    <row r="61" spans="1:13" x14ac:dyDescent="0.25">
      <c r="C61" t="s">
        <v>204</v>
      </c>
    </row>
    <row r="62" spans="1:13" x14ac:dyDescent="0.25">
      <c r="C62" t="s">
        <v>205</v>
      </c>
    </row>
    <row r="64" spans="1:13" x14ac:dyDescent="0.25">
      <c r="A64" s="279" t="s">
        <v>208</v>
      </c>
      <c r="B64" s="27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79"/>
    </row>
    <row r="66" spans="2:7" x14ac:dyDescent="0.25">
      <c r="B66" s="87" t="s">
        <v>582</v>
      </c>
      <c r="C66" s="87"/>
      <c r="D66" s="87"/>
      <c r="E66" s="87"/>
      <c r="F66" s="87"/>
      <c r="G66" s="87"/>
    </row>
    <row r="67" spans="2:7" x14ac:dyDescent="0.25">
      <c r="B67" t="s">
        <v>169</v>
      </c>
    </row>
    <row r="68" spans="2:7" x14ac:dyDescent="0.25">
      <c r="B68" t="s">
        <v>210</v>
      </c>
      <c r="D68" t="s">
        <v>211</v>
      </c>
      <c r="F68">
        <v>32</v>
      </c>
    </row>
    <row r="69" spans="2:7" x14ac:dyDescent="0.25">
      <c r="C69" t="s">
        <v>213</v>
      </c>
      <c r="F69" s="189" t="s">
        <v>581</v>
      </c>
    </row>
    <row r="71" spans="2:7" x14ac:dyDescent="0.25">
      <c r="B71" t="s">
        <v>214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F21" sqref="F21"/>
    </sheetView>
  </sheetViews>
  <sheetFormatPr defaultRowHeight="15" x14ac:dyDescent="0.25"/>
  <sheetData>
    <row r="3" spans="1:4" x14ac:dyDescent="0.25">
      <c r="A3" s="277" t="s">
        <v>175</v>
      </c>
      <c r="B3" s="277" t="s">
        <v>325</v>
      </c>
      <c r="C3" s="277"/>
      <c r="D3" s="277"/>
    </row>
    <row r="4" spans="1:4" x14ac:dyDescent="0.25">
      <c r="A4" s="277"/>
      <c r="B4" s="208" t="s">
        <v>603</v>
      </c>
      <c r="C4" s="208" t="s">
        <v>604</v>
      </c>
      <c r="D4" s="208" t="s">
        <v>605</v>
      </c>
    </row>
    <row r="5" spans="1:4" x14ac:dyDescent="0.25">
      <c r="A5" s="75" t="s">
        <v>598</v>
      </c>
      <c r="B5" s="75">
        <v>10</v>
      </c>
      <c r="C5" s="75">
        <v>140</v>
      </c>
      <c r="D5" s="75">
        <v>270</v>
      </c>
    </row>
    <row r="6" spans="1:4" x14ac:dyDescent="0.25">
      <c r="A6" s="75" t="s">
        <v>599</v>
      </c>
      <c r="B6" s="75">
        <v>50</v>
      </c>
      <c r="C6" s="75">
        <v>600</v>
      </c>
      <c r="D6" s="75">
        <v>1150</v>
      </c>
    </row>
    <row r="7" spans="1:4" x14ac:dyDescent="0.25">
      <c r="A7" s="75" t="s">
        <v>600</v>
      </c>
      <c r="B7" s="75">
        <v>500</v>
      </c>
      <c r="C7" s="75">
        <v>1400</v>
      </c>
      <c r="D7" s="75">
        <v>2300</v>
      </c>
    </row>
    <row r="8" spans="1:4" x14ac:dyDescent="0.25">
      <c r="A8" s="75" t="s">
        <v>601</v>
      </c>
      <c r="B8" s="75">
        <v>800</v>
      </c>
      <c r="C8" s="75">
        <v>2300</v>
      </c>
      <c r="D8" s="75">
        <v>5300</v>
      </c>
    </row>
    <row r="9" spans="1:4" x14ac:dyDescent="0.25">
      <c r="A9" s="75" t="s">
        <v>602</v>
      </c>
      <c r="B9" s="75">
        <v>2150</v>
      </c>
      <c r="C9" s="75">
        <v>5400</v>
      </c>
      <c r="D9" s="75">
        <v>8650</v>
      </c>
    </row>
    <row r="11" spans="1:4" x14ac:dyDescent="0.25">
      <c r="B11" t="s">
        <v>616</v>
      </c>
    </row>
    <row r="13" spans="1:4" x14ac:dyDescent="0.25">
      <c r="B13" t="s">
        <v>617</v>
      </c>
    </row>
  </sheetData>
  <mergeCells count="2">
    <mergeCell ref="A3:A4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level exp</vt:lpstr>
      <vt:lpstr>Thông số máy sản xuất</vt:lpstr>
      <vt:lpstr>Thông số Rubi</vt:lpstr>
      <vt:lpstr>Vật phẩm sản xuất</vt:lpstr>
      <vt:lpstr>vật nuôi - hạt giống</vt:lpstr>
      <vt:lpstr>Thông số shop NPC</vt:lpstr>
      <vt:lpstr>Bảng order</vt:lpstr>
      <vt:lpstr>order NPC</vt:lpstr>
      <vt:lpstr>Animals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W7-64</dc:creator>
  <cp:lastModifiedBy>CPU02432_LOCAL</cp:lastModifiedBy>
  <cp:lastPrinted>2013-04-17T03:57:02Z</cp:lastPrinted>
  <dcterms:created xsi:type="dcterms:W3CDTF">2013-02-20T09:05:04Z</dcterms:created>
  <dcterms:modified xsi:type="dcterms:W3CDTF">2017-10-12T09:37:28Z</dcterms:modified>
</cp:coreProperties>
</file>