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4.xml"/>
  <Override ContentType="application/vnd.openxmlformats-officedocument.vmlDrawing" PartName="/xl/drawings/vmlDrawing4.vml"/>
  <Override ContentType="application/vnd.openxmlformats-officedocument.customXmlProperties+xml" PartName="/customXml/itemProp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2847\Desktop\AMUKHA\Internal Data- Four Months\December\"/>
    </mc:Choice>
  </mc:AlternateContent>
  <bookViews>
    <workbookView xWindow="0" yWindow="0" windowWidth="20490" windowHeight="7755"/>
  </bookViews>
  <sheets>
    <sheet name="Sheet1" sheetId="4" r:id="rId1"/>
  </sheets>
  <definedNames>
    <definedName name="_xlnm._FilterDatabase" localSheetId="0" hidden="1">Sheet1!$A$1:$P$305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comments4.xml><?xml version="1.0" encoding="utf-8"?>
<comments xmlns="http://schemas.openxmlformats.org/spreadsheetml/2006/main">
  <authors>
    <d:author xmlns:d="http://schemas.openxmlformats.org/spreadsheetml/2006/main">Validator</d:author>
  </authors>
  <commentList>
    <comment ref="B239" authorId="0">
      <text>
        <d:r xmlns:d="http://schemas.openxmlformats.org/spreadsheetml/2006/main">
          <rPr>
            <sz val="11"/>
            <rFont val="Calibri"/>
          </rPr>
          <t xml:space="preserve">Invalid date format. Supported formats: dd-MM-yyyy, dd/MM/yyyy, dd-MMM-yyyy, dd/MMM/yyyy, yyyy-MM-dd, yyyy/MM/dd, MM/dd/yyyy, MMM dd, yyyy, dd.MM.yyyy, M/d/yyyy, dd MMM yyyy, dd MMM, yyyy</t>
        </d:r>
      </text>
    </comment>
  </commentList>
</comments>
</file>

<file path=xl/sharedStrings.xml><?xml version="1.0" encoding="utf-8"?>
<sst xmlns="http://schemas.openxmlformats.org/spreadsheetml/2006/main" count="643" uniqueCount="643">
  <si>
    <t>Sr. No.</t>
  </si>
  <si>
    <t>Date</t>
  </si>
  <si>
    <t>Customers</t>
  </si>
  <si>
    <t>Account Number</t>
  </si>
  <si>
    <t>Stock SI No</t>
  </si>
  <si>
    <t>Debt SI No</t>
  </si>
  <si>
    <t>Temp</t>
  </si>
  <si>
    <t>Paid Stock</t>
  </si>
  <si>
    <t>Margin %</t>
  </si>
  <si>
    <t>DP of Stock</t>
  </si>
  <si>
    <t>Value of Debt</t>
  </si>
  <si>
    <t>Debt Margin %</t>
  </si>
  <si>
    <t>DP of Debt</t>
  </si>
  <si>
    <t>Total Drawing Power</t>
  </si>
  <si>
    <t>Limit</t>
  </si>
  <si>
    <t>Debt Period</t>
  </si>
  <si>
    <t>Basik innovation</t>
  </si>
  <si>
    <t>0847-05004525-710501</t>
  </si>
  <si>
    <t>COC019 &amp; COC033</t>
  </si>
  <si>
    <t>90 Days</t>
  </si>
  <si>
    <t xml:space="preserve">TRANSWARRANTY FINANCE LTD </t>
  </si>
  <si>
    <t>0264-01116661-712001</t>
  </si>
  <si>
    <t>COC000</t>
  </si>
  <si>
    <t>180 days</t>
  </si>
  <si>
    <t>Cosmos paints</t>
  </si>
  <si>
    <t>0381-03631311-710501</t>
  </si>
  <si>
    <t>COC019 &amp; 790183</t>
  </si>
  <si>
    <t>Alfa medicals</t>
  </si>
  <si>
    <t>0046-04233056-710501</t>
  </si>
  <si>
    <t>60 days</t>
  </si>
  <si>
    <t>Sneha Medicals</t>
  </si>
  <si>
    <t>0046-04233073-710501</t>
  </si>
  <si>
    <t>Prabath Medicals</t>
  </si>
  <si>
    <t>0046-02769726-710502</t>
  </si>
  <si>
    <t>SHIV MEDICOS</t>
  </si>
  <si>
    <t>0283-00600250-710501</t>
  </si>
  <si>
    <t>COC019</t>
  </si>
  <si>
    <t>-</t>
  </si>
  <si>
    <t>DURGA SPINTEX INDIA PVT LTD</t>
  </si>
  <si>
    <t>0019-03513506-710501</t>
  </si>
  <si>
    <t>90 days</t>
  </si>
  <si>
    <t>SINDHU TEXTILES</t>
  </si>
  <si>
    <t>0019-02517688-710501</t>
  </si>
  <si>
    <t>COC019 &amp; 50008</t>
  </si>
  <si>
    <t>Bedi steels Pvt ltd</t>
  </si>
  <si>
    <t>0729-04862530-710501</t>
  </si>
  <si>
    <t>HERITAGE ARTS</t>
  </si>
  <si>
    <t>0021-02948371-710501</t>
  </si>
  <si>
    <t xml:space="preserve">Sri Hemanth reddy rice industry </t>
  </si>
  <si>
    <t>0615-05002214-710501</t>
  </si>
  <si>
    <t>Shine Textiles</t>
  </si>
  <si>
    <t>0285-02894082-710501</t>
  </si>
  <si>
    <t>A V J JEWELLERY</t>
  </si>
  <si>
    <t>0084-01363404-710501</t>
  </si>
  <si>
    <t>GOLD50</t>
  </si>
  <si>
    <t>Rattan Styrenics</t>
  </si>
  <si>
    <t>0010-04772664-710501</t>
  </si>
  <si>
    <t>Detorr Pvt ltd</t>
  </si>
  <si>
    <t>0209-04770970-710501</t>
  </si>
  <si>
    <t>St patrick motors</t>
  </si>
  <si>
    <t>0165-03984441-710501</t>
  </si>
  <si>
    <t>45 days</t>
  </si>
  <si>
    <t>APM technologies</t>
  </si>
  <si>
    <t>0606-04613042-710501</t>
  </si>
  <si>
    <t>KGS Furn furnitures</t>
  </si>
  <si>
    <t>0259-04917408-710501</t>
  </si>
  <si>
    <t xml:space="preserve">Popular Sanitation </t>
  </si>
  <si>
    <t>0109-03244591-710501</t>
  </si>
  <si>
    <t>Campari And Campari</t>
  </si>
  <si>
    <t>0296-00521916-710501</t>
  </si>
  <si>
    <t>Chettiyakunnel enterprises</t>
  </si>
  <si>
    <t>0143-04853552-710501</t>
  </si>
  <si>
    <t>30 days</t>
  </si>
  <si>
    <t>Sri Guruvayurappan Enterprises</t>
  </si>
  <si>
    <t>0266-00005513-710001</t>
  </si>
  <si>
    <t>SHREE PAWAN PACKAGING</t>
  </si>
  <si>
    <t>0521-04662018-710501</t>
  </si>
  <si>
    <t>Canopus GBS pvt ltd</t>
  </si>
  <si>
    <t>0523-04819013-710501</t>
  </si>
  <si>
    <t xml:space="preserve"> COC033</t>
  </si>
  <si>
    <t>Naviyn Machine Tools</t>
  </si>
  <si>
    <t>0266-00005523-710501</t>
  </si>
  <si>
    <t>Leo communications</t>
  </si>
  <si>
    <t>0512-04864644-710501</t>
  </si>
  <si>
    <t>Khushi chem</t>
  </si>
  <si>
    <t>0821-04861227-710501</t>
  </si>
  <si>
    <t>Tianish Laboratories</t>
  </si>
  <si>
    <t>0499-04984989-710501</t>
  </si>
  <si>
    <t xml:space="preserve">Shiv texchem </t>
  </si>
  <si>
    <t>0333-04842736-710501</t>
  </si>
  <si>
    <t>Vivid renewables pvt ltd</t>
  </si>
  <si>
    <t>0303-04765508-710501</t>
  </si>
  <si>
    <t>COC033</t>
  </si>
  <si>
    <t>25</t>
  </si>
  <si>
    <t>Esha creation</t>
  </si>
  <si>
    <t>0209-04858999-710501</t>
  </si>
  <si>
    <t xml:space="preserve">Mundhe Industries Pvt Ltd </t>
  </si>
  <si>
    <t>0331-04483901-710501</t>
  </si>
  <si>
    <t>Sutharshika apparels</t>
  </si>
  <si>
    <t>0209-04978998-710501</t>
  </si>
  <si>
    <t>Angu agencies</t>
  </si>
  <si>
    <t>0285-00956037-710001</t>
  </si>
  <si>
    <t xml:space="preserve">ICE DROPS INDUSTRIES </t>
  </si>
  <si>
    <t>0068-03405228-710501</t>
  </si>
  <si>
    <t>FOAM TECH ENTERPRISES</t>
  </si>
  <si>
    <t>0363-00018992-710502</t>
  </si>
  <si>
    <t>Bond x Pvt ltd</t>
  </si>
  <si>
    <t>0358-04720420-710501</t>
  </si>
  <si>
    <t>14783736</t>
  </si>
  <si>
    <t>RS PACKAGING SOLUTIONS</t>
  </si>
  <si>
    <t>0358-04619657-710501</t>
  </si>
  <si>
    <t>Kumar &amp; CO</t>
  </si>
  <si>
    <t>0358-04980887-710501</t>
  </si>
  <si>
    <t>Nishkarsh cements Concrete</t>
  </si>
  <si>
    <t>0451- 04036360-710502</t>
  </si>
  <si>
    <t xml:space="preserve">EXKLUSIV PAPERS PRIVATE LIMITED </t>
  </si>
  <si>
    <t>0316-01618266-710501</t>
  </si>
  <si>
    <t>COC000 &amp; 790183</t>
  </si>
  <si>
    <t>Nehmans Solutions Private Limited</t>
  </si>
  <si>
    <t>0315-00517405-710501</t>
  </si>
  <si>
    <t>Kanekar consulting Engineers pvt limited</t>
  </si>
  <si>
    <t>0772-04848426-710501</t>
  </si>
  <si>
    <t>Madhura Chemicals</t>
  </si>
  <si>
    <t>0266-00005116-710502</t>
  </si>
  <si>
    <t>V V L PHARMA PRIVATE LIMITED</t>
  </si>
  <si>
    <t>0292-04529996-710501</t>
  </si>
  <si>
    <t>KJSM-INC</t>
  </si>
  <si>
    <t>0520-04705322-710501</t>
  </si>
  <si>
    <t>Thomson Jewellery</t>
  </si>
  <si>
    <t>0167-03018076-710501</t>
  </si>
  <si>
    <t>COC035</t>
  </si>
  <si>
    <t>Manappuram Asset Finance Limited</t>
  </si>
  <si>
    <t>0094-03006332-712002</t>
  </si>
  <si>
    <t>Sree balaji tyres</t>
  </si>
  <si>
    <t>0274-00205579-710501</t>
  </si>
  <si>
    <t>SPG Global commodities</t>
  </si>
  <si>
    <t>0738-04879039-710501</t>
  </si>
  <si>
    <t>Ding Dong</t>
  </si>
  <si>
    <t>0222-01982203-710001</t>
  </si>
  <si>
    <t>SHREE ADI PARA SAKTHI SPINNERS</t>
  </si>
  <si>
    <t>0123-00159069-710001</t>
  </si>
  <si>
    <t>JBT Foams Pvt ltd</t>
  </si>
  <si>
    <t>0032-02681626-710501</t>
  </si>
  <si>
    <t>Gnxt power corp</t>
  </si>
  <si>
    <t>0234-03000562-710501</t>
  </si>
  <si>
    <t>Sun tex mills</t>
  </si>
  <si>
    <t>0278-04971846-710501</t>
  </si>
  <si>
    <t>Manipal Business Solution Pvt Ltd</t>
  </si>
  <si>
    <t>0222-04168631-710501</t>
  </si>
  <si>
    <t>120 days</t>
  </si>
  <si>
    <t xml:space="preserve">V V Trading </t>
  </si>
  <si>
    <t>0521-04462978-710501</t>
  </si>
  <si>
    <t>Arihant enetrprises</t>
  </si>
  <si>
    <t>0259-04930625-710501</t>
  </si>
  <si>
    <t>Jeno textile</t>
  </si>
  <si>
    <t>0285-00956042-710501</t>
  </si>
  <si>
    <t>Annai tex</t>
  </si>
  <si>
    <t>0285-00956041-710501</t>
  </si>
  <si>
    <t>LAPIS Technologies</t>
  </si>
  <si>
    <t>0276-04110441-710501</t>
  </si>
  <si>
    <t>KUMAR TOOLS AND STAMPINGS</t>
  </si>
  <si>
    <t>0494-04512519-710501</t>
  </si>
  <si>
    <t>Lintas knits</t>
  </si>
  <si>
    <t>0209-04729251-710501</t>
  </si>
  <si>
    <t>Pranav Tex</t>
  </si>
  <si>
    <t>0209-02419513-7110501</t>
  </si>
  <si>
    <t>SRI SATHISH MILLS</t>
  </si>
  <si>
    <t>0209-02662983-710501</t>
  </si>
  <si>
    <t xml:space="preserve">Vega Impex </t>
  </si>
  <si>
    <t>0209-03733338-710501</t>
  </si>
  <si>
    <t>Adithya impex</t>
  </si>
  <si>
    <t>0209-04500406-710501</t>
  </si>
  <si>
    <t>BRILLIANT DYERS</t>
  </si>
  <si>
    <t>0209-02420384-710501</t>
  </si>
  <si>
    <t>Classic export</t>
  </si>
  <si>
    <t>0209-02420410-710501</t>
  </si>
  <si>
    <t xml:space="preserve">JAYANTHI PROCESS </t>
  </si>
  <si>
    <t>0209-04003116-710501</t>
  </si>
  <si>
    <t>Sri Jaya prabha exports</t>
  </si>
  <si>
    <t>0209-02419236-724001</t>
  </si>
  <si>
    <t>Krishnae Infrastructure Pvt. Ltd</t>
  </si>
  <si>
    <t>0230-04441872-708001</t>
  </si>
  <si>
    <t>MLNDP</t>
  </si>
  <si>
    <t>Sarala projects</t>
  </si>
  <si>
    <t>0499-04530513-708001</t>
  </si>
  <si>
    <t>Nypun toolings &amp; components</t>
  </si>
  <si>
    <t>0494-04675674-710501</t>
  </si>
  <si>
    <t>M/s. Mathew Korah &amp; Co</t>
  </si>
  <si>
    <t>0226-02772765-708001</t>
  </si>
  <si>
    <t>SUN TECH ENGINEERS</t>
  </si>
  <si>
    <t>0305-00011958-710501</t>
  </si>
  <si>
    <t>Kurinchi Agarbatti</t>
  </si>
  <si>
    <t>0141-04247312-710501</t>
  </si>
  <si>
    <t>CHEMMANUR JEWELRY PVT LTD</t>
  </si>
  <si>
    <t>0009-03037703-710501</t>
  </si>
  <si>
    <t>Super India Detergents</t>
  </si>
  <si>
    <t>0525-04823654-710501</t>
  </si>
  <si>
    <t>Crescent Apparels</t>
  </si>
  <si>
    <t>0023-03180763-710503</t>
  </si>
  <si>
    <t>Meenatshi agency</t>
  </si>
  <si>
    <t>0083-04989933-710501</t>
  </si>
  <si>
    <t>Vel tex</t>
  </si>
  <si>
    <t>0083-04475558-710501</t>
  </si>
  <si>
    <t xml:space="preserve">COC019  &amp; 50005</t>
  </si>
  <si>
    <t>Sri Nithya mills</t>
  </si>
  <si>
    <t>0682-04983713-710501</t>
  </si>
  <si>
    <t>Sri someshwara engineering</t>
  </si>
  <si>
    <t>0276-04821688-710501</t>
  </si>
  <si>
    <t>BADVE ENGINEERING LIMITED -Belrise Industries Ltd</t>
  </si>
  <si>
    <t>0230-04301702-710501</t>
  </si>
  <si>
    <t>Goodway chemicals</t>
  </si>
  <si>
    <t>0389-4736964-710501</t>
  </si>
  <si>
    <t>AIM Engineers</t>
  </si>
  <si>
    <t>0494-04731192-710501</t>
  </si>
  <si>
    <t>CODIALBAIL PRESS</t>
  </si>
  <si>
    <t>0222-03811497-710501</t>
  </si>
  <si>
    <t>CODIALBAIL SERVICE STATION A UNIT OF CODIALBAIL PR</t>
  </si>
  <si>
    <t>0222-03829551-710502</t>
  </si>
  <si>
    <t xml:space="preserve">Monika Alcobev </t>
  </si>
  <si>
    <t>0292-04684548-710501</t>
  </si>
  <si>
    <t>NATURE DELIGHT DAIRY AND DAIRY PRODUCTS PVT LTD</t>
  </si>
  <si>
    <t>0230-03812558-710501</t>
  </si>
  <si>
    <t>JIJAU CONSTRUCTIONS ROAD BUILDER PRIVATE LIMITED(3.27%)</t>
  </si>
  <si>
    <t>0230-04048128-710501</t>
  </si>
  <si>
    <t>V S impex</t>
  </si>
  <si>
    <t>0209-04843390-710501</t>
  </si>
  <si>
    <t xml:space="preserve">LA SCENTEUR FRAGRANCE TECHNOLOGIES PVT LTD </t>
  </si>
  <si>
    <t>0222-04270337-710501</t>
  </si>
  <si>
    <t>303507 / COC002</t>
  </si>
  <si>
    <t>Shah Medico</t>
  </si>
  <si>
    <t>0451-04917322-710501</t>
  </si>
  <si>
    <t>Greenergy Bio Refineries Pvt ltd </t>
  </si>
  <si>
    <t>0337-04813543-710501</t>
  </si>
  <si>
    <t xml:space="preserve">Laxmi agro pvt ltd </t>
  </si>
  <si>
    <t>0205-04641425-730601</t>
  </si>
  <si>
    <t>Spreaders solutions</t>
  </si>
  <si>
    <t>0815-04831038-710501</t>
  </si>
  <si>
    <t>RKEC projects Limited</t>
  </si>
  <si>
    <t>0010-04002547-710502</t>
  </si>
  <si>
    <t>VARINDRA REFRIGERATION</t>
  </si>
  <si>
    <t>0283-00602735-710501</t>
  </si>
  <si>
    <t>HENOK DISTRIBUTORS</t>
  </si>
  <si>
    <t>0021-04705448-710501</t>
  </si>
  <si>
    <t>ECI systems</t>
  </si>
  <si>
    <t>0085-04771383-710501</t>
  </si>
  <si>
    <t>IT Eric</t>
  </si>
  <si>
    <t>0021-04933437-710501</t>
  </si>
  <si>
    <t>NSURE RELIABLE POWER SOLUTIONS PRIVATE LIMITED</t>
  </si>
  <si>
    <t>0009-04172993-710501</t>
  </si>
  <si>
    <t>Kathir enterprises</t>
  </si>
  <si>
    <t>0085-04731894-710501</t>
  </si>
  <si>
    <t>CHENDURAN COTSPIN (INDIA) PRIVATE LIMITED</t>
  </si>
  <si>
    <t>0209-04179614-710501</t>
  </si>
  <si>
    <t>ELKAYPEE SPINNERS PRIVATE LIMITED</t>
  </si>
  <si>
    <t>0209-04380342-710501</t>
  </si>
  <si>
    <t>COC019 &amp; 50005</t>
  </si>
  <si>
    <t>Visonyx Global solutions</t>
  </si>
  <si>
    <t>0245-04844551-710501</t>
  </si>
  <si>
    <t>YASH PIGMENTS LLP</t>
  </si>
  <si>
    <t>0276-04115205-710502</t>
  </si>
  <si>
    <t>Aiswarya plywoods</t>
  </si>
  <si>
    <t>0156-00710080-710501</t>
  </si>
  <si>
    <t>Sree Gokulam Mobiles</t>
  </si>
  <si>
    <t>0251-04070445-710501</t>
  </si>
  <si>
    <t>Gee vee construction</t>
  </si>
  <si>
    <t>0021-03845886-708001</t>
  </si>
  <si>
    <t>Knowledge Marine engineering works limited (19.61%)</t>
  </si>
  <si>
    <t>0010-04617668-710501</t>
  </si>
  <si>
    <t>COC001</t>
  </si>
  <si>
    <t>ANNUR KPK SPINNING MILLS PRIVATE LIMITED</t>
  </si>
  <si>
    <t>0393-03447702-710501</t>
  </si>
  <si>
    <t>Sangeeth textiles</t>
  </si>
  <si>
    <t>0019-02517701-710501</t>
  </si>
  <si>
    <t>SANTHALAKSHMI MILLS INDIA LLP</t>
  </si>
  <si>
    <t>0079-04387855-710501</t>
  </si>
  <si>
    <t xml:space="preserve">CREMICA FOOD INDUSTRIES LTD </t>
  </si>
  <si>
    <t>0296-04164719-710501</t>
  </si>
  <si>
    <t>CREMICA FOOD INDUSTRIES LTD ( 33.33% )</t>
  </si>
  <si>
    <t>139</t>
  </si>
  <si>
    <t>SHRI GURUNATH ENTERPRISES</t>
  </si>
  <si>
    <t>0009-04586465-710501</t>
  </si>
  <si>
    <t>High life Heatlth care</t>
  </si>
  <si>
    <t>0847-04935195-710501</t>
  </si>
  <si>
    <t xml:space="preserve">Pon pure Chemicals </t>
  </si>
  <si>
    <t>0223-04349932-725812</t>
  </si>
  <si>
    <t>S V M agri labs</t>
  </si>
  <si>
    <t>0499-04857786-710501</t>
  </si>
  <si>
    <t xml:space="preserve">Lulu Flight Kitchen Pvt Ltd </t>
  </si>
  <si>
    <t>0002-03235498-710502</t>
  </si>
  <si>
    <t>VELTEX COTTON MILLS</t>
  </si>
  <si>
    <t>0595-04621099-710501</t>
  </si>
  <si>
    <t>Ganga Agro tech</t>
  </si>
  <si>
    <t>0768-04788358-710501</t>
  </si>
  <si>
    <t>Chaliyar rubbers</t>
  </si>
  <si>
    <t>0400-04488292-711201</t>
  </si>
  <si>
    <t>Fiza plywoods</t>
  </si>
  <si>
    <t>0125-02692044-710501</t>
  </si>
  <si>
    <t xml:space="preserve">Sparkon Engineers </t>
  </si>
  <si>
    <t>0494-04585459-710501</t>
  </si>
  <si>
    <t>Darshana textiles</t>
  </si>
  <si>
    <t>0746-04969902-710501</t>
  </si>
  <si>
    <t>M/s Soft Tex Processing Mills.</t>
  </si>
  <si>
    <t>0539-04440690-710501</t>
  </si>
  <si>
    <t>Central Trading Company</t>
  </si>
  <si>
    <t>0082-04374805-710501</t>
  </si>
  <si>
    <t>ALPHONSA CASHEW INDUSTRIES</t>
  </si>
  <si>
    <t>0082-01056183-741001</t>
  </si>
  <si>
    <t>COC038</t>
  </si>
  <si>
    <t>EXCELLENT CASHEW COMPANY</t>
  </si>
  <si>
    <t>0082-01056923-724003</t>
  </si>
  <si>
    <t>COC002</t>
  </si>
  <si>
    <t>Elgi Rubber company</t>
  </si>
  <si>
    <t>0263-04616778-710501</t>
  </si>
  <si>
    <t>Jayavelu Spinning Mills Pvt Ltd</t>
  </si>
  <si>
    <t>0544-04301283-710501</t>
  </si>
  <si>
    <t>Sachin hi-tech industries pvt ltd</t>
  </si>
  <si>
    <t>0606-04869631-730601</t>
  </si>
  <si>
    <t>COC019 &amp;COC033</t>
  </si>
  <si>
    <t>HARRYSON INFOTECH SERVICES PVT LTD</t>
  </si>
  <si>
    <t>0240-01803028-710501</t>
  </si>
  <si>
    <t>HARRYSON ASSOCIATES</t>
  </si>
  <si>
    <t>0240-01245791-710501</t>
  </si>
  <si>
    <t xml:space="preserve">PAISALO DIGITAL LIMITED </t>
  </si>
  <si>
    <t>0205-04384245-710501</t>
  </si>
  <si>
    <t xml:space="preserve"> </t>
  </si>
  <si>
    <t>SHRI HARI KANTHAN INDUSTRY</t>
  </si>
  <si>
    <t>0123-02904835-710501</t>
  </si>
  <si>
    <t>Southern Electric Controls India Pvt Ltd</t>
  </si>
  <si>
    <t>0263-03759543-710501</t>
  </si>
  <si>
    <t>Arun textile</t>
  </si>
  <si>
    <t>0379-04578056-710501</t>
  </si>
  <si>
    <t>Rishi steels &amp; tubes</t>
  </si>
  <si>
    <t>0743-04980040-710501</t>
  </si>
  <si>
    <t>Medifield marketing</t>
  </si>
  <si>
    <t>0381-03889124-710501</t>
  </si>
  <si>
    <t>50</t>
  </si>
  <si>
    <t>Medifield Pharmaceuticals</t>
  </si>
  <si>
    <t>0381-03940081-710501</t>
  </si>
  <si>
    <t xml:space="preserve">G one agro </t>
  </si>
  <si>
    <t>0262-04804071-710501</t>
  </si>
  <si>
    <t>PREMIUM LIFESTYLE AND FASHION INDIA PVT LTD ( 51.14% )</t>
  </si>
  <si>
    <t>0276-04333268-710501</t>
  </si>
  <si>
    <t>RECD</t>
  </si>
  <si>
    <t>CNV TEXTILES PVT LTD</t>
  </si>
  <si>
    <t>0019-02517720-710001</t>
  </si>
  <si>
    <t>SIVASUBRAMANIA TEXTILES</t>
  </si>
  <si>
    <t>0019-02645347-710001</t>
  </si>
  <si>
    <t>VELLINGIRI ANDAVAR TEXTILES</t>
  </si>
  <si>
    <t>0019-02517724-710001</t>
  </si>
  <si>
    <t>SARAVANA TIMBERS</t>
  </si>
  <si>
    <t>0269-00152366-710502</t>
  </si>
  <si>
    <t>NN trading</t>
  </si>
  <si>
    <t>0682-04791190-710501</t>
  </si>
  <si>
    <t>Unique textiles creations</t>
  </si>
  <si>
    <t>0278-04674635-710501</t>
  </si>
  <si>
    <t>LINGA OIL MILL-</t>
  </si>
  <si>
    <t>0263-03826490-710501</t>
  </si>
  <si>
    <t>Back off end</t>
  </si>
  <si>
    <t>Tricon Infra Buildtech</t>
  </si>
  <si>
    <t>0451-04173604-710501</t>
  </si>
  <si>
    <t>Anuubhavi impex</t>
  </si>
  <si>
    <t>0209-04674970-710501</t>
  </si>
  <si>
    <t>Vijay Electricals</t>
  </si>
  <si>
    <t>0521-04394312-710501</t>
  </si>
  <si>
    <t>JAIWIN KNIT FABS</t>
  </si>
  <si>
    <t>0209-03435125-710501</t>
  </si>
  <si>
    <t>Srinithi Garments</t>
  </si>
  <si>
    <t>0209-04326306-710501</t>
  </si>
  <si>
    <t>VHS Garments pvt ltd</t>
  </si>
  <si>
    <t>0209-04850729-710501</t>
  </si>
  <si>
    <t xml:space="preserve">Global Textile Process </t>
  </si>
  <si>
    <t>0209-02420428-710001</t>
  </si>
  <si>
    <t>M S International</t>
  </si>
  <si>
    <t>0209-0324386-724001</t>
  </si>
  <si>
    <t xml:space="preserve">Vee Kay Garments </t>
  </si>
  <si>
    <t>0209-02668606-724001</t>
  </si>
  <si>
    <t>Balu exports</t>
  </si>
  <si>
    <t>0209-02418262-724002</t>
  </si>
  <si>
    <t>KANDHAR COTSPIN PRIVATE LIMITED</t>
  </si>
  <si>
    <t>0209-04049208-710501</t>
  </si>
  <si>
    <t>Shori Trends Private Limited</t>
  </si>
  <si>
    <t>0209-04086878-710501</t>
  </si>
  <si>
    <t>ENNAR SPINNING MILLS P LTD</t>
  </si>
  <si>
    <t>0263-00130423-710001</t>
  </si>
  <si>
    <t>Merritronix pvt ltd</t>
  </si>
  <si>
    <t>0475-05022567-710501</t>
  </si>
  <si>
    <t>Grandmax weaves</t>
  </si>
  <si>
    <t>0285-04248880-710501</t>
  </si>
  <si>
    <t>Seiyon Tex</t>
  </si>
  <si>
    <t>0209-03740028-710501</t>
  </si>
  <si>
    <t>Pranava spininng mills</t>
  </si>
  <si>
    <t>0274-00205592-710501</t>
  </si>
  <si>
    <t>SRI RAMVEL TEXTILES</t>
  </si>
  <si>
    <t>0285-04622774-710501</t>
  </si>
  <si>
    <t xml:space="preserve">SHARP PROCESSING-Mail </t>
  </si>
  <si>
    <t>0209-03557124-710501</t>
  </si>
  <si>
    <t>Sri balaji retreading</t>
  </si>
  <si>
    <t>0274-02911670-710501</t>
  </si>
  <si>
    <t>DJ MANUFACTURING</t>
  </si>
  <si>
    <t>0601-04570535-710501</t>
  </si>
  <si>
    <t xml:space="preserve">Pressana Automobile </t>
  </si>
  <si>
    <t>0019-02716410-710501</t>
  </si>
  <si>
    <t>METAMORPHOSIS ENGITECH INDIA PVT LTD</t>
  </si>
  <si>
    <t>0177-04300265-710501</t>
  </si>
  <si>
    <t xml:space="preserve">METAMORPHOSIS ENGITECH INDIA PVT LTD-
9100900 (bal update in sublimit 9100900)</t>
  </si>
  <si>
    <t>Aaurvin mills</t>
  </si>
  <si>
    <t>0209-04951081-710501</t>
  </si>
  <si>
    <t>DESAI INFRA PROJECTS INDIA PRIVATE LIMITED -500 shorfall</t>
  </si>
  <si>
    <t>0230-03837157-710503</t>
  </si>
  <si>
    <t>Steel fab</t>
  </si>
  <si>
    <t>0494-04622134-710501</t>
  </si>
  <si>
    <t>Sivaguru Spinning mills pvt ltd</t>
  </si>
  <si>
    <t>0285-04647467-710501</t>
  </si>
  <si>
    <t>Sri velayutha swamy cotton mill</t>
  </si>
  <si>
    <t>0209-04950936-710501</t>
  </si>
  <si>
    <t>SRJ enterprises</t>
  </si>
  <si>
    <t>0265-04728059-710501</t>
  </si>
  <si>
    <t>Sri Aruljothi traders</t>
  </si>
  <si>
    <t>0265-04728121-710501</t>
  </si>
  <si>
    <t>BANSILAL AND CO</t>
  </si>
  <si>
    <t>0499-04374236-710501</t>
  </si>
  <si>
    <t>Vadilal Enterprises Ltd</t>
  </si>
  <si>
    <t>0262-04621464-710501</t>
  </si>
  <si>
    <t xml:space="preserve">Sri Ezhil tex </t>
  </si>
  <si>
    <t>0285-02782131-710501</t>
  </si>
  <si>
    <t>Sri vinayaga industries</t>
  </si>
  <si>
    <t>0285-04337374-710501</t>
  </si>
  <si>
    <t>N.SIVAKAMI</t>
  </si>
  <si>
    <t>0209-02420396-710501</t>
  </si>
  <si>
    <t>aadiksha Cotton</t>
  </si>
  <si>
    <t>0209-03810449-710501</t>
  </si>
  <si>
    <t>KMP traders</t>
  </si>
  <si>
    <t> 0353-03789120-710501</t>
  </si>
  <si>
    <t>SKS fresh vegetables and fruits</t>
  </si>
  <si>
    <t>0334-04802088-710501</t>
  </si>
  <si>
    <t xml:space="preserve">Premier people logistic </t>
  </si>
  <si>
    <t>0292-04733872-710501</t>
  </si>
  <si>
    <t>Keltron Component Complex Ltd</t>
  </si>
  <si>
    <t>0011-01734332-710001</t>
  </si>
  <si>
    <t>AEROEAGLE AUTOMOBILES PRIVATE LIMITED</t>
  </si>
  <si>
    <t>0230-04987674-710501</t>
  </si>
  <si>
    <t>Sripathi paper and boards pvt ltd</t>
  </si>
  <si>
    <t>0019-03910918-710501</t>
  </si>
  <si>
    <t>Pressana Motors</t>
  </si>
  <si>
    <t>0019-02716444-710501</t>
  </si>
  <si>
    <t>Bhuvaneshwari Speciality drugs</t>
  </si>
  <si>
    <t>0499-04681606-710501</t>
  </si>
  <si>
    <t>Akshavi agencies </t>
  </si>
  <si>
    <t>0263-04587360-710501</t>
  </si>
  <si>
    <t>MC Brother</t>
  </si>
  <si>
    <t>0263-04674430-710501</t>
  </si>
  <si>
    <t>60 Days</t>
  </si>
  <si>
    <t>Kolar Tiles</t>
  </si>
  <si>
    <t>0323-02983100-710501 (Main Limit ) &amp; 0356-02983100-710501 (Sublimit )</t>
  </si>
  <si>
    <t xml:space="preserve">10303481
3544134</t>
  </si>
  <si>
    <t>Divya medical</t>
  </si>
  <si>
    <t>0334-04673147-730605</t>
  </si>
  <si>
    <t>K J Jose</t>
  </si>
  <si>
    <t>0238-00835809-708001</t>
  </si>
  <si>
    <t>Ahatheshwarar spinning mill</t>
  </si>
  <si>
    <t>0285-04493375-710501</t>
  </si>
  <si>
    <t>Mahatma Gandhi (rest 7.40cr)</t>
  </si>
  <si>
    <t>0022-04867026-710501</t>
  </si>
  <si>
    <t xml:space="preserve">PRESSANA AUTOMOBILES PRIVATE LIMITED </t>
  </si>
  <si>
    <t>0019-03973678-710501</t>
  </si>
  <si>
    <t>CHAMBALA TEA FACTORY PVT LTD</t>
  </si>
  <si>
    <t>0024-00263890-710501</t>
  </si>
  <si>
    <t>Swelect energy</t>
  </si>
  <si>
    <t>0218-04203240-730602</t>
  </si>
  <si>
    <t>Vimla fuels</t>
  </si>
  <si>
    <t>0737-04856531-710501</t>
  </si>
  <si>
    <t>Changarath Rubbers</t>
  </si>
  <si>
    <t>0769-04729243-710501</t>
  </si>
  <si>
    <t>Sankalp forge and alloys</t>
  </si>
  <si>
    <t>0291-04656520-710501</t>
  </si>
  <si>
    <t>S K AGROFOOD TECH PRIVATE LIMITED </t>
  </si>
  <si>
    <t>0333-04620472-710501</t>
  </si>
  <si>
    <t>EXZOD INDIA PRIVATE LIMITED</t>
  </si>
  <si>
    <t>0389-04569642-710501</t>
  </si>
  <si>
    <t>Charvika metal works</t>
  </si>
  <si>
    <t>0574-04935129-710501</t>
  </si>
  <si>
    <t>Sree Ramachandra Bottle Stores</t>
  </si>
  <si>
    <t xml:space="preserve"> 0228-00040314-712001</t>
  </si>
  <si>
    <t xml:space="preserve">ANM  ispat</t>
  </si>
  <si>
    <t>0177-04853348-710501</t>
  </si>
  <si>
    <t>Origo Commodities India Private Limited</t>
  </si>
  <si>
    <t>0205-04304718-710501</t>
  </si>
  <si>
    <t>COC019 / 50008</t>
  </si>
  <si>
    <t>Acechemie Zynk Energy Limited</t>
  </si>
  <si>
    <t> 0333-04544466-710501</t>
  </si>
  <si>
    <t>Suman Pipes &amp; Fittings</t>
  </si>
  <si>
    <t>0315-03225500-710501</t>
  </si>
  <si>
    <t>Balaji malts Pvt ltd</t>
  </si>
  <si>
    <t>0009-04824383-710501</t>
  </si>
  <si>
    <t>Arunachala gounder textile</t>
  </si>
  <si>
    <t>0569-04864176-710501</t>
  </si>
  <si>
    <t xml:space="preserve">pam Tiles park </t>
  </si>
  <si>
    <t>0238-03667574-710501</t>
  </si>
  <si>
    <t>Vanitha garments</t>
  </si>
  <si>
    <t>0209-05004956-710501</t>
  </si>
  <si>
    <t>Qualiance international</t>
  </si>
  <si>
    <t>0177-04987461-710501</t>
  </si>
  <si>
    <t>UV Polypack</t>
  </si>
  <si>
    <t>0781-04841248-710501</t>
  </si>
  <si>
    <t>Manickathan Modern Rice Mill</t>
  </si>
  <si>
    <t>0126-01578960-710501</t>
  </si>
  <si>
    <t>Vee Kay Garments</t>
  </si>
  <si>
    <t>0209-02668606-710501</t>
  </si>
  <si>
    <t>PRESSANA FLOUR MILLS PRIVATE LIMITED</t>
  </si>
  <si>
    <t>0019-04174048-710502</t>
  </si>
  <si>
    <t>SGK Blue Metals</t>
  </si>
  <si>
    <t>0274-00205554-708001</t>
  </si>
  <si>
    <t>Khanna Fabrics</t>
  </si>
  <si>
    <t xml:space="preserve"> 0729-04982104-710501</t>
  </si>
  <si>
    <t>DAIN COLOUR CHEM</t>
  </si>
  <si>
    <t>0262-04751673-710501</t>
  </si>
  <si>
    <t>Mxon Electricals and hardware</t>
  </si>
  <si>
    <t>0358-04763466-710501</t>
  </si>
  <si>
    <t>S A P Coconuts</t>
  </si>
  <si>
    <t>0595-04793336-710501</t>
  </si>
  <si>
    <t>VASCON ENGINEERS LTD</t>
  </si>
  <si>
    <t>0230-04326170-710501</t>
  </si>
  <si>
    <t>Vision packaging</t>
  </si>
  <si>
    <t>0278-03162326-710501</t>
  </si>
  <si>
    <t>Sharma traders</t>
  </si>
  <si>
    <t>0499-05026587-710501</t>
  </si>
  <si>
    <t>Ramakrishna cashews</t>
  </si>
  <si>
    <t>0561-04989235-710501</t>
  </si>
  <si>
    <t>Victory cashews</t>
  </si>
  <si>
    <t>0561-04964379-710501</t>
  </si>
  <si>
    <t>Delta Global Pvt ltd</t>
  </si>
  <si>
    <t>0737-04794186-710501</t>
  </si>
  <si>
    <t>M VENKATA RAO INFRA PROJECTS PRIVATE LIMITED(5.71%)</t>
  </si>
  <si>
    <t>0499-04617524-710501</t>
  </si>
  <si>
    <t>SWAN ENVIRONMENTAL PVT LTD</t>
  </si>
  <si>
    <t>0499-04563900-710501</t>
  </si>
  <si>
    <t>KTV edible oils</t>
  </si>
  <si>
    <t>0223-04804789-710501</t>
  </si>
  <si>
    <t>KTV Health food</t>
  </si>
  <si>
    <t>0223-04360872-710501</t>
  </si>
  <si>
    <t xml:space="preserve">SALONA COTSPIN LTD </t>
  </si>
  <si>
    <t>0263-00130411-710001</t>
  </si>
  <si>
    <t xml:space="preserve">SHRISTI COTSPINN PRIVATE LIMITED </t>
  </si>
  <si>
    <t>0263-00130419-710001</t>
  </si>
  <si>
    <t>Ramesh krishna Engineers</t>
  </si>
  <si>
    <t>0276-04772431-710501</t>
  </si>
  <si>
    <t>MAAI CORPORATION</t>
  </si>
  <si>
    <t>0521-04601832-710501</t>
  </si>
  <si>
    <t>Supra steels</t>
  </si>
  <si>
    <t>0276-04988456-710501</t>
  </si>
  <si>
    <t>Royal Green oil refineries</t>
  </si>
  <si>
    <t>022-04970213-710501</t>
  </si>
  <si>
    <t>Anand enterprises</t>
  </si>
  <si>
    <t>0201-04773027-710502</t>
  </si>
  <si>
    <t>Data tronics</t>
  </si>
  <si>
    <t>0222-04140765-710501</t>
  </si>
  <si>
    <t>THAMIYANNAN SILVERS</t>
  </si>
  <si>
    <t>0278-01240794-710001</t>
  </si>
  <si>
    <t>Momai Telecom</t>
  </si>
  <si>
    <t>0286-04608311-710501</t>
  </si>
  <si>
    <t xml:space="preserve">COC019 &amp;790183 </t>
  </si>
  <si>
    <t>M/S CHAUDHARY RAM CHANDRA SINGH BHATI &amp; SONS</t>
  </si>
  <si>
    <t>0383-04569250-710501</t>
  </si>
  <si>
    <t>SNS POWERTRONICS</t>
  </si>
  <si>
    <t>0263-04363389-710501</t>
  </si>
  <si>
    <t>Abja power pvt ltd</t>
  </si>
  <si>
    <t>0499-04596446-710501</t>
  </si>
  <si>
    <t xml:space="preserve">Naveen udyog Steels </t>
  </si>
  <si>
    <t>0305-04079528-710501</t>
  </si>
  <si>
    <t>FINANCIAL SOFTWARE AND SYSTEMS PVT LTD (Consortium) 20 days</t>
  </si>
  <si>
    <t>0223-03826026-712001</t>
  </si>
  <si>
    <t>LN Texx</t>
  </si>
  <si>
    <t>0278-02916820-710501</t>
  </si>
  <si>
    <t xml:space="preserve">GMW Pvt. Ltd- </t>
  </si>
  <si>
    <t>0643-04604384-710501</t>
  </si>
  <si>
    <t>Mohit minerals</t>
  </si>
  <si>
    <t>0205-04677441-710501</t>
  </si>
  <si>
    <t>SHIVALAYA CONSTRUCTION CO. PRIVATE LIMITED(3.06%)-20 days</t>
  </si>
  <si>
    <t>0483-04244938-710501</t>
  </si>
  <si>
    <t xml:space="preserve">180 days </t>
  </si>
  <si>
    <t>Kesoram industries</t>
  </si>
  <si>
    <t>0161-04900510-730601</t>
  </si>
  <si>
    <t xml:space="preserve">SWAN TECHNICAL SERVICES PVT LTD </t>
  </si>
  <si>
    <t>0276-04337148-710501</t>
  </si>
  <si>
    <t xml:space="preserve">Vishal fabrics </t>
  </si>
  <si>
    <t>0262-04681803-710501</t>
  </si>
  <si>
    <t>J M MHATRE INFRA PRIVATE LIMITED</t>
  </si>
  <si>
    <t>0177-04203445-710501</t>
  </si>
  <si>
    <t>8570438</t>
  </si>
  <si>
    <t xml:space="preserve">Gold plus float glass </t>
  </si>
  <si>
    <t>0483-04863585-710501</t>
  </si>
  <si>
    <t xml:space="preserve">Vishwa samudra Engg </t>
  </si>
  <si>
    <t>0303-04731667-710501</t>
  </si>
  <si>
    <t>JKB engineers</t>
  </si>
  <si>
    <t>0371-03493034-717801</t>
  </si>
  <si>
    <t xml:space="preserve">Metalyst Forgings </t>
  </si>
  <si>
    <t>0316-04989891-710501</t>
  </si>
  <si>
    <t>K R Finmark pvt ltd</t>
  </si>
  <si>
    <t>0838-05009424-710501</t>
  </si>
  <si>
    <t>Devu tools (14.02%)</t>
  </si>
  <si>
    <t xml:space="preserve">Srinivasa Farms Pvt Ltd </t>
  </si>
  <si>
    <t>0201-04212854-710501</t>
  </si>
  <si>
    <t>Maha Marketing</t>
  </si>
  <si>
    <t>0541-04603835-710501</t>
  </si>
  <si>
    <t>SHAKTI METAL CO</t>
  </si>
  <si>
    <t>0483-04624355-710501</t>
  </si>
  <si>
    <t>Rabiya Group mattress</t>
  </si>
  <si>
    <t>0257-03558977-710501</t>
  </si>
  <si>
    <t xml:space="preserve">Satyam ispat industries pvt ltd </t>
  </si>
  <si>
    <t>0499-04239245-710501</t>
  </si>
  <si>
    <t>Radhika Opto elctronics limited</t>
  </si>
  <si>
    <t>0177-04785761-710501</t>
  </si>
  <si>
    <t>kals Breweries</t>
  </si>
  <si>
    <t>0259-04622357-710501</t>
  </si>
  <si>
    <t>PMI electro mobility rights</t>
  </si>
  <si>
    <t>0316-04933895-710501</t>
  </si>
  <si>
    <t>Shri Amman Knits</t>
  </si>
  <si>
    <t>0278-01240147-724002</t>
  </si>
  <si>
    <t>0278-01240147-710501</t>
  </si>
  <si>
    <t>Sri Ganapathi Fabs</t>
  </si>
  <si>
    <t>0278-02684141-710501</t>
  </si>
  <si>
    <t>Iris Global</t>
  </si>
  <si>
    <t>0316-04977816-710501</t>
  </si>
  <si>
    <t>Savy infra logistics</t>
  </si>
  <si>
    <t>0849-05005002-710501</t>
  </si>
  <si>
    <t>Bhujay Developers</t>
  </si>
  <si>
    <t>0266-03787650-708001</t>
  </si>
  <si>
    <t>Shivasatya Engineering</t>
  </si>
  <si>
    <t>0499-04599502-708001</t>
  </si>
  <si>
    <t xml:space="preserve">Muthoottu mini </t>
  </si>
  <si>
    <t>0021-04269701-730609</t>
  </si>
  <si>
    <t>Inland power</t>
  </si>
  <si>
    <t>1260-05043254-710501</t>
  </si>
  <si>
    <t xml:space="preserve">Varindera constructions </t>
  </si>
  <si>
    <t>0316-05026340-7306001</t>
  </si>
  <si>
    <t>Knitco fashionns</t>
  </si>
  <si>
    <t>0209-03064885-724001</t>
  </si>
  <si>
    <t>Vasisitha constructions</t>
  </si>
  <si>
    <t>0499-04440343-708001</t>
  </si>
  <si>
    <t>Raghu vamsi 34</t>
  </si>
  <si>
    <t>0499-04866125-710501</t>
  </si>
  <si>
    <t>Fourth partner</t>
  </si>
  <si>
    <t>0499-04971471-710501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</si>
</sst>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[$-4009]General"/>
    <numFmt numFmtId="165" formatCode="&quot;₹ &quot;#,##0.00"/>
    <numFmt numFmtId="166" formatCode="&quot;₹ &quot;#,##0"/>
    <numFmt numFmtId="167" formatCode="0000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Calibri"/>
      <family val="2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B6C1" tint="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4" fontId="2" fillId="0" borderId="0"/>
  </cellStyleXfs>
  <cellXfs count="13">
    <xf numFmtId="0" applyNumberFormat="1" fontId="0" applyFont="1" fillId="0" applyFill="1" borderId="0" applyBorder="1" xfId="0" applyProtection="1"/>
    <xf numFmtId="164" applyNumberFormat="1" fontId="3" applyFont="1" fillId="2" applyFill="1" borderId="2" applyBorder="1" xfId="12" applyProtection="1" applyAlignment="1">
      <alignment horizontal="center" vertical="center"/>
    </xf>
    <xf numFmtId="165" applyNumberFormat="1" fontId="3" applyFont="1" fillId="2" applyFill="1" borderId="2" applyBorder="1" xfId="12" applyProtection="1" applyAlignment="1">
      <alignment horizontal="center" vertical="center"/>
    </xf>
    <xf numFmtId="166" applyNumberFormat="1" fontId="3" applyFont="1" fillId="2" applyFill="1" borderId="2" applyBorder="1" xfId="12" applyProtection="1" applyAlignment="1">
      <alignment horizontal="center" vertical="center"/>
    </xf>
    <xf numFmtId="15" applyNumberFormat="1" fontId="4" applyFont="1" fillId="0" applyFill="1" borderId="2" applyBorder="1" xfId="11" applyProtection="1" applyAlignment="1">
      <alignment horizontal="center" vertical="center"/>
    </xf>
    <xf numFmtId="49" applyNumberFormat="1" fontId="4" applyFont="1" fillId="0" applyFill="1" borderId="2" applyBorder="1" xfId="0" applyProtection="1"/>
    <xf numFmtId="0" applyNumberFormat="1" fontId="4" applyFont="1" fillId="0" applyFill="1" borderId="2" applyBorder="1" xfId="0" applyProtection="1" applyAlignment="1">
      <alignment horizontal="center" vertical="top"/>
    </xf>
    <xf numFmtId="0" applyNumberFormat="1" fontId="4" applyFont="1" fillId="0" applyFill="1" borderId="2" applyBorder="1" xfId="0" applyProtection="1" applyAlignment="1">
      <alignment horizontal="right" vertical="top"/>
    </xf>
    <xf numFmtId="43" applyNumberFormat="1" fontId="4" applyFont="1" fillId="0" applyFill="1" borderId="2" applyBorder="1" xfId="1" applyProtection="1" applyAlignment="1">
      <alignment horizontal="left" vertical="top"/>
    </xf>
    <xf numFmtId="0" applyNumberFormat="1" fontId="4" applyFont="1" fillId="0" applyFill="1" borderId="2" applyBorder="1" xfId="0" applyProtection="1" applyAlignment="1">
      <alignment horizontal="center" vertical="top"/>
    </xf>
    <xf numFmtId="43" applyNumberFormat="1" fontId="4" applyFont="1" fillId="0" applyFill="1" borderId="2" applyBorder="1" xfId="1" applyProtection="1" applyAlignment="1">
      <alignment horizontal="left" vertical="top"/>
    </xf>
    <xf numFmtId="43" applyNumberFormat="1" fontId="4" applyFont="1" fillId="0" applyFill="1" borderId="2" applyBorder="1" xfId="1" applyProtection="1" applyAlignment="1">
      <alignment horizontal="left" vertical="top"/>
    </xf>
    <xf numFmtId="0" applyNumberFormat="1" fontId="4" applyFont="1" fillId="0" applyFill="1" borderId="2" applyBorder="1" xfId="0" applyProtection="1"/>
    <xf numFmtId="0" applyNumberFormat="1" fontId="4" applyFont="1" fillId="0" applyFill="1" borderId="2" applyBorder="1" xfId="0" applyAlignment="1">
      <alignment horizontal="left" vertical="top"/>
      <protection locked="0"/>
    </xf>
    <xf numFmtId="0" applyNumberFormat="1" fontId="4" applyFont="1" fillId="0" applyFill="1" borderId="2" applyBorder="1" xfId="0" applyAlignment="1">
      <alignment horizontal="center"/>
      <protection locked="0"/>
    </xf>
    <xf numFmtId="0" applyNumberFormat="1" fontId="4" applyFont="1" fillId="0" applyFill="1" borderId="2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43" applyNumberFormat="1" fontId="4" applyFont="1" fillId="0" applyFill="1" borderId="2" applyBorder="1" xfId="10" applyProtection="1" applyAlignment="1">
      <alignment horizontal="center"/>
    </xf>
    <xf numFmtId="0" applyNumberFormat="1" fontId="4" applyFont="1" fillId="3" applyFill="1" borderId="2" applyBorder="1" xfId="0" applyProtection="1" applyAlignment="1">
      <alignment horizontal="center" vertical="top"/>
    </xf>
    <xf numFmtId="0" applyNumberFormat="1" fontId="4" applyFont="1" fillId="3" applyFill="1" borderId="2" applyBorder="1" xfId="0" applyProtection="1" applyAlignment="1">
      <alignment horizontal="left" vertical="top"/>
    </xf>
    <xf numFmtId="43" applyNumberFormat="1" fontId="4" applyFont="1" fillId="3" applyFill="1" borderId="2" applyBorder="1" xfId="1" applyProtection="1" applyAlignment="1">
      <alignment horizontal="left" vertical="top"/>
    </xf>
    <xf numFmtId="0" applyNumberFormat="1" fontId="4" applyFont="1" fillId="0" applyFill="1" borderId="2" applyBorder="1" xfId="0" applyAlignment="1">
      <alignment horizontal="center" vertical="top"/>
      <protection locked="0"/>
    </xf>
    <xf numFmtId="0" applyNumberFormat="1" fontId="4" applyFont="1" fillId="0" applyFill="1" borderId="2" applyBorder="1" xfId="0" applyProtection="1" applyAlignment="1">
      <alignment horizontal="left" vertical="top"/>
    </xf>
    <xf numFmtId="0" applyNumberFormat="1" fontId="4" applyFont="1" fillId="0" applyFill="1" borderId="2" applyBorder="1" xfId="0" applyProtection="1" applyAlignment="1">
      <alignment horizontal="right"/>
    </xf>
    <xf numFmtId="43" applyNumberFormat="1" fontId="4" applyFont="1" fillId="0" applyFill="1" borderId="2" applyBorder="1" xfId="1" applyProtection="1" applyAlignment="1">
      <alignment horizontal="left"/>
    </xf>
    <xf numFmtId="43" applyNumberFormat="1" fontId="4" applyFont="1" fillId="0" applyFill="1" borderId="2" applyBorder="1" xfId="1" applyProtection="1"/>
    <xf numFmtId="43" applyNumberFormat="1" fontId="4" applyFont="1" fillId="0" applyFill="1" borderId="2" applyBorder="1" xfId="1" applyProtection="1" applyAlignment="1">
      <alignment horizontal="left"/>
    </xf>
    <xf numFmtId="43" applyNumberFormat="1" fontId="4" applyFont="1" fillId="0" applyFill="1" borderId="2" applyBorder="1" xfId="1" applyProtection="1"/>
    <xf numFmtId="0" applyNumberFormat="1" fontId="4" applyFont="1" fillId="0" applyFill="1" borderId="2" applyBorder="1" xfId="0" applyAlignment="1">
      <alignment horizontal="center"/>
      <protection locked="0"/>
    </xf>
    <xf numFmtId="43" applyNumberFormat="1" fontId="4" applyFont="1" fillId="0" applyFill="1" borderId="2" applyBorder="1" xfId="2" applyProtection="1" applyAlignment="1">
      <alignment horizontal="left"/>
    </xf>
    <xf numFmtId="0" applyNumberFormat="1" fontId="4" applyFont="1" fillId="3" applyFill="1" borderId="2" applyBorder="1" xfId="0" applyAlignment="1">
      <alignment horizontal="left" vertical="top"/>
      <protection locked="0"/>
    </xf>
    <xf numFmtId="0" applyNumberFormat="1" fontId="4" applyFont="1" fillId="3" applyFill="1" borderId="2" applyBorder="1" xfId="0" applyAlignment="1">
      <alignment horizontal="center" vertical="top"/>
      <protection locked="0"/>
    </xf>
    <xf numFmtId="0" applyNumberFormat="1" fontId="4" applyFont="1" fillId="3" applyFill="1" borderId="2" applyBorder="1" xfId="0" applyAlignment="1">
      <alignment horizontal="right" vertical="top"/>
      <protection locked="0"/>
    </xf>
    <xf numFmtId="43" applyNumberFormat="1" fontId="4" applyFont="1" fillId="3" applyFill="1" borderId="2" applyBorder="1" xfId="1" applyAlignment="1">
      <alignment horizontal="left" vertical="top"/>
      <protection locked="0"/>
    </xf>
    <xf numFmtId="49" applyNumberFormat="1" fontId="4" applyFont="1" fillId="3" applyFill="1" borderId="2" applyBorder="1" xfId="0" applyProtection="1"/>
    <xf numFmtId="0" applyNumberFormat="1" fontId="4" applyFont="1" fillId="3" applyFill="1" borderId="2" applyBorder="1" xfId="0" applyProtection="1" applyAlignment="1">
      <alignment horizontal="right" vertical="top"/>
    </xf>
    <xf numFmtId="0" applyNumberFormat="1" fontId="4" applyFont="1" fillId="0" applyFill="1" borderId="2" applyBorder="1" xfId="0" applyProtection="1" applyAlignment="1">
      <alignment horizontal="left"/>
    </xf>
    <xf numFmtId="0" applyNumberFormat="1" fontId="4" applyFont="1" fillId="0" applyFill="1" borderId="2" applyBorder="1" xfId="0" applyAlignment="1">
      <alignment horizontal="left"/>
      <protection locked="0"/>
    </xf>
    <xf numFmtId="43" applyNumberFormat="1" fontId="4" applyFont="1" fillId="0" applyFill="1" borderId="2" applyBorder="1" xfId="1" applyAlignment="1">
      <alignment horizontal="left"/>
      <protection locked="0"/>
    </xf>
    <xf numFmtId="43" applyNumberFormat="1" fontId="4" applyFont="1" fillId="0" applyFill="1" borderId="2" applyBorder="1" xfId="1">
      <protection locked="0"/>
    </xf>
    <xf numFmtId="0" applyNumberFormat="1" fontId="4" applyFont="1" fillId="0" applyFill="1" borderId="2" applyBorder="1" xfId="0">
      <protection locked="0"/>
    </xf>
    <xf numFmtId="0" applyNumberFormat="1" fontId="4" applyFont="1" fillId="3" applyFill="1" borderId="2" applyBorder="1" xfId="0" applyProtection="1" applyAlignment="1">
      <alignment horizontal="left"/>
    </xf>
    <xf numFmtId="0" applyNumberFormat="1" fontId="4" applyFont="1" fillId="3" applyFill="1" borderId="2" applyBorder="1" xfId="0" applyAlignment="1">
      <alignment horizontal="center"/>
      <protection locked="0"/>
    </xf>
    <xf numFmtId="0" applyNumberFormat="1" fontId="4" applyFont="1" fillId="3" applyFill="1" borderId="2" applyBorder="1" xfId="0" applyProtection="1"/>
    <xf numFmtId="0" applyNumberFormat="1" fontId="4" applyFont="1" fillId="3" applyFill="1" borderId="2" applyBorder="1" xfId="0" applyProtection="1" applyAlignment="1">
      <alignment horizontal="center"/>
    </xf>
    <xf numFmtId="43" applyNumberFormat="1" fontId="4" applyFont="1" fillId="3" applyFill="1" borderId="2" applyBorder="1" xfId="5" applyProtection="1" applyAlignment="1">
      <alignment horizontal="center"/>
    </xf>
    <xf numFmtId="43" applyNumberFormat="1" fontId="4" applyFont="1" fillId="3" applyFill="1" borderId="2" applyBorder="1" xfId="6" applyProtection="1" applyAlignment="1">
      <alignment horizontal="center"/>
    </xf>
    <xf numFmtId="43" applyNumberFormat="1" fontId="4" applyFont="1" fillId="3" applyFill="1" borderId="2" applyBorder="1" xfId="1" applyProtection="1" applyAlignment="1">
      <alignment horizontal="center"/>
    </xf>
    <xf numFmtId="0" applyNumberFormat="1" fontId="7" applyFont="1" fillId="3" applyFill="1" borderId="2" applyBorder="1" xfId="0" applyProtection="1"/>
    <xf numFmtId="0" applyNumberFormat="1" fontId="8" applyFont="1" fillId="3" applyFill="1" borderId="2" applyBorder="1" xfId="0" applyProtection="1" applyAlignment="1">
      <alignment horizontal="center"/>
    </xf>
    <xf numFmtId="0" applyNumberFormat="1" fontId="4" applyFont="1" fillId="3" applyFill="1" borderId="2" applyBorder="1" xfId="0" applyProtection="1" applyAlignment="1">
      <alignment horizontal="right"/>
    </xf>
    <xf numFmtId="43" applyNumberFormat="1" fontId="4" applyFont="1" fillId="3" applyFill="1" borderId="2" applyBorder="1" xfId="0" applyProtection="1"/>
    <xf numFmtId="43" applyNumberFormat="1" fontId="4" applyFont="1" fillId="3" applyFill="1" borderId="2" applyBorder="1" xfId="1" applyProtection="1"/>
    <xf numFmtId="0" applyNumberFormat="1" fontId="4" applyFont="1" fillId="3" applyFill="1" borderId="2" applyBorder="1" xfId="0" applyProtection="1"/>
    <xf numFmtId="43" applyNumberFormat="1" fontId="4" applyFont="1" fillId="3" applyFill="1" borderId="2" applyBorder="1" xfId="1" applyProtection="1" applyAlignment="1">
      <alignment horizontal="left"/>
    </xf>
    <xf numFmtId="43" applyNumberFormat="1" fontId="4" applyFont="1" fillId="0" applyFill="1" borderId="2" applyBorder="1" xfId="11" applyProtection="1" applyAlignment="1">
      <alignment horizontal="left"/>
    </xf>
    <xf numFmtId="43" applyNumberFormat="1" fontId="4" applyFont="1" fillId="0" applyFill="1" borderId="2" applyBorder="1" xfId="11" applyProtection="1" applyAlignment="1">
      <alignment horizontal="left"/>
    </xf>
    <xf numFmtId="0" applyNumberFormat="1" fontId="4" applyFont="1" fillId="3" applyFill="1" borderId="2" applyBorder="1" xfId="0">
      <protection locked="0"/>
    </xf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3" applyFill="1" borderId="2" applyBorder="1" xfId="0" applyAlignment="1">
      <alignment horizontal="center" vertical="center" wrapText="1"/>
      <protection locked="0"/>
    </xf>
    <xf numFmtId="43" applyNumberFormat="1" fontId="4" applyFont="1" fillId="3" applyFill="1" borderId="2" applyBorder="1" xfId="1" applyProtection="1" applyAlignment="1">
      <alignment horizontal="center" vertical="center"/>
    </xf>
    <xf numFmtId="43" applyNumberFormat="1" fontId="4" applyFont="1" fillId="3" applyFill="1" borderId="2" applyBorder="1" xfId="1" applyProtection="1" applyAlignment="1">
      <alignment horizontal="left" vertical="top" wrapText="1"/>
    </xf>
    <xf numFmtId="0" applyNumberFormat="1" fontId="7" applyFont="1" fillId="0" applyFill="1" borderId="2" applyBorder="1" xfId="0" applyProtection="1" applyAlignment="1">
      <alignment horizontal="center"/>
    </xf>
    <xf numFmtId="0" applyNumberFormat="1" fontId="4" applyFont="1" fillId="0" applyFill="1" borderId="2" applyBorder="1" xfId="0" applyProtection="1" applyAlignment="1">
      <alignment horizontal="right"/>
    </xf>
    <xf numFmtId="43" applyNumberFormat="1" fontId="4" applyFont="1" fillId="0" applyFill="1" borderId="2" applyBorder="1" xfId="4" applyProtection="1" applyAlignment="1">
      <alignment horizontal="left"/>
    </xf>
    <xf numFmtId="43" applyNumberFormat="1" fontId="4" applyFont="1" fillId="0" applyFill="1" borderId="2" applyBorder="1" xfId="4" applyProtection="1" applyAlignment="1">
      <alignment horizontal="left"/>
    </xf>
    <xf numFmtId="0" applyNumberFormat="1" fontId="4" applyFont="1" fillId="3" applyFill="1" borderId="2" applyBorder="1" xfId="0" applyAlignment="1">
      <alignment horizontal="left"/>
      <protection locked="0"/>
    </xf>
    <xf numFmtId="43" applyNumberFormat="1" fontId="4" applyFont="1" fillId="0" applyFill="1" borderId="2" applyBorder="1" xfId="1" applyProtection="1" applyAlignment="1">
      <alignment horizontal="right" vertical="top"/>
    </xf>
    <xf numFmtId="43" applyNumberFormat="1" fontId="4" applyFont="1" fillId="0" applyFill="1" borderId="2" applyBorder="1" xfId="1" applyProtection="1" applyAlignment="1">
      <alignment horizontal="center" vertical="top"/>
    </xf>
    <xf numFmtId="0" applyNumberFormat="1" fontId="7" applyFont="1" fillId="3" applyFill="1" borderId="2" applyBorder="1" xfId="0" applyProtection="1" applyAlignment="1">
      <alignment horizontal="center" vertical="top"/>
    </xf>
    <xf numFmtId="0" applyNumberFormat="1" fontId="4" applyFont="1" fillId="0" applyFill="1" borderId="2" applyBorder="1" xfId="0" applyAlignment="1">
      <alignment horizontal="left" vertical="center"/>
      <protection locked="0"/>
    </xf>
    <xf numFmtId="0" applyNumberFormat="1" fontId="4" applyFont="1" fillId="0" applyFill="1" borderId="2" applyBorder="1" xfId="0" applyAlignment="1">
      <alignment horizontal="center" vertical="center"/>
      <protection locked="0"/>
    </xf>
    <xf numFmtId="0" applyNumberFormat="1" fontId="4" applyFont="1" fillId="0" applyFill="1" borderId="2" applyBorder="1" xfId="0" applyProtection="1" applyAlignment="1">
      <alignment horizontal="center" vertical="center"/>
    </xf>
    <xf numFmtId="43" applyNumberFormat="1" fontId="4" applyFont="1" fillId="0" applyFill="1" borderId="2" applyBorder="1" xfId="1" applyProtection="1" applyAlignment="1">
      <alignment horizontal="center" vertical="center"/>
    </xf>
    <xf numFmtId="0" applyNumberFormat="1" fontId="4" applyFont="1" fillId="3" applyFill="1" borderId="2" applyBorder="1" xfId="0">
      <protection locked="0"/>
    </xf>
    <xf numFmtId="43" applyNumberFormat="1" fontId="4" applyFont="1" fillId="0" applyFill="1" borderId="2" applyBorder="1" xfId="1" applyProtection="1" applyAlignment="1">
      <alignment horizontal="right"/>
    </xf>
    <xf numFmtId="0" applyNumberFormat="1" fontId="5" applyFont="1" fillId="0" applyFill="1" borderId="2" applyBorder="1" xfId="0" applyProtection="1" applyAlignment="1">
      <alignment horizontal="center" vertical="center"/>
    </xf>
    <xf numFmtId="15" applyNumberFormat="1" fontId="4" applyFont="1" fillId="0" applyFill="1" borderId="2" applyBorder="1" xfId="0" applyProtection="1" applyAlignment="1">
      <alignment horizontal="right" vertical="top"/>
    </xf>
    <xf numFmtId="43" applyNumberFormat="1" fontId="4" applyFont="1" fillId="3" applyFill="1" borderId="2" applyBorder="1" xfId="10" applyProtection="1" applyAlignment="1">
      <alignment horizontal="left"/>
    </xf>
    <xf numFmtId="0" applyNumberFormat="1" fontId="4" applyFont="1" fillId="3" applyFill="1" borderId="2" applyBorder="1" xfId="0" applyProtection="1" applyAlignment="1">
      <alignment vertical="center"/>
    </xf>
    <xf numFmtId="0" applyNumberFormat="1" fontId="4" applyFont="1" fillId="3" applyFill="1" borderId="2" applyBorder="1" xfId="0" applyAlignment="1">
      <alignment horizontal="center" vertical="center"/>
      <protection locked="0"/>
    </xf>
    <xf numFmtId="0" applyNumberFormat="1" fontId="4" applyFont="1" fillId="3" applyFill="1" borderId="2" applyBorder="1" xfId="0" applyProtection="1" applyAlignment="1">
      <alignment horizontal="right" vertical="center"/>
    </xf>
    <xf numFmtId="0" applyNumberFormat="1" fontId="4" applyFont="1" fillId="3" applyFill="1" borderId="2" applyBorder="1" xfId="0" applyProtection="1" applyAlignment="1">
      <alignment horizontal="center" vertical="center"/>
    </xf>
    <xf numFmtId="43" applyNumberFormat="1" fontId="4" applyFont="1" fillId="3" applyFill="1" borderId="2" applyBorder="1" xfId="1" applyProtection="1" applyAlignment="1">
      <alignment horizontal="left" vertical="center"/>
    </xf>
    <xf numFmtId="43" applyNumberFormat="1" fontId="4" applyFont="1" fillId="0" applyFill="1" borderId="2" applyBorder="1" xfId="0" applyProtection="1"/>
    <xf numFmtId="0" applyNumberFormat="1" fontId="4" applyFont="1" fillId="0" applyFill="1" borderId="2" applyBorder="1" xfId="0">
      <protection locked="0"/>
    </xf>
    <xf numFmtId="4" applyNumberFormat="1" fontId="4" applyFont="1" fillId="0" applyFill="1" borderId="2" applyBorder="1" xfId="0" applyProtection="1"/>
    <xf numFmtId="0" applyNumberFormat="1" fontId="4" applyFont="1" fillId="3" applyFill="1" borderId="2" applyBorder="1" xfId="0" applyAlignment="1">
      <alignment vertical="center"/>
      <protection locked="0"/>
    </xf>
    <xf numFmtId="0" applyNumberFormat="1" fontId="6" applyFont="1" fillId="3" applyFill="1" borderId="2" applyBorder="1" xfId="0" applyAlignment="1">
      <alignment vertical="center"/>
      <protection locked="0"/>
    </xf>
    <xf numFmtId="0" applyNumberFormat="1" fontId="6" applyFont="1" fillId="3" applyFill="1" borderId="2" applyBorder="1" xfId="0" applyAlignment="1">
      <alignment horizontal="center" vertical="center"/>
      <protection locked="0"/>
    </xf>
    <xf numFmtId="0" applyNumberFormat="1" fontId="6" applyFont="1" fillId="3" applyFill="1" borderId="2" applyBorder="1" xfId="0" applyProtection="1" applyAlignment="1">
      <alignment horizontal="right" vertical="center"/>
    </xf>
    <xf numFmtId="43" applyNumberFormat="1" fontId="6" applyFont="1" fillId="3" applyFill="1" borderId="2" applyBorder="1" xfId="1" applyProtection="1" applyAlignment="1">
      <alignment horizontal="left" vertical="center"/>
    </xf>
    <xf numFmtId="0" applyNumberFormat="1" fontId="6" applyFont="1" fillId="3" applyFill="1" borderId="2" applyBorder="1" xfId="0" applyProtection="1" applyAlignment="1">
      <alignment horizontal="center" vertical="center"/>
    </xf>
    <xf numFmtId="43" applyNumberFormat="1" fontId="4" applyFont="1" fillId="3" applyFill="1" borderId="2" applyBorder="1" xfId="1" applyProtection="1" applyAlignment="1">
      <alignment horizontal="right"/>
    </xf>
    <xf numFmtId="0" applyNumberFormat="1" fontId="4" applyFont="1" fillId="0" applyFill="1" borderId="2" applyBorder="1" xfId="0" applyProtection="1" applyAlignment="1">
      <alignment horizontal="right" vertical="center"/>
    </xf>
    <xf numFmtId="43" applyNumberFormat="1" fontId="4" applyFont="1" fillId="0" applyFill="1" borderId="2" applyBorder="1" xfId="2" applyProtection="1" applyAlignment="1">
      <alignment horizontal="left"/>
    </xf>
    <xf numFmtId="43" applyNumberFormat="1" fontId="4" applyFont="1" fillId="0" applyFill="1" borderId="4" applyBorder="1" xfId="1" applyProtection="1" applyAlignment="1">
      <alignment horizontal="left"/>
    </xf>
    <xf numFmtId="43" applyNumberFormat="1" fontId="4" applyFont="1" fillId="3" applyFill="1" borderId="2" applyBorder="1" xfId="2" applyProtection="1" applyAlignment="1">
      <alignment horizontal="left"/>
    </xf>
    <xf numFmtId="43" applyNumberFormat="1" fontId="5" applyFont="1" fillId="0" applyFill="1" borderId="2" applyBorder="1" xfId="1" applyProtection="1" applyAlignment="1">
      <alignment horizontal="right" vertical="top"/>
    </xf>
    <xf numFmtId="0" applyNumberFormat="1" fontId="7" applyFont="1" fillId="0" applyFill="1" borderId="2" applyBorder="1" xfId="0" applyProtection="1" applyAlignment="1">
      <alignment horizontal="center" vertical="top"/>
    </xf>
    <xf numFmtId="43" applyNumberFormat="1" fontId="4" applyFont="1" fillId="3" applyFill="1" borderId="2" applyBorder="1" xfId="1" applyAlignment="1">
      <alignment horizontal="left"/>
      <protection locked="0"/>
    </xf>
    <xf numFmtId="0" applyNumberFormat="1" fontId="4" applyFont="1" fillId="3" applyFill="1" borderId="2" applyBorder="1" xfId="0" quotePrefix="1" applyProtection="1" applyAlignment="1">
      <alignment horizontal="right"/>
    </xf>
    <xf numFmtId="43" applyNumberFormat="1" fontId="4" applyFont="1" fillId="0" applyFill="1" borderId="2" applyBorder="1" xfId="1" applyProtection="1" applyAlignment="1">
      <alignment horizontal="center"/>
    </xf>
    <xf numFmtId="0" applyNumberFormat="1" fontId="4" applyFont="1" fillId="3" applyFill="1" borderId="2" applyBorder="1" xfId="0" applyAlignment="1">
      <alignment horizontal="right"/>
      <protection locked="0"/>
    </xf>
    <xf numFmtId="43" applyNumberFormat="1" fontId="4" applyFont="1" fillId="3" applyFill="1" borderId="2" applyBorder="1" xfId="1">
      <protection locked="0"/>
    </xf>
    <xf numFmtId="43" applyNumberFormat="1" fontId="4" applyFont="1" fillId="3" applyFill="1" borderId="2" applyBorder="1" xfId="1" applyProtection="1"/>
    <xf numFmtId="49" applyNumberFormat="1" fontId="4" applyFont="1" fillId="0" applyFill="1" borderId="2" applyBorder="1" xfId="0" applyProtection="1" applyAlignment="1">
      <alignment horizontal="center"/>
    </xf>
    <xf numFmtId="49" applyNumberFormat="1" fontId="4" applyFont="1" fillId="0" applyFill="1" borderId="2" applyBorder="1" xfId="0" applyProtection="1" applyAlignment="1">
      <alignment horizontal="right"/>
    </xf>
    <xf numFmtId="0" applyNumberFormat="1" fontId="4" applyFont="1" fillId="0" applyFill="1" borderId="2" applyBorder="1" xfId="0" applyProtection="1"/>
    <xf numFmtId="43" applyNumberFormat="1" fontId="4" applyFont="1" fillId="0" applyFill="1" borderId="2" applyBorder="1" xfId="1" applyProtection="1"/>
    <xf numFmtId="0" applyNumberFormat="1" fontId="5" applyFont="1" fillId="0" applyFill="1" borderId="2" applyBorder="1" xfId="0" applyProtection="1" applyAlignment="1">
      <alignment horizontal="right" vertical="center"/>
    </xf>
    <xf numFmtId="43" applyNumberFormat="1" fontId="4" applyFont="1" fillId="3" applyFill="1" borderId="2" applyBorder="1" xfId="1" applyProtection="1" applyAlignment="1">
      <alignment horizontal="right" vertical="top"/>
    </xf>
    <xf numFmtId="15" applyNumberFormat="1" fontId="4" applyFont="1" fillId="0" applyFill="1" borderId="2" applyBorder="1" xfId="11" applyProtection="1" applyAlignment="1">
      <alignment horizontal="left" vertical="center"/>
    </xf>
    <xf numFmtId="0" applyNumberFormat="1" fontId="4" applyFont="1" fillId="0" applyFill="1" borderId="2" applyBorder="1" xfId="0" applyProtection="1" applyAlignment="1">
      <alignment horizontal="left"/>
    </xf>
    <xf numFmtId="0" applyNumberFormat="1" fontId="4" applyFont="1" fillId="0" applyFill="1" borderId="2" applyBorder="1" xfId="0" quotePrefix="1" applyProtection="1" applyAlignment="1">
      <alignment horizontal="center"/>
    </xf>
    <xf numFmtId="49" applyNumberFormat="1" fontId="4" applyFont="1" fillId="0" applyFill="1" borderId="2" applyBorder="1" xfId="0" applyProtection="1"/>
    <xf numFmtId="0" applyNumberFormat="1" fontId="4" applyFont="1" fillId="0" applyFill="1" borderId="2" applyBorder="1" xfId="0" applyProtection="1" applyAlignment="1">
      <alignment horizontal="left" vertical="top"/>
    </xf>
    <xf numFmtId="4" applyNumberFormat="1" fontId="4" applyFont="1" fillId="0" applyFill="1" borderId="2" applyBorder="1" xfId="0" applyProtection="1" applyAlignment="1">
      <alignment horizontal="right"/>
    </xf>
    <xf numFmtId="0" applyNumberFormat="1" fontId="7" applyFont="1" fillId="4" applyFill="1" borderId="2" applyBorder="1" xfId="0" applyProtection="1" applyAlignment="1">
      <alignment horizontal="center" vertical="top"/>
    </xf>
    <xf numFmtId="0" applyNumberFormat="1" fontId="7" applyFont="1" fillId="4" applyFill="1" borderId="2" applyBorder="1" xfId="0" applyProtection="1" applyAlignment="1">
      <alignment horizontal="right" vertical="top"/>
    </xf>
    <xf numFmtId="43" applyNumberFormat="1" fontId="4" applyFont="1" fillId="3" applyFill="1" borderId="2" applyBorder="1" xfId="1" applyAlignment="1">
      <alignment horizontal="right" vertical="top"/>
      <protection locked="0"/>
    </xf>
    <xf numFmtId="0" applyNumberFormat="1" fontId="4" applyFont="1" fillId="0" applyFill="1" borderId="0" applyBorder="1" xfId="0" applyProtection="1"/>
    <xf numFmtId="0" applyNumberFormat="1" fontId="5" applyFont="1" fillId="0" applyFill="1" borderId="2" applyBorder="1" xfId="0" applyProtection="1" applyAlignment="1">
      <alignment vertical="center"/>
    </xf>
    <xf numFmtId="4" applyNumberFormat="1" fontId="5" applyFont="1" fillId="0" applyFill="1" borderId="2" applyBorder="1" xfId="0" applyProtection="1" applyAlignment="1">
      <alignment vertical="center"/>
    </xf>
    <xf numFmtId="49" applyNumberFormat="1" fontId="4" applyFont="1" fillId="0" applyFill="1" borderId="1" applyBorder="1" xfId="0" applyProtection="1" applyAlignment="1">
      <alignment horizontal="right" vertical="top"/>
    </xf>
    <xf numFmtId="15" applyNumberFormat="1" fontId="4" applyFont="1" fillId="0" applyFill="1" borderId="2" applyBorder="1" xfId="0" applyProtection="1" applyAlignment="1">
      <alignment horizontal="left" vertical="top"/>
    </xf>
    <xf numFmtId="0" applyNumberFormat="1" fontId="0" applyFont="1" fillId="0" applyFill="1" borderId="2" applyBorder="1" xfId="0" applyProtection="1"/>
    <xf numFmtId="0" applyNumberFormat="1" fontId="0" applyFont="1" fillId="3" applyFill="1" borderId="2" applyBorder="1" xfId="0" applyProtection="1"/>
    <xf numFmtId="0" applyNumberFormat="1" fontId="4" applyFont="1" fillId="3" applyFill="1" borderId="0" applyBorder="1" xfId="0" applyProtection="1"/>
    <xf numFmtId="0" applyNumberFormat="1" fontId="4" applyFont="1" fillId="0" applyFill="1" borderId="4" applyBorder="1" xfId="0" applyProtection="1" applyAlignment="1">
      <alignment horizontal="center" vertical="top"/>
    </xf>
    <xf numFmtId="0" applyNumberFormat="1" fontId="4" applyFont="1" fillId="0" applyFill="1" borderId="4" applyBorder="1" xfId="0" applyProtection="1" applyAlignment="1">
      <alignment horizontal="right" vertical="top"/>
    </xf>
    <xf numFmtId="43" applyNumberFormat="1" fontId="4" applyFont="1" fillId="0" applyFill="1" borderId="4" applyBorder="1" xfId="1" applyProtection="1" applyAlignment="1">
      <alignment horizontal="left" vertical="top"/>
    </xf>
    <xf numFmtId="0" applyNumberFormat="1" fontId="0" applyFont="1" fillId="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center"/>
    </xf>
    <xf numFmtId="0" applyNumberFormat="1" fontId="4" applyFont="1" fillId="3" applyFill="1" borderId="1" applyBorder="1" xfId="0" applyAlignment="1">
      <alignment horizontal="left" vertical="top"/>
      <protection locked="0"/>
    </xf>
    <xf numFmtId="0" applyNumberFormat="1" fontId="0" applyFont="1" fillId="3" applyFill="1" borderId="0" applyBorder="1" xfId="0" applyProtection="1" applyAlignment="1">
      <alignment horizontal="left"/>
    </xf>
    <xf numFmtId="167" applyNumberFormat="1" fontId="4" applyFont="1" fillId="0" applyFill="1" borderId="0" applyBorder="1" xfId="0" applyProtection="1"/>
    <xf numFmtId="0" applyNumberFormat="1" fontId="0" applyFont="1" fillId="5" applyFill="1" borderId="0" applyBorder="1" xfId="0" applyProtection="1" applyAlignment="1">
      <alignment horizontal="left"/>
    </xf>
    <xf numFmtId="167" applyNumberFormat="1" fontId="0" applyFont="1" fillId="5" applyFill="1" borderId="0" applyBorder="1" xfId="0" applyProtection="1" applyAlignment="1">
      <alignment horizontal="left"/>
    </xf>
    <xf numFmtId="167" applyNumberFormat="1" fontId="0" applyFont="1" fillId="0" applyFill="1" borderId="0" applyBorder="1" xfId="0" applyProtection="1"/>
    <xf numFmtId="167" applyNumberFormat="1" fontId="4" applyFont="1" fillId="3" applyFill="1" borderId="0" applyBorder="1" xfId="0" applyProtection="1"/>
    <xf numFmtId="43" applyNumberFormat="1" fontId="10" applyFont="1" fillId="3" applyFill="1" borderId="2" applyBorder="1" xfId="1" applyProtection="1" applyAlignment="1">
      <alignment horizontal="left" vertical="center"/>
    </xf>
    <xf numFmtId="4" applyNumberFormat="1" fontId="4" applyFont="1" fillId="3" applyFill="1" borderId="2" applyBorder="1" xfId="0" applyProtection="1"/>
    <xf numFmtId="0" applyNumberFormat="1" fontId="4" applyFont="1" fillId="0" applyFill="1" borderId="4" applyBorder="1" xfId="0" applyProtection="1" applyAlignment="1">
      <alignment horizontal="center"/>
    </xf>
    <xf numFmtId="167" applyNumberFormat="1" fontId="0" applyFont="1" fillId="3" applyFill="1" borderId="0" applyBorder="1" xfId="0" applyProtection="1" applyAlignment="1">
      <alignment horizontal="left"/>
    </xf>
    <xf numFmtId="43" applyNumberFormat="1" fontId="4" applyFont="1" fillId="0" applyFill="1" borderId="3" applyBorder="1" xfId="1" applyProtection="1" applyAlignment="1">
      <alignment horizontal="left"/>
    </xf>
    <xf numFmtId="0" applyNumberFormat="1" fontId="7" applyFont="1" fillId="4" applyFill="1" borderId="1" applyBorder="1" xfId="0" applyProtection="1" applyAlignment="1">
      <alignment horizontal="left" vertical="top"/>
    </xf>
    <xf numFmtId="0" applyNumberFormat="1" fontId="7" applyFont="1" fillId="4" applyFill="1" borderId="1" applyBorder="1" xfId="0" applyProtection="1" applyAlignment="1">
      <alignment horizontal="center" vertical="top"/>
    </xf>
    <xf numFmtId="0" applyNumberFormat="1" fontId="7" applyFont="1" fillId="4" applyFill="1" borderId="1" applyBorder="1" xfId="0" applyProtection="1" applyAlignment="1">
      <alignment horizontal="right" vertical="top"/>
    </xf>
    <xf numFmtId="43" applyNumberFormat="1" fontId="7" applyFont="1" fillId="4" applyFill="1" borderId="1" applyBorder="1" xfId="1" applyProtection="1" applyAlignment="1">
      <alignment horizontal="left" vertical="top"/>
    </xf>
    <xf numFmtId="43" applyNumberFormat="1" fontId="6" applyFont="1" fillId="3" applyFill="1" borderId="2" applyBorder="1" xfId="7" applyProtection="1" applyAlignment="1">
      <alignment horizontal="left" vertical="center"/>
    </xf>
    <xf numFmtId="43" applyNumberFormat="1" fontId="4" applyFont="1" fillId="0" applyFill="1" borderId="2" applyBorder="1" xfId="4" applyProtection="1" applyAlignment="1">
      <alignment horizontal="center"/>
    </xf>
    <xf numFmtId="0" applyNumberFormat="1" fontId="4" applyFont="1" fillId="0" applyFill="1" borderId="3" applyBorder="1" xfId="0" applyAlignment="1">
      <alignment horizontal="center"/>
      <protection locked="0"/>
    </xf>
    <xf numFmtId="43" applyNumberFormat="1" fontId="4" applyFont="1" fillId="0" applyFill="1" borderId="1" applyBorder="1" xfId="1" applyProtection="1" applyAlignment="1">
      <alignment horizontal="left" vertical="top"/>
    </xf>
    <xf numFmtId="0" applyNumberFormat="1" fontId="4" applyFont="1" fillId="0" applyFill="1" borderId="3" applyBorder="1" xfId="0" applyProtection="1" applyAlignment="1">
      <alignment horizontal="center" vertical="top"/>
    </xf>
    <xf numFmtId="9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 applyAlignment="1">
      <alignment horizontal="left" vertical="top"/>
    </xf>
    <xf numFmtId="0" applyNumberFormat="1" fontId="0" applyFont="1" fillId="0" applyFill="1" borderId="2" applyBorder="1" xfId="0" applyProtection="1" applyAlignment="1">
      <alignment horizontal="center" vertical="center"/>
    </xf>
    <xf numFmtId="15" applyNumberFormat="1" fontId="0" applyFont="1" fillId="0" applyFill="1" borderId="2" applyBorder="1" xfId="0" applyProtection="1" applyAlignment="1">
      <alignment horizontal="center" vertical="center"/>
    </xf>
    <xf numFmtId="15" applyNumberFormat="1" fontId="4" applyFont="1" fillId="0" applyFill="1" borderId="2" applyBorder="1" xfId="0" applyProtection="1" applyAlignment="1">
      <alignment horizontal="center" vertical="center"/>
    </xf>
    <xf numFmtId="43" applyNumberFormat="1" fontId="4" applyFont="1" fillId="3" applyFill="1" borderId="2" applyBorder="1" xfId="8" applyProtection="1" applyAlignment="1">
      <alignment horizontal="left" vertical="center"/>
    </xf>
    <xf numFmtId="43" applyNumberFormat="1" fontId="4" applyFont="1" fillId="3" applyFill="1" borderId="2" applyBorder="1" xfId="1" applyProtection="1" applyAlignment="1">
      <alignment vertical="center"/>
    </xf>
    <xf numFmtId="43" applyNumberFormat="1" fontId="0" applyFont="1" fillId="3" applyFill="1" borderId="0" applyBorder="1" xfId="1" applyProtection="1"/>
    <xf numFmtId="0" applyNumberFormat="1" fontId="7" applyFont="1" fillId="3" applyFill="1" borderId="1" applyBorder="1" xfId="0" applyProtection="1" applyAlignment="1">
      <alignment horizontal="left" vertical="top"/>
    </xf>
    <xf numFmtId="0" applyNumberFormat="1" fontId="0" applyFont="1" fillId="0" applyFill="1" borderId="2" applyBorder="1" xfId="0" applyProtection="1" applyAlignment="1">
      <alignment horizontal="left" vertical="center"/>
    </xf>
    <xf numFmtId="0" applyNumberFormat="1" fontId="4" applyFont="1" fillId="5" applyFill="1" borderId="2" applyBorder="1" xfId="0" applyProtection="1" applyAlignment="1">
      <alignment horizontal="left" vertical="top"/>
    </xf>
    <xf numFmtId="0" applyNumberFormat="1" fontId="4" applyFont="1" fillId="5" applyFill="1" borderId="2" applyBorder="1" xfId="0" applyAlignment="1">
      <alignment horizontal="left" vertical="top"/>
      <protection locked="0"/>
    </xf>
    <xf numFmtId="0" applyNumberFormat="1" fontId="4" applyFont="1" fillId="0" applyFill="1" borderId="2" applyBorder="1" xfId="0" applyProtection="1" applyAlignment="1">
      <alignment horizontal="left" vertical="center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4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2" applyBorder="1" xfId="0" applyAlignment="1">
      <alignment horizontal="center"/>
      <protection locked="0"/>
    </xf>
    <xf numFmtId="15" applyNumberFormat="1" fontId="0" applyFont="1" fillId="0" applyFill="1" borderId="2" applyBorder="1" xfId="0" applyProtection="1" applyAlignment="1">
      <alignment horizontal="center"/>
    </xf>
    <xf numFmtId="15" applyNumberFormat="1" fontId="4" applyFont="1" fillId="0" applyFill="1" borderId="2" applyBorder="1" xfId="2" applyProtection="1" applyAlignment="1">
      <alignment horizontal="center" vertical="center"/>
    </xf>
    <xf numFmtId="0" applyNumberFormat="1" fontId="0" applyFont="1" fillId="3" applyFill="1" borderId="2" applyBorder="1" xfId="0" applyProtection="1" applyAlignment="1">
      <alignment horizontal="center"/>
    </xf>
    <xf numFmtId="43" applyNumberFormat="1" fontId="0" applyFont="1" fillId="0" applyFill="1" borderId="0" applyBorder="1" xfId="0" applyProtection="1" applyAlignment="1">
      <alignment horizontal="center"/>
    </xf>
    <xf numFmtId="15" applyNumberFormat="1" fontId="0" applyFont="1" fillId="0" applyFill="1" borderId="2" applyBorder="1" xfId="2" applyProtection="1" applyAlignment="1">
      <alignment horizontal="center" vertical="center"/>
    </xf>
    <xf numFmtId="3" applyNumberFormat="1" fontId="4" applyFont="1" fillId="0" applyFill="1" borderId="2" applyBorder="1" xfId="0" applyProtection="1" applyAlignment="1">
      <alignment horizontal="right" vertical="top"/>
    </xf>
    <xf numFmtId="0" applyNumberFormat="1" fontId="9" applyFont="1" fillId="3" applyFill="1" borderId="2" applyBorder="1" xfId="0" applyProtection="1" applyAlignment="1">
      <alignment horizontal="left" vertical="center"/>
    </xf>
    <xf numFmtId="0" applyNumberFormat="1" fontId="9" applyFont="1" fillId="3" applyFill="1" borderId="2" applyBorder="1" xfId="0" applyAlignment="1">
      <alignment vertical="center"/>
      <protection locked="0"/>
    </xf>
    <xf numFmtId="0" applyNumberFormat="1" fontId="0" applyFont="1" fillId="0" applyFill="1" borderId="0" applyBorder="1" xfId="0" applyProtection="1" applyAlignment="1">
      <alignment horizontal="center"/>
    </xf>
    <xf numFmtId="15" applyNumberFormat="1" fontId="4" applyFont="1" fillId="3" applyFill="1" borderId="2" applyBorder="1" xfId="0" applyProtection="1" applyAlignment="1">
      <alignment horizontal="left" vertical="top"/>
    </xf>
    <xf numFmtId="15" applyNumberFormat="1" fontId="4" applyFont="1" fillId="0" applyFill="1" borderId="2" applyBorder="1" xfId="1" applyProtection="1" applyAlignment="1">
      <alignment horizontal="left"/>
    </xf>
    <xf numFmtId="0" applyNumberFormat="1" fontId="5" applyFont="1" fillId="0" applyFill="1" borderId="2" applyBorder="1" xfId="0" applyProtection="1" applyAlignment="1">
      <alignment horizontal="right" vertical="top"/>
    </xf>
    <xf numFmtId="0" applyNumberFormat="1" fontId="4" applyFont="1" fillId="0" applyFill="1" borderId="2" applyBorder="1" xfId="0" applyProtection="1" applyAlignment="1">
      <alignment horizontal="right" wrapText="1"/>
    </xf>
    <xf numFmtId="0" applyNumberFormat="1" fontId="4" applyFont="1" fillId="0" applyFill="1" borderId="2" applyBorder="1" xfId="0" applyAlignment="1">
      <alignment horizontal="right"/>
      <protection locked="0"/>
    </xf>
    <xf numFmtId="0" applyNumberFormat="1" fontId="7" applyFont="1" fillId="0" applyFill="1" borderId="2" applyBorder="1" xfId="0" applyProtection="1" applyAlignment="1">
      <alignment horizontal="right"/>
    </xf>
    <xf numFmtId="0" applyNumberFormat="1" fontId="4" applyFont="1" fillId="0" applyFill="1" borderId="2" applyBorder="1" xfId="0" applyProtection="1" applyAlignment="1">
      <alignment vertical="top"/>
    </xf>
    <xf numFmtId="0" applyNumberFormat="1" fontId="4" applyFont="1" fillId="0" applyFill="1" borderId="2" applyBorder="1" xfId="0" applyAlignment="1">
      <alignment horizontal="right"/>
      <protection locked="0"/>
    </xf>
    <xf numFmtId="0" applyNumberFormat="1" fontId="4" applyFont="1" fillId="0" applyFill="1" borderId="2" applyBorder="1" xfId="0" applyProtection="1" applyAlignment="1">
      <alignment horizontal="right" vertical="top"/>
    </xf>
    <xf numFmtId="0" applyNumberFormat="1" fontId="4" applyFont="1" fillId="0" applyFill="1" borderId="2" applyBorder="1" xfId="0" applyProtection="1" applyAlignment="1">
      <alignment horizontal="right" wrapText="1"/>
    </xf>
    <xf numFmtId="4" applyNumberFormat="1" fontId="4" applyFont="1" fillId="0" applyFill="1" borderId="2" applyBorder="1" xfId="0" applyProtection="1" applyAlignment="1">
      <alignment horizontal="center"/>
    </xf>
    <xf numFmtId="49" applyNumberFormat="1" fontId="4" applyFont="1" fillId="0" applyFill="1" borderId="2" applyBorder="1" xfId="0" applyProtection="1" applyAlignment="1">
      <alignment horizontal="right" vertical="top"/>
    </xf>
    <xf numFmtId="0" applyNumberFormat="1" fontId="4" applyFont="1" fillId="3" applyFill="1" borderId="2" applyBorder="1" xfId="0" applyProtection="1" applyAlignment="1">
      <alignment horizontal="right" vertical="top" wrapText="1"/>
    </xf>
    <xf numFmtId="0" applyNumberFormat="1" fontId="0" applyFont="1" fillId="0" applyFill="1" borderId="2" applyBorder="1" xfId="0" applyProtection="1" applyAlignment="1">
      <alignment horizontal="right"/>
    </xf>
    <xf numFmtId="0" applyNumberFormat="1" fontId="4" applyFont="1" fillId="0" applyFill="1" borderId="2" applyBorder="1" xfId="0" quotePrefix="1" applyProtection="1" applyAlignment="1">
      <alignment horizontal="right"/>
    </xf>
    <xf numFmtId="0" applyNumberFormat="1" fontId="0" applyFont="1" fillId="0" applyFill="1" borderId="4" applyBorder="1" xfId="0" applyProtection="1"/>
    <xf numFmtId="164" applyNumberFormat="1" fontId="3" applyFont="1" fillId="2" applyFill="1" borderId="2" applyBorder="1" xfId="12" applyProtection="1" applyAlignment="1">
      <alignment horizontal="right" vertical="center"/>
    </xf>
    <xf numFmtId="0" applyNumberFormat="1" fontId="4" applyFont="1" fillId="0" applyFill="1" borderId="2" applyBorder="1" xfId="0" applyProtection="1" applyAlignment="1">
      <alignment horizontal="center" vertical="top"/>
    </xf>
    <xf numFmtId="0" applyNumberFormat="1" fontId="4" applyFont="1" fillId="0" applyFill="1" borderId="1" applyBorder="1" xfId="0" applyProtection="1" applyAlignment="1">
      <alignment horizontal="center" vertical="top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11" applyFont="1" fillId="4" applyFill="1" borderId="5" applyBorder="1" xfId="0" applyProtection="1" applyAlignment="1">
      <alignment vertical="center"/>
    </xf>
    <xf numFmtId="0" applyNumberFormat="1" fontId="11" applyFont="1" fillId="4" applyFill="1" borderId="6" applyBorder="1" xfId="0" applyProtection="1" applyAlignment="1">
      <alignment horizontal="center" vertical="center"/>
    </xf>
    <xf numFmtId="43" applyNumberFormat="1" fontId="4" applyFont="1" fillId="0" applyFill="1" borderId="2" applyBorder="1" xfId="2" applyProtection="1" applyAlignment="1">
      <alignment horizontal="left" vertical="center"/>
    </xf>
    <xf numFmtId="49" applyNumberFormat="1" fontId="4" applyFont="1" fillId="0" applyFill="1" borderId="2" applyBorder="1" xfId="0" applyProtection="1" applyAlignment="1">
      <alignment vertical="center"/>
    </xf>
    <xf numFmtId="49" applyNumberFormat="1" fontId="4" applyFont="1" fillId="0" applyFill="1" borderId="2" applyBorder="1" xfId="0" applyProtection="1" applyAlignment="1">
      <alignment horizontal="center" vertical="center"/>
    </xf>
    <xf numFmtId="49" applyNumberFormat="1" fontId="4" applyFont="1" fillId="0" applyFill="1" borderId="2" applyBorder="1" xfId="0" applyProtection="1" applyAlignment="1">
      <alignment horizontal="right" vertical="center"/>
    </xf>
    <xf numFmtId="43" applyNumberFormat="1" fontId="4" applyFont="1" fillId="0" applyFill="1" borderId="2" applyBorder="1" xfId="1" applyAlignment="1">
      <alignment horizontal="left" vertical="center"/>
      <protection locked="0"/>
    </xf>
    <xf numFmtId="43" applyNumberFormat="1" fontId="4" applyFont="1" fillId="0" applyFill="1" borderId="2" applyBorder="1" xfId="1" applyProtection="1" applyAlignment="1">
      <alignment vertical="center"/>
    </xf>
    <xf numFmtId="43" applyNumberFormat="1" fontId="4" applyFont="1" fillId="0" applyFill="1" borderId="2" applyBorder="1" xfId="0" applyProtection="1" applyAlignment="1">
      <alignment vertical="center"/>
    </xf>
    <xf numFmtId="43" applyNumberFormat="1" fontId="4" applyFont="1" fillId="0" applyFill="1" borderId="2" applyBorder="1" xfId="1" applyProtection="1" applyAlignment="1">
      <alignment horizontal="left" vertical="center"/>
    </xf>
    <xf numFmtId="43" applyNumberFormat="1" fontId="4" applyFont="1" fillId="0" applyFill="1" borderId="2" applyBorder="1" xfId="1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5" applyFont="1" fillId="0" applyFill="1" borderId="2" applyBorder="1" xfId="0" applyProtection="1" applyAlignment="1">
      <alignment horizontal="center" vertical="top"/>
    </xf>
    <xf numFmtId="15" applyNumberFormat="1" fontId="4" applyFont="1" fillId="0" applyFill="1" borderId="2" applyBorder="1" xfId="0" applyProtection="1" applyAlignment="1">
      <alignment horizontal="center" vertical="top"/>
    </xf>
    <xf numFmtId="0" applyNumberFormat="1" fontId="4" applyFont="1" fillId="3" applyFill="1" borderId="2" applyBorder="1" xfId="0" applyProtection="1" applyAlignment="1">
      <alignment horizontal="right" vertical="top"/>
    </xf>
    <xf numFmtId="4" applyNumberFormat="1" fontId="4" applyFont="1" fillId="3" applyFill="1" borderId="2" applyBorder="1" xfId="0" applyProtection="1" applyAlignment="1">
      <alignment horizontal="center" vertical="top"/>
    </xf>
    <xf numFmtId="43" applyNumberFormat="1" fontId="12" applyFont="1" fillId="0" applyFill="1" borderId="2" applyBorder="1" xfId="11" applyProtection="1" applyAlignment="1">
      <alignment horizontal="left"/>
    </xf>
    <xf numFmtId="49" applyNumberFormat="1" fontId="4" applyFont="1" fillId="3" applyFill="1" borderId="2" applyBorder="1" xfId="0" applyProtection="1" applyAlignment="1">
      <alignment horizontal="center"/>
    </xf>
    <xf numFmtId="49" applyNumberFormat="1" fontId="4" applyFont="1" fillId="0" applyFill="1" borderId="2" applyBorder="1" xfId="0" applyProtection="1" applyAlignment="1">
      <alignment horizontal="left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43" applyNumberFormat="1" fontId="4" applyFont="1" fillId="0" applyFill="1" borderId="2" applyBorder="1" xfId="1" applyProtection="1" applyAlignment="1">
      <alignment horizontal="center" vertical="center"/>
    </xf>
    <xf numFmtId="43" applyNumberFormat="1" fontId="4" applyFont="1" fillId="0" applyFill="1" borderId="2" applyBorder="1" xfId="1" applyAlignment="1">
      <alignment horizontal="center" vertical="center"/>
      <protection locked="0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7" applyFont="1" fillId="4" applyFill="1" borderId="2" applyBorder="1" xfId="0" applyProtection="1" applyAlignment="1">
      <alignment horizontal="left" vertical="top"/>
    </xf>
    <xf numFmtId="0" applyNumberFormat="1" fontId="7" applyFont="1" fillId="4" applyFill="1" borderId="7" applyBorder="1" xfId="0" applyProtection="1" applyAlignment="1">
      <alignment horizontal="center" vertical="top"/>
    </xf>
    <xf numFmtId="0" applyNumberFormat="1" fontId="5" applyFont="1" fillId="4" applyFill="1" borderId="2" applyBorder="1" xfId="0" applyProtection="1" applyAlignment="1">
      <alignment horizontal="right" vertical="center"/>
    </xf>
    <xf numFmtId="0" applyNumberFormat="1" fontId="4" applyFont="1" fillId="3" applyFill="1" borderId="2" applyBorder="1" xfId="0" applyAlignment="1">
      <alignment horizontal="left" vertical="center"/>
      <protection locked="0"/>
    </xf>
    <xf numFmtId="43" applyNumberFormat="1" fontId="4" applyFont="1" fillId="0" applyFill="1" borderId="2" applyBorder="1" xfId="1" applyProtection="1" applyAlignment="1">
      <alignment horizontal="right" vertical="center"/>
    </xf>
    <xf numFmtId="0" applyNumberFormat="1" fontId="0" applyFont="1" fillId="0" applyFill="1" borderId="2" applyBorder="1" xfId="0" applyProtection="1" applyAlignment="1">
      <alignment vertical="center"/>
    </xf>
    <xf numFmtId="0" applyNumberFormat="1" fontId="4" applyFont="1" fillId="0" applyFill="1" borderId="4" applyBorder="1" xfId="0" applyProtection="1" applyAlignment="1">
      <alignment horizontal="left" vertical="top"/>
    </xf>
    <xf numFmtId="0" applyNumberFormat="1" fontId="4" applyFont="1" fillId="0" applyFill="1" borderId="4" applyBorder="1" xfId="0" applyProtection="1" applyAlignment="1">
      <alignment horizontal="right"/>
    </xf>
    <xf numFmtId="43" applyNumberFormat="1" fontId="4" applyFont="1" fillId="0" applyFill="1" borderId="4" applyBorder="1" xfId="11" applyProtection="1" applyAlignment="1">
      <alignment horizontal="left"/>
    </xf>
    <xf numFmtId="0" applyNumberFormat="1" fontId="4" applyFont="1" fillId="0" applyFill="1" borderId="3" applyBorder="1" xfId="0" applyProtection="1" applyAlignment="1">
      <alignment horizontal="left" vertical="top"/>
    </xf>
    <xf numFmtId="0" applyNumberFormat="1" fontId="4" applyFont="1" fillId="0" applyFill="1" borderId="3" applyBorder="1" xfId="0" applyProtection="1" applyAlignment="1">
      <alignment horizontal="right" vertical="top"/>
    </xf>
    <xf numFmtId="0" applyNumberFormat="1" fontId="11" applyFont="1" fillId="4" applyFill="1" borderId="5" applyBorder="1" xfId="0" applyProtection="1" applyAlignment="1">
      <alignment horizontal="left" vertical="center"/>
    </xf>
    <xf numFmtId="0" applyNumberFormat="1" fontId="11" applyFont="1" fillId="4" applyFill="1" borderId="6" applyBorder="1" xfId="0" applyProtection="1" applyAlignment="1">
      <alignment vertical="center"/>
    </xf>
    <xf numFmtId="43" applyNumberFormat="1" fontId="4" applyFont="1" fillId="0" applyFill="1" borderId="8" applyBorder="1" xfId="1" applyProtection="1" applyAlignment="1">
      <alignment horizontal="left" vertical="top"/>
    </xf>
    <xf numFmtId="0" applyNumberFormat="1" fontId="0" applyFont="1" fillId="0" applyFill="1" borderId="0" applyBorder="1" xfId="0" applyProtection="1"/>
    <xf numFmtId="0" applyNumberFormat="1" fontId="0" applyFont="1" fillId="3" applyFill="1" borderId="2" applyBorder="1" xfId="0" applyProtection="1" applyAlignment="1">
      <alignment horizontal="right"/>
    </xf>
    <xf numFmtId="0" applyNumberFormat="1" fontId="4" applyFont="1" fillId="3" applyFill="1" borderId="2" applyBorder="1" xfId="0" applyAlignment="1">
      <alignment horizontal="right" vertical="center"/>
      <protection locked="0"/>
    </xf>
    <xf numFmtId="43" applyNumberFormat="1" fontId="4" applyFont="1" fillId="0" applyFill="1" borderId="2" applyBorder="1" xfId="2" applyProtection="1" applyAlignment="1">
      <alignment horizontal="left" vertical="center"/>
    </xf>
    <xf numFmtId="43" applyNumberFormat="1" fontId="4" applyFont="1" fillId="3" applyFill="1" borderId="2" applyBorder="1" xfId="1" applyAlignment="1">
      <alignment horizontal="left" vertical="center"/>
      <protection locked="0"/>
    </xf>
    <xf numFmtId="0" applyNumberFormat="1" fontId="0" applyFont="1" fillId="3" applyFill="1" borderId="0" applyBorder="1" xfId="0" applyProtection="1" applyAlignment="1">
      <alignment horizontal="center"/>
    </xf>
    <xf numFmtId="0" applyNumberFormat="1" fontId="11" applyFont="1" fillId="4" applyFill="1" borderId="6" applyBorder="1" xfId="0" applyProtection="1" applyAlignment="1">
      <alignment horizontal="right" vertical="center"/>
    </xf>
    <xf numFmtId="0" applyNumberFormat="1" fontId="4" applyFont="1" fillId="0" applyFill="1" borderId="2" applyBorder="1" xfId="0" applyAlignment="1">
      <alignment horizontal="right" vertical="top"/>
      <protection locked="0"/>
    </xf>
    <xf numFmtId="0" applyNumberFormat="1" fontId="6" applyFont="1" fillId="3" applyFill="1" borderId="2" applyBorder="1" xfId="0" applyAlignment="1">
      <alignment horizontal="right" vertical="top"/>
      <protection locked="0"/>
    </xf>
    <xf numFmtId="43" applyNumberFormat="1" fontId="4" applyFont="1" fillId="0" applyFill="1" borderId="8" applyBorder="1" xfId="11" applyProtection="1" applyAlignment="1">
      <alignment horizontal="left"/>
    </xf>
    <xf numFmtId="15" applyNumberFormat="1" fontId="0" applyFont="1" fillId="0" applyFill="1" borderId="2" applyBorder="1" xfId="10" applyProtection="1" applyAlignment="1">
      <alignment horizontal="center" vertical="center"/>
    </xf>
    <xf numFmtId="0" applyNumberFormat="1" fontId="7" applyFont="1" fillId="4" applyFill="1" borderId="9" applyBorder="1" xfId="0" applyProtection="1" applyAlignment="1">
      <alignment horizontal="left" vertical="top"/>
    </xf>
    <xf numFmtId="0" applyNumberFormat="1" fontId="7" applyFont="1" fillId="4" applyFill="1" borderId="7" applyBorder="1" xfId="0" applyProtection="1" applyAlignment="1">
      <alignment horizontal="right" vertical="top"/>
    </xf>
    <xf numFmtId="43" applyNumberFormat="1" fontId="7" applyFont="1" fillId="4" applyFill="1" borderId="7" applyBorder="1" xfId="1" applyProtection="1" applyAlignment="1">
      <alignment horizontal="left" vertical="top"/>
    </xf>
    <xf numFmtId="43" applyNumberFormat="1" fontId="7" applyFont="1" fillId="4" applyFill="1" borderId="7" applyBorder="1" xfId="0" applyProtection="1" applyAlignment="1">
      <alignment horizontal="left" vertical="top"/>
    </xf>
    <xf numFmtId="0" applyNumberFormat="1" fontId="12" applyFont="1" fillId="3" applyFill="1" borderId="2" applyBorder="1" xfId="0" applyAlignment="1">
      <alignment horizontal="right" vertical="top"/>
      <protection locked="0"/>
    </xf>
    <xf numFmtId="0" applyNumberFormat="1" fontId="0" applyFont="1" fillId="6" applyFill="1" borderId="2" applyBorder="1" xfId="0">
      <protection locked="0"/>
    </xf>
    <xf numFmtId="0" applyNumberFormat="1" fontId="0" applyFont="1" fillId="6" applyFill="1" borderId="0" applyBorder="1" xfId="0" applyProtection="1"/>
    <xf numFmtId="167" applyNumberFormat="1" fontId="0" applyFont="1" fillId="6" applyFill="1" borderId="0" applyBorder="1" xfId="0" applyProtection="1"/>
    <xf numFmtId="0" applyNumberFormat="1" fontId="4" applyFont="1" fillId="3" applyFill="1" borderId="2" applyBorder="1" xfId="0" applyAlignment="1">
      <alignment horizontal="left" vertical="top" wrapText="1"/>
      <protection locked="0"/>
    </xf>
    <xf numFmtId="43" applyNumberFormat="1" fontId="4" applyFont="1" fillId="0" applyFill="1" borderId="2" applyBorder="1" xfId="9" applyProtection="1" applyAlignment="1">
      <alignment horizontal="left"/>
    </xf>
    <xf numFmtId="0" applyNumberFormat="1" fontId="7" applyFont="1" fillId="3" applyFill="1" borderId="2" applyBorder="1" xfId="0" applyProtection="1" applyAlignment="1">
      <alignment horizontal="center"/>
    </xf>
    <xf numFmtId="0" applyNumberFormat="1" fontId="4" applyFont="1" fillId="3" applyFill="1" borderId="2" applyBorder="1" xfId="0" applyProtection="1" applyAlignment="1">
      <alignment horizontal="right" wrapText="1"/>
    </xf>
    <xf numFmtId="0" applyNumberFormat="1" fontId="5" applyFont="1" fillId="3" applyFill="1" borderId="2" applyBorder="1" xfId="0" applyProtection="1" applyAlignment="1">
      <alignment horizontal="center" vertical="center"/>
    </xf>
    <xf numFmtId="43" applyNumberFormat="1" fontId="4" applyFont="1" fillId="3" applyFill="1" borderId="8" applyBorder="1" xfId="1" applyProtection="1" applyAlignment="1">
      <alignment horizontal="left"/>
    </xf>
    <xf numFmtId="43" applyNumberFormat="1" fontId="11" applyFont="1" fillId="4" applyFill="1" borderId="6" applyBorder="1" xfId="0" applyProtection="1" applyAlignment="1">
      <alignment horizontal="left" vertical="center"/>
    </xf>
    <xf numFmtId="0" applyNumberFormat="1" fontId="4" applyFont="1" fillId="0" applyFill="1" borderId="3" applyBorder="1" xfId="0" applyAlignment="1">
      <alignment horizontal="left"/>
      <protection locked="0"/>
    </xf>
    <xf numFmtId="43" applyNumberFormat="1" fontId="4" applyFont="1" fillId="0" applyFill="1" borderId="3" applyBorder="1" xfId="1" applyAlignment="1">
      <alignment horizontal="left"/>
      <protection locked="0"/>
    </xf>
    <xf numFmtId="15" applyNumberFormat="1" fontId="4" applyFont="1" fillId="0" applyFill="1" borderId="2" applyBorder="1" xfId="0" applyProtection="1" applyAlignment="1">
      <alignment horizontal="left" vertical="center"/>
    </xf>
    <xf numFmtId="0" applyNumberFormat="1" fontId="4" applyFont="1" fillId="0" applyFill="1" borderId="4" applyBorder="1" xfId="0">
      <protection locked="0"/>
    </xf>
    <xf numFmtId="0" applyNumberFormat="1" fontId="4" applyFont="1" fillId="0" applyFill="1" borderId="4" applyBorder="1" xfId="0" applyAlignment="1">
      <alignment horizontal="center"/>
      <protection locked="0"/>
    </xf>
    <xf numFmtId="0" applyNumberFormat="1" fontId="4" applyFont="1" fillId="0" applyFill="1" borderId="4" applyBorder="1" xfId="0" applyProtection="1" applyAlignment="1">
      <alignment horizontal="right"/>
    </xf>
    <xf numFmtId="43" applyNumberFormat="1" fontId="4" applyFont="1" fillId="0" applyFill="1" borderId="4" applyBorder="1" xfId="11" applyProtection="1" applyAlignment="1">
      <alignment horizontal="left"/>
    </xf>
    <xf numFmtId="49" applyNumberFormat="1" fontId="4" applyFont="1" fillId="0" applyFill="1" borderId="4" applyBorder="1" xfId="0" applyProtection="1" applyAlignment="1">
      <alignment horizontal="center"/>
    </xf>
    <xf numFmtId="43" applyNumberFormat="1" fontId="4" applyFont="1" fillId="0" applyFill="1" borderId="4" applyBorder="1" xfId="1" applyAlignment="1">
      <alignment horizontal="left"/>
      <protection locked="0"/>
    </xf>
    <xf numFmtId="43" applyNumberFormat="1" fontId="4" applyFont="1" fillId="0" applyFill="1" borderId="4" applyBorder="1" xfId="2" applyProtection="1" applyAlignment="1">
      <alignment horizontal="left"/>
    </xf>
    <xf numFmtId="43" applyNumberFormat="1" fontId="4" applyFont="1" fillId="0" applyFill="1" borderId="8" applyBorder="1" xfId="1" applyProtection="1" applyAlignment="1">
      <alignment horizontal="left"/>
    </xf>
    <xf numFmtId="43" applyNumberFormat="1" fontId="4" applyFont="1" fillId="3" applyFill="1" borderId="8" applyBorder="1" xfId="2" applyProtection="1" applyAlignment="1">
      <alignment horizontal="left"/>
    </xf>
    <xf numFmtId="0" applyNumberFormat="1" fontId="4" applyFont="1" fillId="0" applyFill="1" borderId="3" applyBorder="1" xfId="0">
      <protection locked="0"/>
    </xf>
    <xf numFmtId="0" applyNumberFormat="1" fontId="4" applyFont="1" fillId="0" applyFill="1" borderId="4" applyBorder="1" xfId="0" applyProtection="1" applyAlignment="1">
      <alignment horizontal="left"/>
    </xf>
    <xf numFmtId="0" applyNumberFormat="1" fontId="4" applyFont="1" fillId="0" applyFill="1" borderId="4" applyBorder="1" xfId="0" applyProtection="1" applyAlignment="1">
      <alignment horizontal="center"/>
    </xf>
    <xf numFmtId="0" applyNumberFormat="1" fontId="7" applyFont="1" fillId="4" applyFill="1" borderId="4" applyBorder="1" xfId="0" applyProtection="1" applyAlignment="1">
      <alignment horizontal="center" vertical="top"/>
    </xf>
    <xf numFmtId="43" applyNumberFormat="1" fontId="4" applyFont="1" fillId="0" applyFill="1" borderId="4" applyBorder="1" xfId="1" applyProtection="1" applyAlignment="1">
      <alignment horizontal="left"/>
    </xf>
    <xf numFmtId="0" applyNumberFormat="1" fontId="4" applyFont="1" fillId="3" applyFill="1" borderId="4" applyBorder="1" xfId="0" applyProtection="1"/>
    <xf numFmtId="0" applyNumberFormat="1" fontId="7" applyFont="1" fillId="0" applyFill="1" borderId="4" applyBorder="1" xfId="0" applyProtection="1" applyAlignment="1">
      <alignment horizontal="center"/>
    </xf>
    <xf numFmtId="0" applyNumberFormat="1" fontId="4" applyFont="1" fillId="0" applyFill="1" borderId="4" applyBorder="1" xfId="0" applyProtection="1" applyAlignment="1">
      <alignment horizontal="center" wrapText="1"/>
    </xf>
    <xf numFmtId="0" applyNumberFormat="1" fontId="4" applyFont="1" fillId="0" applyFill="1" borderId="4" applyBorder="1" xfId="0" applyProtection="1" applyAlignment="1">
      <alignment horizontal="center" vertical="center"/>
    </xf>
    <xf numFmtId="43" applyNumberFormat="1" fontId="4" applyFont="1" fillId="0" applyFill="1" borderId="4" applyBorder="1" xfId="1" applyProtection="1" applyAlignment="1">
      <alignment horizontal="right"/>
    </xf>
    <xf numFmtId="0" applyNumberFormat="1" fontId="4" applyFont="1" fillId="3" applyFill="1" borderId="4" applyBorder="1" xfId="0" applyProtection="1" applyAlignment="1">
      <alignment horizontal="center"/>
    </xf>
    <xf numFmtId="43" applyNumberFormat="1" fontId="0" applyFont="1" fillId="0" applyFill="1" borderId="4" applyBorder="1" xfId="1" applyProtection="1" applyAlignment="1">
      <alignment horizontal="left"/>
    </xf>
    <xf numFmtId="0" applyNumberFormat="1" fontId="4" applyFont="1" fillId="0" applyFill="1" borderId="2" applyBorder="1" xfId="0" applyProtection="1" applyAlignment="1">
      <alignment horizontal="center" wrapText="1"/>
    </xf>
    <xf numFmtId="0" applyNumberFormat="1" fontId="4" applyFont="1" fillId="0" applyFill="1" borderId="2" applyBorder="1" xfId="0" applyProtection="1" applyAlignment="1">
      <alignment horizontal="center" wrapText="1"/>
    </xf>
    <xf numFmtId="4" applyNumberFormat="1" fontId="7" applyFont="1" fillId="4" applyFill="1" borderId="2" applyBorder="1" xfId="0" applyProtection="1" applyAlignment="1">
      <alignment horizontal="left" vertical="top"/>
    </xf>
    <xf numFmtId="4" applyNumberFormat="1" fontId="7" applyFont="1" fillId="4" applyFill="1" borderId="2" applyBorder="1" xfId="0" applyProtection="1" applyAlignment="1">
      <alignment horizontal="right" vertical="top"/>
    </xf>
    <xf numFmtId="4" applyNumberFormat="1" fontId="7" applyFont="1" fillId="4" applyFill="1" borderId="7" applyBorder="1" xfId="0" applyProtection="1" applyAlignment="1">
      <alignment horizontal="left" vertical="top"/>
    </xf>
    <xf numFmtId="4" applyNumberFormat="1" fontId="7" applyFont="1" fillId="4" applyFill="1" borderId="1" applyBorder="1" xfId="0" applyProtection="1" applyAlignment="1">
      <alignment horizontal="right" vertical="top"/>
    </xf>
    <xf numFmtId="15" applyNumberFormat="1" fontId="4" applyFont="1" fillId="7" applyFill="1" borderId="2" applyBorder="1" xfId="0" applyProtection="1" applyAlignment="1">
      <alignment horizontal="left" vertical="center"/>
    </xf>
  </cellXfs>
  <cellStyles count="13">
    <cellStyle name="Comma" xfId="1" builtinId="3"/>
    <cellStyle name="Comma 10 2 3" xfId="2"/>
    <cellStyle name="Comma 10 2 3 2" xfId="3"/>
    <cellStyle name="Comma 10 2 5" xfId="4"/>
    <cellStyle name="Comma 16" xfId="5"/>
    <cellStyle name="Comma 2 2" xfId="6"/>
    <cellStyle name="Comma 22" xfId="7"/>
    <cellStyle name="Comma 23" xfId="8"/>
    <cellStyle name="Comma 26" xfId="9"/>
    <cellStyle name="Comma 28" xfId="10"/>
    <cellStyle name="Comma 29" xfId="11"/>
    <cellStyle name="Excel Built-in Normal" xfId="1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../xl/drawings/vmlDrawing4.vml"/><Relationship Id="rId2" Type="http://schemas.openxmlformats.org/officeDocument/2006/relationships/comments" Target="../../xl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1:305"/>
  <sheetViews>
    <sheetView tabSelected="1" topLeftCell="J287" workbookViewId="0">
      <selection activeCell="S305" sqref="S305"/>
    </sheetView>
  </sheetViews>
  <sheetFormatPr defaultRowHeight="15" x14ac:dyDescent="0.25"/>
  <cols>
    <col min="1" max="1" bestFit="1" width="5.7109375" customWidth="1"/>
    <col min="3" max="3" bestFit="1" width="33.5703125" customWidth="1"/>
    <col min="4" max="4" bestFit="1" width="17.85546875" customWidth="1"/>
    <col min="6" max="6" bestFit="1" width="10" customWidth="1"/>
    <col min="7" max="7" bestFit="1" width="12.7109375" customWidth="1"/>
    <col min="8" max="8" bestFit="1" width="14.42578125" customWidth="1"/>
    <col min="10" max="10" bestFit="1" width="14.42578125" customWidth="1"/>
    <col min="11" max="11" bestFit="1" width="15.28515625" customWidth="1"/>
    <col min="12" max="12" bestFit="1" width="11.5703125" customWidth="1"/>
    <col min="13" max="13" bestFit="1" width="14.42578125" customWidth="1"/>
    <col min="14" max="14" bestFit="1" width="16" customWidth="1"/>
    <col min="15" max="15" bestFit="1" width="14.425781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97" t="s">
        <v>4</v>
      </c>
      <c r="F1" s="197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</row>
    <row r="2">
      <c r="A2" s="198">
        <v>1</v>
      </c>
      <c r="B2" s="160">
        <v>45628</v>
      </c>
      <c r="C2" s="108" t="s">
        <v>16</v>
      </c>
      <c r="D2" s="28" t="s">
        <v>17</v>
      </c>
      <c r="E2" s="185">
        <v>18060273</v>
      </c>
      <c r="F2" s="185">
        <v>18060371</v>
      </c>
      <c r="G2" s="16" t="s">
        <v>18</v>
      </c>
      <c r="H2" s="54">
        <v>84325540</v>
      </c>
      <c r="I2" s="44">
        <v>25</v>
      </c>
      <c r="J2" s="20">
        <v>63244155</v>
      </c>
      <c r="K2" s="54">
        <v>52889505.16</v>
      </c>
      <c r="L2" s="44">
        <v>25</v>
      </c>
      <c r="M2" s="11">
        <v>39667128.87</v>
      </c>
      <c r="N2" s="11">
        <v>102911283.87</v>
      </c>
      <c r="O2" s="11">
        <v>110000000</v>
      </c>
      <c r="P2" s="50" t="s">
        <v>19</v>
      </c>
    </row>
    <row r="3">
      <c r="A3" s="199">
        <v>2</v>
      </c>
      <c r="B3" s="160">
        <v>45628</v>
      </c>
      <c r="C3" s="40" t="s">
        <v>20</v>
      </c>
      <c r="D3" s="14" t="s">
        <v>21</v>
      </c>
      <c r="E3" s="23"/>
      <c r="F3" s="23">
        <v>730824</v>
      </c>
      <c r="G3" s="6" t="s">
        <v>22</v>
      </c>
      <c r="H3" s="55"/>
      <c r="I3" s="16">
        <v>0</v>
      </c>
      <c r="J3" s="55"/>
      <c r="K3" s="55">
        <v>41582685</v>
      </c>
      <c r="L3" s="16">
        <v>40</v>
      </c>
      <c r="M3" s="55">
        <v>24949611</v>
      </c>
      <c r="N3" s="11">
        <v>24949611</v>
      </c>
      <c r="O3" s="55">
        <v>35800000</v>
      </c>
      <c r="P3" s="23" t="s">
        <v>23</v>
      </c>
    </row>
    <row r="4">
      <c r="A4" s="200">
        <v>3</v>
      </c>
      <c r="B4" s="160">
        <v>45628</v>
      </c>
      <c r="C4" s="201" t="s">
        <v>24</v>
      </c>
      <c r="D4" s="106" t="s">
        <v>25</v>
      </c>
      <c r="E4" s="184">
        <v>14501928</v>
      </c>
      <c r="F4" s="184">
        <v>14502055</v>
      </c>
      <c r="G4" s="106" t="s">
        <v>26</v>
      </c>
      <c r="H4" s="38">
        <v>5050917</v>
      </c>
      <c r="I4" s="106">
        <v>25</v>
      </c>
      <c r="J4" s="11">
        <v>3788187.75</v>
      </c>
      <c r="K4" s="38">
        <v>560042</v>
      </c>
      <c r="L4" s="202">
        <v>50</v>
      </c>
      <c r="M4" s="11">
        <v>280021</v>
      </c>
      <c r="N4" s="11">
        <v>4068208.75</v>
      </c>
      <c r="O4" s="29">
        <v>4000000</v>
      </c>
      <c r="P4" s="50" t="s">
        <v>19</v>
      </c>
    </row>
    <row r="5">
      <c r="A5" s="199">
        <v>4</v>
      </c>
      <c r="B5" s="160">
        <v>45628</v>
      </c>
      <c r="C5" s="5" t="s">
        <v>27</v>
      </c>
      <c r="D5" s="106" t="s">
        <v>28</v>
      </c>
      <c r="E5" s="107">
        <v>8721186</v>
      </c>
      <c r="F5" s="107">
        <v>8721201</v>
      </c>
      <c r="G5" s="106" t="s">
        <v>26</v>
      </c>
      <c r="H5" s="38">
        <v>9784700</v>
      </c>
      <c r="I5" s="106">
        <v>25</v>
      </c>
      <c r="J5" s="203">
        <v>7338525</v>
      </c>
      <c r="K5" s="109"/>
      <c r="L5" s="106">
        <v>50</v>
      </c>
      <c r="M5" s="84"/>
      <c r="N5" s="38">
        <v>7338525</v>
      </c>
      <c r="O5" s="29">
        <v>6500000</v>
      </c>
      <c r="P5" s="107" t="s">
        <v>29</v>
      </c>
    </row>
    <row r="6">
      <c r="A6" s="200">
        <v>5</v>
      </c>
      <c r="B6" s="160">
        <v>45628</v>
      </c>
      <c r="C6" s="5" t="s">
        <v>30</v>
      </c>
      <c r="D6" s="106" t="s">
        <v>31</v>
      </c>
      <c r="E6" s="107">
        <v>8721469</v>
      </c>
      <c r="F6" s="107">
        <v>8721491</v>
      </c>
      <c r="G6" s="106" t="s">
        <v>26</v>
      </c>
      <c r="H6" s="38">
        <v>5853600</v>
      </c>
      <c r="I6" s="106">
        <v>25</v>
      </c>
      <c r="J6" s="203">
        <v>4390200</v>
      </c>
      <c r="K6" s="109"/>
      <c r="L6" s="106">
        <v>50</v>
      </c>
      <c r="M6" s="84"/>
      <c r="N6" s="38">
        <v>4390200</v>
      </c>
      <c r="O6" s="29">
        <v>1745000</v>
      </c>
      <c r="P6" s="107" t="s">
        <v>29</v>
      </c>
    </row>
    <row r="7">
      <c r="A7" s="199">
        <v>6</v>
      </c>
      <c r="B7" s="160">
        <v>45628</v>
      </c>
      <c r="C7" s="5" t="s">
        <v>32</v>
      </c>
      <c r="D7" s="106" t="s">
        <v>33</v>
      </c>
      <c r="E7" s="107">
        <v>4336217</v>
      </c>
      <c r="F7" s="107">
        <v>9252727</v>
      </c>
      <c r="G7" s="106" t="s">
        <v>26</v>
      </c>
      <c r="H7" s="38">
        <v>7946300</v>
      </c>
      <c r="I7" s="106">
        <v>25</v>
      </c>
      <c r="J7" s="203">
        <v>5959725</v>
      </c>
      <c r="K7" s="109"/>
      <c r="L7" s="106">
        <v>50</v>
      </c>
      <c r="M7" s="84"/>
      <c r="N7" s="38">
        <v>5959725</v>
      </c>
      <c r="O7" s="29">
        <v>4000000</v>
      </c>
      <c r="P7" s="107" t="s">
        <v>29</v>
      </c>
    </row>
    <row r="8">
      <c r="A8" s="200">
        <v>7</v>
      </c>
      <c r="B8" s="160">
        <v>45628</v>
      </c>
      <c r="C8" s="204" t="s">
        <v>34</v>
      </c>
      <c r="D8" s="205" t="s">
        <v>35</v>
      </c>
      <c r="E8" s="206">
        <v>3543981</v>
      </c>
      <c r="F8" s="206"/>
      <c r="G8" s="205" t="s">
        <v>36</v>
      </c>
      <c r="H8" s="207">
        <v>7398728</v>
      </c>
      <c r="I8" s="205">
        <v>25</v>
      </c>
      <c r="J8" s="203">
        <v>5549046</v>
      </c>
      <c r="K8" s="208"/>
      <c r="L8" s="205"/>
      <c r="M8" s="209"/>
      <c r="N8" s="207">
        <v>5549046</v>
      </c>
      <c r="O8" s="203">
        <v>5200000</v>
      </c>
      <c r="P8" s="205" t="s">
        <v>37</v>
      </c>
    </row>
    <row r="9">
      <c r="A9" s="199">
        <v>8</v>
      </c>
      <c r="B9" s="160">
        <v>45628</v>
      </c>
      <c r="C9" s="22" t="s">
        <v>38</v>
      </c>
      <c r="D9" s="6" t="s">
        <v>39</v>
      </c>
      <c r="E9" s="7">
        <v>4379996</v>
      </c>
      <c r="F9" s="7"/>
      <c r="G9" s="6" t="s">
        <v>36</v>
      </c>
      <c r="H9" s="11">
        <v>13297000</v>
      </c>
      <c r="I9" s="6">
        <v>25</v>
      </c>
      <c r="J9" s="11">
        <v>9972750</v>
      </c>
      <c r="K9" s="109"/>
      <c r="L9" s="6">
        <v>50</v>
      </c>
      <c r="M9" s="84"/>
      <c r="N9" s="11">
        <v>9972750</v>
      </c>
      <c r="O9" s="11">
        <v>5000000</v>
      </c>
      <c r="P9" s="7" t="s">
        <v>40</v>
      </c>
    </row>
    <row r="10">
      <c r="A10" s="200">
        <v>9</v>
      </c>
      <c r="B10" s="160">
        <v>45629</v>
      </c>
      <c r="C10" s="5" t="s">
        <v>41</v>
      </c>
      <c r="D10" s="106" t="s">
        <v>42</v>
      </c>
      <c r="E10" s="107">
        <v>4374087</v>
      </c>
      <c r="F10" s="107">
        <v>10071007</v>
      </c>
      <c r="G10" s="106" t="s">
        <v>43</v>
      </c>
      <c r="H10" s="38">
        <v>19420540</v>
      </c>
      <c r="I10" s="106">
        <v>25</v>
      </c>
      <c r="J10" s="38">
        <v>14565405</v>
      </c>
      <c r="K10" s="109">
        <v>12450668</v>
      </c>
      <c r="L10" s="106">
        <v>40</v>
      </c>
      <c r="M10" s="84">
        <v>7470400.8</v>
      </c>
      <c r="N10" s="38">
        <v>22035805.8</v>
      </c>
      <c r="O10" s="29">
        <v>20000000</v>
      </c>
      <c r="P10" s="107" t="s">
        <v>29</v>
      </c>
    </row>
    <row r="11" s="212" customFormat="1">
      <c r="A11" s="200">
        <v>10</v>
      </c>
      <c r="B11" s="160">
        <v>45629</v>
      </c>
      <c r="C11" s="168" t="s">
        <v>44</v>
      </c>
      <c r="D11" s="72" t="s">
        <v>45</v>
      </c>
      <c r="E11" s="94">
        <v>16153543</v>
      </c>
      <c r="F11" s="94">
        <v>16153520</v>
      </c>
      <c r="G11" s="72" t="s">
        <v>18</v>
      </c>
      <c r="H11" s="210">
        <f>194500000*75%</f>
        <v>145875000</v>
      </c>
      <c r="I11" s="82">
        <v>25</v>
      </c>
      <c r="J11" s="211">
        <v>109406250</v>
      </c>
      <c r="K11" s="60">
        <f>203530000*75%</f>
        <v>152647500</v>
      </c>
      <c r="L11" s="82">
        <v>25</v>
      </c>
      <c r="M11" s="60">
        <v>114485625</v>
      </c>
      <c r="N11" s="60">
        <v>223891875</v>
      </c>
      <c r="O11" s="151">
        <v>170000000</v>
      </c>
      <c r="P11" s="81" t="s">
        <v>19</v>
      </c>
    </row>
    <row r="12">
      <c r="A12" s="199">
        <v>11</v>
      </c>
      <c r="B12" s="160">
        <v>45629</v>
      </c>
      <c r="C12" s="66" t="s">
        <v>46</v>
      </c>
      <c r="D12" s="42" t="s">
        <v>47</v>
      </c>
      <c r="E12" s="42">
        <v>9759955</v>
      </c>
      <c r="F12" s="42"/>
      <c r="G12" s="42" t="s">
        <v>36</v>
      </c>
      <c r="H12" s="100">
        <v>48848646</v>
      </c>
      <c r="I12" s="42">
        <v>25</v>
      </c>
      <c r="J12" s="100">
        <v>36636484.5</v>
      </c>
      <c r="K12" s="100"/>
      <c r="L12" s="42">
        <v>40</v>
      </c>
      <c r="M12" s="100"/>
      <c r="N12" s="100">
        <v>20200000</v>
      </c>
      <c r="O12" s="100">
        <v>25000000</v>
      </c>
      <c r="P12" s="50" t="s">
        <v>40</v>
      </c>
    </row>
    <row r="13">
      <c r="A13" s="200">
        <v>12</v>
      </c>
      <c r="B13" s="160">
        <v>45629</v>
      </c>
      <c r="C13" s="116" t="s">
        <v>48</v>
      </c>
      <c r="D13" s="9" t="s">
        <v>49</v>
      </c>
      <c r="E13" s="190">
        <v>17994838</v>
      </c>
      <c r="F13" s="63">
        <v>17994784</v>
      </c>
      <c r="G13" s="16" t="s">
        <v>18</v>
      </c>
      <c r="H13" s="55">
        <v>43292000</v>
      </c>
      <c r="I13" s="16">
        <v>25</v>
      </c>
      <c r="J13" s="55">
        <v>32469000</v>
      </c>
      <c r="K13" s="11">
        <v>57387000</v>
      </c>
      <c r="L13" s="16">
        <v>25</v>
      </c>
      <c r="M13" s="55">
        <v>43040250</v>
      </c>
      <c r="N13" s="67">
        <v>75509250</v>
      </c>
      <c r="O13" s="24">
        <v>90000000</v>
      </c>
      <c r="P13" s="23" t="s">
        <v>40</v>
      </c>
    </row>
    <row r="14">
      <c r="A14" s="200">
        <v>13</v>
      </c>
      <c r="B14" s="160">
        <v>45629</v>
      </c>
      <c r="C14" s="12" t="s">
        <v>50</v>
      </c>
      <c r="D14" s="16" t="s">
        <v>51</v>
      </c>
      <c r="E14" s="23">
        <v>5088332</v>
      </c>
      <c r="F14" s="23">
        <v>5407022</v>
      </c>
      <c r="G14" s="44" t="s">
        <v>26</v>
      </c>
      <c r="H14" s="75">
        <v>45844102</v>
      </c>
      <c r="I14" s="6">
        <v>25</v>
      </c>
      <c r="J14" s="93">
        <v>34383076.5</v>
      </c>
      <c r="K14" s="75">
        <v>32448519</v>
      </c>
      <c r="L14" s="44">
        <v>50</v>
      </c>
      <c r="M14" s="93">
        <v>16224259.5</v>
      </c>
      <c r="N14" s="11">
        <v>50607336</v>
      </c>
      <c r="O14" s="97">
        <v>50000000</v>
      </c>
      <c r="P14" s="23" t="s">
        <v>19</v>
      </c>
    </row>
    <row r="15">
      <c r="A15" s="199">
        <v>14</v>
      </c>
      <c r="B15" s="160">
        <v>45630</v>
      </c>
      <c r="C15" s="37" t="s">
        <v>52</v>
      </c>
      <c r="D15" s="14" t="s">
        <v>53</v>
      </c>
      <c r="E15" s="103">
        <v>14454840</v>
      </c>
      <c r="F15" s="23">
        <v>6944128</v>
      </c>
      <c r="G15" s="16" t="s">
        <v>54</v>
      </c>
      <c r="H15" s="102">
        <v>45950000</v>
      </c>
      <c r="I15" s="16">
        <v>50</v>
      </c>
      <c r="J15" s="102">
        <v>22975000</v>
      </c>
      <c r="K15" s="102"/>
      <c r="L15" s="16">
        <v>0</v>
      </c>
      <c r="M15" s="102"/>
      <c r="N15" s="105">
        <v>22975000</v>
      </c>
      <c r="O15" s="102">
        <v>15000000</v>
      </c>
      <c r="P15" s="16" t="s">
        <v>37</v>
      </c>
    </row>
    <row r="16">
      <c r="A16" s="200">
        <v>15</v>
      </c>
      <c r="B16" s="160">
        <v>45630</v>
      </c>
      <c r="C16" s="53" t="s">
        <v>55</v>
      </c>
      <c r="D16" s="14" t="s">
        <v>56</v>
      </c>
      <c r="E16" s="184">
        <v>15204230</v>
      </c>
      <c r="F16" s="188">
        <v>15204459</v>
      </c>
      <c r="G16" s="16" t="s">
        <v>43</v>
      </c>
      <c r="H16" s="109">
        <v>90992713.88</v>
      </c>
      <c r="I16" s="16">
        <v>25</v>
      </c>
      <c r="J16" s="24">
        <v>68244535.41</v>
      </c>
      <c r="K16" s="109">
        <v>78813541.1</v>
      </c>
      <c r="L16" s="44">
        <v>40</v>
      </c>
      <c r="M16" s="55">
        <v>47288124.66</v>
      </c>
      <c r="N16" s="73">
        <v>115532660.07</v>
      </c>
      <c r="O16" s="11">
        <v>120000000</v>
      </c>
      <c r="P16" s="94" t="s">
        <v>40</v>
      </c>
    </row>
    <row r="17">
      <c r="A17" s="200">
        <v>16</v>
      </c>
      <c r="B17" s="160">
        <v>45630</v>
      </c>
      <c r="C17" s="53" t="s">
        <v>57</v>
      </c>
      <c r="D17" s="14" t="s">
        <v>58</v>
      </c>
      <c r="E17" s="184">
        <v>15149405</v>
      </c>
      <c r="F17" s="188">
        <v>15149513</v>
      </c>
      <c r="G17" s="16" t="s">
        <v>43</v>
      </c>
      <c r="H17" s="109">
        <v>9796293</v>
      </c>
      <c r="I17" s="16">
        <v>25</v>
      </c>
      <c r="J17" s="24">
        <v>7347219.75</v>
      </c>
      <c r="K17" s="109">
        <v>15548565</v>
      </c>
      <c r="L17" s="44">
        <v>40</v>
      </c>
      <c r="M17" s="55">
        <v>9329139</v>
      </c>
      <c r="N17" s="73">
        <v>16676358.75</v>
      </c>
      <c r="O17" s="11">
        <v>3000000</v>
      </c>
      <c r="P17" s="94" t="s">
        <v>40</v>
      </c>
    </row>
    <row r="18">
      <c r="A18" s="199">
        <v>17</v>
      </c>
      <c r="B18" s="160">
        <v>45630</v>
      </c>
      <c r="C18" s="53" t="s">
        <v>59</v>
      </c>
      <c r="D18" s="28" t="s">
        <v>60</v>
      </c>
      <c r="E18" s="186">
        <v>8453109</v>
      </c>
      <c r="F18" s="186">
        <v>8453155</v>
      </c>
      <c r="G18" s="6" t="s">
        <v>26</v>
      </c>
      <c r="H18" s="75">
        <v>7588954.66</v>
      </c>
      <c r="I18" s="58">
        <v>25</v>
      </c>
      <c r="J18" s="75">
        <v>5691715.995</v>
      </c>
      <c r="K18" s="126"/>
      <c r="L18" s="6">
        <v>50</v>
      </c>
      <c r="M18" s="126"/>
      <c r="N18" s="24">
        <v>5691715.995</v>
      </c>
      <c r="O18" s="56">
        <v>5500000</v>
      </c>
      <c r="P18" s="23" t="s">
        <v>61</v>
      </c>
    </row>
    <row r="19">
      <c r="A19" s="200">
        <v>18</v>
      </c>
      <c r="B19" s="160">
        <v>45630</v>
      </c>
      <c r="C19" s="22" t="s">
        <v>62</v>
      </c>
      <c r="D19" s="99" t="s">
        <v>63</v>
      </c>
      <c r="E19" s="7">
        <v>13168287</v>
      </c>
      <c r="F19" s="7">
        <v>13168578</v>
      </c>
      <c r="G19" s="213" t="s">
        <v>43</v>
      </c>
      <c r="H19" s="11">
        <v>6715565</v>
      </c>
      <c r="I19" s="6">
        <v>25</v>
      </c>
      <c r="J19" s="75">
        <v>5036673.75</v>
      </c>
      <c r="K19" s="11">
        <v>6047670</v>
      </c>
      <c r="L19" s="6">
        <v>40</v>
      </c>
      <c r="M19" s="11">
        <v>3628602</v>
      </c>
      <c r="N19" s="11">
        <v>8665275.75</v>
      </c>
      <c r="O19" s="11">
        <v>8000000</v>
      </c>
      <c r="P19" s="7" t="s">
        <v>40</v>
      </c>
    </row>
    <row r="20">
      <c r="A20" s="200">
        <v>19</v>
      </c>
      <c r="B20" s="160">
        <v>45630</v>
      </c>
      <c r="C20" s="22" t="s">
        <v>64</v>
      </c>
      <c r="D20" s="99" t="s">
        <v>65</v>
      </c>
      <c r="E20" s="7">
        <v>16985762</v>
      </c>
      <c r="F20" s="7">
        <v>16985845</v>
      </c>
      <c r="G20" s="213" t="s">
        <v>43</v>
      </c>
      <c r="H20" s="11">
        <v>1990000</v>
      </c>
      <c r="I20" s="6">
        <v>25</v>
      </c>
      <c r="J20" s="75">
        <v>1492500</v>
      </c>
      <c r="K20" s="11">
        <v>10105000</v>
      </c>
      <c r="L20" s="6">
        <v>40</v>
      </c>
      <c r="M20" s="11">
        <v>6063000</v>
      </c>
      <c r="N20" s="11">
        <v>7555500</v>
      </c>
      <c r="O20" s="11">
        <v>7500000</v>
      </c>
      <c r="P20" s="7" t="s">
        <v>40</v>
      </c>
    </row>
    <row r="21">
      <c r="A21" s="199">
        <v>20</v>
      </c>
      <c r="B21" s="160">
        <v>45630</v>
      </c>
      <c r="C21" s="5" t="s">
        <v>66</v>
      </c>
      <c r="D21" s="6" t="s">
        <v>67</v>
      </c>
      <c r="E21" s="7">
        <v>12810390</v>
      </c>
      <c r="F21" s="7">
        <v>12810465</v>
      </c>
      <c r="G21" s="6" t="s">
        <v>26</v>
      </c>
      <c r="H21" s="11">
        <v>15125330</v>
      </c>
      <c r="I21" s="6">
        <v>25</v>
      </c>
      <c r="J21" s="11">
        <v>11343997.5</v>
      </c>
      <c r="K21" s="109"/>
      <c r="L21" s="6">
        <v>50</v>
      </c>
      <c r="M21" s="84"/>
      <c r="N21" s="8">
        <v>11343997.5</v>
      </c>
      <c r="O21" s="8">
        <v>7500000</v>
      </c>
      <c r="P21" s="7" t="s">
        <v>29</v>
      </c>
    </row>
    <row r="22">
      <c r="A22" s="200">
        <v>21</v>
      </c>
      <c r="B22" s="160">
        <v>45630</v>
      </c>
      <c r="C22" s="5" t="s">
        <v>68</v>
      </c>
      <c r="D22" s="14" t="s">
        <v>69</v>
      </c>
      <c r="E22" s="188">
        <v>6016256</v>
      </c>
      <c r="F22" s="188">
        <v>7364015</v>
      </c>
      <c r="G22" s="14" t="s">
        <v>26</v>
      </c>
      <c r="H22" s="38">
        <v>27662517</v>
      </c>
      <c r="I22" s="14">
        <v>25</v>
      </c>
      <c r="J22" s="38">
        <v>20746887.75</v>
      </c>
      <c r="K22" s="38">
        <v>743060</v>
      </c>
      <c r="L22" s="14">
        <v>50</v>
      </c>
      <c r="M22" s="38">
        <v>371530</v>
      </c>
      <c r="N22" s="38">
        <v>21118417.75</v>
      </c>
      <c r="O22" s="38">
        <v>3000000</v>
      </c>
      <c r="P22" s="63" t="s">
        <v>40</v>
      </c>
    </row>
    <row r="23">
      <c r="A23" s="200">
        <v>22</v>
      </c>
      <c r="B23" s="160">
        <v>45630</v>
      </c>
      <c r="C23" s="74" t="s">
        <v>70</v>
      </c>
      <c r="D23" s="42" t="s">
        <v>71</v>
      </c>
      <c r="E23" s="103">
        <v>16029352</v>
      </c>
      <c r="F23" s="103">
        <v>16029978</v>
      </c>
      <c r="G23" s="16" t="s">
        <v>26</v>
      </c>
      <c r="H23" s="93">
        <v>177387089</v>
      </c>
      <c r="I23" s="16">
        <v>25</v>
      </c>
      <c r="J23" s="10">
        <v>133040316.75</v>
      </c>
      <c r="K23" s="25">
        <v>6851047.45</v>
      </c>
      <c r="L23" s="16">
        <v>50</v>
      </c>
      <c r="M23" s="93">
        <v>3425523.725</v>
      </c>
      <c r="N23" s="11">
        <v>136465840.475</v>
      </c>
      <c r="O23" s="104">
        <v>125000000</v>
      </c>
      <c r="P23" s="103" t="s">
        <v>72</v>
      </c>
    </row>
    <row r="24">
      <c r="A24" s="199">
        <v>23</v>
      </c>
      <c r="B24" s="160">
        <v>45631</v>
      </c>
      <c r="C24" s="5" t="s">
        <v>73</v>
      </c>
      <c r="D24" s="106" t="s">
        <v>74</v>
      </c>
      <c r="E24" s="107">
        <v>4324141</v>
      </c>
      <c r="F24" s="107"/>
      <c r="G24" s="106" t="s">
        <v>26</v>
      </c>
      <c r="H24" s="38">
        <v>10150550</v>
      </c>
      <c r="I24" s="106">
        <v>25</v>
      </c>
      <c r="J24" s="38">
        <v>7612912.5</v>
      </c>
      <c r="K24" s="109"/>
      <c r="L24" s="106">
        <v>50</v>
      </c>
      <c r="M24" s="84"/>
      <c r="N24" s="38">
        <v>7612912.5</v>
      </c>
      <c r="O24" s="29">
        <v>6000000</v>
      </c>
      <c r="P24" s="107" t="s">
        <v>40</v>
      </c>
    </row>
    <row r="25">
      <c r="A25" s="200">
        <v>24</v>
      </c>
      <c r="B25" s="160">
        <v>45631</v>
      </c>
      <c r="C25" s="40" t="s">
        <v>75</v>
      </c>
      <c r="D25" s="14" t="s">
        <v>76</v>
      </c>
      <c r="E25" s="23">
        <v>13815481</v>
      </c>
      <c r="F25" s="190">
        <v>13815531</v>
      </c>
      <c r="G25" s="58" t="s">
        <v>43</v>
      </c>
      <c r="H25" s="64">
        <v>7492950</v>
      </c>
      <c r="I25" s="16">
        <v>25</v>
      </c>
      <c r="J25" s="55">
        <v>5619712.5</v>
      </c>
      <c r="K25" s="152">
        <v>12020000</v>
      </c>
      <c r="L25" s="16">
        <v>40</v>
      </c>
      <c r="M25" s="65">
        <v>7212000</v>
      </c>
      <c r="N25" s="64">
        <v>12831712.5</v>
      </c>
      <c r="O25" s="64">
        <v>6300000</v>
      </c>
      <c r="P25" s="23" t="s">
        <v>40</v>
      </c>
    </row>
    <row r="26">
      <c r="A26" s="200">
        <v>25</v>
      </c>
      <c r="B26" s="160">
        <v>45631</v>
      </c>
      <c r="C26" s="12" t="s">
        <v>77</v>
      </c>
      <c r="D26" s="28" t="s">
        <v>78</v>
      </c>
      <c r="E26" s="194"/>
      <c r="F26" s="63">
        <v>15788414</v>
      </c>
      <c r="G26" s="214" t="s">
        <v>79</v>
      </c>
      <c r="H26" s="126"/>
      <c r="I26" s="126"/>
      <c r="J26" s="126"/>
      <c r="K26" s="26">
        <v>57143329</v>
      </c>
      <c r="L26" s="16">
        <v>25</v>
      </c>
      <c r="M26" s="24">
        <v>42857496.75</v>
      </c>
      <c r="N26" s="93">
        <v>42857496.75</v>
      </c>
      <c r="O26" s="24">
        <v>41500000</v>
      </c>
      <c r="P26" s="23" t="s">
        <v>40</v>
      </c>
    </row>
    <row r="27">
      <c r="A27" s="199">
        <v>26</v>
      </c>
      <c r="B27" s="160">
        <v>45631</v>
      </c>
      <c r="C27" s="5" t="s">
        <v>80</v>
      </c>
      <c r="D27" s="18" t="s">
        <v>81</v>
      </c>
      <c r="E27" s="35">
        <v>9092992</v>
      </c>
      <c r="F27" s="35">
        <v>1529406</v>
      </c>
      <c r="G27" s="18" t="s">
        <v>26</v>
      </c>
      <c r="H27" s="20">
        <v>15057325</v>
      </c>
      <c r="I27" s="18">
        <v>25</v>
      </c>
      <c r="J27" s="20">
        <v>11292993.75</v>
      </c>
      <c r="K27" s="18"/>
      <c r="L27" s="18">
        <v>50</v>
      </c>
      <c r="M27" s="18">
        <v>0</v>
      </c>
      <c r="N27" s="20">
        <v>11292993.75</v>
      </c>
      <c r="O27" s="20">
        <v>10000000</v>
      </c>
      <c r="P27" s="35" t="s">
        <v>40</v>
      </c>
    </row>
    <row r="28">
      <c r="A28" s="200">
        <v>27</v>
      </c>
      <c r="B28" s="160">
        <v>45631</v>
      </c>
      <c r="C28" s="12" t="s">
        <v>82</v>
      </c>
      <c r="D28" s="28" t="s">
        <v>83</v>
      </c>
      <c r="E28" s="35">
        <v>16160438</v>
      </c>
      <c r="F28" s="215">
        <v>16163072</v>
      </c>
      <c r="G28" s="214" t="s">
        <v>18</v>
      </c>
      <c r="H28" s="20">
        <v>57832618</v>
      </c>
      <c r="I28" s="18">
        <v>25</v>
      </c>
      <c r="J28" s="20">
        <v>43374463.5</v>
      </c>
      <c r="K28" s="216">
        <v>176642850</v>
      </c>
      <c r="L28" s="18">
        <v>25</v>
      </c>
      <c r="M28" s="216">
        <v>132482137.5</v>
      </c>
      <c r="N28" s="20">
        <v>175856601</v>
      </c>
      <c r="O28" s="20">
        <v>140000000</v>
      </c>
      <c r="P28" s="35" t="s">
        <v>40</v>
      </c>
    </row>
    <row r="29">
      <c r="A29" s="200">
        <v>28</v>
      </c>
      <c r="B29" s="160">
        <v>45631</v>
      </c>
      <c r="C29" s="115" t="s">
        <v>84</v>
      </c>
      <c r="D29" s="14" t="s">
        <v>85</v>
      </c>
      <c r="E29" s="103">
        <v>16160734</v>
      </c>
      <c r="F29" s="103">
        <v>16160870</v>
      </c>
      <c r="G29" s="16" t="s">
        <v>18</v>
      </c>
      <c r="H29" s="102"/>
      <c r="I29" s="106">
        <v>25</v>
      </c>
      <c r="J29" s="38"/>
      <c r="K29" s="20">
        <v>111339695.31</v>
      </c>
      <c r="L29" s="18">
        <v>25</v>
      </c>
      <c r="M29" s="56">
        <v>83504771.4825</v>
      </c>
      <c r="N29" s="55">
        <v>83504771.4825</v>
      </c>
      <c r="O29" s="102">
        <v>39600000</v>
      </c>
      <c r="P29" s="35" t="s">
        <v>40</v>
      </c>
    </row>
    <row r="30">
      <c r="A30" s="199">
        <v>29</v>
      </c>
      <c r="B30" s="160">
        <v>45631</v>
      </c>
      <c r="C30" s="12" t="s">
        <v>86</v>
      </c>
      <c r="D30" s="28" t="s">
        <v>87</v>
      </c>
      <c r="E30" s="16">
        <v>17785596</v>
      </c>
      <c r="F30" s="134"/>
      <c r="G30" s="16" t="s">
        <v>36</v>
      </c>
      <c r="H30" s="86">
        <v>7500000000</v>
      </c>
      <c r="I30" s="114">
        <v>25</v>
      </c>
      <c r="J30" s="24">
        <v>5625000000</v>
      </c>
      <c r="K30" s="126"/>
      <c r="L30" s="126"/>
      <c r="M30" s="126"/>
      <c r="N30" s="38">
        <v>5625000000</v>
      </c>
      <c r="O30" s="54">
        <v>600000000</v>
      </c>
      <c r="P30" s="35" t="s">
        <v>37</v>
      </c>
    </row>
    <row r="31">
      <c r="A31" s="200">
        <v>30</v>
      </c>
      <c r="B31" s="160">
        <v>45631</v>
      </c>
      <c r="C31" s="41" t="s">
        <v>88</v>
      </c>
      <c r="D31" s="16" t="s">
        <v>89</v>
      </c>
      <c r="E31" s="107">
        <v>15897567</v>
      </c>
      <c r="F31" s="107">
        <v>15897624</v>
      </c>
      <c r="G31" s="16" t="s">
        <v>18</v>
      </c>
      <c r="H31" s="24">
        <f>1635862000*12.87/100</f>
        <v>210535439.4</v>
      </c>
      <c r="I31" s="16">
        <v>25</v>
      </c>
      <c r="J31" s="24">
        <v>157901579.55</v>
      </c>
      <c r="K31" s="24">
        <f>2419312000*12.87/100</f>
        <v>311365454.4</v>
      </c>
      <c r="L31" s="16">
        <v>25</v>
      </c>
      <c r="M31" s="24">
        <v>233524090.79999998</v>
      </c>
      <c r="N31" s="24">
        <v>391425670.35</v>
      </c>
      <c r="O31" s="24">
        <v>300000000</v>
      </c>
      <c r="P31" s="23" t="s">
        <v>40</v>
      </c>
    </row>
    <row r="32">
      <c r="A32" s="200">
        <v>31</v>
      </c>
      <c r="B32" s="160">
        <v>45631</v>
      </c>
      <c r="C32" s="40" t="s">
        <v>90</v>
      </c>
      <c r="D32" s="28" t="s">
        <v>91</v>
      </c>
      <c r="E32" s="194"/>
      <c r="F32" s="23">
        <v>15078911</v>
      </c>
      <c r="G32" s="16" t="s">
        <v>92</v>
      </c>
      <c r="H32" s="126"/>
      <c r="I32" s="126"/>
      <c r="J32" s="126"/>
      <c r="K32" s="55">
        <v>95182078</v>
      </c>
      <c r="L32" s="106" t="s">
        <v>93</v>
      </c>
      <c r="M32" s="24">
        <v>71386558.5</v>
      </c>
      <c r="N32" s="24">
        <v>71386558.5</v>
      </c>
      <c r="O32" s="29">
        <v>50000000</v>
      </c>
      <c r="P32" s="23" t="s">
        <v>40</v>
      </c>
    </row>
    <row r="33">
      <c r="A33" s="199">
        <v>32</v>
      </c>
      <c r="B33" s="160">
        <v>45631</v>
      </c>
      <c r="C33" s="85" t="s">
        <v>94</v>
      </c>
      <c r="D33" s="28" t="s">
        <v>95</v>
      </c>
      <c r="E33" s="185">
        <v>16077811</v>
      </c>
      <c r="F33" s="185">
        <v>16077941</v>
      </c>
      <c r="G33" s="44" t="s">
        <v>43</v>
      </c>
      <c r="H33" s="26">
        <v>19666226</v>
      </c>
      <c r="I33" s="16">
        <v>25</v>
      </c>
      <c r="J33" s="24">
        <v>14749669.5</v>
      </c>
      <c r="K33" s="26">
        <v>10392880</v>
      </c>
      <c r="L33" s="31">
        <v>40</v>
      </c>
      <c r="M33" s="33">
        <v>6235728</v>
      </c>
      <c r="N33" s="68">
        <v>20985397.5</v>
      </c>
      <c r="O33" s="20">
        <v>6000000</v>
      </c>
      <c r="P33" s="23" t="s">
        <v>40</v>
      </c>
    </row>
    <row r="34">
      <c r="A34" s="200">
        <v>33</v>
      </c>
      <c r="B34" s="160">
        <v>45631</v>
      </c>
      <c r="C34" s="22" t="s">
        <v>96</v>
      </c>
      <c r="D34" s="6" t="s">
        <v>97</v>
      </c>
      <c r="E34" s="6">
        <v>11329267</v>
      </c>
      <c r="F34" s="6">
        <v>11329352</v>
      </c>
      <c r="G34" s="6" t="s">
        <v>26</v>
      </c>
      <c r="H34" s="11">
        <f>364532425*71%</f>
        <v>258818021.75</v>
      </c>
      <c r="I34" s="6">
        <v>25</v>
      </c>
      <c r="J34" s="11">
        <v>194113516.3125</v>
      </c>
      <c r="K34" s="11">
        <f>88649793*71%</f>
        <v>62941353.029999994</v>
      </c>
      <c r="L34" s="6">
        <v>50</v>
      </c>
      <c r="M34" s="11">
        <v>31470676.514999997</v>
      </c>
      <c r="N34" s="11">
        <v>225584192.8275</v>
      </c>
      <c r="O34" s="11">
        <v>80000000</v>
      </c>
      <c r="P34" s="23" t="s">
        <v>19</v>
      </c>
    </row>
    <row r="35">
      <c r="A35" s="200">
        <v>34</v>
      </c>
      <c r="B35" s="160">
        <v>45631</v>
      </c>
      <c r="C35" s="85" t="s">
        <v>98</v>
      </c>
      <c r="D35" s="28" t="s">
        <v>99</v>
      </c>
      <c r="E35" s="63">
        <v>17728295</v>
      </c>
      <c r="F35" s="63">
        <v>17728399</v>
      </c>
      <c r="G35" s="16" t="s">
        <v>18</v>
      </c>
      <c r="H35" s="56">
        <v>22595000</v>
      </c>
      <c r="I35" s="106">
        <v>25</v>
      </c>
      <c r="J35" s="56">
        <v>16946250</v>
      </c>
      <c r="K35" s="56">
        <v>3081400</v>
      </c>
      <c r="L35" s="106">
        <v>25</v>
      </c>
      <c r="M35" s="56">
        <v>2311050</v>
      </c>
      <c r="N35" s="38">
        <v>19257300</v>
      </c>
      <c r="O35" s="24">
        <v>7500000</v>
      </c>
      <c r="P35" s="23" t="s">
        <v>19</v>
      </c>
    </row>
    <row r="36">
      <c r="A36" s="199">
        <v>35</v>
      </c>
      <c r="B36" s="160">
        <v>45631</v>
      </c>
      <c r="C36" s="22" t="s">
        <v>100</v>
      </c>
      <c r="D36" s="6" t="s">
        <v>101</v>
      </c>
      <c r="E36" s="6">
        <v>1288535</v>
      </c>
      <c r="F36" s="6">
        <v>1288574</v>
      </c>
      <c r="G36" s="6" t="s">
        <v>43</v>
      </c>
      <c r="H36" s="11">
        <v>4972740</v>
      </c>
      <c r="I36" s="6">
        <v>25</v>
      </c>
      <c r="J36" s="11">
        <v>3729555</v>
      </c>
      <c r="K36" s="11">
        <v>1195000</v>
      </c>
      <c r="L36" s="6">
        <v>40</v>
      </c>
      <c r="M36" s="11">
        <v>717000</v>
      </c>
      <c r="N36" s="11">
        <v>4446555</v>
      </c>
      <c r="O36" s="11">
        <v>4000000</v>
      </c>
      <c r="P36" s="23" t="s">
        <v>40</v>
      </c>
    </row>
    <row r="37">
      <c r="A37" s="200">
        <v>36</v>
      </c>
      <c r="B37" s="160">
        <v>45631</v>
      </c>
      <c r="C37" s="40" t="s">
        <v>102</v>
      </c>
      <c r="D37" s="14" t="s">
        <v>103</v>
      </c>
      <c r="E37" s="23">
        <v>5733336</v>
      </c>
      <c r="F37" s="23"/>
      <c r="G37" s="16" t="s">
        <v>36</v>
      </c>
      <c r="H37" s="55">
        <v>8546895</v>
      </c>
      <c r="I37" s="16">
        <v>25</v>
      </c>
      <c r="J37" s="55">
        <v>6410171.25</v>
      </c>
      <c r="K37" s="55"/>
      <c r="L37" s="16">
        <v>50</v>
      </c>
      <c r="M37" s="84"/>
      <c r="N37" s="217">
        <v>3747500</v>
      </c>
      <c r="O37" s="55">
        <v>5000000</v>
      </c>
      <c r="P37" s="23" t="s">
        <v>29</v>
      </c>
    </row>
    <row r="38">
      <c r="A38" s="200">
        <v>37</v>
      </c>
      <c r="B38" s="160">
        <v>45631</v>
      </c>
      <c r="C38" s="37" t="s">
        <v>104</v>
      </c>
      <c r="D38" s="14" t="s">
        <v>105</v>
      </c>
      <c r="E38" s="188">
        <v>1502628</v>
      </c>
      <c r="F38" s="188">
        <v>10625652</v>
      </c>
      <c r="G38" s="14" t="s">
        <v>26</v>
      </c>
      <c r="H38" s="38">
        <v>33895150</v>
      </c>
      <c r="I38" s="14">
        <v>25</v>
      </c>
      <c r="J38" s="38">
        <v>25421362.5</v>
      </c>
      <c r="K38" s="109"/>
      <c r="L38" s="14">
        <v>50</v>
      </c>
      <c r="M38" s="84"/>
      <c r="N38" s="38">
        <v>25421362.5</v>
      </c>
      <c r="O38" s="38">
        <v>4000000</v>
      </c>
      <c r="P38" s="110" t="s">
        <v>61</v>
      </c>
    </row>
    <row r="39">
      <c r="A39" s="199">
        <v>38</v>
      </c>
      <c r="B39" s="160">
        <v>45631</v>
      </c>
      <c r="C39" s="34" t="s">
        <v>106</v>
      </c>
      <c r="D39" s="218" t="s">
        <v>107</v>
      </c>
      <c r="E39" s="218">
        <v>14783654</v>
      </c>
      <c r="F39" s="218" t="s">
        <v>108</v>
      </c>
      <c r="G39" s="82" t="s">
        <v>43</v>
      </c>
      <c r="H39" s="52">
        <v>5947391.25</v>
      </c>
      <c r="I39" s="18">
        <v>25</v>
      </c>
      <c r="J39" s="20">
        <v>4460543.4375</v>
      </c>
      <c r="K39" s="20">
        <v>23768386</v>
      </c>
      <c r="L39" s="44">
        <v>40</v>
      </c>
      <c r="M39" s="54">
        <v>14261031.6</v>
      </c>
      <c r="N39" s="54">
        <v>18721575.0375</v>
      </c>
      <c r="O39" s="52">
        <v>5500000</v>
      </c>
      <c r="P39" s="50" t="s">
        <v>40</v>
      </c>
    </row>
    <row r="40">
      <c r="A40" s="200">
        <v>39</v>
      </c>
      <c r="B40" s="160">
        <v>45631</v>
      </c>
      <c r="C40" s="22" t="s">
        <v>109</v>
      </c>
      <c r="D40" s="6" t="s">
        <v>110</v>
      </c>
      <c r="E40" s="6">
        <v>13195074</v>
      </c>
      <c r="F40" s="6">
        <v>13195044</v>
      </c>
      <c r="G40" s="6" t="s">
        <v>43</v>
      </c>
      <c r="H40" s="11">
        <v>8957361</v>
      </c>
      <c r="I40" s="6">
        <v>25</v>
      </c>
      <c r="J40" s="11">
        <v>6718020.75</v>
      </c>
      <c r="K40" s="11">
        <v>63620325</v>
      </c>
      <c r="L40" s="6">
        <v>40</v>
      </c>
      <c r="M40" s="11">
        <v>38172195</v>
      </c>
      <c r="N40" s="11">
        <v>44890215.75</v>
      </c>
      <c r="O40" s="11">
        <v>18300000</v>
      </c>
      <c r="P40" s="50" t="s">
        <v>40</v>
      </c>
    </row>
    <row r="41">
      <c r="A41" s="200">
        <v>40</v>
      </c>
      <c r="B41" s="160">
        <v>45631</v>
      </c>
      <c r="C41" s="34" t="s">
        <v>111</v>
      </c>
      <c r="D41" s="218" t="s">
        <v>112</v>
      </c>
      <c r="E41" s="218">
        <v>17721574</v>
      </c>
      <c r="F41" s="218">
        <v>17721603</v>
      </c>
      <c r="G41" s="82" t="s">
        <v>26</v>
      </c>
      <c r="H41" s="52">
        <v>7000000</v>
      </c>
      <c r="I41" s="18">
        <v>25</v>
      </c>
      <c r="J41" s="20">
        <v>5250000</v>
      </c>
      <c r="K41" s="20">
        <v>36000000</v>
      </c>
      <c r="L41" s="44">
        <v>50</v>
      </c>
      <c r="M41" s="54">
        <v>18000000</v>
      </c>
      <c r="N41" s="54">
        <v>23250000</v>
      </c>
      <c r="O41" s="52">
        <v>20000000</v>
      </c>
      <c r="P41" s="50" t="s">
        <v>40</v>
      </c>
    </row>
    <row r="42">
      <c r="A42" s="199">
        <v>41</v>
      </c>
      <c r="B42" s="160">
        <v>45631</v>
      </c>
      <c r="C42" s="13" t="s">
        <v>113</v>
      </c>
      <c r="D42" s="21" t="s">
        <v>114</v>
      </c>
      <c r="E42" s="7">
        <v>9073827</v>
      </c>
      <c r="F42" s="7">
        <v>9073840</v>
      </c>
      <c r="G42" s="16" t="s">
        <v>18</v>
      </c>
      <c r="H42" s="20">
        <v>87489053.88</v>
      </c>
      <c r="I42" s="14">
        <v>25</v>
      </c>
      <c r="J42" s="20">
        <v>65616790.41</v>
      </c>
      <c r="K42" s="20">
        <v>5795864.23</v>
      </c>
      <c r="L42" s="18">
        <v>25</v>
      </c>
      <c r="M42" s="20">
        <v>4346898.1725</v>
      </c>
      <c r="N42" s="39">
        <v>69963688.5825</v>
      </c>
      <c r="O42" s="39">
        <v>7500000</v>
      </c>
      <c r="P42" s="111" t="s">
        <v>40</v>
      </c>
    </row>
    <row r="43">
      <c r="A43" s="200">
        <v>42</v>
      </c>
      <c r="B43" s="160">
        <v>45631</v>
      </c>
      <c r="C43" s="5" t="s">
        <v>115</v>
      </c>
      <c r="D43" s="106" t="s">
        <v>116</v>
      </c>
      <c r="E43" s="107">
        <v>42412</v>
      </c>
      <c r="F43" s="107">
        <v>5804620</v>
      </c>
      <c r="G43" s="106" t="s">
        <v>117</v>
      </c>
      <c r="H43" s="38">
        <v>5751922</v>
      </c>
      <c r="I43" s="106">
        <v>25</v>
      </c>
      <c r="J43" s="38">
        <v>4313941.5</v>
      </c>
      <c r="K43" s="109">
        <v>7765190</v>
      </c>
      <c r="L43" s="106">
        <v>50</v>
      </c>
      <c r="M43" s="84">
        <v>3882595</v>
      </c>
      <c r="N43" s="38">
        <v>8196536.5</v>
      </c>
      <c r="O43" s="29">
        <v>8000000</v>
      </c>
      <c r="P43" s="107" t="s">
        <v>40</v>
      </c>
    </row>
    <row r="44">
      <c r="A44" s="200">
        <v>43</v>
      </c>
      <c r="B44" s="160">
        <v>45631</v>
      </c>
      <c r="C44" s="5" t="s">
        <v>118</v>
      </c>
      <c r="D44" s="18" t="s">
        <v>119</v>
      </c>
      <c r="E44" s="35">
        <v>5609817</v>
      </c>
      <c r="F44" s="35">
        <v>9834457</v>
      </c>
      <c r="G44" s="6" t="s">
        <v>43</v>
      </c>
      <c r="H44" s="20">
        <v>14015631</v>
      </c>
      <c r="I44" s="18">
        <v>25</v>
      </c>
      <c r="J44" s="20">
        <v>10511723.25</v>
      </c>
      <c r="K44" s="20">
        <v>43387378</v>
      </c>
      <c r="L44" s="18">
        <v>40</v>
      </c>
      <c r="M44" s="20">
        <v>26032426.8</v>
      </c>
      <c r="N44" s="20">
        <v>36544150.05</v>
      </c>
      <c r="O44" s="20">
        <v>20000000</v>
      </c>
      <c r="P44" s="35" t="s">
        <v>40</v>
      </c>
    </row>
    <row r="45">
      <c r="A45" s="199">
        <v>44</v>
      </c>
      <c r="B45" s="160">
        <v>45631</v>
      </c>
      <c r="C45" s="22" t="s">
        <v>120</v>
      </c>
      <c r="D45" s="6" t="s">
        <v>121</v>
      </c>
      <c r="E45" s="7">
        <v>16162039</v>
      </c>
      <c r="F45" s="7">
        <v>16162211</v>
      </c>
      <c r="G45" s="213" t="s">
        <v>43</v>
      </c>
      <c r="H45" s="64">
        <v>38291207.91</v>
      </c>
      <c r="I45" s="6">
        <v>25</v>
      </c>
      <c r="J45" s="38">
        <v>28718405.932499997</v>
      </c>
      <c r="K45" s="64">
        <v>19625729</v>
      </c>
      <c r="L45" s="6">
        <v>40</v>
      </c>
      <c r="M45" s="20">
        <v>11775437.4</v>
      </c>
      <c r="N45" s="11">
        <v>40493843.332499996</v>
      </c>
      <c r="O45" s="11">
        <v>35000000</v>
      </c>
      <c r="P45" s="7" t="s">
        <v>40</v>
      </c>
    </row>
    <row r="46">
      <c r="A46" s="200">
        <v>45</v>
      </c>
      <c r="B46" s="160">
        <v>45631</v>
      </c>
      <c r="C46" s="5" t="s">
        <v>122</v>
      </c>
      <c r="D46" s="6" t="s">
        <v>123</v>
      </c>
      <c r="E46" s="7">
        <v>4326542</v>
      </c>
      <c r="F46" s="7">
        <v>11491460</v>
      </c>
      <c r="G46" s="6" t="s">
        <v>26</v>
      </c>
      <c r="H46" s="11">
        <v>4234365</v>
      </c>
      <c r="I46" s="6">
        <v>25</v>
      </c>
      <c r="J46" s="11">
        <v>3175773.75</v>
      </c>
      <c r="K46" s="11">
        <v>20003360.8</v>
      </c>
      <c r="L46" s="6">
        <v>50</v>
      </c>
      <c r="M46" s="11">
        <v>10001680.4</v>
      </c>
      <c r="N46" s="11">
        <v>13177454.15</v>
      </c>
      <c r="O46" s="11">
        <v>5000000</v>
      </c>
      <c r="P46" s="7" t="s">
        <v>40</v>
      </c>
    </row>
    <row r="47">
      <c r="A47" s="200">
        <v>46</v>
      </c>
      <c r="B47" s="160">
        <v>45631</v>
      </c>
      <c r="C47" s="37" t="s">
        <v>124</v>
      </c>
      <c r="D47" s="14" t="s">
        <v>125</v>
      </c>
      <c r="E47" s="188">
        <v>11852100</v>
      </c>
      <c r="F47" s="188">
        <v>11852103</v>
      </c>
      <c r="G47" s="14" t="s">
        <v>18</v>
      </c>
      <c r="H47" s="38">
        <v>45652000</v>
      </c>
      <c r="I47" s="14">
        <v>25</v>
      </c>
      <c r="J47" s="38">
        <v>34239000</v>
      </c>
      <c r="K47" s="38">
        <v>83795200.12</v>
      </c>
      <c r="L47" s="14">
        <v>25</v>
      </c>
      <c r="M47" s="38">
        <v>62846400.09</v>
      </c>
      <c r="N47" s="38">
        <v>97085400.09</v>
      </c>
      <c r="O47" s="38">
        <v>35000000</v>
      </c>
      <c r="P47" s="23" t="s">
        <v>40</v>
      </c>
    </row>
    <row r="48">
      <c r="A48" s="199">
        <v>47</v>
      </c>
      <c r="B48" s="160">
        <v>45631</v>
      </c>
      <c r="C48" s="74" t="s">
        <v>126</v>
      </c>
      <c r="D48" s="42" t="s">
        <v>127</v>
      </c>
      <c r="E48" s="103">
        <v>14403627</v>
      </c>
      <c r="F48" s="103">
        <v>14403736</v>
      </c>
      <c r="G48" s="6" t="s">
        <v>26</v>
      </c>
      <c r="H48" s="75">
        <v>8146895</v>
      </c>
      <c r="I48" s="58">
        <v>25</v>
      </c>
      <c r="J48" s="20">
        <v>6110171.25</v>
      </c>
      <c r="K48" s="38">
        <v>1412935.54</v>
      </c>
      <c r="L48" s="14">
        <v>50</v>
      </c>
      <c r="M48" s="38">
        <v>706467.77</v>
      </c>
      <c r="N48" s="54">
        <v>6816639.02</v>
      </c>
      <c r="O48" s="11">
        <v>4500000</v>
      </c>
      <c r="P48" s="103" t="s">
        <v>40</v>
      </c>
    </row>
    <row r="49">
      <c r="A49" s="200">
        <v>48</v>
      </c>
      <c r="B49" s="160">
        <v>45631</v>
      </c>
      <c r="C49" s="5" t="s">
        <v>128</v>
      </c>
      <c r="D49" s="6" t="s">
        <v>129</v>
      </c>
      <c r="E49" s="7">
        <v>9116117</v>
      </c>
      <c r="F49" s="7"/>
      <c r="G49" s="6" t="s">
        <v>130</v>
      </c>
      <c r="H49" s="11">
        <v>58787789.44</v>
      </c>
      <c r="I49" s="6">
        <v>50</v>
      </c>
      <c r="J49" s="11">
        <v>29393894.72</v>
      </c>
      <c r="K49" s="38"/>
      <c r="L49" s="14">
        <v>40</v>
      </c>
      <c r="M49" s="38"/>
      <c r="N49" s="67">
        <v>29393894.72</v>
      </c>
      <c r="O49" s="67">
        <v>22500000</v>
      </c>
      <c r="P49" s="7" t="s">
        <v>37</v>
      </c>
    </row>
    <row r="50">
      <c r="A50" s="200">
        <v>49</v>
      </c>
      <c r="B50" s="160">
        <v>45632</v>
      </c>
      <c r="C50" s="5" t="s">
        <v>131</v>
      </c>
      <c r="D50" s="31" t="s">
        <v>132</v>
      </c>
      <c r="E50" s="35"/>
      <c r="F50" s="35">
        <v>6249969</v>
      </c>
      <c r="G50" s="18" t="s">
        <v>92</v>
      </c>
      <c r="H50" s="20"/>
      <c r="I50" s="18"/>
      <c r="J50" s="20"/>
      <c r="K50" s="38">
        <f>2699148268*7.9%</f>
        <v>213232713.172</v>
      </c>
      <c r="L50" s="14">
        <v>25</v>
      </c>
      <c r="M50" s="38">
        <v>159924534.879</v>
      </c>
      <c r="N50" s="20">
        <v>150000000</v>
      </c>
      <c r="O50" s="20">
        <v>150000000</v>
      </c>
      <c r="P50" s="35" t="s">
        <v>23</v>
      </c>
    </row>
    <row r="51" s="223" customFormat="1">
      <c r="A51" s="199">
        <v>50</v>
      </c>
      <c r="B51" s="160">
        <v>45632</v>
      </c>
      <c r="C51" s="219" t="s">
        <v>133</v>
      </c>
      <c r="D51" s="220" t="s">
        <v>134</v>
      </c>
      <c r="E51" s="220">
        <v>4324162</v>
      </c>
      <c r="F51" s="71">
        <v>4324164</v>
      </c>
      <c r="G51" s="205" t="s">
        <v>26</v>
      </c>
      <c r="H51" s="221">
        <v>1958015</v>
      </c>
      <c r="I51" s="71">
        <v>25</v>
      </c>
      <c r="J51" s="222">
        <v>1468511.25</v>
      </c>
      <c r="K51" s="38">
        <v>1206600</v>
      </c>
      <c r="L51" s="14">
        <v>50</v>
      </c>
      <c r="M51" s="38">
        <v>603300</v>
      </c>
      <c r="N51" s="222">
        <v>2071811.25</v>
      </c>
      <c r="O51" s="222">
        <v>2000000</v>
      </c>
      <c r="P51" s="103" t="s">
        <v>40</v>
      </c>
    </row>
    <row r="52">
      <c r="A52" s="200">
        <v>51</v>
      </c>
      <c r="B52" s="160">
        <v>45632</v>
      </c>
      <c r="C52" s="22" t="s">
        <v>135</v>
      </c>
      <c r="D52" s="6" t="s">
        <v>136</v>
      </c>
      <c r="E52" s="7">
        <v>16417373</v>
      </c>
      <c r="F52" s="7">
        <v>16417523</v>
      </c>
      <c r="G52" s="16" t="s">
        <v>18</v>
      </c>
      <c r="H52" s="11"/>
      <c r="I52" s="6">
        <v>25</v>
      </c>
      <c r="J52" s="11"/>
      <c r="K52" s="38">
        <v>764930564</v>
      </c>
      <c r="L52" s="14">
        <v>25</v>
      </c>
      <c r="M52" s="38">
        <v>573697923</v>
      </c>
      <c r="N52" s="24">
        <v>573697923</v>
      </c>
      <c r="O52" s="123">
        <v>245000000</v>
      </c>
      <c r="P52" s="103" t="s">
        <v>40</v>
      </c>
    </row>
    <row r="53">
      <c r="A53" s="200">
        <v>52</v>
      </c>
      <c r="B53" s="160">
        <v>45632</v>
      </c>
      <c r="C53" s="5" t="s">
        <v>137</v>
      </c>
      <c r="D53" s="106" t="s">
        <v>138</v>
      </c>
      <c r="E53" s="107">
        <v>3486630</v>
      </c>
      <c r="F53" s="107"/>
      <c r="G53" s="106" t="s">
        <v>36</v>
      </c>
      <c r="H53" s="38">
        <v>2247716</v>
      </c>
      <c r="I53" s="106">
        <v>25</v>
      </c>
      <c r="J53" s="11">
        <v>1685787</v>
      </c>
      <c r="K53" s="38"/>
      <c r="L53" s="14"/>
      <c r="M53" s="38"/>
      <c r="N53" s="38">
        <v>1685787</v>
      </c>
      <c r="O53" s="29">
        <v>1500000</v>
      </c>
      <c r="P53" s="5" t="s">
        <v>37</v>
      </c>
    </row>
    <row r="54">
      <c r="A54" s="199">
        <v>53</v>
      </c>
      <c r="B54" s="160">
        <v>45632</v>
      </c>
      <c r="C54" s="40" t="s">
        <v>139</v>
      </c>
      <c r="D54" s="14" t="s">
        <v>140</v>
      </c>
      <c r="E54" s="15">
        <v>4332701</v>
      </c>
      <c r="F54" s="15"/>
      <c r="G54" s="16" t="s">
        <v>36</v>
      </c>
      <c r="H54" s="24">
        <v>19918360</v>
      </c>
      <c r="I54" s="16">
        <v>25</v>
      </c>
      <c r="J54" s="24">
        <v>14938770</v>
      </c>
      <c r="K54" s="38"/>
      <c r="L54" s="14">
        <v>50</v>
      </c>
      <c r="M54" s="38"/>
      <c r="N54" s="24">
        <v>14938770</v>
      </c>
      <c r="O54" s="24">
        <v>8100000</v>
      </c>
      <c r="P54" s="23" t="s">
        <v>40</v>
      </c>
    </row>
    <row r="55">
      <c r="A55" s="200">
        <v>54</v>
      </c>
      <c r="B55" s="160">
        <v>45632</v>
      </c>
      <c r="C55" s="12" t="s">
        <v>141</v>
      </c>
      <c r="D55" s="16" t="s">
        <v>142</v>
      </c>
      <c r="E55" s="23">
        <v>3544483</v>
      </c>
      <c r="F55" s="23">
        <v>15160394</v>
      </c>
      <c r="G55" s="16" t="s">
        <v>26</v>
      </c>
      <c r="H55" s="54">
        <v>117196155</v>
      </c>
      <c r="I55" s="16">
        <v>25</v>
      </c>
      <c r="J55" s="54">
        <v>87897116.25</v>
      </c>
      <c r="K55" s="38"/>
      <c r="L55" s="14">
        <v>50</v>
      </c>
      <c r="M55" s="38"/>
      <c r="N55" s="33">
        <v>87897116.25</v>
      </c>
      <c r="O55" s="93">
        <v>30000000</v>
      </c>
      <c r="P55" s="23" t="s">
        <v>40</v>
      </c>
    </row>
    <row r="56">
      <c r="A56" s="200">
        <v>55</v>
      </c>
      <c r="B56" s="160">
        <v>45632</v>
      </c>
      <c r="C56" s="40" t="s">
        <v>143</v>
      </c>
      <c r="D56" s="14" t="s">
        <v>144</v>
      </c>
      <c r="E56" s="23">
        <v>17341105</v>
      </c>
      <c r="F56" s="23">
        <v>17340639</v>
      </c>
      <c r="G56" s="16" t="s">
        <v>26</v>
      </c>
      <c r="H56" s="24">
        <v>7472828</v>
      </c>
      <c r="I56" s="16">
        <v>25</v>
      </c>
      <c r="J56" s="93">
        <v>5604621</v>
      </c>
      <c r="K56" s="38">
        <v>6000114</v>
      </c>
      <c r="L56" s="14">
        <v>50</v>
      </c>
      <c r="M56" s="38">
        <v>3000057</v>
      </c>
      <c r="N56" s="68">
        <v>8604678</v>
      </c>
      <c r="O56" s="56">
        <v>4500000</v>
      </c>
      <c r="P56" s="119" t="s">
        <v>40</v>
      </c>
    </row>
    <row r="57">
      <c r="A57" s="199">
        <v>56</v>
      </c>
      <c r="B57" s="160">
        <v>45632</v>
      </c>
      <c r="C57" s="12" t="s">
        <v>145</v>
      </c>
      <c r="D57" s="16" t="s">
        <v>146</v>
      </c>
      <c r="E57" s="23">
        <v>17550856</v>
      </c>
      <c r="F57" s="23">
        <v>17550857</v>
      </c>
      <c r="G57" s="16" t="s">
        <v>18</v>
      </c>
      <c r="H57" s="54">
        <v>43568284</v>
      </c>
      <c r="I57" s="16">
        <v>25</v>
      </c>
      <c r="J57" s="54">
        <v>32676213</v>
      </c>
      <c r="K57" s="38">
        <v>25832825.47</v>
      </c>
      <c r="L57" s="14">
        <v>25</v>
      </c>
      <c r="M57" s="38">
        <v>19374619.1025</v>
      </c>
      <c r="N57" s="33">
        <v>52050832.1025</v>
      </c>
      <c r="O57" s="93">
        <v>44000000</v>
      </c>
      <c r="P57" s="23" t="s">
        <v>19</v>
      </c>
    </row>
    <row r="58">
      <c r="A58" s="200">
        <v>57</v>
      </c>
      <c r="B58" s="160">
        <v>45632</v>
      </c>
      <c r="C58" s="79" t="s">
        <v>147</v>
      </c>
      <c r="D58" s="80" t="s">
        <v>148</v>
      </c>
      <c r="E58" s="81"/>
      <c r="F58" s="81">
        <v>8369714</v>
      </c>
      <c r="G58" s="81">
        <v>107</v>
      </c>
      <c r="H58" s="60"/>
      <c r="I58" s="82"/>
      <c r="J58" s="60"/>
      <c r="K58" s="83">
        <v>220752432.12</v>
      </c>
      <c r="L58" s="82">
        <v>20</v>
      </c>
      <c r="M58" s="83">
        <v>176601945.696</v>
      </c>
      <c r="N58" s="83">
        <v>176601945.696</v>
      </c>
      <c r="O58" s="83">
        <v>200000000</v>
      </c>
      <c r="P58" s="81" t="s">
        <v>149</v>
      </c>
    </row>
    <row r="59">
      <c r="A59" s="200">
        <v>58</v>
      </c>
      <c r="B59" s="160">
        <v>45632</v>
      </c>
      <c r="C59" s="34" t="s">
        <v>150</v>
      </c>
      <c r="D59" s="6" t="s">
        <v>151</v>
      </c>
      <c r="E59" s="7">
        <v>10965546</v>
      </c>
      <c r="F59" s="7">
        <v>10965591</v>
      </c>
      <c r="G59" s="7" t="s">
        <v>18</v>
      </c>
      <c r="H59" s="98">
        <v>46459536</v>
      </c>
      <c r="I59" s="6">
        <v>25</v>
      </c>
      <c r="J59" s="11">
        <v>34844652</v>
      </c>
      <c r="K59" s="11">
        <v>49892753</v>
      </c>
      <c r="L59" s="6">
        <v>25</v>
      </c>
      <c r="M59" s="11">
        <v>37419564.75</v>
      </c>
      <c r="N59" s="8">
        <v>72264216.75</v>
      </c>
      <c r="O59" s="67">
        <v>50000000</v>
      </c>
      <c r="P59" s="7" t="s">
        <v>40</v>
      </c>
    </row>
    <row r="60">
      <c r="A60" s="199">
        <v>59</v>
      </c>
      <c r="B60" s="160">
        <v>45632</v>
      </c>
      <c r="C60" s="224" t="s">
        <v>152</v>
      </c>
      <c r="D60" s="31" t="s">
        <v>153</v>
      </c>
      <c r="E60" s="32">
        <v>17085735</v>
      </c>
      <c r="F60" s="32">
        <v>17085691</v>
      </c>
      <c r="G60" s="7" t="s">
        <v>26</v>
      </c>
      <c r="H60" s="33">
        <v>10235687</v>
      </c>
      <c r="I60" s="31">
        <v>25</v>
      </c>
      <c r="J60" s="83">
        <v>7676765.25</v>
      </c>
      <c r="K60" s="33">
        <v>2165896</v>
      </c>
      <c r="L60" s="225">
        <v>50</v>
      </c>
      <c r="M60" s="20">
        <v>1082948</v>
      </c>
      <c r="N60" s="83">
        <v>8759713.25</v>
      </c>
      <c r="O60" s="290">
        <v>8000000</v>
      </c>
      <c r="P60" s="32" t="s">
        <v>40</v>
      </c>
    </row>
    <row r="61">
      <c r="A61" s="200">
        <v>60</v>
      </c>
      <c r="B61" s="160">
        <v>45632</v>
      </c>
      <c r="C61" s="5" t="s">
        <v>154</v>
      </c>
      <c r="D61" s="106" t="s">
        <v>155</v>
      </c>
      <c r="E61" s="107">
        <v>5009837</v>
      </c>
      <c r="F61" s="107">
        <v>1289211</v>
      </c>
      <c r="G61" s="107" t="s">
        <v>26</v>
      </c>
      <c r="H61" s="38">
        <v>12131500</v>
      </c>
      <c r="I61" s="106">
        <v>25</v>
      </c>
      <c r="J61" s="38">
        <v>9098625</v>
      </c>
      <c r="K61" s="109">
        <v>15035485.36</v>
      </c>
      <c r="L61" s="106">
        <v>50</v>
      </c>
      <c r="M61" s="84">
        <v>7517742.68</v>
      </c>
      <c r="N61" s="38">
        <v>16616367.68</v>
      </c>
      <c r="O61" s="29">
        <v>14000000</v>
      </c>
      <c r="P61" s="107" t="s">
        <v>40</v>
      </c>
    </row>
    <row r="62">
      <c r="A62" s="200">
        <v>61</v>
      </c>
      <c r="B62" s="160">
        <v>45632</v>
      </c>
      <c r="C62" s="5" t="s">
        <v>156</v>
      </c>
      <c r="D62" s="106" t="s">
        <v>157</v>
      </c>
      <c r="E62" s="107">
        <v>5009790</v>
      </c>
      <c r="F62" s="107">
        <v>1289208</v>
      </c>
      <c r="G62" s="107" t="s">
        <v>26</v>
      </c>
      <c r="H62" s="38">
        <v>10292905</v>
      </c>
      <c r="I62" s="106">
        <v>25</v>
      </c>
      <c r="J62" s="38">
        <v>7719678.75</v>
      </c>
      <c r="K62" s="109">
        <v>16021438</v>
      </c>
      <c r="L62" s="106">
        <v>50</v>
      </c>
      <c r="M62" s="84">
        <v>8010719</v>
      </c>
      <c r="N62" s="38">
        <v>15730397.75</v>
      </c>
      <c r="O62" s="29">
        <v>6090000</v>
      </c>
      <c r="P62" s="107" t="s">
        <v>29</v>
      </c>
    </row>
    <row r="63">
      <c r="A63" s="199">
        <v>62</v>
      </c>
      <c r="B63" s="160">
        <v>45632</v>
      </c>
      <c r="C63" s="5" t="s">
        <v>158</v>
      </c>
      <c r="D63" s="106" t="s">
        <v>159</v>
      </c>
      <c r="E63" s="107">
        <v>7892033</v>
      </c>
      <c r="F63" s="107">
        <v>7892047</v>
      </c>
      <c r="G63" s="107" t="s">
        <v>26</v>
      </c>
      <c r="H63" s="38">
        <v>44007515</v>
      </c>
      <c r="I63" s="106">
        <v>25</v>
      </c>
      <c r="J63" s="38">
        <v>33005636.25</v>
      </c>
      <c r="K63" s="109">
        <v>119756815</v>
      </c>
      <c r="L63" s="106">
        <v>50</v>
      </c>
      <c r="M63" s="84">
        <v>59878407.5</v>
      </c>
      <c r="N63" s="38">
        <v>92884043.75</v>
      </c>
      <c r="O63" s="29">
        <v>42500000</v>
      </c>
      <c r="P63" s="107" t="s">
        <v>40</v>
      </c>
    </row>
    <row r="64">
      <c r="A64" s="200">
        <v>63</v>
      </c>
      <c r="B64" s="160">
        <v>45632</v>
      </c>
      <c r="C64" s="41" t="s">
        <v>160</v>
      </c>
      <c r="D64" s="42" t="s">
        <v>161</v>
      </c>
      <c r="E64" s="226">
        <v>11838659</v>
      </c>
      <c r="F64" s="50">
        <v>11838685</v>
      </c>
      <c r="G64" s="50" t="s">
        <v>18</v>
      </c>
      <c r="H64" s="45">
        <v>94130119.11</v>
      </c>
      <c r="I64" s="44">
        <v>25</v>
      </c>
      <c r="J64" s="46">
        <v>70597589.3325</v>
      </c>
      <c r="K64" s="47">
        <v>239449751.9</v>
      </c>
      <c r="L64" s="44">
        <v>25</v>
      </c>
      <c r="M64" s="47">
        <v>179587313.925</v>
      </c>
      <c r="N64" s="47">
        <v>250184903.2575</v>
      </c>
      <c r="O64" s="47">
        <v>230000000</v>
      </c>
      <c r="P64" s="50" t="s">
        <v>40</v>
      </c>
    </row>
    <row r="65">
      <c r="A65" s="200">
        <v>64</v>
      </c>
      <c r="B65" s="160">
        <v>45632</v>
      </c>
      <c r="C65" s="70" t="s">
        <v>162</v>
      </c>
      <c r="D65" s="9" t="s">
        <v>163</v>
      </c>
      <c r="E65" s="189">
        <v>15158336</v>
      </c>
      <c r="F65" s="189">
        <v>15158412</v>
      </c>
      <c r="G65" s="7" t="s">
        <v>18</v>
      </c>
      <c r="H65" s="8">
        <v>409636</v>
      </c>
      <c r="I65" s="9">
        <v>25</v>
      </c>
      <c r="J65" s="10">
        <v>307227</v>
      </c>
      <c r="K65" s="8">
        <v>6399476</v>
      </c>
      <c r="L65" s="9">
        <v>25</v>
      </c>
      <c r="M65" s="8">
        <v>4799607</v>
      </c>
      <c r="N65" s="55">
        <v>5106834</v>
      </c>
      <c r="O65" s="11">
        <v>2500000</v>
      </c>
      <c r="P65" s="7" t="s">
        <v>40</v>
      </c>
    </row>
    <row r="66">
      <c r="A66" s="199">
        <v>65</v>
      </c>
      <c r="B66" s="160">
        <v>45632</v>
      </c>
      <c r="C66" s="108" t="s">
        <v>164</v>
      </c>
      <c r="D66" s="58" t="s">
        <v>165</v>
      </c>
      <c r="E66" s="189">
        <v>6263483</v>
      </c>
      <c r="F66" s="189">
        <v>6263487</v>
      </c>
      <c r="G66" s="7" t="s">
        <v>26</v>
      </c>
      <c r="H66" s="11">
        <v>4021700</v>
      </c>
      <c r="I66" s="6">
        <v>25</v>
      </c>
      <c r="J66" s="11">
        <v>3016275</v>
      </c>
      <c r="K66" s="109">
        <v>2095000</v>
      </c>
      <c r="L66" s="18">
        <v>50</v>
      </c>
      <c r="M66" s="11">
        <v>1047500</v>
      </c>
      <c r="N66" s="20">
        <v>4063775</v>
      </c>
      <c r="O66" s="11">
        <v>4000000</v>
      </c>
      <c r="P66" s="7" t="s">
        <v>40</v>
      </c>
    </row>
    <row r="67">
      <c r="A67" s="200">
        <v>66</v>
      </c>
      <c r="B67" s="160">
        <v>45632</v>
      </c>
      <c r="C67" s="30" t="s">
        <v>166</v>
      </c>
      <c r="D67" s="21" t="s">
        <v>167</v>
      </c>
      <c r="E67" s="7">
        <v>1864995</v>
      </c>
      <c r="F67" s="7">
        <v>6984518</v>
      </c>
      <c r="G67" s="7" t="s">
        <v>26</v>
      </c>
      <c r="H67" s="11">
        <v>19106680</v>
      </c>
      <c r="I67" s="6">
        <v>25</v>
      </c>
      <c r="J67" s="11">
        <v>14330010</v>
      </c>
      <c r="K67" s="11">
        <v>7616330</v>
      </c>
      <c r="L67" s="6">
        <v>50</v>
      </c>
      <c r="M67" s="11">
        <v>3808165</v>
      </c>
      <c r="N67" s="11">
        <v>18138175</v>
      </c>
      <c r="O67" s="11">
        <v>15000000</v>
      </c>
      <c r="P67" s="7" t="s">
        <v>40</v>
      </c>
    </row>
    <row r="68">
      <c r="A68" s="200">
        <v>67</v>
      </c>
      <c r="B68" s="160">
        <v>45632</v>
      </c>
      <c r="C68" s="12" t="s">
        <v>168</v>
      </c>
      <c r="D68" s="6" t="s">
        <v>169</v>
      </c>
      <c r="E68" s="7">
        <v>8089557</v>
      </c>
      <c r="F68" s="7">
        <v>8089592</v>
      </c>
      <c r="G68" s="7" t="s">
        <v>43</v>
      </c>
      <c r="H68" s="11">
        <v>20759513</v>
      </c>
      <c r="I68" s="6">
        <v>25</v>
      </c>
      <c r="J68" s="11">
        <v>15569634.75</v>
      </c>
      <c r="K68" s="11">
        <v>23294343</v>
      </c>
      <c r="L68" s="6">
        <v>40</v>
      </c>
      <c r="M68" s="11">
        <v>13976605.799999999</v>
      </c>
      <c r="N68" s="11">
        <v>29546240.549999997</v>
      </c>
      <c r="O68" s="11">
        <v>9250000</v>
      </c>
      <c r="P68" s="7" t="s">
        <v>40</v>
      </c>
    </row>
    <row r="69">
      <c r="A69" s="199">
        <v>68</v>
      </c>
      <c r="B69" s="160">
        <v>45632</v>
      </c>
      <c r="C69" s="12" t="s">
        <v>170</v>
      </c>
      <c r="D69" s="16" t="s">
        <v>171</v>
      </c>
      <c r="E69" s="189">
        <v>11786364</v>
      </c>
      <c r="F69" s="189">
        <v>11786431</v>
      </c>
      <c r="G69" s="7" t="s">
        <v>26</v>
      </c>
      <c r="H69" s="11">
        <v>8585436.25</v>
      </c>
      <c r="I69" s="6">
        <v>25</v>
      </c>
      <c r="J69" s="11">
        <v>6439077.1875</v>
      </c>
      <c r="K69" s="11"/>
      <c r="L69" s="18">
        <v>50</v>
      </c>
      <c r="M69" s="11"/>
      <c r="N69" s="20">
        <v>6439077.1875</v>
      </c>
      <c r="O69" s="11">
        <v>500000</v>
      </c>
      <c r="P69" s="7" t="s">
        <v>40</v>
      </c>
    </row>
    <row r="70">
      <c r="A70" s="200">
        <v>69</v>
      </c>
      <c r="B70" s="160">
        <v>45632</v>
      </c>
      <c r="C70" s="13" t="s">
        <v>172</v>
      </c>
      <c r="D70" s="21" t="s">
        <v>173</v>
      </c>
      <c r="E70" s="7">
        <v>1909431</v>
      </c>
      <c r="F70" s="7">
        <v>6125172</v>
      </c>
      <c r="G70" s="7" t="s">
        <v>26</v>
      </c>
      <c r="H70" s="11">
        <v>1597460</v>
      </c>
      <c r="I70" s="6">
        <v>25</v>
      </c>
      <c r="J70" s="154">
        <v>1198095</v>
      </c>
      <c r="K70" s="11">
        <v>11766056</v>
      </c>
      <c r="L70" s="6">
        <v>50</v>
      </c>
      <c r="M70" s="11">
        <v>5883028</v>
      </c>
      <c r="N70" s="11">
        <v>7081123</v>
      </c>
      <c r="O70" s="11">
        <v>5000000</v>
      </c>
      <c r="P70" s="7" t="s">
        <v>40</v>
      </c>
    </row>
    <row r="71">
      <c r="A71" s="200">
        <v>70</v>
      </c>
      <c r="B71" s="160">
        <v>45632</v>
      </c>
      <c r="C71" s="108" t="s">
        <v>174</v>
      </c>
      <c r="D71" s="58" t="s">
        <v>175</v>
      </c>
      <c r="E71" s="189">
        <v>6071815</v>
      </c>
      <c r="F71" s="189">
        <v>6071835</v>
      </c>
      <c r="G71" s="7" t="s">
        <v>26</v>
      </c>
      <c r="H71" s="11">
        <v>4675500</v>
      </c>
      <c r="I71" s="6">
        <v>25</v>
      </c>
      <c r="J71" s="11">
        <v>3506625</v>
      </c>
      <c r="K71" s="126"/>
      <c r="L71" s="18">
        <v>50</v>
      </c>
      <c r="M71" s="11"/>
      <c r="N71" s="20">
        <v>3506625</v>
      </c>
      <c r="O71" s="11">
        <v>1500000</v>
      </c>
      <c r="P71" s="7" t="s">
        <v>29</v>
      </c>
    </row>
    <row r="72">
      <c r="A72" s="199">
        <v>71</v>
      </c>
      <c r="B72" s="160">
        <v>45632</v>
      </c>
      <c r="C72" s="5" t="s">
        <v>176</v>
      </c>
      <c r="D72" s="106" t="s">
        <v>177</v>
      </c>
      <c r="E72" s="107">
        <v>9812091</v>
      </c>
      <c r="F72" s="107">
        <v>9812175</v>
      </c>
      <c r="G72" s="107" t="s">
        <v>22</v>
      </c>
      <c r="H72" s="38">
        <v>4595443</v>
      </c>
      <c r="I72" s="106">
        <v>25</v>
      </c>
      <c r="J72" s="38">
        <v>3446582.25</v>
      </c>
      <c r="K72" s="109">
        <v>30553669</v>
      </c>
      <c r="L72" s="106">
        <v>40</v>
      </c>
      <c r="M72" s="84">
        <v>18332201.4</v>
      </c>
      <c r="N72" s="38">
        <v>21778783.65</v>
      </c>
      <c r="O72" s="29">
        <v>5000000</v>
      </c>
      <c r="P72" s="107" t="s">
        <v>40</v>
      </c>
    </row>
    <row r="73">
      <c r="A73" s="200">
        <v>72</v>
      </c>
      <c r="B73" s="160">
        <v>45632</v>
      </c>
      <c r="C73" s="30" t="s">
        <v>178</v>
      </c>
      <c r="D73" s="68" t="s">
        <v>179</v>
      </c>
      <c r="E73" s="7">
        <v>3384681</v>
      </c>
      <c r="F73" s="67"/>
      <c r="G73" s="67" t="s">
        <v>36</v>
      </c>
      <c r="H73" s="11">
        <v>103058670.3</v>
      </c>
      <c r="I73" s="6">
        <v>25</v>
      </c>
      <c r="J73" s="11">
        <v>77294002.725</v>
      </c>
      <c r="K73" s="126"/>
      <c r="L73" s="126"/>
      <c r="M73" s="126"/>
      <c r="N73" s="11">
        <v>77294002.725</v>
      </c>
      <c r="O73" s="11">
        <v>40000000</v>
      </c>
      <c r="P73" s="134" t="s">
        <v>37</v>
      </c>
    </row>
    <row r="74">
      <c r="A74" s="200">
        <v>73</v>
      </c>
      <c r="B74" s="160">
        <v>45632</v>
      </c>
      <c r="C74" s="224" t="s">
        <v>180</v>
      </c>
      <c r="D74" s="118" t="s">
        <v>181</v>
      </c>
      <c r="E74" s="119" t="s">
        <v>182</v>
      </c>
      <c r="F74" s="194"/>
      <c r="G74" s="194"/>
      <c r="H74" s="126"/>
      <c r="I74" s="126"/>
      <c r="J74" s="126"/>
      <c r="K74" s="126"/>
      <c r="L74" s="126"/>
      <c r="M74" s="126"/>
      <c r="N74" s="126"/>
      <c r="O74" s="291">
        <v>110000000</v>
      </c>
      <c r="P74" s="134" t="s">
        <v>37</v>
      </c>
    </row>
    <row r="75" s="212" customFormat="1">
      <c r="A75" s="199">
        <v>74</v>
      </c>
      <c r="B75" s="160">
        <v>45632</v>
      </c>
      <c r="C75" s="227" t="s">
        <v>183</v>
      </c>
      <c r="D75" s="73" t="s">
        <v>184</v>
      </c>
      <c r="E75" s="94" t="s">
        <v>182</v>
      </c>
      <c r="F75" s="228"/>
      <c r="G75" s="228"/>
      <c r="H75" s="211"/>
      <c r="I75" s="72"/>
      <c r="J75" s="211"/>
      <c r="K75" s="229"/>
      <c r="L75" s="229"/>
      <c r="M75" s="229"/>
      <c r="N75" s="211">
        <v>75000000</v>
      </c>
      <c r="O75" s="211">
        <v>75000000</v>
      </c>
      <c r="P75" s="158" t="s">
        <v>37</v>
      </c>
    </row>
    <row r="76">
      <c r="A76" s="200">
        <v>75</v>
      </c>
      <c r="B76" s="160">
        <v>45632</v>
      </c>
      <c r="C76" s="22" t="s">
        <v>185</v>
      </c>
      <c r="D76" s="6" t="s">
        <v>186</v>
      </c>
      <c r="E76" s="7">
        <v>14200430</v>
      </c>
      <c r="F76" s="7">
        <v>14200431</v>
      </c>
      <c r="G76" s="23" t="s">
        <v>43</v>
      </c>
      <c r="H76" s="11">
        <v>173371311</v>
      </c>
      <c r="I76" s="6">
        <v>25</v>
      </c>
      <c r="J76" s="20">
        <v>130028483.25</v>
      </c>
      <c r="K76" s="11">
        <v>36777606</v>
      </c>
      <c r="L76" s="6">
        <v>40</v>
      </c>
      <c r="M76" s="20">
        <v>22066563.599999998</v>
      </c>
      <c r="N76" s="11">
        <v>152095046.85</v>
      </c>
      <c r="O76" s="11">
        <v>17230000</v>
      </c>
      <c r="P76" s="7" t="s">
        <v>40</v>
      </c>
    </row>
    <row r="77">
      <c r="A77" s="200">
        <v>76</v>
      </c>
      <c r="B77" s="160">
        <v>45633</v>
      </c>
      <c r="C77" s="37" t="s">
        <v>187</v>
      </c>
      <c r="D77" s="14" t="s">
        <v>188</v>
      </c>
      <c r="E77" s="188" t="s">
        <v>182</v>
      </c>
      <c r="F77" s="194"/>
      <c r="G77" s="194"/>
      <c r="H77" s="126"/>
      <c r="I77" s="126"/>
      <c r="J77" s="126"/>
      <c r="K77" s="126"/>
      <c r="L77" s="126"/>
      <c r="M77" s="126"/>
      <c r="N77" s="102">
        <v>90000000</v>
      </c>
      <c r="O77" s="102">
        <v>90000000</v>
      </c>
      <c r="P77" s="126"/>
    </row>
    <row r="78">
      <c r="A78" s="199">
        <v>77</v>
      </c>
      <c r="B78" s="160">
        <v>45633</v>
      </c>
      <c r="C78" s="22" t="s">
        <v>189</v>
      </c>
      <c r="D78" s="6" t="s">
        <v>190</v>
      </c>
      <c r="E78" s="7">
        <v>5117612</v>
      </c>
      <c r="F78" s="7"/>
      <c r="G78" s="7" t="s">
        <v>26</v>
      </c>
      <c r="H78" s="11">
        <v>8154500</v>
      </c>
      <c r="I78" s="6">
        <v>25</v>
      </c>
      <c r="J78" s="11">
        <v>6115875</v>
      </c>
      <c r="K78" s="11"/>
      <c r="L78" s="6">
        <v>50</v>
      </c>
      <c r="M78" s="11"/>
      <c r="N78" s="11">
        <v>6115875</v>
      </c>
      <c r="O78" s="11">
        <v>6000000</v>
      </c>
      <c r="P78" s="7" t="s">
        <v>40</v>
      </c>
      <c r="Q78" s="174"/>
      <c r="R78" s="175"/>
    </row>
    <row r="79" s="136" customFormat="1">
      <c r="A79" s="200">
        <v>78</v>
      </c>
      <c r="B79" s="160">
        <v>45633</v>
      </c>
      <c r="C79" s="5" t="s">
        <v>191</v>
      </c>
      <c r="D79" s="69" t="s">
        <v>192</v>
      </c>
      <c r="E79" s="193">
        <v>10252519</v>
      </c>
      <c r="F79" s="35">
        <v>10252534</v>
      </c>
      <c r="G79" s="35" t="s">
        <v>26</v>
      </c>
      <c r="H79" s="20">
        <v>13335490</v>
      </c>
      <c r="I79" s="18">
        <v>25</v>
      </c>
      <c r="J79" s="20">
        <v>10001617.5</v>
      </c>
      <c r="K79" s="20">
        <v>6150000</v>
      </c>
      <c r="L79" s="18">
        <v>50</v>
      </c>
      <c r="M79" s="20">
        <v>3075000</v>
      </c>
      <c r="N79" s="20">
        <v>13076617.5</v>
      </c>
      <c r="O79" s="20">
        <v>6800000</v>
      </c>
      <c r="P79" s="35" t="s">
        <v>40</v>
      </c>
      <c r="Q79" s="22"/>
      <c r="R79" s="164"/>
      <c r="U79" s="145"/>
    </row>
    <row r="80">
      <c r="A80" s="200">
        <v>79</v>
      </c>
      <c r="B80" s="160">
        <v>45633</v>
      </c>
      <c r="C80" s="22" t="s">
        <v>193</v>
      </c>
      <c r="D80" s="6" t="s">
        <v>194</v>
      </c>
      <c r="E80" s="7">
        <v>1810657</v>
      </c>
      <c r="F80" s="7"/>
      <c r="G80" s="7" t="s">
        <v>36</v>
      </c>
      <c r="H80" s="11">
        <v>287300000</v>
      </c>
      <c r="I80" s="6">
        <v>25</v>
      </c>
      <c r="J80" s="20">
        <v>215475000</v>
      </c>
      <c r="K80" s="11"/>
      <c r="L80" s="6">
        <v>50</v>
      </c>
      <c r="M80" s="11"/>
      <c r="N80" s="11">
        <v>215475000</v>
      </c>
      <c r="O80" s="11">
        <v>70000000</v>
      </c>
      <c r="P80" s="7" t="s">
        <v>40</v>
      </c>
      <c r="Q80" s="134"/>
      <c r="R80" s="171"/>
    </row>
    <row r="81">
      <c r="A81" s="199">
        <v>80</v>
      </c>
      <c r="B81" s="160">
        <v>45633</v>
      </c>
      <c r="C81" s="12" t="s">
        <v>195</v>
      </c>
      <c r="D81" s="16" t="s">
        <v>196</v>
      </c>
      <c r="E81" s="16">
        <v>15887690</v>
      </c>
      <c r="F81" s="16">
        <v>15887795</v>
      </c>
      <c r="G81" s="16" t="s">
        <v>43</v>
      </c>
      <c r="H81" s="54">
        <v>52477934</v>
      </c>
      <c r="I81" s="16">
        <v>25</v>
      </c>
      <c r="J81" s="54">
        <v>39358450.5</v>
      </c>
      <c r="K81" s="54">
        <v>10314830</v>
      </c>
      <c r="L81" s="16">
        <v>40</v>
      </c>
      <c r="M81" s="55">
        <v>6188898</v>
      </c>
      <c r="N81" s="55">
        <v>45547348.5</v>
      </c>
      <c r="O81" s="93">
        <v>40000000</v>
      </c>
      <c r="P81" s="23" t="s">
        <v>40</v>
      </c>
    </row>
    <row r="82">
      <c r="A82" s="200">
        <v>81</v>
      </c>
      <c r="B82" s="160">
        <v>45633</v>
      </c>
      <c r="C82" s="5" t="s">
        <v>197</v>
      </c>
      <c r="D82" s="31" t="s">
        <v>198</v>
      </c>
      <c r="E82" s="35">
        <v>5137013</v>
      </c>
      <c r="F82" s="35">
        <v>9725771</v>
      </c>
      <c r="G82" s="35" t="s">
        <v>26</v>
      </c>
      <c r="H82" s="20">
        <v>48828420</v>
      </c>
      <c r="I82" s="18">
        <v>25</v>
      </c>
      <c r="J82" s="20">
        <v>36621315</v>
      </c>
      <c r="K82" s="20">
        <v>84869303.76</v>
      </c>
      <c r="L82" s="18">
        <v>50</v>
      </c>
      <c r="M82" s="20">
        <v>42434651.88</v>
      </c>
      <c r="N82" s="20">
        <v>79055966.88</v>
      </c>
      <c r="O82" s="20">
        <v>22500000</v>
      </c>
      <c r="P82" s="35" t="s">
        <v>40</v>
      </c>
    </row>
    <row r="83">
      <c r="A83" s="200">
        <v>82</v>
      </c>
      <c r="B83" s="160">
        <v>45633</v>
      </c>
      <c r="C83" s="230" t="s">
        <v>199</v>
      </c>
      <c r="D83" s="129" t="s">
        <v>200</v>
      </c>
      <c r="E83" s="130">
        <v>17797736</v>
      </c>
      <c r="F83" s="130">
        <v>17797770</v>
      </c>
      <c r="G83" s="231" t="s">
        <v>43</v>
      </c>
      <c r="H83" s="131">
        <v>18000000</v>
      </c>
      <c r="I83" s="129">
        <v>25</v>
      </c>
      <c r="J83" s="131">
        <v>13500000</v>
      </c>
      <c r="K83" s="131">
        <v>13340000</v>
      </c>
      <c r="L83" s="144">
        <v>40</v>
      </c>
      <c r="M83" s="232">
        <v>8004000</v>
      </c>
      <c r="N83" s="232">
        <v>21504000</v>
      </c>
      <c r="O83" s="131">
        <v>20000000</v>
      </c>
      <c r="P83" s="130" t="s">
        <v>40</v>
      </c>
    </row>
    <row r="84">
      <c r="A84" s="199">
        <v>83</v>
      </c>
      <c r="B84" s="160">
        <v>45633</v>
      </c>
      <c r="C84" s="22" t="s">
        <v>201</v>
      </c>
      <c r="D84" s="6" t="s">
        <v>202</v>
      </c>
      <c r="E84" s="7">
        <v>16512164</v>
      </c>
      <c r="F84" s="7">
        <v>16512208</v>
      </c>
      <c r="G84" s="7" t="s">
        <v>203</v>
      </c>
      <c r="H84" s="11">
        <v>20900000</v>
      </c>
      <c r="I84" s="6">
        <v>25</v>
      </c>
      <c r="J84" s="11">
        <v>15675000</v>
      </c>
      <c r="K84" s="11">
        <v>8655000</v>
      </c>
      <c r="L84" s="6">
        <v>30</v>
      </c>
      <c r="M84" s="11">
        <v>6058500</v>
      </c>
      <c r="N84" s="11">
        <v>21733500</v>
      </c>
      <c r="O84" s="11">
        <v>20000000</v>
      </c>
      <c r="P84" s="7" t="s">
        <v>40</v>
      </c>
    </row>
    <row r="85">
      <c r="A85" s="200">
        <v>84</v>
      </c>
      <c r="B85" s="160">
        <v>45633</v>
      </c>
      <c r="C85" s="233" t="s">
        <v>204</v>
      </c>
      <c r="D85" s="155" t="s">
        <v>205</v>
      </c>
      <c r="E85" s="234">
        <v>17752413</v>
      </c>
      <c r="F85" s="234">
        <v>17752479</v>
      </c>
      <c r="G85" s="7" t="s">
        <v>26</v>
      </c>
      <c r="H85" s="8">
        <v>18497236.05</v>
      </c>
      <c r="I85" s="6">
        <v>25</v>
      </c>
      <c r="J85" s="67">
        <v>13872927.037500001</v>
      </c>
      <c r="K85" s="8">
        <v>24866951</v>
      </c>
      <c r="L85" s="18">
        <v>50</v>
      </c>
      <c r="M85" s="20">
        <v>12433475.5</v>
      </c>
      <c r="N85" s="20">
        <v>26306402.5375</v>
      </c>
      <c r="O85" s="24">
        <v>22000000</v>
      </c>
      <c r="P85" s="7" t="s">
        <v>40</v>
      </c>
    </row>
    <row r="86">
      <c r="A86" s="200">
        <v>85</v>
      </c>
      <c r="B86" s="160">
        <v>45633</v>
      </c>
      <c r="C86" s="235" t="s">
        <v>206</v>
      </c>
      <c r="D86" s="42" t="s">
        <v>207</v>
      </c>
      <c r="E86" s="103">
        <v>15726577</v>
      </c>
      <c r="F86" s="103">
        <v>15726660</v>
      </c>
      <c r="G86" s="103" t="s">
        <v>18</v>
      </c>
      <c r="H86" s="236"/>
      <c r="I86" s="202">
        <v>25</v>
      </c>
      <c r="J86" s="38"/>
      <c r="K86" s="54">
        <v>10069971</v>
      </c>
      <c r="L86" s="202">
        <v>25</v>
      </c>
      <c r="M86" s="38">
        <v>7552478.25</v>
      </c>
      <c r="N86" s="24">
        <v>7552478.25</v>
      </c>
      <c r="O86" s="64">
        <v>4500000</v>
      </c>
    </row>
    <row r="87">
      <c r="A87" s="199">
        <v>86</v>
      </c>
      <c r="B87" s="160">
        <v>45633</v>
      </c>
      <c r="C87" s="22" t="s">
        <v>208</v>
      </c>
      <c r="D87" s="6" t="s">
        <v>209</v>
      </c>
      <c r="E87" s="7">
        <v>9099795</v>
      </c>
      <c r="F87" s="7">
        <v>9099815</v>
      </c>
      <c r="G87" s="7" t="s">
        <v>43</v>
      </c>
      <c r="H87" s="11">
        <v>83695000</v>
      </c>
      <c r="I87" s="6">
        <v>25</v>
      </c>
      <c r="J87" s="11">
        <v>62771250</v>
      </c>
      <c r="K87" s="11">
        <v>510872000</v>
      </c>
      <c r="L87" s="6">
        <v>40</v>
      </c>
      <c r="M87" s="11">
        <v>306523200</v>
      </c>
      <c r="N87" s="11">
        <v>369294450</v>
      </c>
      <c r="O87" s="11">
        <v>200000000</v>
      </c>
      <c r="P87" s="7" t="s">
        <v>40</v>
      </c>
      <c r="Q87" s="169"/>
      <c r="R87" s="171"/>
      <c r="U87" s="140"/>
    </row>
    <row r="88">
      <c r="A88" s="200">
        <v>87</v>
      </c>
      <c r="B88" s="160">
        <v>45633</v>
      </c>
      <c r="C88" s="40" t="s">
        <v>210</v>
      </c>
      <c r="D88" s="14" t="s">
        <v>211</v>
      </c>
      <c r="E88" s="190">
        <v>17478422</v>
      </c>
      <c r="F88" s="23">
        <v>17478499</v>
      </c>
      <c r="G88" s="23" t="s">
        <v>18</v>
      </c>
      <c r="H88" s="55">
        <f>308800000*10.86%</f>
        <v>33535679.999999996</v>
      </c>
      <c r="I88" s="16">
        <v>25</v>
      </c>
      <c r="J88" s="55">
        <v>25151759.999999996</v>
      </c>
      <c r="K88" s="55">
        <f>328600000*10.86%</f>
        <v>35685959.99999999</v>
      </c>
      <c r="L88" s="16">
        <v>25</v>
      </c>
      <c r="M88" s="55">
        <v>26764469.999999993</v>
      </c>
      <c r="N88" s="55">
        <v>51916229.999999985</v>
      </c>
      <c r="O88" s="55">
        <v>25000000</v>
      </c>
      <c r="P88" s="23" t="s">
        <v>40</v>
      </c>
    </row>
    <row r="89">
      <c r="A89" s="200">
        <v>88</v>
      </c>
      <c r="B89" s="160">
        <v>45633</v>
      </c>
      <c r="C89" s="113" t="s">
        <v>212</v>
      </c>
      <c r="D89" s="14" t="s">
        <v>213</v>
      </c>
      <c r="E89" s="23">
        <v>14696607</v>
      </c>
      <c r="F89" s="63">
        <v>14695610</v>
      </c>
      <c r="G89" s="23" t="s">
        <v>18</v>
      </c>
      <c r="H89" s="24">
        <v>60814966.88</v>
      </c>
      <c r="I89" s="16">
        <v>25</v>
      </c>
      <c r="J89" s="24">
        <v>45611225.160000004</v>
      </c>
      <c r="K89" s="25">
        <v>48709285</v>
      </c>
      <c r="L89" s="16">
        <v>25</v>
      </c>
      <c r="M89" s="26">
        <v>36531963.75</v>
      </c>
      <c r="N89" s="26">
        <v>82143188.91</v>
      </c>
      <c r="O89" s="24">
        <v>70000000</v>
      </c>
      <c r="P89" s="23" t="s">
        <v>40</v>
      </c>
    </row>
    <row r="90" ht="12" s="121" customFormat="1">
      <c r="A90" s="199">
        <v>89</v>
      </c>
      <c r="B90" s="160">
        <v>45635</v>
      </c>
      <c r="C90" s="40" t="s">
        <v>214</v>
      </c>
      <c r="D90" s="42" t="s">
        <v>215</v>
      </c>
      <c r="E90" s="23">
        <v>9095747</v>
      </c>
      <c r="F90" s="23">
        <v>9095763</v>
      </c>
      <c r="G90" s="23" t="s">
        <v>26</v>
      </c>
      <c r="H90" s="95">
        <v>2446417</v>
      </c>
      <c r="I90" s="58">
        <v>25</v>
      </c>
      <c r="J90" s="24">
        <v>1834812.75</v>
      </c>
      <c r="K90" s="95">
        <v>9273469.9</v>
      </c>
      <c r="L90" s="58">
        <v>50</v>
      </c>
      <c r="M90" s="20">
        <v>4636734.95</v>
      </c>
      <c r="N90" s="26">
        <v>6471547.7</v>
      </c>
      <c r="O90" s="95">
        <v>5000000</v>
      </c>
      <c r="P90" s="63" t="s">
        <v>40</v>
      </c>
      <c r="Q90" s="36"/>
      <c r="R90" s="173"/>
      <c r="U90" s="137"/>
    </row>
    <row r="91" ht="12" s="121" customFormat="1">
      <c r="A91" s="200">
        <v>90</v>
      </c>
      <c r="B91" s="160">
        <v>45635</v>
      </c>
      <c r="C91" s="74" t="s">
        <v>216</v>
      </c>
      <c r="D91" s="28" t="s">
        <v>217</v>
      </c>
      <c r="E91" s="63">
        <v>11174662</v>
      </c>
      <c r="F91" s="63">
        <v>11174687</v>
      </c>
      <c r="G91" s="23" t="s">
        <v>26</v>
      </c>
      <c r="H91" s="29">
        <v>406058</v>
      </c>
      <c r="I91" s="58">
        <v>25</v>
      </c>
      <c r="J91" s="20">
        <v>2470229.25</v>
      </c>
      <c r="K91" s="86">
        <v>4425342</v>
      </c>
      <c r="L91" s="58">
        <v>50</v>
      </c>
      <c r="M91" s="20">
        <v>2634264.43</v>
      </c>
      <c r="N91" s="11">
        <v>5104493.68</v>
      </c>
      <c r="O91" s="29">
        <v>4700000</v>
      </c>
      <c r="P91" s="63" t="s">
        <v>40</v>
      </c>
      <c r="Q91" s="36"/>
      <c r="R91" s="173"/>
      <c r="U91" s="137"/>
    </row>
    <row r="92" s="127" customFormat="1">
      <c r="A92" s="200">
        <v>91</v>
      </c>
      <c r="B92" s="160">
        <v>45635</v>
      </c>
      <c r="C92" s="22" t="s">
        <v>218</v>
      </c>
      <c r="D92" s="6" t="s">
        <v>219</v>
      </c>
      <c r="E92" s="23">
        <v>14254841</v>
      </c>
      <c r="F92" s="23">
        <v>14254853</v>
      </c>
      <c r="G92" s="23" t="s">
        <v>18</v>
      </c>
      <c r="H92" s="11">
        <f>1048427041*22.85%</f>
        <v>239565578.8685</v>
      </c>
      <c r="I92" s="6">
        <v>25</v>
      </c>
      <c r="J92" s="20">
        <v>179674184.151375</v>
      </c>
      <c r="K92" s="52">
        <f>733712813*22.85%</f>
        <v>167653377.7705</v>
      </c>
      <c r="L92" s="6">
        <v>25</v>
      </c>
      <c r="M92" s="20">
        <v>125740033.327875</v>
      </c>
      <c r="N92" s="11">
        <v>305414217.47925</v>
      </c>
      <c r="O92" s="98">
        <v>290000000</v>
      </c>
      <c r="P92" s="7" t="s">
        <v>149</v>
      </c>
    </row>
    <row r="93">
      <c r="A93" s="199">
        <v>92</v>
      </c>
      <c r="B93" s="160">
        <v>45635</v>
      </c>
      <c r="C93" s="19" t="s">
        <v>220</v>
      </c>
      <c r="D93" s="6" t="s">
        <v>221</v>
      </c>
      <c r="E93" s="7">
        <v>10372149</v>
      </c>
      <c r="F93" s="7">
        <v>10372225</v>
      </c>
      <c r="G93" s="7" t="s">
        <v>22</v>
      </c>
      <c r="H93" s="11">
        <v>300069452</v>
      </c>
      <c r="I93" s="6"/>
      <c r="J93" s="11"/>
      <c r="K93" s="11"/>
      <c r="L93" s="6">
        <v>40</v>
      </c>
      <c r="M93" s="11"/>
      <c r="N93" s="11">
        <v>300069452</v>
      </c>
      <c r="O93" s="11">
        <v>300000000</v>
      </c>
      <c r="P93" s="7" t="s">
        <v>72</v>
      </c>
    </row>
    <row r="94">
      <c r="A94" s="200">
        <v>93</v>
      </c>
      <c r="B94" s="160">
        <v>45635</v>
      </c>
      <c r="C94" s="22" t="s">
        <v>222</v>
      </c>
      <c r="D94" s="6" t="s">
        <v>223</v>
      </c>
      <c r="E94" s="6">
        <v>8944379</v>
      </c>
      <c r="F94" s="6">
        <v>8944388</v>
      </c>
      <c r="G94" s="6" t="s">
        <v>43</v>
      </c>
      <c r="H94" s="11">
        <f>5330000*27/100</f>
        <v>1439100</v>
      </c>
      <c r="I94" s="6">
        <v>25</v>
      </c>
      <c r="J94" s="11">
        <v>1079325</v>
      </c>
      <c r="K94" s="11">
        <f>225889000*3.27/100</f>
        <v>7386570.3</v>
      </c>
      <c r="L94" s="6">
        <v>40</v>
      </c>
      <c r="M94" s="11">
        <v>4431942.18</v>
      </c>
      <c r="N94" s="11">
        <v>5511267.18</v>
      </c>
      <c r="O94" s="11">
        <v>5000000</v>
      </c>
      <c r="P94" s="7" t="s">
        <v>40</v>
      </c>
    </row>
    <row r="95">
      <c r="A95" s="200">
        <v>94</v>
      </c>
      <c r="B95" s="160">
        <v>45635</v>
      </c>
      <c r="C95" s="37" t="s">
        <v>224</v>
      </c>
      <c r="D95" s="153" t="s">
        <v>225</v>
      </c>
      <c r="E95" s="188">
        <v>16079711</v>
      </c>
      <c r="F95" s="188">
        <v>16079831</v>
      </c>
      <c r="G95" s="188" t="s">
        <v>18</v>
      </c>
      <c r="H95" s="38">
        <v>236930917.8</v>
      </c>
      <c r="I95" s="14">
        <v>25</v>
      </c>
      <c r="J95" s="38">
        <v>177698188.35000002</v>
      </c>
      <c r="K95" s="38"/>
      <c r="L95" s="14">
        <v>25</v>
      </c>
      <c r="M95" s="38"/>
      <c r="N95" s="38">
        <v>177698188.35000002</v>
      </c>
      <c r="O95" s="38">
        <v>120000000</v>
      </c>
    </row>
    <row r="96" s="132" customFormat="1">
      <c r="A96" s="199">
        <v>95</v>
      </c>
      <c r="B96" s="160">
        <v>45635</v>
      </c>
      <c r="C96" s="22" t="s">
        <v>226</v>
      </c>
      <c r="D96" s="6" t="s">
        <v>227</v>
      </c>
      <c r="E96" s="7">
        <v>8905643</v>
      </c>
      <c r="F96" s="7">
        <v>8905646</v>
      </c>
      <c r="G96" s="7" t="s">
        <v>228</v>
      </c>
      <c r="H96" s="11">
        <v>133917000</v>
      </c>
      <c r="I96" s="6">
        <v>20</v>
      </c>
      <c r="J96" s="11">
        <v>107133600</v>
      </c>
      <c r="K96" s="11">
        <v>43767999.31</v>
      </c>
      <c r="L96" s="6">
        <v>20</v>
      </c>
      <c r="M96" s="11">
        <v>35014399.44800001</v>
      </c>
      <c r="N96" s="20">
        <v>142147999.448</v>
      </c>
      <c r="O96" s="11">
        <v>50000000</v>
      </c>
      <c r="P96" s="67" t="s">
        <v>149</v>
      </c>
      <c r="Q96" s="7"/>
      <c r="R96" s="163"/>
    </row>
    <row r="97">
      <c r="A97" s="200">
        <v>96</v>
      </c>
      <c r="B97" s="160">
        <v>45635</v>
      </c>
      <c r="C97" s="12" t="s">
        <v>229</v>
      </c>
      <c r="D97" s="28" t="s">
        <v>230</v>
      </c>
      <c r="E97" s="188">
        <v>16921291</v>
      </c>
      <c r="F97" s="188">
        <v>16921689</v>
      </c>
      <c r="G97" s="183" t="s">
        <v>18</v>
      </c>
      <c r="H97" s="25">
        <v>92017044</v>
      </c>
      <c r="I97" s="58">
        <v>25</v>
      </c>
      <c r="J97" s="11">
        <v>69012783</v>
      </c>
      <c r="K97" s="25">
        <v>66622842</v>
      </c>
      <c r="L97" s="6">
        <v>25</v>
      </c>
      <c r="M97" s="11">
        <v>49967131.5</v>
      </c>
      <c r="N97" s="11">
        <v>118979914.5</v>
      </c>
      <c r="O97" s="123">
        <v>96000000</v>
      </c>
    </row>
    <row r="98">
      <c r="A98" s="200">
        <v>97</v>
      </c>
      <c r="B98" s="160">
        <v>45635</v>
      </c>
      <c r="C98" s="36" t="s">
        <v>231</v>
      </c>
      <c r="D98" s="16" t="s">
        <v>232</v>
      </c>
      <c r="E98" s="107">
        <v>15659462</v>
      </c>
      <c r="F98" s="107">
        <v>15659759</v>
      </c>
      <c r="G98" s="23" t="s">
        <v>18</v>
      </c>
      <c r="H98" s="24">
        <v>431800000</v>
      </c>
      <c r="I98" s="16">
        <v>25</v>
      </c>
      <c r="J98" s="24">
        <v>323850000</v>
      </c>
      <c r="K98" s="126"/>
      <c r="L98" s="16">
        <v>25</v>
      </c>
      <c r="M98" s="24"/>
      <c r="N98" s="24">
        <v>323850000</v>
      </c>
      <c r="O98" s="24">
        <v>200000000</v>
      </c>
      <c r="P98" s="23" t="s">
        <v>40</v>
      </c>
    </row>
    <row r="99">
      <c r="A99" s="199">
        <v>98</v>
      </c>
      <c r="B99" s="160">
        <v>45635</v>
      </c>
      <c r="C99" s="36" t="s">
        <v>233</v>
      </c>
      <c r="D99" s="28" t="s">
        <v>234</v>
      </c>
      <c r="E99" s="58">
        <v>13573292</v>
      </c>
      <c r="F99" s="58">
        <v>13573521</v>
      </c>
      <c r="G99" s="16" t="s">
        <v>18</v>
      </c>
      <c r="H99" s="24">
        <f>2143700000*22.01/100</f>
        <v>471828370</v>
      </c>
      <c r="I99" s="16">
        <v>25</v>
      </c>
      <c r="J99" s="24">
        <v>353871277.5</v>
      </c>
      <c r="K99" s="38"/>
      <c r="L99" s="16">
        <v>25</v>
      </c>
      <c r="M99" s="26"/>
      <c r="N99" s="26">
        <v>353871277.5</v>
      </c>
      <c r="O99" s="24">
        <v>300000000</v>
      </c>
      <c r="P99" s="23" t="s">
        <v>40</v>
      </c>
    </row>
    <row r="100">
      <c r="A100" s="200">
        <v>99</v>
      </c>
      <c r="B100" s="160">
        <v>45635</v>
      </c>
      <c r="C100" s="40" t="s">
        <v>143</v>
      </c>
      <c r="D100" s="14" t="s">
        <v>144</v>
      </c>
      <c r="E100" s="23">
        <v>17341105</v>
      </c>
      <c r="F100" s="23">
        <v>17340639</v>
      </c>
      <c r="G100" s="23" t="s">
        <v>26</v>
      </c>
      <c r="H100" s="24">
        <v>7472828</v>
      </c>
      <c r="I100" s="16">
        <v>25</v>
      </c>
      <c r="J100" s="93">
        <v>5604621</v>
      </c>
      <c r="K100" s="126"/>
      <c r="L100" s="58">
        <v>50</v>
      </c>
      <c r="M100" s="20"/>
      <c r="N100" s="68">
        <v>5604621</v>
      </c>
      <c r="O100" s="56">
        <v>4500000</v>
      </c>
      <c r="P100" s="119" t="s">
        <v>40</v>
      </c>
    </row>
    <row r="101">
      <c r="A101" s="200">
        <v>100</v>
      </c>
      <c r="B101" s="160">
        <v>45635</v>
      </c>
      <c r="C101" s="22" t="s">
        <v>235</v>
      </c>
      <c r="D101" s="28" t="s">
        <v>236</v>
      </c>
      <c r="E101" s="190">
        <v>17031230</v>
      </c>
      <c r="F101" s="190">
        <v>17031299</v>
      </c>
      <c r="G101" s="23" t="s">
        <v>18</v>
      </c>
      <c r="H101" s="55">
        <v>34524692.99</v>
      </c>
      <c r="I101" s="16">
        <v>25</v>
      </c>
      <c r="J101" s="55">
        <v>25893519.7425</v>
      </c>
      <c r="K101" s="25">
        <v>53811863.68</v>
      </c>
      <c r="L101" s="16">
        <v>25</v>
      </c>
      <c r="M101" s="55">
        <v>40358897.76</v>
      </c>
      <c r="N101" s="27">
        <v>66252417.5025</v>
      </c>
      <c r="O101" s="237">
        <v>29700000</v>
      </c>
      <c r="P101" s="23" t="s">
        <v>40</v>
      </c>
      <c r="Q101" s="238"/>
      <c r="R101" s="238"/>
    </row>
    <row r="102">
      <c r="A102" s="199">
        <v>101</v>
      </c>
      <c r="B102" s="160">
        <v>45635</v>
      </c>
      <c r="C102" s="30" t="s">
        <v>237</v>
      </c>
      <c r="D102" s="31" t="s">
        <v>238</v>
      </c>
      <c r="E102" s="35">
        <v>17676367</v>
      </c>
      <c r="F102" s="35">
        <v>17676393</v>
      </c>
      <c r="G102" s="35" t="s">
        <v>18</v>
      </c>
      <c r="H102" s="20">
        <f>1975762000*15.38%</f>
        <v>303872195.6</v>
      </c>
      <c r="I102" s="58">
        <v>25</v>
      </c>
      <c r="J102" s="75">
        <v>227904146.70000002</v>
      </c>
      <c r="K102" s="20"/>
      <c r="L102" s="58">
        <v>25</v>
      </c>
      <c r="M102" s="75"/>
      <c r="N102" s="20">
        <v>227904146.70000002</v>
      </c>
      <c r="O102" s="11">
        <v>110000000</v>
      </c>
      <c r="P102" s="7" t="s">
        <v>40</v>
      </c>
    </row>
    <row r="103">
      <c r="A103" s="200">
        <v>102</v>
      </c>
      <c r="B103" s="160">
        <v>45635</v>
      </c>
      <c r="C103" s="5" t="s">
        <v>239</v>
      </c>
      <c r="D103" s="106" t="s">
        <v>240</v>
      </c>
      <c r="E103" s="107"/>
      <c r="F103" s="107"/>
      <c r="G103" s="107" t="s">
        <v>26</v>
      </c>
      <c r="H103" s="38">
        <v>48197006.99</v>
      </c>
      <c r="I103" s="106">
        <v>25</v>
      </c>
      <c r="J103" s="38">
        <v>36147755.2425</v>
      </c>
      <c r="K103" s="109">
        <v>34293987.02</v>
      </c>
      <c r="L103" s="106">
        <v>50</v>
      </c>
      <c r="M103" s="84">
        <v>17146993.51</v>
      </c>
      <c r="N103" s="38">
        <v>53294748.7525</v>
      </c>
      <c r="O103" s="29">
        <v>50000000</v>
      </c>
      <c r="P103" s="107" t="s">
        <v>40</v>
      </c>
      <c r="Q103" s="158"/>
      <c r="R103" s="159"/>
    </row>
    <row r="104">
      <c r="A104" s="200">
        <v>103</v>
      </c>
      <c r="B104" s="160">
        <v>45635</v>
      </c>
      <c r="C104" s="122" t="s">
        <v>241</v>
      </c>
      <c r="D104" s="76" t="s">
        <v>242</v>
      </c>
      <c r="E104" s="110">
        <v>15570449</v>
      </c>
      <c r="F104" s="110">
        <v>15570603</v>
      </c>
      <c r="G104" s="110" t="s">
        <v>18</v>
      </c>
      <c r="H104" s="123">
        <v>7860968</v>
      </c>
      <c r="I104" s="58">
        <v>25</v>
      </c>
      <c r="J104" s="24">
        <v>5895726</v>
      </c>
      <c r="K104" s="20">
        <v>6090000</v>
      </c>
      <c r="L104" s="58">
        <v>25</v>
      </c>
      <c r="M104" s="24">
        <v>4567500</v>
      </c>
      <c r="N104" s="24">
        <v>10463226</v>
      </c>
      <c r="O104" s="123">
        <v>10000000</v>
      </c>
      <c r="P104" s="63" t="s">
        <v>40</v>
      </c>
    </row>
    <row r="105">
      <c r="A105" s="199">
        <v>104</v>
      </c>
      <c r="B105" s="160">
        <v>45635</v>
      </c>
      <c r="C105" s="5" t="s">
        <v>243</v>
      </c>
      <c r="D105" s="106" t="s">
        <v>244</v>
      </c>
      <c r="E105" s="189">
        <v>15143115</v>
      </c>
      <c r="F105" s="189">
        <v>15143140</v>
      </c>
      <c r="G105" s="50" t="s">
        <v>18</v>
      </c>
      <c r="H105" s="8">
        <v>75157480.65</v>
      </c>
      <c r="I105" s="106">
        <v>25</v>
      </c>
      <c r="J105" s="38">
        <v>56368110.487500004</v>
      </c>
      <c r="K105" s="8">
        <v>101229058</v>
      </c>
      <c r="L105" s="106" t="s">
        <v>93</v>
      </c>
      <c r="M105" s="54">
        <v>75921793.5</v>
      </c>
      <c r="N105" s="38">
        <v>132289903.98750001</v>
      </c>
      <c r="O105" s="11">
        <v>120000000</v>
      </c>
      <c r="P105" s="7" t="s">
        <v>40</v>
      </c>
    </row>
    <row r="106">
      <c r="A106" s="200">
        <v>105</v>
      </c>
      <c r="B106" s="160">
        <v>45635</v>
      </c>
      <c r="C106" s="126" t="s">
        <v>245</v>
      </c>
      <c r="D106" s="28" t="s">
        <v>246</v>
      </c>
      <c r="E106" s="190">
        <v>17224454</v>
      </c>
      <c r="F106" s="190">
        <v>17224500</v>
      </c>
      <c r="G106" s="7" t="s">
        <v>26</v>
      </c>
      <c r="H106" s="55">
        <v>2713563</v>
      </c>
      <c r="I106" s="16">
        <v>25</v>
      </c>
      <c r="J106" s="55">
        <v>2035172.25</v>
      </c>
      <c r="K106" s="25">
        <v>37055000</v>
      </c>
      <c r="L106" s="6">
        <v>50</v>
      </c>
      <c r="M106" s="24">
        <v>18527500</v>
      </c>
      <c r="N106" s="27">
        <v>20562672.25</v>
      </c>
      <c r="O106" s="54">
        <v>10000000</v>
      </c>
      <c r="P106" s="23" t="s">
        <v>61</v>
      </c>
    </row>
    <row r="107">
      <c r="A107" s="200">
        <v>106</v>
      </c>
      <c r="B107" s="160">
        <v>45635</v>
      </c>
      <c r="C107" s="41" t="s">
        <v>247</v>
      </c>
      <c r="D107" s="44" t="s">
        <v>248</v>
      </c>
      <c r="E107" s="50">
        <v>8401922</v>
      </c>
      <c r="F107" s="50">
        <v>8401919</v>
      </c>
      <c r="G107" s="50" t="s">
        <v>43</v>
      </c>
      <c r="H107" s="54">
        <v>67412990</v>
      </c>
      <c r="I107" s="44">
        <v>25</v>
      </c>
      <c r="J107" s="54">
        <v>50559742.5</v>
      </c>
      <c r="K107" s="54">
        <v>108736546</v>
      </c>
      <c r="L107" s="44">
        <v>40</v>
      </c>
      <c r="M107" s="54">
        <v>65241927.599999994</v>
      </c>
      <c r="N107" s="54">
        <v>115801670.1</v>
      </c>
      <c r="O107" s="54">
        <v>100000000</v>
      </c>
      <c r="P107" s="50" t="s">
        <v>149</v>
      </c>
      <c r="Q107" s="169"/>
      <c r="R107" s="171"/>
      <c r="U107" s="140"/>
    </row>
    <row r="108">
      <c r="A108" s="199">
        <v>107</v>
      </c>
      <c r="B108" s="160">
        <v>45635</v>
      </c>
      <c r="C108" s="5" t="s">
        <v>249</v>
      </c>
      <c r="D108" s="9" t="s">
        <v>250</v>
      </c>
      <c r="E108" s="189">
        <v>14687661</v>
      </c>
      <c r="F108" s="189">
        <v>15976394</v>
      </c>
      <c r="G108" s="23" t="s">
        <v>18</v>
      </c>
      <c r="H108" s="11">
        <v>49132373.96</v>
      </c>
      <c r="I108" s="9">
        <v>25</v>
      </c>
      <c r="J108" s="10">
        <v>36849280.47</v>
      </c>
      <c r="K108" s="25">
        <v>304487264.51</v>
      </c>
      <c r="L108" s="9">
        <v>25</v>
      </c>
      <c r="M108" s="25">
        <v>228365448.3825</v>
      </c>
      <c r="N108" s="11">
        <v>265214728.8525</v>
      </c>
      <c r="O108" s="29">
        <v>200000000</v>
      </c>
      <c r="P108" s="23" t="s">
        <v>40</v>
      </c>
    </row>
    <row r="109">
      <c r="A109" s="200">
        <v>108</v>
      </c>
      <c r="B109" s="160">
        <v>45635</v>
      </c>
      <c r="C109" s="22" t="s">
        <v>251</v>
      </c>
      <c r="D109" s="6" t="s">
        <v>252</v>
      </c>
      <c r="E109" s="7">
        <v>9885761</v>
      </c>
      <c r="F109" s="7">
        <v>9886930</v>
      </c>
      <c r="G109" s="7" t="s">
        <v>18</v>
      </c>
      <c r="H109" s="11">
        <v>156954000</v>
      </c>
      <c r="I109" s="6">
        <v>25</v>
      </c>
      <c r="J109" s="11">
        <v>117715500</v>
      </c>
      <c r="K109" s="11"/>
      <c r="L109" s="6">
        <v>25</v>
      </c>
      <c r="M109" s="11"/>
      <c r="N109" s="11">
        <v>117715500</v>
      </c>
      <c r="O109" s="11">
        <v>100000000</v>
      </c>
      <c r="P109" s="7" t="s">
        <v>40</v>
      </c>
    </row>
    <row r="110">
      <c r="A110" s="200">
        <v>109</v>
      </c>
      <c r="B110" s="160">
        <v>45635</v>
      </c>
      <c r="C110" s="22" t="s">
        <v>253</v>
      </c>
      <c r="D110" s="6" t="s">
        <v>254</v>
      </c>
      <c r="E110" s="7">
        <v>9885268</v>
      </c>
      <c r="F110" s="7">
        <v>9886561</v>
      </c>
      <c r="G110" s="7" t="s">
        <v>255</v>
      </c>
      <c r="H110" s="11">
        <v>70527000</v>
      </c>
      <c r="I110" s="6">
        <v>25</v>
      </c>
      <c r="J110" s="11">
        <v>52895250</v>
      </c>
      <c r="K110" s="11">
        <v>47339900</v>
      </c>
      <c r="L110" s="6">
        <v>30</v>
      </c>
      <c r="M110" s="11">
        <v>33137929.999999996</v>
      </c>
      <c r="N110" s="11">
        <v>86033180</v>
      </c>
      <c r="O110" s="11">
        <v>50000000</v>
      </c>
      <c r="P110" s="7" t="s">
        <v>40</v>
      </c>
    </row>
    <row r="111">
      <c r="A111" s="199">
        <v>110</v>
      </c>
      <c r="B111" s="160">
        <v>45635</v>
      </c>
      <c r="C111" s="30" t="s">
        <v>256</v>
      </c>
      <c r="D111" s="31" t="s">
        <v>257</v>
      </c>
      <c r="E111" s="35">
        <v>16240200</v>
      </c>
      <c r="F111" s="35">
        <v>16240228</v>
      </c>
      <c r="G111" s="183" t="s">
        <v>43</v>
      </c>
      <c r="H111" s="126"/>
      <c r="I111" s="18">
        <v>25</v>
      </c>
      <c r="J111" s="20"/>
      <c r="K111" s="20">
        <v>120053234.9</v>
      </c>
      <c r="L111" s="6">
        <v>40</v>
      </c>
      <c r="M111" s="11">
        <v>72031940.94</v>
      </c>
      <c r="N111" s="20">
        <v>72031940.94</v>
      </c>
      <c r="O111" s="20">
        <v>20000000</v>
      </c>
      <c r="P111" s="7" t="s">
        <v>40</v>
      </c>
    </row>
    <row r="112" ht="12" customHeight="1" s="121" customFormat="1">
      <c r="A112" s="200">
        <v>111</v>
      </c>
      <c r="B112" s="160">
        <v>45635</v>
      </c>
      <c r="C112" s="57" t="s">
        <v>258</v>
      </c>
      <c r="D112" s="14" t="s">
        <v>259</v>
      </c>
      <c r="E112" s="23">
        <v>16666085</v>
      </c>
      <c r="F112" s="23">
        <v>16666450</v>
      </c>
      <c r="G112" s="23" t="s">
        <v>18</v>
      </c>
      <c r="H112" s="24">
        <f>1497979011.84*44.94/100</f>
        <v>673191767.9208959</v>
      </c>
      <c r="I112" s="16">
        <v>25</v>
      </c>
      <c r="J112" s="24">
        <v>504893825.9406719</v>
      </c>
      <c r="K112" s="24">
        <f>2994478821*44.94/100</f>
        <v>1345718782.1574</v>
      </c>
      <c r="L112" s="16">
        <v>25</v>
      </c>
      <c r="M112" s="24">
        <v>1009289086.6180499</v>
      </c>
      <c r="N112" s="24">
        <v>1514182912.5587218</v>
      </c>
      <c r="O112" s="24">
        <v>440000000</v>
      </c>
      <c r="P112" s="23" t="s">
        <v>40</v>
      </c>
      <c r="Q112" s="7"/>
      <c r="R112" s="14"/>
      <c r="U112" s="137"/>
    </row>
    <row r="113" s="127" customFormat="1">
      <c r="A113" s="200">
        <v>112</v>
      </c>
      <c r="B113" s="160">
        <v>45635</v>
      </c>
      <c r="C113" s="22" t="s">
        <v>260</v>
      </c>
      <c r="D113" s="14" t="s">
        <v>261</v>
      </c>
      <c r="E113" s="192">
        <v>14588861</v>
      </c>
      <c r="F113" s="239"/>
      <c r="G113" s="7" t="s">
        <v>22</v>
      </c>
      <c r="H113" s="11">
        <v>11353463</v>
      </c>
      <c r="I113" s="6">
        <v>25</v>
      </c>
      <c r="J113" s="20">
        <v>8515097.25</v>
      </c>
      <c r="K113" s="20"/>
      <c r="L113" s="16">
        <v>50</v>
      </c>
      <c r="M113" s="20"/>
      <c r="N113" s="11">
        <v>8515097.25</v>
      </c>
      <c r="O113" s="24">
        <v>5000000</v>
      </c>
      <c r="P113" s="23" t="s">
        <v>61</v>
      </c>
    </row>
    <row r="114">
      <c r="A114" s="199">
        <v>113</v>
      </c>
      <c r="B114" s="160">
        <v>45635</v>
      </c>
      <c r="C114" s="5" t="s">
        <v>262</v>
      </c>
      <c r="D114" s="6" t="s">
        <v>263</v>
      </c>
      <c r="E114" s="7">
        <v>9499419</v>
      </c>
      <c r="F114" s="7">
        <v>9499442</v>
      </c>
      <c r="G114" s="7" t="s">
        <v>18</v>
      </c>
      <c r="H114" s="11">
        <v>32190006</v>
      </c>
      <c r="I114" s="6">
        <v>25</v>
      </c>
      <c r="J114" s="11">
        <v>24142504.5</v>
      </c>
      <c r="K114" s="11">
        <v>32439876.52</v>
      </c>
      <c r="L114" s="6">
        <v>25</v>
      </c>
      <c r="M114" s="11">
        <v>24329907.39</v>
      </c>
      <c r="N114" s="11">
        <v>48472411.89</v>
      </c>
      <c r="O114" s="11">
        <v>20000000</v>
      </c>
    </row>
    <row r="115">
      <c r="A115" s="200">
        <v>114</v>
      </c>
      <c r="B115" s="160">
        <v>45635</v>
      </c>
      <c r="C115" s="22" t="s">
        <v>264</v>
      </c>
      <c r="D115" s="6" t="s">
        <v>265</v>
      </c>
      <c r="E115" s="7" t="s">
        <v>182</v>
      </c>
      <c r="F115" s="194"/>
      <c r="G115" s="194"/>
      <c r="H115" s="126"/>
      <c r="I115" s="126"/>
      <c r="J115" s="126"/>
      <c r="K115" s="126"/>
      <c r="L115" s="126"/>
      <c r="M115" s="126"/>
      <c r="N115" s="98">
        <v>32500000</v>
      </c>
      <c r="O115" s="98">
        <v>32500000</v>
      </c>
      <c r="P115" s="126"/>
    </row>
    <row r="116" s="136" customFormat="1">
      <c r="A116" s="200">
        <v>115</v>
      </c>
      <c r="B116" s="160">
        <v>45635</v>
      </c>
      <c r="C116" s="19" t="s">
        <v>266</v>
      </c>
      <c r="D116" s="18" t="s">
        <v>267</v>
      </c>
      <c r="E116" s="35"/>
      <c r="F116" s="35">
        <v>13232736</v>
      </c>
      <c r="G116" s="35" t="s">
        <v>268</v>
      </c>
      <c r="H116" s="19"/>
      <c r="I116" s="18"/>
      <c r="J116" s="19">
        <v>0</v>
      </c>
      <c r="K116" s="20">
        <v>157760550</v>
      </c>
      <c r="L116" s="18">
        <v>40</v>
      </c>
      <c r="M116" s="20">
        <v>94656330</v>
      </c>
      <c r="N116" s="20">
        <v>94656330</v>
      </c>
      <c r="O116" s="20">
        <v>5000000</v>
      </c>
      <c r="P116" s="111" t="s">
        <v>40</v>
      </c>
    </row>
    <row r="117">
      <c r="A117" s="199">
        <v>116</v>
      </c>
      <c r="B117" s="160">
        <v>45635</v>
      </c>
      <c r="C117" s="19" t="s">
        <v>269</v>
      </c>
      <c r="D117" s="6" t="s">
        <v>270</v>
      </c>
      <c r="E117" s="7">
        <v>3820328</v>
      </c>
      <c r="F117" s="7">
        <v>6140478</v>
      </c>
      <c r="G117" s="7" t="s">
        <v>26</v>
      </c>
      <c r="H117" s="11">
        <v>62215391</v>
      </c>
      <c r="I117" s="6">
        <v>25</v>
      </c>
      <c r="J117" s="11">
        <v>46661543.25</v>
      </c>
      <c r="K117" s="11">
        <v>10066539</v>
      </c>
      <c r="L117" s="6">
        <v>50</v>
      </c>
      <c r="M117" s="11">
        <v>5033269.5</v>
      </c>
      <c r="N117" s="11">
        <v>51694812.75</v>
      </c>
      <c r="O117" s="11">
        <v>36000000</v>
      </c>
      <c r="P117" s="7" t="s">
        <v>40</v>
      </c>
      <c r="Q117" s="165"/>
      <c r="R117" s="172"/>
    </row>
    <row r="118">
      <c r="A118" s="200">
        <v>117</v>
      </c>
      <c r="B118" s="160">
        <v>45635</v>
      </c>
      <c r="C118" s="116" t="s">
        <v>271</v>
      </c>
      <c r="D118" s="6" t="s">
        <v>272</v>
      </c>
      <c r="E118" s="189">
        <v>17544193</v>
      </c>
      <c r="F118" s="189">
        <v>17544239</v>
      </c>
      <c r="G118" s="50" t="s">
        <v>22</v>
      </c>
      <c r="I118" s="6">
        <v>25</v>
      </c>
      <c r="J118" s="11">
        <v>215270413.87280002</v>
      </c>
      <c r="L118" s="6">
        <v>25</v>
      </c>
      <c r="M118" s="11">
        <v>75595344.91080001</v>
      </c>
      <c r="N118" s="11">
        <v>290865758.78360003</v>
      </c>
      <c r="O118" s="11">
        <v>290000000</v>
      </c>
      <c r="P118" s="7" t="s">
        <v>40</v>
      </c>
    </row>
    <row r="119">
      <c r="A119" s="200">
        <v>118</v>
      </c>
      <c r="B119" s="160">
        <v>45635</v>
      </c>
      <c r="C119" s="22" t="s">
        <v>273</v>
      </c>
      <c r="D119" s="6" t="s">
        <v>274</v>
      </c>
      <c r="E119" s="7">
        <v>9946758</v>
      </c>
      <c r="F119" s="7">
        <v>9946792</v>
      </c>
      <c r="G119" s="7" t="s">
        <v>18</v>
      </c>
      <c r="H119" s="11">
        <v>249693128.16</v>
      </c>
      <c r="I119" s="6">
        <v>25</v>
      </c>
      <c r="J119" s="11">
        <v>187269846.12</v>
      </c>
      <c r="K119" s="11">
        <v>53437213.52</v>
      </c>
      <c r="L119" s="6">
        <v>25</v>
      </c>
      <c r="M119" s="11">
        <v>40077910.14</v>
      </c>
      <c r="N119" s="11">
        <v>227347756.26</v>
      </c>
      <c r="O119" s="11">
        <v>185000000</v>
      </c>
      <c r="P119" s="7" t="s">
        <v>40</v>
      </c>
      <c r="Q119" s="134"/>
      <c r="R119" s="180"/>
    </row>
    <row r="120">
      <c r="A120" s="199">
        <v>119</v>
      </c>
      <c r="B120" s="160">
        <v>45635</v>
      </c>
      <c r="C120" s="30" t="s">
        <v>275</v>
      </c>
      <c r="D120" s="42" t="s">
        <v>276</v>
      </c>
      <c r="E120" s="50">
        <v>9328249</v>
      </c>
      <c r="F120" s="50">
        <v>8992634</v>
      </c>
      <c r="G120" s="101" t="s">
        <v>18</v>
      </c>
      <c r="H120" s="54">
        <f>318680000*33.33/100</f>
        <v>106216044</v>
      </c>
      <c r="I120" s="44">
        <v>25</v>
      </c>
      <c r="J120" s="54">
        <v>79662033</v>
      </c>
      <c r="K120" s="47">
        <f>330270000*33.33/100</f>
        <v>110078991</v>
      </c>
      <c r="L120" s="44">
        <v>25</v>
      </c>
      <c r="M120" s="47">
        <v>82559243.25</v>
      </c>
      <c r="N120" s="54">
        <v>162221276.25</v>
      </c>
      <c r="O120" s="54">
        <v>120000000</v>
      </c>
      <c r="P120" s="50" t="s">
        <v>40</v>
      </c>
      <c r="Q120" s="124"/>
      <c r="R120" s="4"/>
      <c r="S120" s="30" t="s">
        <v>277</v>
      </c>
      <c r="T120" s="42" t="s">
        <v>276</v>
      </c>
      <c r="U120" s="43">
        <v>9328249</v>
      </c>
      <c r="V120" s="43">
        <v>8992634</v>
      </c>
      <c r="W120" s="101" t="s">
        <v>18</v>
      </c>
      <c r="X120" s="54">
        <f>335040000*33.33/100</f>
        <v>111668832</v>
      </c>
      <c r="Y120" s="44">
        <v>25</v>
      </c>
      <c r="Z120" s="54">
        <f>X120*0.75</f>
        <v>83751624</v>
      </c>
      <c r="AA120" s="47">
        <f>241490000*33.33/100</f>
        <v>80488617</v>
      </c>
      <c r="AB120" s="44">
        <v>25</v>
      </c>
      <c r="AC120" s="47">
        <f>AA120*0.75</f>
        <v>60366462.75</v>
      </c>
      <c r="AD120" s="54">
        <f>Z120+AC120</f>
        <v>144118086.75</v>
      </c>
      <c r="AE120" s="54">
        <v>100000000</v>
      </c>
      <c r="AF120" s="50" t="s">
        <v>40</v>
      </c>
      <c r="AG120" s="124" t="s">
        <v>278</v>
      </c>
      <c r="AH120" s="4">
        <v>45148</v>
      </c>
      <c r="AI120" s="30" t="s">
        <v>277</v>
      </c>
      <c r="AJ120" s="42" t="s">
        <v>276</v>
      </c>
      <c r="AK120" s="43">
        <v>9328249</v>
      </c>
      <c r="AL120" s="43">
        <v>8992634</v>
      </c>
      <c r="AM120" s="101" t="s">
        <v>18</v>
      </c>
      <c r="AN120" s="54">
        <f>335040000*33.33/100</f>
        <v>111668832</v>
      </c>
      <c r="AO120" s="44">
        <v>25</v>
      </c>
      <c r="AP120" s="54">
        <f>AN120*0.75</f>
        <v>83751624</v>
      </c>
      <c r="AQ120" s="47">
        <f>241490000*33.33/100</f>
        <v>80488617</v>
      </c>
      <c r="AR120" s="44">
        <v>25</v>
      </c>
      <c r="AS120" s="47">
        <f>AQ120*0.75</f>
        <v>60366462.75</v>
      </c>
      <c r="AT120" s="54">
        <f>AP120+AS120</f>
        <v>144118086.75</v>
      </c>
      <c r="AU120" s="54">
        <v>100000000</v>
      </c>
      <c r="AV120" s="50" t="s">
        <v>40</v>
      </c>
      <c r="AW120" s="124" t="s">
        <v>278</v>
      </c>
      <c r="AX120" s="4">
        <v>45148</v>
      </c>
      <c r="AY120" s="30" t="s">
        <v>277</v>
      </c>
      <c r="AZ120" s="42" t="s">
        <v>276</v>
      </c>
      <c r="BA120" s="43">
        <v>9328249</v>
      </c>
      <c r="BB120" s="43">
        <v>8992634</v>
      </c>
      <c r="BC120" s="101" t="s">
        <v>18</v>
      </c>
      <c r="BD120" s="54">
        <f>335040000*33.33/100</f>
        <v>111668832</v>
      </c>
      <c r="BE120" s="44">
        <v>25</v>
      </c>
      <c r="BF120" s="54">
        <f>BD120*0.75</f>
        <v>83751624</v>
      </c>
      <c r="BG120" s="47">
        <f>241490000*33.33/100</f>
        <v>80488617</v>
      </c>
      <c r="BH120" s="44">
        <v>25</v>
      </c>
      <c r="BI120" s="47">
        <f>BG120*0.75</f>
        <v>60366462.75</v>
      </c>
      <c r="BJ120" s="54">
        <f>BF120+BI120</f>
        <v>144118086.75</v>
      </c>
      <c r="BK120" s="54">
        <v>100000000</v>
      </c>
      <c r="BL120" s="50" t="s">
        <v>40</v>
      </c>
      <c r="BM120" s="124" t="s">
        <v>278</v>
      </c>
      <c r="BN120" s="4">
        <v>45148</v>
      </c>
      <c r="BO120" s="30" t="s">
        <v>277</v>
      </c>
      <c r="BP120" s="42" t="s">
        <v>276</v>
      </c>
      <c r="BQ120" s="43">
        <v>9328249</v>
      </c>
      <c r="BR120" s="43">
        <v>8992634</v>
      </c>
      <c r="BS120" s="101" t="s">
        <v>18</v>
      </c>
      <c r="BT120" s="54">
        <f>335040000*33.33/100</f>
        <v>111668832</v>
      </c>
      <c r="BU120" s="44">
        <v>25</v>
      </c>
      <c r="BV120" s="54">
        <f>BT120*0.75</f>
        <v>83751624</v>
      </c>
      <c r="BW120" s="47">
        <f>241490000*33.33/100</f>
        <v>80488617</v>
      </c>
      <c r="BX120" s="44">
        <v>25</v>
      </c>
      <c r="BY120" s="47">
        <f>BW120*0.75</f>
        <v>60366462.75</v>
      </c>
      <c r="BZ120" s="54">
        <f>BV120+BY120</f>
        <v>144118086.75</v>
      </c>
      <c r="CA120" s="54">
        <v>100000000</v>
      </c>
      <c r="CB120" s="50" t="s">
        <v>40</v>
      </c>
      <c r="CC120" s="124" t="s">
        <v>278</v>
      </c>
      <c r="CD120" s="4">
        <v>45148</v>
      </c>
      <c r="CE120" s="30" t="s">
        <v>277</v>
      </c>
      <c r="CF120" s="42" t="s">
        <v>276</v>
      </c>
      <c r="CG120" s="43">
        <v>9328249</v>
      </c>
      <c r="CH120" s="43">
        <v>8992634</v>
      </c>
      <c r="CI120" s="101" t="s">
        <v>18</v>
      </c>
      <c r="CJ120" s="54">
        <f>335040000*33.33/100</f>
        <v>111668832</v>
      </c>
      <c r="CK120" s="44">
        <v>25</v>
      </c>
      <c r="CL120" s="54">
        <f>CJ120*0.75</f>
        <v>83751624</v>
      </c>
      <c r="CM120" s="47">
        <f>241490000*33.33/100</f>
        <v>80488617</v>
      </c>
      <c r="CN120" s="44">
        <v>25</v>
      </c>
      <c r="CO120" s="47">
        <f>CM120*0.75</f>
        <v>60366462.75</v>
      </c>
      <c r="CP120" s="54">
        <f>CL120+CO120</f>
        <v>144118086.75</v>
      </c>
      <c r="CQ120" s="54">
        <v>100000000</v>
      </c>
      <c r="CR120" s="50" t="s">
        <v>40</v>
      </c>
      <c r="CS120" s="124" t="s">
        <v>278</v>
      </c>
      <c r="CT120" s="4">
        <v>45148</v>
      </c>
      <c r="CU120" s="30" t="s">
        <v>277</v>
      </c>
      <c r="CV120" s="42" t="s">
        <v>276</v>
      </c>
      <c r="CW120" s="43">
        <v>9328249</v>
      </c>
      <c r="CX120" s="43">
        <v>8992634</v>
      </c>
      <c r="CY120" s="101" t="s">
        <v>18</v>
      </c>
      <c r="CZ120" s="54">
        <f>335040000*33.33/100</f>
        <v>111668832</v>
      </c>
      <c r="DA120" s="44">
        <v>25</v>
      </c>
      <c r="DB120" s="54">
        <f>CZ120*0.75</f>
        <v>83751624</v>
      </c>
      <c r="DC120" s="47">
        <f>241490000*33.33/100</f>
        <v>80488617</v>
      </c>
      <c r="DD120" s="44">
        <v>25</v>
      </c>
      <c r="DE120" s="47">
        <f>DC120*0.75</f>
        <v>60366462.75</v>
      </c>
      <c r="DF120" s="54">
        <f>DB120+DE120</f>
        <v>144118086.75</v>
      </c>
      <c r="DG120" s="54">
        <v>100000000</v>
      </c>
      <c r="DH120" s="50" t="s">
        <v>40</v>
      </c>
      <c r="DI120" s="124" t="s">
        <v>278</v>
      </c>
      <c r="DJ120" s="4">
        <v>45148</v>
      </c>
      <c r="DK120" s="30" t="s">
        <v>277</v>
      </c>
      <c r="DL120" s="42" t="s">
        <v>276</v>
      </c>
      <c r="DM120" s="43">
        <v>9328249</v>
      </c>
      <c r="DN120" s="43">
        <v>8992634</v>
      </c>
      <c r="DO120" s="101" t="s">
        <v>18</v>
      </c>
      <c r="DP120" s="54">
        <f>335040000*33.33/100</f>
        <v>111668832</v>
      </c>
      <c r="DQ120" s="44">
        <v>25</v>
      </c>
      <c r="DR120" s="54">
        <f>DP120*0.75</f>
        <v>83751624</v>
      </c>
      <c r="DS120" s="47">
        <f>241490000*33.33/100</f>
        <v>80488617</v>
      </c>
      <c r="DT120" s="44">
        <v>25</v>
      </c>
      <c r="DU120" s="47">
        <f>DS120*0.75</f>
        <v>60366462.75</v>
      </c>
      <c r="DV120" s="54">
        <f>DR120+DU120</f>
        <v>144118086.75</v>
      </c>
      <c r="DW120" s="54">
        <v>100000000</v>
      </c>
      <c r="DX120" s="50" t="s">
        <v>40</v>
      </c>
      <c r="DY120" s="124" t="s">
        <v>278</v>
      </c>
      <c r="DZ120" s="4">
        <v>45148</v>
      </c>
      <c r="EA120" s="30" t="s">
        <v>277</v>
      </c>
      <c r="EB120" s="42" t="s">
        <v>276</v>
      </c>
      <c r="EC120" s="43">
        <v>9328249</v>
      </c>
      <c r="ED120" s="43">
        <v>8992634</v>
      </c>
      <c r="EE120" s="101" t="s">
        <v>18</v>
      </c>
      <c r="EF120" s="54">
        <f>335040000*33.33/100</f>
        <v>111668832</v>
      </c>
      <c r="EG120" s="44">
        <v>25</v>
      </c>
      <c r="EH120" s="54">
        <f>EF120*0.75</f>
        <v>83751624</v>
      </c>
      <c r="EI120" s="47">
        <f>241490000*33.33/100</f>
        <v>80488617</v>
      </c>
      <c r="EJ120" s="44">
        <v>25</v>
      </c>
      <c r="EK120" s="47">
        <f>EI120*0.75</f>
        <v>60366462.75</v>
      </c>
      <c r="EL120" s="54">
        <f>EH120+EK120</f>
        <v>144118086.75</v>
      </c>
      <c r="EM120" s="54">
        <v>100000000</v>
      </c>
      <c r="EN120" s="50" t="s">
        <v>40</v>
      </c>
      <c r="EO120" s="124" t="s">
        <v>278</v>
      </c>
      <c r="EP120" s="4">
        <v>45148</v>
      </c>
      <c r="EQ120" s="30" t="s">
        <v>277</v>
      </c>
      <c r="ER120" s="42" t="s">
        <v>276</v>
      </c>
      <c r="ES120" s="43">
        <v>9328249</v>
      </c>
      <c r="ET120" s="43">
        <v>8992634</v>
      </c>
      <c r="EU120" s="101" t="s">
        <v>18</v>
      </c>
      <c r="EV120" s="54">
        <f>335040000*33.33/100</f>
        <v>111668832</v>
      </c>
      <c r="EW120" s="44">
        <v>25</v>
      </c>
      <c r="EX120" s="54">
        <f>EV120*0.75</f>
        <v>83751624</v>
      </c>
      <c r="EY120" s="47">
        <f>241490000*33.33/100</f>
        <v>80488617</v>
      </c>
      <c r="EZ120" s="44">
        <v>25</v>
      </c>
      <c r="FA120" s="47">
        <f>EY120*0.75</f>
        <v>60366462.75</v>
      </c>
      <c r="FB120" s="54">
        <f>EX120+FA120</f>
        <v>144118086.75</v>
      </c>
      <c r="FC120" s="54">
        <v>100000000</v>
      </c>
      <c r="FD120" s="50" t="s">
        <v>40</v>
      </c>
      <c r="FE120" s="124" t="s">
        <v>278</v>
      </c>
      <c r="FF120" s="4">
        <v>45148</v>
      </c>
      <c r="FG120" s="30" t="s">
        <v>277</v>
      </c>
      <c r="FH120" s="42" t="s">
        <v>276</v>
      </c>
      <c r="FI120" s="43">
        <v>9328249</v>
      </c>
      <c r="FJ120" s="43">
        <v>8992634</v>
      </c>
      <c r="FK120" s="101" t="s">
        <v>18</v>
      </c>
      <c r="FL120" s="54">
        <f>335040000*33.33/100</f>
        <v>111668832</v>
      </c>
      <c r="FM120" s="44">
        <v>25</v>
      </c>
      <c r="FN120" s="54">
        <f>FL120*0.75</f>
        <v>83751624</v>
      </c>
      <c r="FO120" s="47">
        <f>241490000*33.33/100</f>
        <v>80488617</v>
      </c>
      <c r="FP120" s="44">
        <v>25</v>
      </c>
      <c r="FQ120" s="47">
        <f>FO120*0.75</f>
        <v>60366462.75</v>
      </c>
      <c r="FR120" s="54">
        <f>FN120+FQ120</f>
        <v>144118086.75</v>
      </c>
      <c r="FS120" s="54">
        <v>100000000</v>
      </c>
      <c r="FT120" s="50" t="s">
        <v>40</v>
      </c>
      <c r="FU120" s="124" t="s">
        <v>278</v>
      </c>
      <c r="FV120" s="4">
        <v>45148</v>
      </c>
      <c r="FW120" s="30" t="s">
        <v>277</v>
      </c>
      <c r="FX120" s="42" t="s">
        <v>276</v>
      </c>
      <c r="FY120" s="43">
        <v>9328249</v>
      </c>
      <c r="FZ120" s="43">
        <v>8992634</v>
      </c>
      <c r="GA120" s="101" t="s">
        <v>18</v>
      </c>
      <c r="GB120" s="54">
        <f>335040000*33.33/100</f>
        <v>111668832</v>
      </c>
      <c r="GC120" s="44">
        <v>25</v>
      </c>
      <c r="GD120" s="54">
        <f>GB120*0.75</f>
        <v>83751624</v>
      </c>
      <c r="GE120" s="47">
        <f>241490000*33.33/100</f>
        <v>80488617</v>
      </c>
      <c r="GF120" s="44">
        <v>25</v>
      </c>
      <c r="GG120" s="47">
        <f>GE120*0.75</f>
        <v>60366462.75</v>
      </c>
      <c r="GH120" s="54">
        <f>GD120+GG120</f>
        <v>144118086.75</v>
      </c>
      <c r="GI120" s="54">
        <v>100000000</v>
      </c>
      <c r="GJ120" s="50" t="s">
        <v>40</v>
      </c>
      <c r="GK120" s="124" t="s">
        <v>278</v>
      </c>
      <c r="GL120" s="4">
        <v>45148</v>
      </c>
      <c r="GM120" s="30" t="s">
        <v>277</v>
      </c>
      <c r="GN120" s="42" t="s">
        <v>276</v>
      </c>
      <c r="GO120" s="43">
        <v>9328249</v>
      </c>
      <c r="GP120" s="43">
        <v>8992634</v>
      </c>
      <c r="GQ120" s="101" t="s">
        <v>18</v>
      </c>
      <c r="GR120" s="54">
        <f>335040000*33.33/100</f>
        <v>111668832</v>
      </c>
      <c r="GS120" s="44">
        <v>25</v>
      </c>
      <c r="GT120" s="54">
        <f>GR120*0.75</f>
        <v>83751624</v>
      </c>
      <c r="GU120" s="47">
        <f>241490000*33.33/100</f>
        <v>80488617</v>
      </c>
      <c r="GV120" s="44">
        <v>25</v>
      </c>
      <c r="GW120" s="47">
        <f>GU120*0.75</f>
        <v>60366462.75</v>
      </c>
      <c r="GX120" s="54">
        <f>GT120+GW120</f>
        <v>144118086.75</v>
      </c>
      <c r="GY120" s="54">
        <v>100000000</v>
      </c>
      <c r="GZ120" s="50" t="s">
        <v>40</v>
      </c>
      <c r="HA120" s="124" t="s">
        <v>278</v>
      </c>
      <c r="HB120" s="4">
        <v>45148</v>
      </c>
      <c r="HC120" s="30" t="s">
        <v>277</v>
      </c>
      <c r="HD120" s="42" t="s">
        <v>276</v>
      </c>
      <c r="HE120" s="43">
        <v>9328249</v>
      </c>
      <c r="HF120" s="43">
        <v>8992634</v>
      </c>
      <c r="HG120" s="101" t="s">
        <v>18</v>
      </c>
      <c r="HH120" s="54">
        <f>335040000*33.33/100</f>
        <v>111668832</v>
      </c>
      <c r="HI120" s="44">
        <v>25</v>
      </c>
      <c r="HJ120" s="54">
        <f>HH120*0.75</f>
        <v>83751624</v>
      </c>
      <c r="HK120" s="47">
        <f>241490000*33.33/100</f>
        <v>80488617</v>
      </c>
      <c r="HL120" s="44">
        <v>25</v>
      </c>
      <c r="HM120" s="47">
        <f>HK120*0.75</f>
        <v>60366462.75</v>
      </c>
      <c r="HN120" s="54">
        <f>HJ120+HM120</f>
        <v>144118086.75</v>
      </c>
      <c r="HO120" s="54">
        <v>100000000</v>
      </c>
      <c r="HP120" s="50" t="s">
        <v>40</v>
      </c>
      <c r="HQ120" s="124" t="s">
        <v>278</v>
      </c>
      <c r="HR120" s="4">
        <v>45148</v>
      </c>
      <c r="HS120" s="30" t="s">
        <v>277</v>
      </c>
      <c r="HT120" s="42" t="s">
        <v>276</v>
      </c>
      <c r="HU120" s="43">
        <v>9328249</v>
      </c>
      <c r="HV120" s="43">
        <v>8992634</v>
      </c>
      <c r="HW120" s="101" t="s">
        <v>18</v>
      </c>
      <c r="HX120" s="54">
        <f>335040000*33.33/100</f>
        <v>111668832</v>
      </c>
      <c r="HY120" s="44">
        <v>25</v>
      </c>
      <c r="HZ120" s="54">
        <f>HX120*0.75</f>
        <v>83751624</v>
      </c>
      <c r="IA120" s="47">
        <f>241490000*33.33/100</f>
        <v>80488617</v>
      </c>
      <c r="IB120" s="44">
        <v>25</v>
      </c>
      <c r="IC120" s="47">
        <f>IA120*0.75</f>
        <v>60366462.75</v>
      </c>
      <c r="ID120" s="54">
        <f>HZ120+IC120</f>
        <v>144118086.75</v>
      </c>
      <c r="IE120" s="54">
        <v>100000000</v>
      </c>
      <c r="IF120" s="50" t="s">
        <v>40</v>
      </c>
      <c r="IG120" s="124" t="s">
        <v>278</v>
      </c>
      <c r="IH120" s="4">
        <v>45148</v>
      </c>
      <c r="II120" s="30" t="s">
        <v>277</v>
      </c>
      <c r="IJ120" s="42" t="s">
        <v>276</v>
      </c>
      <c r="IK120" s="43">
        <v>9328249</v>
      </c>
      <c r="IL120" s="43">
        <v>8992634</v>
      </c>
      <c r="IM120" s="101" t="s">
        <v>18</v>
      </c>
      <c r="IN120" s="54">
        <f>335040000*33.33/100</f>
        <v>111668832</v>
      </c>
      <c r="IO120" s="44">
        <v>25</v>
      </c>
      <c r="IP120" s="54">
        <f>IN120*0.75</f>
        <v>83751624</v>
      </c>
      <c r="IQ120" s="47">
        <f>241490000*33.33/100</f>
        <v>80488617</v>
      </c>
      <c r="IR120" s="44">
        <v>25</v>
      </c>
      <c r="IS120" s="47">
        <f>IQ120*0.75</f>
        <v>60366462.75</v>
      </c>
      <c r="IT120" s="54">
        <f>IP120+IS120</f>
        <v>144118086.75</v>
      </c>
      <c r="IU120" s="54">
        <v>100000000</v>
      </c>
      <c r="IV120" s="50" t="s">
        <v>40</v>
      </c>
      <c r="IW120" s="124" t="s">
        <v>278</v>
      </c>
      <c r="IX120" s="4">
        <v>45148</v>
      </c>
      <c r="IY120" s="30" t="s">
        <v>277</v>
      </c>
      <c r="IZ120" s="42" t="s">
        <v>276</v>
      </c>
      <c r="JA120" s="43">
        <v>9328249</v>
      </c>
      <c r="JB120" s="43">
        <v>8992634</v>
      </c>
      <c r="JC120" s="101" t="s">
        <v>18</v>
      </c>
      <c r="JD120" s="54">
        <f>335040000*33.33/100</f>
        <v>111668832</v>
      </c>
      <c r="JE120" s="44">
        <v>25</v>
      </c>
      <c r="JF120" s="54">
        <f>JD120*0.75</f>
        <v>83751624</v>
      </c>
      <c r="JG120" s="47">
        <f>241490000*33.33/100</f>
        <v>80488617</v>
      </c>
      <c r="JH120" s="44">
        <v>25</v>
      </c>
      <c r="JI120" s="47">
        <f>JG120*0.75</f>
        <v>60366462.75</v>
      </c>
      <c r="JJ120" s="54">
        <f>JF120+JI120</f>
        <v>144118086.75</v>
      </c>
      <c r="JK120" s="54">
        <v>100000000</v>
      </c>
      <c r="JL120" s="50" t="s">
        <v>40</v>
      </c>
      <c r="JM120" s="124" t="s">
        <v>278</v>
      </c>
      <c r="JN120" s="4">
        <v>45148</v>
      </c>
      <c r="JO120" s="30" t="s">
        <v>277</v>
      </c>
      <c r="JP120" s="42" t="s">
        <v>276</v>
      </c>
      <c r="JQ120" s="43">
        <v>9328249</v>
      </c>
      <c r="JR120" s="43">
        <v>8992634</v>
      </c>
      <c r="JS120" s="101" t="s">
        <v>18</v>
      </c>
      <c r="JT120" s="54">
        <f>335040000*33.33/100</f>
        <v>111668832</v>
      </c>
      <c r="JU120" s="44">
        <v>25</v>
      </c>
      <c r="JV120" s="54">
        <f>JT120*0.75</f>
        <v>83751624</v>
      </c>
      <c r="JW120" s="47">
        <f>241490000*33.33/100</f>
        <v>80488617</v>
      </c>
      <c r="JX120" s="44">
        <v>25</v>
      </c>
      <c r="JY120" s="47">
        <f>JW120*0.75</f>
        <v>60366462.75</v>
      </c>
      <c r="JZ120" s="54">
        <f>JV120+JY120</f>
        <v>144118086.75</v>
      </c>
      <c r="KA120" s="54">
        <v>100000000</v>
      </c>
      <c r="KB120" s="50" t="s">
        <v>40</v>
      </c>
      <c r="KC120" s="124" t="s">
        <v>278</v>
      </c>
      <c r="KD120" s="4">
        <v>45148</v>
      </c>
      <c r="KE120" s="30" t="s">
        <v>277</v>
      </c>
      <c r="KF120" s="42" t="s">
        <v>276</v>
      </c>
      <c r="KG120" s="43">
        <v>9328249</v>
      </c>
      <c r="KH120" s="43">
        <v>8992634</v>
      </c>
      <c r="KI120" s="101" t="s">
        <v>18</v>
      </c>
      <c r="KJ120" s="54">
        <f>335040000*33.33/100</f>
        <v>111668832</v>
      </c>
      <c r="KK120" s="44">
        <v>25</v>
      </c>
      <c r="KL120" s="54">
        <f>KJ120*0.75</f>
        <v>83751624</v>
      </c>
      <c r="KM120" s="47">
        <f>241490000*33.33/100</f>
        <v>80488617</v>
      </c>
      <c r="KN120" s="44">
        <v>25</v>
      </c>
      <c r="KO120" s="47">
        <f>KM120*0.75</f>
        <v>60366462.75</v>
      </c>
      <c r="KP120" s="54">
        <f>KL120+KO120</f>
        <v>144118086.75</v>
      </c>
      <c r="KQ120" s="54">
        <v>100000000</v>
      </c>
      <c r="KR120" s="50" t="s">
        <v>40</v>
      </c>
      <c r="KS120" s="124" t="s">
        <v>278</v>
      </c>
      <c r="KT120" s="4">
        <v>45148</v>
      </c>
      <c r="KU120" s="30" t="s">
        <v>277</v>
      </c>
      <c r="KV120" s="42" t="s">
        <v>276</v>
      </c>
      <c r="KW120" s="43">
        <v>9328249</v>
      </c>
      <c r="KX120" s="43">
        <v>8992634</v>
      </c>
      <c r="KY120" s="101" t="s">
        <v>18</v>
      </c>
      <c r="KZ120" s="54">
        <f>335040000*33.33/100</f>
        <v>111668832</v>
      </c>
      <c r="LA120" s="44">
        <v>25</v>
      </c>
      <c r="LB120" s="54">
        <f>KZ120*0.75</f>
        <v>83751624</v>
      </c>
      <c r="LC120" s="47">
        <f>241490000*33.33/100</f>
        <v>80488617</v>
      </c>
      <c r="LD120" s="44">
        <v>25</v>
      </c>
      <c r="LE120" s="47">
        <f>LC120*0.75</f>
        <v>60366462.75</v>
      </c>
      <c r="LF120" s="54">
        <f>LB120+LE120</f>
        <v>144118086.75</v>
      </c>
      <c r="LG120" s="54">
        <v>100000000</v>
      </c>
      <c r="LH120" s="50" t="s">
        <v>40</v>
      </c>
      <c r="LI120" s="124" t="s">
        <v>278</v>
      </c>
      <c r="LJ120" s="4">
        <v>45148</v>
      </c>
      <c r="LK120" s="30" t="s">
        <v>277</v>
      </c>
      <c r="LL120" s="42" t="s">
        <v>276</v>
      </c>
      <c r="LM120" s="43">
        <v>9328249</v>
      </c>
      <c r="LN120" s="43">
        <v>8992634</v>
      </c>
      <c r="LO120" s="101" t="s">
        <v>18</v>
      </c>
      <c r="LP120" s="54">
        <f>335040000*33.33/100</f>
        <v>111668832</v>
      </c>
      <c r="LQ120" s="44">
        <v>25</v>
      </c>
      <c r="LR120" s="54">
        <f>LP120*0.75</f>
        <v>83751624</v>
      </c>
      <c r="LS120" s="47">
        <f>241490000*33.33/100</f>
        <v>80488617</v>
      </c>
      <c r="LT120" s="44">
        <v>25</v>
      </c>
      <c r="LU120" s="47">
        <f>LS120*0.75</f>
        <v>60366462.75</v>
      </c>
      <c r="LV120" s="54">
        <f>LR120+LU120</f>
        <v>144118086.75</v>
      </c>
      <c r="LW120" s="54">
        <v>100000000</v>
      </c>
      <c r="LX120" s="50" t="s">
        <v>40</v>
      </c>
      <c r="LY120" s="124" t="s">
        <v>278</v>
      </c>
      <c r="LZ120" s="4">
        <v>45148</v>
      </c>
      <c r="MA120" s="30" t="s">
        <v>277</v>
      </c>
      <c r="MB120" s="42" t="s">
        <v>276</v>
      </c>
      <c r="MC120" s="43">
        <v>9328249</v>
      </c>
      <c r="MD120" s="43">
        <v>8992634</v>
      </c>
      <c r="ME120" s="101" t="s">
        <v>18</v>
      </c>
      <c r="MF120" s="54">
        <f>335040000*33.33/100</f>
        <v>111668832</v>
      </c>
      <c r="MG120" s="44">
        <v>25</v>
      </c>
      <c r="MH120" s="54">
        <f>MF120*0.75</f>
        <v>83751624</v>
      </c>
      <c r="MI120" s="47">
        <f>241490000*33.33/100</f>
        <v>80488617</v>
      </c>
      <c r="MJ120" s="44">
        <v>25</v>
      </c>
      <c r="MK120" s="47">
        <f>MI120*0.75</f>
        <v>60366462.75</v>
      </c>
      <c r="ML120" s="54">
        <f>MH120+MK120</f>
        <v>144118086.75</v>
      </c>
      <c r="MM120" s="54">
        <v>100000000</v>
      </c>
      <c r="MN120" s="50" t="s">
        <v>40</v>
      </c>
      <c r="MO120" s="124" t="s">
        <v>278</v>
      </c>
      <c r="MP120" s="4">
        <v>45148</v>
      </c>
      <c r="MQ120" s="30" t="s">
        <v>277</v>
      </c>
      <c r="MR120" s="42" t="s">
        <v>276</v>
      </c>
      <c r="MS120" s="43">
        <v>9328249</v>
      </c>
      <c r="MT120" s="43">
        <v>8992634</v>
      </c>
      <c r="MU120" s="101" t="s">
        <v>18</v>
      </c>
      <c r="MV120" s="54">
        <f>335040000*33.33/100</f>
        <v>111668832</v>
      </c>
      <c r="MW120" s="44">
        <v>25</v>
      </c>
      <c r="MX120" s="54">
        <f>MV120*0.75</f>
        <v>83751624</v>
      </c>
      <c r="MY120" s="47">
        <f>241490000*33.33/100</f>
        <v>80488617</v>
      </c>
      <c r="MZ120" s="44">
        <v>25</v>
      </c>
      <c r="NA120" s="47">
        <f>MY120*0.75</f>
        <v>60366462.75</v>
      </c>
      <c r="NB120" s="54">
        <f>MX120+NA120</f>
        <v>144118086.75</v>
      </c>
      <c r="NC120" s="54">
        <v>100000000</v>
      </c>
      <c r="ND120" s="50" t="s">
        <v>40</v>
      </c>
      <c r="NE120" s="124" t="s">
        <v>278</v>
      </c>
      <c r="NF120" s="4">
        <v>45148</v>
      </c>
      <c r="NG120" s="30" t="s">
        <v>277</v>
      </c>
      <c r="NH120" s="42" t="s">
        <v>276</v>
      </c>
      <c r="NI120" s="43">
        <v>9328249</v>
      </c>
      <c r="NJ120" s="43">
        <v>8992634</v>
      </c>
      <c r="NK120" s="101" t="s">
        <v>18</v>
      </c>
      <c r="NL120" s="54">
        <f>335040000*33.33/100</f>
        <v>111668832</v>
      </c>
      <c r="NM120" s="44">
        <v>25</v>
      </c>
      <c r="NN120" s="54">
        <f>NL120*0.75</f>
        <v>83751624</v>
      </c>
      <c r="NO120" s="47">
        <f>241490000*33.33/100</f>
        <v>80488617</v>
      </c>
      <c r="NP120" s="44">
        <v>25</v>
      </c>
      <c r="NQ120" s="47">
        <f>NO120*0.75</f>
        <v>60366462.75</v>
      </c>
      <c r="NR120" s="54">
        <f>NN120+NQ120</f>
        <v>144118086.75</v>
      </c>
      <c r="NS120" s="54">
        <v>100000000</v>
      </c>
      <c r="NT120" s="50" t="s">
        <v>40</v>
      </c>
      <c r="NU120" s="124" t="s">
        <v>278</v>
      </c>
      <c r="NV120" s="4">
        <v>45148</v>
      </c>
      <c r="NW120" s="30" t="s">
        <v>277</v>
      </c>
      <c r="NX120" s="42" t="s">
        <v>276</v>
      </c>
      <c r="NY120" s="43">
        <v>9328249</v>
      </c>
      <c r="NZ120" s="43">
        <v>8992634</v>
      </c>
      <c r="OA120" s="101" t="s">
        <v>18</v>
      </c>
      <c r="OB120" s="54">
        <f>335040000*33.33/100</f>
        <v>111668832</v>
      </c>
      <c r="OC120" s="44">
        <v>25</v>
      </c>
      <c r="OD120" s="54">
        <f>OB120*0.75</f>
        <v>83751624</v>
      </c>
      <c r="OE120" s="47">
        <f>241490000*33.33/100</f>
        <v>80488617</v>
      </c>
      <c r="OF120" s="44">
        <v>25</v>
      </c>
      <c r="OG120" s="47">
        <f>OE120*0.75</f>
        <v>60366462.75</v>
      </c>
      <c r="OH120" s="54">
        <f>OD120+OG120</f>
        <v>144118086.75</v>
      </c>
      <c r="OI120" s="54">
        <v>100000000</v>
      </c>
      <c r="OJ120" s="50" t="s">
        <v>40</v>
      </c>
      <c r="OK120" s="124" t="s">
        <v>278</v>
      </c>
      <c r="OL120" s="4">
        <v>45148</v>
      </c>
      <c r="OM120" s="30" t="s">
        <v>277</v>
      </c>
      <c r="ON120" s="42" t="s">
        <v>276</v>
      </c>
      <c r="OO120" s="43">
        <v>9328249</v>
      </c>
      <c r="OP120" s="43">
        <v>8992634</v>
      </c>
      <c r="OQ120" s="101" t="s">
        <v>18</v>
      </c>
      <c r="OR120" s="54">
        <f>335040000*33.33/100</f>
        <v>111668832</v>
      </c>
      <c r="OS120" s="44">
        <v>25</v>
      </c>
      <c r="OT120" s="54">
        <f>OR120*0.75</f>
        <v>83751624</v>
      </c>
      <c r="OU120" s="47">
        <f>241490000*33.33/100</f>
        <v>80488617</v>
      </c>
      <c r="OV120" s="44">
        <v>25</v>
      </c>
      <c r="OW120" s="47">
        <f>OU120*0.75</f>
        <v>60366462.75</v>
      </c>
      <c r="OX120" s="54">
        <f>OT120+OW120</f>
        <v>144118086.75</v>
      </c>
      <c r="OY120" s="54">
        <v>100000000</v>
      </c>
      <c r="OZ120" s="50" t="s">
        <v>40</v>
      </c>
      <c r="PA120" s="124" t="s">
        <v>278</v>
      </c>
      <c r="PB120" s="4">
        <v>45148</v>
      </c>
      <c r="PC120" s="30" t="s">
        <v>277</v>
      </c>
      <c r="PD120" s="42" t="s">
        <v>276</v>
      </c>
      <c r="PE120" s="43">
        <v>9328249</v>
      </c>
      <c r="PF120" s="43">
        <v>8992634</v>
      </c>
      <c r="PG120" s="101" t="s">
        <v>18</v>
      </c>
      <c r="PH120" s="54">
        <f>335040000*33.33/100</f>
        <v>111668832</v>
      </c>
      <c r="PI120" s="44">
        <v>25</v>
      </c>
      <c r="PJ120" s="54">
        <f>PH120*0.75</f>
        <v>83751624</v>
      </c>
      <c r="PK120" s="47">
        <f>241490000*33.33/100</f>
        <v>80488617</v>
      </c>
      <c r="PL120" s="44">
        <v>25</v>
      </c>
      <c r="PM120" s="47">
        <f>PK120*0.75</f>
        <v>60366462.75</v>
      </c>
      <c r="PN120" s="54">
        <f>PJ120+PM120</f>
        <v>144118086.75</v>
      </c>
      <c r="PO120" s="54">
        <v>100000000</v>
      </c>
      <c r="PP120" s="50" t="s">
        <v>40</v>
      </c>
      <c r="PQ120" s="124" t="s">
        <v>278</v>
      </c>
      <c r="PR120" s="4">
        <v>45148</v>
      </c>
      <c r="PS120" s="30" t="s">
        <v>277</v>
      </c>
      <c r="PT120" s="42" t="s">
        <v>276</v>
      </c>
      <c r="PU120" s="43">
        <v>9328249</v>
      </c>
      <c r="PV120" s="43">
        <v>8992634</v>
      </c>
      <c r="PW120" s="101" t="s">
        <v>18</v>
      </c>
      <c r="PX120" s="54">
        <f>335040000*33.33/100</f>
        <v>111668832</v>
      </c>
      <c r="PY120" s="44">
        <v>25</v>
      </c>
      <c r="PZ120" s="54">
        <f>PX120*0.75</f>
        <v>83751624</v>
      </c>
      <c r="QA120" s="47">
        <f>241490000*33.33/100</f>
        <v>80488617</v>
      </c>
      <c r="QB120" s="44">
        <v>25</v>
      </c>
      <c r="QC120" s="47">
        <f>QA120*0.75</f>
        <v>60366462.75</v>
      </c>
      <c r="QD120" s="54">
        <f>PZ120+QC120</f>
        <v>144118086.75</v>
      </c>
      <c r="QE120" s="54">
        <v>100000000</v>
      </c>
      <c r="QF120" s="50" t="s">
        <v>40</v>
      </c>
      <c r="QG120" s="124" t="s">
        <v>278</v>
      </c>
      <c r="QH120" s="4">
        <v>45148</v>
      </c>
      <c r="QI120" s="30" t="s">
        <v>277</v>
      </c>
      <c r="QJ120" s="42" t="s">
        <v>276</v>
      </c>
      <c r="QK120" s="43">
        <v>9328249</v>
      </c>
      <c r="QL120" s="43">
        <v>8992634</v>
      </c>
      <c r="QM120" s="101" t="s">
        <v>18</v>
      </c>
      <c r="QN120" s="54">
        <f>335040000*33.33/100</f>
        <v>111668832</v>
      </c>
      <c r="QO120" s="44">
        <v>25</v>
      </c>
      <c r="QP120" s="54">
        <f>QN120*0.75</f>
        <v>83751624</v>
      </c>
      <c r="QQ120" s="47">
        <f>241490000*33.33/100</f>
        <v>80488617</v>
      </c>
      <c r="QR120" s="44">
        <v>25</v>
      </c>
      <c r="QS120" s="47">
        <f>QQ120*0.75</f>
        <v>60366462.75</v>
      </c>
      <c r="QT120" s="54">
        <f>QP120+QS120</f>
        <v>144118086.75</v>
      </c>
      <c r="QU120" s="54">
        <v>100000000</v>
      </c>
      <c r="QV120" s="50" t="s">
        <v>40</v>
      </c>
      <c r="QW120" s="124" t="s">
        <v>278</v>
      </c>
      <c r="QX120" s="4">
        <v>45148</v>
      </c>
      <c r="QY120" s="30" t="s">
        <v>277</v>
      </c>
      <c r="QZ120" s="42" t="s">
        <v>276</v>
      </c>
      <c r="RA120" s="43">
        <v>9328249</v>
      </c>
      <c r="RB120" s="43">
        <v>8992634</v>
      </c>
      <c r="RC120" s="101" t="s">
        <v>18</v>
      </c>
      <c r="RD120" s="54">
        <f>335040000*33.33/100</f>
        <v>111668832</v>
      </c>
      <c r="RE120" s="44">
        <v>25</v>
      </c>
      <c r="RF120" s="54">
        <f>RD120*0.75</f>
        <v>83751624</v>
      </c>
      <c r="RG120" s="47">
        <f>241490000*33.33/100</f>
        <v>80488617</v>
      </c>
      <c r="RH120" s="44">
        <v>25</v>
      </c>
      <c r="RI120" s="47">
        <f>RG120*0.75</f>
        <v>60366462.75</v>
      </c>
      <c r="RJ120" s="54">
        <f>RF120+RI120</f>
        <v>144118086.75</v>
      </c>
      <c r="RK120" s="54">
        <v>100000000</v>
      </c>
      <c r="RL120" s="50" t="s">
        <v>40</v>
      </c>
      <c r="RM120" s="124" t="s">
        <v>278</v>
      </c>
      <c r="RN120" s="4">
        <v>45148</v>
      </c>
      <c r="RO120" s="30" t="s">
        <v>277</v>
      </c>
      <c r="RP120" s="42" t="s">
        <v>276</v>
      </c>
      <c r="RQ120" s="43">
        <v>9328249</v>
      </c>
      <c r="RR120" s="43">
        <v>8992634</v>
      </c>
      <c r="RS120" s="101" t="s">
        <v>18</v>
      </c>
      <c r="RT120" s="54">
        <f>335040000*33.33/100</f>
        <v>111668832</v>
      </c>
      <c r="RU120" s="44">
        <v>25</v>
      </c>
      <c r="RV120" s="54">
        <f>RT120*0.75</f>
        <v>83751624</v>
      </c>
      <c r="RW120" s="47">
        <f>241490000*33.33/100</f>
        <v>80488617</v>
      </c>
      <c r="RX120" s="44">
        <v>25</v>
      </c>
      <c r="RY120" s="47">
        <f>RW120*0.75</f>
        <v>60366462.75</v>
      </c>
      <c r="RZ120" s="54">
        <f>RV120+RY120</f>
        <v>144118086.75</v>
      </c>
      <c r="SA120" s="54">
        <v>100000000</v>
      </c>
      <c r="SB120" s="50" t="s">
        <v>40</v>
      </c>
      <c r="SC120" s="124" t="s">
        <v>278</v>
      </c>
      <c r="SD120" s="4">
        <v>45148</v>
      </c>
      <c r="SE120" s="30" t="s">
        <v>277</v>
      </c>
      <c r="SF120" s="42" t="s">
        <v>276</v>
      </c>
      <c r="SG120" s="43">
        <v>9328249</v>
      </c>
      <c r="SH120" s="43">
        <v>8992634</v>
      </c>
      <c r="SI120" s="101" t="s">
        <v>18</v>
      </c>
      <c r="SJ120" s="54">
        <f>335040000*33.33/100</f>
        <v>111668832</v>
      </c>
      <c r="SK120" s="44">
        <v>25</v>
      </c>
      <c r="SL120" s="54">
        <f>SJ120*0.75</f>
        <v>83751624</v>
      </c>
      <c r="SM120" s="47">
        <f>241490000*33.33/100</f>
        <v>80488617</v>
      </c>
      <c r="SN120" s="44">
        <v>25</v>
      </c>
      <c r="SO120" s="47">
        <f>SM120*0.75</f>
        <v>60366462.75</v>
      </c>
      <c r="SP120" s="54">
        <f>SL120+SO120</f>
        <v>144118086.75</v>
      </c>
      <c r="SQ120" s="54">
        <v>100000000</v>
      </c>
      <c r="SR120" s="50" t="s">
        <v>40</v>
      </c>
      <c r="SS120" s="124" t="s">
        <v>278</v>
      </c>
      <c r="ST120" s="4">
        <v>45148</v>
      </c>
      <c r="SU120" s="30" t="s">
        <v>277</v>
      </c>
      <c r="SV120" s="42" t="s">
        <v>276</v>
      </c>
      <c r="SW120" s="43">
        <v>9328249</v>
      </c>
      <c r="SX120" s="43">
        <v>8992634</v>
      </c>
      <c r="SY120" s="101" t="s">
        <v>18</v>
      </c>
      <c r="SZ120" s="54">
        <f>335040000*33.33/100</f>
        <v>111668832</v>
      </c>
      <c r="TA120" s="44">
        <v>25</v>
      </c>
      <c r="TB120" s="54">
        <f>SZ120*0.75</f>
        <v>83751624</v>
      </c>
      <c r="TC120" s="47">
        <f>241490000*33.33/100</f>
        <v>80488617</v>
      </c>
      <c r="TD120" s="44">
        <v>25</v>
      </c>
      <c r="TE120" s="47">
        <f>TC120*0.75</f>
        <v>60366462.75</v>
      </c>
      <c r="TF120" s="54">
        <f>TB120+TE120</f>
        <v>144118086.75</v>
      </c>
      <c r="TG120" s="54">
        <v>100000000</v>
      </c>
      <c r="TH120" s="50" t="s">
        <v>40</v>
      </c>
      <c r="TI120" s="124" t="s">
        <v>278</v>
      </c>
      <c r="TJ120" s="4">
        <v>45148</v>
      </c>
      <c r="TK120" s="30" t="s">
        <v>277</v>
      </c>
      <c r="TL120" s="42" t="s">
        <v>276</v>
      </c>
      <c r="TM120" s="43">
        <v>9328249</v>
      </c>
      <c r="TN120" s="43">
        <v>8992634</v>
      </c>
      <c r="TO120" s="101" t="s">
        <v>18</v>
      </c>
      <c r="TP120" s="54">
        <f>335040000*33.33/100</f>
        <v>111668832</v>
      </c>
      <c r="TQ120" s="44">
        <v>25</v>
      </c>
      <c r="TR120" s="54">
        <f>TP120*0.75</f>
        <v>83751624</v>
      </c>
      <c r="TS120" s="47">
        <f>241490000*33.33/100</f>
        <v>80488617</v>
      </c>
      <c r="TT120" s="44">
        <v>25</v>
      </c>
      <c r="TU120" s="47">
        <f>TS120*0.75</f>
        <v>60366462.75</v>
      </c>
      <c r="TV120" s="54">
        <f>TR120+TU120</f>
        <v>144118086.75</v>
      </c>
      <c r="TW120" s="54">
        <v>100000000</v>
      </c>
      <c r="TX120" s="50" t="s">
        <v>40</v>
      </c>
      <c r="TY120" s="124" t="s">
        <v>278</v>
      </c>
      <c r="TZ120" s="4">
        <v>45148</v>
      </c>
      <c r="UA120" s="30" t="s">
        <v>277</v>
      </c>
      <c r="UB120" s="42" t="s">
        <v>276</v>
      </c>
      <c r="UC120" s="43">
        <v>9328249</v>
      </c>
      <c r="UD120" s="43">
        <v>8992634</v>
      </c>
      <c r="UE120" s="101" t="s">
        <v>18</v>
      </c>
      <c r="UF120" s="54">
        <f>335040000*33.33/100</f>
        <v>111668832</v>
      </c>
      <c r="UG120" s="44">
        <v>25</v>
      </c>
      <c r="UH120" s="54">
        <f>UF120*0.75</f>
        <v>83751624</v>
      </c>
      <c r="UI120" s="47">
        <f>241490000*33.33/100</f>
        <v>80488617</v>
      </c>
      <c r="UJ120" s="44">
        <v>25</v>
      </c>
      <c r="UK120" s="47">
        <f>UI120*0.75</f>
        <v>60366462.75</v>
      </c>
      <c r="UL120" s="54">
        <f>UH120+UK120</f>
        <v>144118086.75</v>
      </c>
      <c r="UM120" s="54">
        <v>100000000</v>
      </c>
      <c r="UN120" s="50" t="s">
        <v>40</v>
      </c>
      <c r="UO120" s="124" t="s">
        <v>278</v>
      </c>
      <c r="UP120" s="4">
        <v>45148</v>
      </c>
      <c r="UQ120" s="30" t="s">
        <v>277</v>
      </c>
      <c r="UR120" s="42" t="s">
        <v>276</v>
      </c>
      <c r="US120" s="43">
        <v>9328249</v>
      </c>
      <c r="UT120" s="43">
        <v>8992634</v>
      </c>
      <c r="UU120" s="101" t="s">
        <v>18</v>
      </c>
      <c r="UV120" s="54">
        <f>335040000*33.33/100</f>
        <v>111668832</v>
      </c>
      <c r="UW120" s="44">
        <v>25</v>
      </c>
      <c r="UX120" s="54">
        <f>UV120*0.75</f>
        <v>83751624</v>
      </c>
      <c r="UY120" s="47">
        <f>241490000*33.33/100</f>
        <v>80488617</v>
      </c>
      <c r="UZ120" s="44">
        <v>25</v>
      </c>
      <c r="VA120" s="47">
        <f>UY120*0.75</f>
        <v>60366462.75</v>
      </c>
      <c r="VB120" s="54">
        <f>UX120+VA120</f>
        <v>144118086.75</v>
      </c>
      <c r="VC120" s="54">
        <v>100000000</v>
      </c>
      <c r="VD120" s="50" t="s">
        <v>40</v>
      </c>
      <c r="VE120" s="124" t="s">
        <v>278</v>
      </c>
      <c r="VF120" s="4">
        <v>45148</v>
      </c>
      <c r="VG120" s="30" t="s">
        <v>277</v>
      </c>
      <c r="VH120" s="42" t="s">
        <v>276</v>
      </c>
      <c r="VI120" s="43">
        <v>9328249</v>
      </c>
      <c r="VJ120" s="43">
        <v>8992634</v>
      </c>
      <c r="VK120" s="101" t="s">
        <v>18</v>
      </c>
      <c r="VL120" s="54">
        <f>335040000*33.33/100</f>
        <v>111668832</v>
      </c>
      <c r="VM120" s="44">
        <v>25</v>
      </c>
      <c r="VN120" s="54">
        <f>VL120*0.75</f>
        <v>83751624</v>
      </c>
      <c r="VO120" s="47">
        <f>241490000*33.33/100</f>
        <v>80488617</v>
      </c>
      <c r="VP120" s="44">
        <v>25</v>
      </c>
      <c r="VQ120" s="47">
        <f>VO120*0.75</f>
        <v>60366462.75</v>
      </c>
      <c r="VR120" s="54">
        <f>VN120+VQ120</f>
        <v>144118086.75</v>
      </c>
      <c r="VS120" s="54">
        <v>100000000</v>
      </c>
      <c r="VT120" s="50" t="s">
        <v>40</v>
      </c>
      <c r="VU120" s="124" t="s">
        <v>278</v>
      </c>
      <c r="VV120" s="4">
        <v>45148</v>
      </c>
      <c r="VW120" s="30" t="s">
        <v>277</v>
      </c>
      <c r="VX120" s="42" t="s">
        <v>276</v>
      </c>
      <c r="VY120" s="43">
        <v>9328249</v>
      </c>
      <c r="VZ120" s="43">
        <v>8992634</v>
      </c>
      <c r="WA120" s="101" t="s">
        <v>18</v>
      </c>
      <c r="WB120" s="54">
        <f>335040000*33.33/100</f>
        <v>111668832</v>
      </c>
      <c r="WC120" s="44">
        <v>25</v>
      </c>
      <c r="WD120" s="54">
        <f>WB120*0.75</f>
        <v>83751624</v>
      </c>
      <c r="WE120" s="47">
        <f>241490000*33.33/100</f>
        <v>80488617</v>
      </c>
      <c r="WF120" s="44">
        <v>25</v>
      </c>
      <c r="WG120" s="47">
        <f>WE120*0.75</f>
        <v>60366462.75</v>
      </c>
      <c r="WH120" s="54">
        <f>WD120+WG120</f>
        <v>144118086.75</v>
      </c>
      <c r="WI120" s="54">
        <v>100000000</v>
      </c>
      <c r="WJ120" s="50" t="s">
        <v>40</v>
      </c>
      <c r="WK120" s="124" t="s">
        <v>278</v>
      </c>
      <c r="WL120" s="4">
        <v>45148</v>
      </c>
      <c r="WM120" s="30" t="s">
        <v>277</v>
      </c>
      <c r="WN120" s="42" t="s">
        <v>276</v>
      </c>
      <c r="WO120" s="43">
        <v>9328249</v>
      </c>
      <c r="WP120" s="43">
        <v>8992634</v>
      </c>
      <c r="WQ120" s="101" t="s">
        <v>18</v>
      </c>
      <c r="WR120" s="54">
        <f>335040000*33.33/100</f>
        <v>111668832</v>
      </c>
      <c r="WS120" s="44">
        <v>25</v>
      </c>
      <c r="WT120" s="54">
        <f>WR120*0.75</f>
        <v>83751624</v>
      </c>
      <c r="WU120" s="47">
        <f>241490000*33.33/100</f>
        <v>80488617</v>
      </c>
      <c r="WV120" s="44">
        <v>25</v>
      </c>
      <c r="WW120" s="47">
        <f>WU120*0.75</f>
        <v>60366462.75</v>
      </c>
      <c r="WX120" s="54">
        <f>WT120+WW120</f>
        <v>144118086.75</v>
      </c>
      <c r="WY120" s="54">
        <v>100000000</v>
      </c>
      <c r="WZ120" s="50" t="s">
        <v>40</v>
      </c>
      <c r="XA120" s="124" t="s">
        <v>278</v>
      </c>
      <c r="XB120" s="4">
        <v>45148</v>
      </c>
      <c r="XC120" s="30" t="s">
        <v>277</v>
      </c>
      <c r="XD120" s="42" t="s">
        <v>276</v>
      </c>
      <c r="XE120" s="43">
        <v>9328249</v>
      </c>
      <c r="XF120" s="43">
        <v>8992634</v>
      </c>
      <c r="XG120" s="101" t="s">
        <v>18</v>
      </c>
      <c r="XH120" s="54">
        <f>335040000*33.33/100</f>
        <v>111668832</v>
      </c>
      <c r="XI120" s="44">
        <v>25</v>
      </c>
      <c r="XJ120" s="54">
        <f>XH120*0.75</f>
        <v>83751624</v>
      </c>
      <c r="XK120" s="47">
        <f>241490000*33.33/100</f>
        <v>80488617</v>
      </c>
      <c r="XL120" s="44">
        <v>25</v>
      </c>
      <c r="XM120" s="47">
        <f>XK120*0.75</f>
        <v>60366462.75</v>
      </c>
      <c r="XN120" s="54">
        <f>XJ120+XM120</f>
        <v>144118086.75</v>
      </c>
      <c r="XO120" s="54">
        <v>100000000</v>
      </c>
      <c r="XP120" s="50" t="s">
        <v>40</v>
      </c>
      <c r="XQ120" s="124" t="s">
        <v>278</v>
      </c>
      <c r="XR120" s="4">
        <v>45148</v>
      </c>
      <c r="XS120" s="30" t="s">
        <v>277</v>
      </c>
      <c r="XT120" s="42" t="s">
        <v>276</v>
      </c>
      <c r="XU120" s="43">
        <v>9328249</v>
      </c>
      <c r="XV120" s="43">
        <v>8992634</v>
      </c>
      <c r="XW120" s="101" t="s">
        <v>18</v>
      </c>
      <c r="XX120" s="54">
        <f>335040000*33.33/100</f>
        <v>111668832</v>
      </c>
      <c r="XY120" s="44">
        <v>25</v>
      </c>
      <c r="XZ120" s="54">
        <f>XX120*0.75</f>
        <v>83751624</v>
      </c>
      <c r="YA120" s="47">
        <f>241490000*33.33/100</f>
        <v>80488617</v>
      </c>
      <c r="YB120" s="44">
        <v>25</v>
      </c>
      <c r="YC120" s="47">
        <f>YA120*0.75</f>
        <v>60366462.75</v>
      </c>
      <c r="YD120" s="54">
        <f>XZ120+YC120</f>
        <v>144118086.75</v>
      </c>
      <c r="YE120" s="54">
        <v>100000000</v>
      </c>
      <c r="YF120" s="50" t="s">
        <v>40</v>
      </c>
      <c r="YG120" s="124" t="s">
        <v>278</v>
      </c>
      <c r="YH120" s="4">
        <v>45148</v>
      </c>
      <c r="YI120" s="30" t="s">
        <v>277</v>
      </c>
      <c r="YJ120" s="42" t="s">
        <v>276</v>
      </c>
      <c r="YK120" s="43">
        <v>9328249</v>
      </c>
      <c r="YL120" s="43">
        <v>8992634</v>
      </c>
      <c r="YM120" s="101" t="s">
        <v>18</v>
      </c>
      <c r="YN120" s="54">
        <f>335040000*33.33/100</f>
        <v>111668832</v>
      </c>
      <c r="YO120" s="44">
        <v>25</v>
      </c>
      <c r="YP120" s="54">
        <f>YN120*0.75</f>
        <v>83751624</v>
      </c>
      <c r="YQ120" s="47">
        <f>241490000*33.33/100</f>
        <v>80488617</v>
      </c>
      <c r="YR120" s="44">
        <v>25</v>
      </c>
      <c r="YS120" s="47">
        <f>YQ120*0.75</f>
        <v>60366462.75</v>
      </c>
      <c r="YT120" s="54">
        <f>YP120+YS120</f>
        <v>144118086.75</v>
      </c>
      <c r="YU120" s="54">
        <v>100000000</v>
      </c>
      <c r="YV120" s="50" t="s">
        <v>40</v>
      </c>
      <c r="YW120" s="124" t="s">
        <v>278</v>
      </c>
      <c r="YX120" s="4">
        <v>45148</v>
      </c>
      <c r="YY120" s="30" t="s">
        <v>277</v>
      </c>
      <c r="YZ120" s="42" t="s">
        <v>276</v>
      </c>
      <c r="ZA120" s="43">
        <v>9328249</v>
      </c>
      <c r="ZB120" s="43">
        <v>8992634</v>
      </c>
      <c r="ZC120" s="101" t="s">
        <v>18</v>
      </c>
      <c r="ZD120" s="54">
        <f>335040000*33.33/100</f>
        <v>111668832</v>
      </c>
      <c r="ZE120" s="44">
        <v>25</v>
      </c>
      <c r="ZF120" s="54">
        <f>ZD120*0.75</f>
        <v>83751624</v>
      </c>
      <c r="ZG120" s="47">
        <f>241490000*33.33/100</f>
        <v>80488617</v>
      </c>
      <c r="ZH120" s="44">
        <v>25</v>
      </c>
      <c r="ZI120" s="47">
        <f>ZG120*0.75</f>
        <v>60366462.75</v>
      </c>
      <c r="ZJ120" s="54">
        <f>ZF120+ZI120</f>
        <v>144118086.75</v>
      </c>
      <c r="ZK120" s="54">
        <v>100000000</v>
      </c>
      <c r="ZL120" s="50" t="s">
        <v>40</v>
      </c>
      <c r="ZM120" s="124" t="s">
        <v>278</v>
      </c>
      <c r="ZN120" s="4">
        <v>45148</v>
      </c>
      <c r="ZO120" s="30" t="s">
        <v>277</v>
      </c>
      <c r="ZP120" s="42" t="s">
        <v>276</v>
      </c>
      <c r="ZQ120" s="43">
        <v>9328249</v>
      </c>
      <c r="ZR120" s="43">
        <v>8992634</v>
      </c>
      <c r="ZS120" s="101" t="s">
        <v>18</v>
      </c>
      <c r="ZT120" s="54">
        <f>335040000*33.33/100</f>
        <v>111668832</v>
      </c>
      <c r="ZU120" s="44">
        <v>25</v>
      </c>
      <c r="ZV120" s="54">
        <f>ZT120*0.75</f>
        <v>83751624</v>
      </c>
      <c r="ZW120" s="47">
        <f>241490000*33.33/100</f>
        <v>80488617</v>
      </c>
      <c r="ZX120" s="44">
        <v>25</v>
      </c>
      <c r="ZY120" s="47">
        <f>ZW120*0.75</f>
        <v>60366462.75</v>
      </c>
      <c r="ZZ120" s="54">
        <f>ZV120+ZY120</f>
        <v>144118086.75</v>
      </c>
      <c r="AAA120" s="54">
        <v>100000000</v>
      </c>
      <c r="AAB120" s="50" t="s">
        <v>40</v>
      </c>
      <c r="AAC120" s="124" t="s">
        <v>278</v>
      </c>
      <c r="AAD120" s="4">
        <v>45148</v>
      </c>
      <c r="AAE120" s="30" t="s">
        <v>277</v>
      </c>
      <c r="AAF120" s="42" t="s">
        <v>276</v>
      </c>
      <c r="AAG120" s="43">
        <v>9328249</v>
      </c>
      <c r="AAH120" s="43">
        <v>8992634</v>
      </c>
      <c r="AAI120" s="101" t="s">
        <v>18</v>
      </c>
      <c r="AAJ120" s="54">
        <f>335040000*33.33/100</f>
        <v>111668832</v>
      </c>
      <c r="AAK120" s="44">
        <v>25</v>
      </c>
      <c r="AAL120" s="54">
        <f>AAJ120*0.75</f>
        <v>83751624</v>
      </c>
      <c r="AAM120" s="47">
        <f>241490000*33.33/100</f>
        <v>80488617</v>
      </c>
      <c r="AAN120" s="44">
        <v>25</v>
      </c>
      <c r="AAO120" s="47">
        <f>AAM120*0.75</f>
        <v>60366462.75</v>
      </c>
      <c r="AAP120" s="54">
        <f>AAL120+AAO120</f>
        <v>144118086.75</v>
      </c>
      <c r="AAQ120" s="54">
        <v>100000000</v>
      </c>
      <c r="AAR120" s="50" t="s">
        <v>40</v>
      </c>
      <c r="AAS120" s="124" t="s">
        <v>278</v>
      </c>
      <c r="AAT120" s="4">
        <v>45148</v>
      </c>
      <c r="AAU120" s="30" t="s">
        <v>277</v>
      </c>
      <c r="AAV120" s="42" t="s">
        <v>276</v>
      </c>
      <c r="AAW120" s="43">
        <v>9328249</v>
      </c>
      <c r="AAX120" s="43">
        <v>8992634</v>
      </c>
      <c r="AAY120" s="101" t="s">
        <v>18</v>
      </c>
      <c r="AAZ120" s="54">
        <f>335040000*33.33/100</f>
        <v>111668832</v>
      </c>
      <c r="ABA120" s="44">
        <v>25</v>
      </c>
      <c r="ABB120" s="54">
        <f>AAZ120*0.75</f>
        <v>83751624</v>
      </c>
      <c r="ABC120" s="47">
        <f>241490000*33.33/100</f>
        <v>80488617</v>
      </c>
      <c r="ABD120" s="44">
        <v>25</v>
      </c>
      <c r="ABE120" s="47">
        <f>ABC120*0.75</f>
        <v>60366462.75</v>
      </c>
      <c r="ABF120" s="54">
        <f>ABB120+ABE120</f>
        <v>144118086.75</v>
      </c>
      <c r="ABG120" s="54">
        <v>100000000</v>
      </c>
      <c r="ABH120" s="50" t="s">
        <v>40</v>
      </c>
      <c r="ABI120" s="124" t="s">
        <v>278</v>
      </c>
      <c r="ABJ120" s="4">
        <v>45148</v>
      </c>
      <c r="ABK120" s="30" t="s">
        <v>277</v>
      </c>
      <c r="ABL120" s="42" t="s">
        <v>276</v>
      </c>
      <c r="ABM120" s="43">
        <v>9328249</v>
      </c>
      <c r="ABN120" s="43">
        <v>8992634</v>
      </c>
      <c r="ABO120" s="101" t="s">
        <v>18</v>
      </c>
      <c r="ABP120" s="54">
        <f>335040000*33.33/100</f>
        <v>111668832</v>
      </c>
      <c r="ABQ120" s="44">
        <v>25</v>
      </c>
      <c r="ABR120" s="54">
        <f>ABP120*0.75</f>
        <v>83751624</v>
      </c>
      <c r="ABS120" s="47">
        <f>241490000*33.33/100</f>
        <v>80488617</v>
      </c>
      <c r="ABT120" s="44">
        <v>25</v>
      </c>
      <c r="ABU120" s="47">
        <f>ABS120*0.75</f>
        <v>60366462.75</v>
      </c>
      <c r="ABV120" s="54">
        <f>ABR120+ABU120</f>
        <v>144118086.75</v>
      </c>
      <c r="ABW120" s="54">
        <v>100000000</v>
      </c>
      <c r="ABX120" s="50" t="s">
        <v>40</v>
      </c>
      <c r="ABY120" s="124" t="s">
        <v>278</v>
      </c>
      <c r="ABZ120" s="4">
        <v>45148</v>
      </c>
      <c r="ACA120" s="30" t="s">
        <v>277</v>
      </c>
      <c r="ACB120" s="42" t="s">
        <v>276</v>
      </c>
      <c r="ACC120" s="43">
        <v>9328249</v>
      </c>
      <c r="ACD120" s="43">
        <v>8992634</v>
      </c>
      <c r="ACE120" s="101" t="s">
        <v>18</v>
      </c>
      <c r="ACF120" s="54">
        <f>335040000*33.33/100</f>
        <v>111668832</v>
      </c>
      <c r="ACG120" s="44">
        <v>25</v>
      </c>
      <c r="ACH120" s="54">
        <f>ACF120*0.75</f>
        <v>83751624</v>
      </c>
      <c r="ACI120" s="47">
        <f>241490000*33.33/100</f>
        <v>80488617</v>
      </c>
      <c r="ACJ120" s="44">
        <v>25</v>
      </c>
      <c r="ACK120" s="47">
        <f>ACI120*0.75</f>
        <v>60366462.75</v>
      </c>
      <c r="ACL120" s="54">
        <f>ACH120+ACK120</f>
        <v>144118086.75</v>
      </c>
      <c r="ACM120" s="54">
        <v>100000000</v>
      </c>
      <c r="ACN120" s="50" t="s">
        <v>40</v>
      </c>
      <c r="ACO120" s="124" t="s">
        <v>278</v>
      </c>
      <c r="ACP120" s="4">
        <v>45148</v>
      </c>
      <c r="ACQ120" s="30" t="s">
        <v>277</v>
      </c>
      <c r="ACR120" s="42" t="s">
        <v>276</v>
      </c>
      <c r="ACS120" s="43">
        <v>9328249</v>
      </c>
      <c r="ACT120" s="43">
        <v>8992634</v>
      </c>
      <c r="ACU120" s="101" t="s">
        <v>18</v>
      </c>
      <c r="ACV120" s="54">
        <f>335040000*33.33/100</f>
        <v>111668832</v>
      </c>
      <c r="ACW120" s="44">
        <v>25</v>
      </c>
      <c r="ACX120" s="54">
        <f>ACV120*0.75</f>
        <v>83751624</v>
      </c>
      <c r="ACY120" s="47">
        <f>241490000*33.33/100</f>
        <v>80488617</v>
      </c>
      <c r="ACZ120" s="44">
        <v>25</v>
      </c>
      <c r="ADA120" s="47">
        <f>ACY120*0.75</f>
        <v>60366462.75</v>
      </c>
      <c r="ADB120" s="54">
        <f>ACX120+ADA120</f>
        <v>144118086.75</v>
      </c>
      <c r="ADC120" s="54">
        <v>100000000</v>
      </c>
      <c r="ADD120" s="50" t="s">
        <v>40</v>
      </c>
      <c r="ADE120" s="124" t="s">
        <v>278</v>
      </c>
      <c r="ADF120" s="4">
        <v>45148</v>
      </c>
      <c r="ADG120" s="30" t="s">
        <v>277</v>
      </c>
      <c r="ADH120" s="42" t="s">
        <v>276</v>
      </c>
      <c r="ADI120" s="43">
        <v>9328249</v>
      </c>
      <c r="ADJ120" s="43">
        <v>8992634</v>
      </c>
      <c r="ADK120" s="101" t="s">
        <v>18</v>
      </c>
      <c r="ADL120" s="54">
        <f>335040000*33.33/100</f>
        <v>111668832</v>
      </c>
      <c r="ADM120" s="44">
        <v>25</v>
      </c>
      <c r="ADN120" s="54">
        <f>ADL120*0.75</f>
        <v>83751624</v>
      </c>
      <c r="ADO120" s="47">
        <f>241490000*33.33/100</f>
        <v>80488617</v>
      </c>
      <c r="ADP120" s="44">
        <v>25</v>
      </c>
      <c r="ADQ120" s="47">
        <f>ADO120*0.75</f>
        <v>60366462.75</v>
      </c>
      <c r="ADR120" s="54">
        <f>ADN120+ADQ120</f>
        <v>144118086.75</v>
      </c>
      <c r="ADS120" s="54">
        <v>100000000</v>
      </c>
      <c r="ADT120" s="50" t="s">
        <v>40</v>
      </c>
      <c r="ADU120" s="124" t="s">
        <v>278</v>
      </c>
      <c r="ADV120" s="4">
        <v>45148</v>
      </c>
      <c r="ADW120" s="30" t="s">
        <v>277</v>
      </c>
      <c r="ADX120" s="42" t="s">
        <v>276</v>
      </c>
      <c r="ADY120" s="43">
        <v>9328249</v>
      </c>
      <c r="ADZ120" s="43">
        <v>8992634</v>
      </c>
      <c r="AEA120" s="101" t="s">
        <v>18</v>
      </c>
      <c r="AEB120" s="54">
        <f>335040000*33.33/100</f>
        <v>111668832</v>
      </c>
      <c r="AEC120" s="44">
        <v>25</v>
      </c>
      <c r="AED120" s="54">
        <f>AEB120*0.75</f>
        <v>83751624</v>
      </c>
      <c r="AEE120" s="47">
        <f>241490000*33.33/100</f>
        <v>80488617</v>
      </c>
      <c r="AEF120" s="44">
        <v>25</v>
      </c>
      <c r="AEG120" s="47">
        <f>AEE120*0.75</f>
        <v>60366462.75</v>
      </c>
      <c r="AEH120" s="54">
        <f>AED120+AEG120</f>
        <v>144118086.75</v>
      </c>
      <c r="AEI120" s="54">
        <v>100000000</v>
      </c>
      <c r="AEJ120" s="50" t="s">
        <v>40</v>
      </c>
      <c r="AEK120" s="124" t="s">
        <v>278</v>
      </c>
      <c r="AEL120" s="4">
        <v>45148</v>
      </c>
      <c r="AEM120" s="30" t="s">
        <v>277</v>
      </c>
      <c r="AEN120" s="42" t="s">
        <v>276</v>
      </c>
      <c r="AEO120" s="43">
        <v>9328249</v>
      </c>
      <c r="AEP120" s="43">
        <v>8992634</v>
      </c>
      <c r="AEQ120" s="101" t="s">
        <v>18</v>
      </c>
      <c r="AER120" s="54">
        <f>335040000*33.33/100</f>
        <v>111668832</v>
      </c>
      <c r="AES120" s="44">
        <v>25</v>
      </c>
      <c r="AET120" s="54">
        <f>AER120*0.75</f>
        <v>83751624</v>
      </c>
      <c r="AEU120" s="47">
        <f>241490000*33.33/100</f>
        <v>80488617</v>
      </c>
      <c r="AEV120" s="44">
        <v>25</v>
      </c>
      <c r="AEW120" s="47">
        <f>AEU120*0.75</f>
        <v>60366462.75</v>
      </c>
      <c r="AEX120" s="54">
        <f>AET120+AEW120</f>
        <v>144118086.75</v>
      </c>
      <c r="AEY120" s="54">
        <v>100000000</v>
      </c>
      <c r="AEZ120" s="50" t="s">
        <v>40</v>
      </c>
      <c r="AFA120" s="124" t="s">
        <v>278</v>
      </c>
      <c r="AFB120" s="4">
        <v>45148</v>
      </c>
      <c r="AFC120" s="30" t="s">
        <v>277</v>
      </c>
      <c r="AFD120" s="42" t="s">
        <v>276</v>
      </c>
      <c r="AFE120" s="43">
        <v>9328249</v>
      </c>
      <c r="AFF120" s="43">
        <v>8992634</v>
      </c>
      <c r="AFG120" s="101" t="s">
        <v>18</v>
      </c>
      <c r="AFH120" s="54">
        <f>335040000*33.33/100</f>
        <v>111668832</v>
      </c>
      <c r="AFI120" s="44">
        <v>25</v>
      </c>
      <c r="AFJ120" s="54">
        <f>AFH120*0.75</f>
        <v>83751624</v>
      </c>
      <c r="AFK120" s="47">
        <f>241490000*33.33/100</f>
        <v>80488617</v>
      </c>
      <c r="AFL120" s="44">
        <v>25</v>
      </c>
      <c r="AFM120" s="47">
        <f>AFK120*0.75</f>
        <v>60366462.75</v>
      </c>
      <c r="AFN120" s="54">
        <f>AFJ120+AFM120</f>
        <v>144118086.75</v>
      </c>
      <c r="AFO120" s="54">
        <v>100000000</v>
      </c>
      <c r="AFP120" s="50" t="s">
        <v>40</v>
      </c>
      <c r="AFQ120" s="124" t="s">
        <v>278</v>
      </c>
      <c r="AFR120" s="4">
        <v>45148</v>
      </c>
      <c r="AFS120" s="30" t="s">
        <v>277</v>
      </c>
      <c r="AFT120" s="42" t="s">
        <v>276</v>
      </c>
      <c r="AFU120" s="43">
        <v>9328249</v>
      </c>
      <c r="AFV120" s="43">
        <v>8992634</v>
      </c>
      <c r="AFW120" s="101" t="s">
        <v>18</v>
      </c>
      <c r="AFX120" s="54">
        <f>335040000*33.33/100</f>
        <v>111668832</v>
      </c>
      <c r="AFY120" s="44">
        <v>25</v>
      </c>
      <c r="AFZ120" s="54">
        <f>AFX120*0.75</f>
        <v>83751624</v>
      </c>
      <c r="AGA120" s="47">
        <f>241490000*33.33/100</f>
        <v>80488617</v>
      </c>
      <c r="AGB120" s="44">
        <v>25</v>
      </c>
      <c r="AGC120" s="47">
        <f>AGA120*0.75</f>
        <v>60366462.75</v>
      </c>
      <c r="AGD120" s="54">
        <f>AFZ120+AGC120</f>
        <v>144118086.75</v>
      </c>
      <c r="AGE120" s="54">
        <v>100000000</v>
      </c>
      <c r="AGF120" s="50" t="s">
        <v>40</v>
      </c>
      <c r="AGG120" s="124" t="s">
        <v>278</v>
      </c>
      <c r="AGH120" s="4">
        <v>45148</v>
      </c>
      <c r="AGI120" s="30" t="s">
        <v>277</v>
      </c>
      <c r="AGJ120" s="42" t="s">
        <v>276</v>
      </c>
      <c r="AGK120" s="43">
        <v>9328249</v>
      </c>
      <c r="AGL120" s="43">
        <v>8992634</v>
      </c>
      <c r="AGM120" s="101" t="s">
        <v>18</v>
      </c>
      <c r="AGN120" s="54">
        <f>335040000*33.33/100</f>
        <v>111668832</v>
      </c>
      <c r="AGO120" s="44">
        <v>25</v>
      </c>
      <c r="AGP120" s="54">
        <f>AGN120*0.75</f>
        <v>83751624</v>
      </c>
      <c r="AGQ120" s="47">
        <f>241490000*33.33/100</f>
        <v>80488617</v>
      </c>
      <c r="AGR120" s="44">
        <v>25</v>
      </c>
      <c r="AGS120" s="47">
        <f>AGQ120*0.75</f>
        <v>60366462.75</v>
      </c>
      <c r="AGT120" s="54">
        <f>AGP120+AGS120</f>
        <v>144118086.75</v>
      </c>
      <c r="AGU120" s="54">
        <v>100000000</v>
      </c>
      <c r="AGV120" s="50" t="s">
        <v>40</v>
      </c>
      <c r="AGW120" s="124" t="s">
        <v>278</v>
      </c>
      <c r="AGX120" s="4">
        <v>45148</v>
      </c>
      <c r="AGY120" s="30" t="s">
        <v>277</v>
      </c>
      <c r="AGZ120" s="42" t="s">
        <v>276</v>
      </c>
      <c r="AHA120" s="43">
        <v>9328249</v>
      </c>
      <c r="AHB120" s="43">
        <v>8992634</v>
      </c>
      <c r="AHC120" s="101" t="s">
        <v>18</v>
      </c>
      <c r="AHD120" s="54">
        <f>335040000*33.33/100</f>
        <v>111668832</v>
      </c>
      <c r="AHE120" s="44">
        <v>25</v>
      </c>
      <c r="AHF120" s="54">
        <f>AHD120*0.75</f>
        <v>83751624</v>
      </c>
      <c r="AHG120" s="47">
        <f>241490000*33.33/100</f>
        <v>80488617</v>
      </c>
      <c r="AHH120" s="44">
        <v>25</v>
      </c>
      <c r="AHI120" s="47">
        <f>AHG120*0.75</f>
        <v>60366462.75</v>
      </c>
      <c r="AHJ120" s="54">
        <f>AHF120+AHI120</f>
        <v>144118086.75</v>
      </c>
      <c r="AHK120" s="54">
        <v>100000000</v>
      </c>
      <c r="AHL120" s="50" t="s">
        <v>40</v>
      </c>
      <c r="AHM120" s="124" t="s">
        <v>278</v>
      </c>
      <c r="AHN120" s="4">
        <v>45148</v>
      </c>
      <c r="AHO120" s="30" t="s">
        <v>277</v>
      </c>
      <c r="AHP120" s="42" t="s">
        <v>276</v>
      </c>
      <c r="AHQ120" s="43">
        <v>9328249</v>
      </c>
      <c r="AHR120" s="43">
        <v>8992634</v>
      </c>
      <c r="AHS120" s="101" t="s">
        <v>18</v>
      </c>
      <c r="AHT120" s="54">
        <f>335040000*33.33/100</f>
        <v>111668832</v>
      </c>
      <c r="AHU120" s="44">
        <v>25</v>
      </c>
      <c r="AHV120" s="54">
        <f>AHT120*0.75</f>
        <v>83751624</v>
      </c>
      <c r="AHW120" s="47">
        <f>241490000*33.33/100</f>
        <v>80488617</v>
      </c>
      <c r="AHX120" s="44">
        <v>25</v>
      </c>
      <c r="AHY120" s="47">
        <f>AHW120*0.75</f>
        <v>60366462.75</v>
      </c>
      <c r="AHZ120" s="54">
        <f>AHV120+AHY120</f>
        <v>144118086.75</v>
      </c>
      <c r="AIA120" s="54">
        <v>100000000</v>
      </c>
      <c r="AIB120" s="50" t="s">
        <v>40</v>
      </c>
      <c r="AIC120" s="124" t="s">
        <v>278</v>
      </c>
      <c r="AID120" s="4">
        <v>45148</v>
      </c>
      <c r="AIE120" s="30" t="s">
        <v>277</v>
      </c>
      <c r="AIF120" s="42" t="s">
        <v>276</v>
      </c>
      <c r="AIG120" s="43">
        <v>9328249</v>
      </c>
      <c r="AIH120" s="43">
        <v>8992634</v>
      </c>
      <c r="AII120" s="101" t="s">
        <v>18</v>
      </c>
      <c r="AIJ120" s="54">
        <f>335040000*33.33/100</f>
        <v>111668832</v>
      </c>
      <c r="AIK120" s="44">
        <v>25</v>
      </c>
      <c r="AIL120" s="54">
        <f>AIJ120*0.75</f>
        <v>83751624</v>
      </c>
      <c r="AIM120" s="47">
        <f>241490000*33.33/100</f>
        <v>80488617</v>
      </c>
      <c r="AIN120" s="44">
        <v>25</v>
      </c>
      <c r="AIO120" s="47">
        <f>AIM120*0.75</f>
        <v>60366462.75</v>
      </c>
      <c r="AIP120" s="54">
        <f>AIL120+AIO120</f>
        <v>144118086.75</v>
      </c>
      <c r="AIQ120" s="54">
        <v>100000000</v>
      </c>
      <c r="AIR120" s="50" t="s">
        <v>40</v>
      </c>
      <c r="AIS120" s="124" t="s">
        <v>278</v>
      </c>
      <c r="AIT120" s="4">
        <v>45148</v>
      </c>
      <c r="AIU120" s="30" t="s">
        <v>277</v>
      </c>
      <c r="AIV120" s="42" t="s">
        <v>276</v>
      </c>
      <c r="AIW120" s="43">
        <v>9328249</v>
      </c>
      <c r="AIX120" s="43">
        <v>8992634</v>
      </c>
      <c r="AIY120" s="101" t="s">
        <v>18</v>
      </c>
      <c r="AIZ120" s="54">
        <f>335040000*33.33/100</f>
        <v>111668832</v>
      </c>
      <c r="AJA120" s="44">
        <v>25</v>
      </c>
      <c r="AJB120" s="54">
        <f>AIZ120*0.75</f>
        <v>83751624</v>
      </c>
      <c r="AJC120" s="47">
        <f>241490000*33.33/100</f>
        <v>80488617</v>
      </c>
      <c r="AJD120" s="44">
        <v>25</v>
      </c>
      <c r="AJE120" s="47">
        <f>AJC120*0.75</f>
        <v>60366462.75</v>
      </c>
      <c r="AJF120" s="54">
        <f>AJB120+AJE120</f>
        <v>144118086.75</v>
      </c>
      <c r="AJG120" s="54">
        <v>100000000</v>
      </c>
      <c r="AJH120" s="50" t="s">
        <v>40</v>
      </c>
      <c r="AJI120" s="124" t="s">
        <v>278</v>
      </c>
      <c r="AJJ120" s="4">
        <v>45148</v>
      </c>
      <c r="AJK120" s="30" t="s">
        <v>277</v>
      </c>
      <c r="AJL120" s="42" t="s">
        <v>276</v>
      </c>
      <c r="AJM120" s="43">
        <v>9328249</v>
      </c>
      <c r="AJN120" s="43">
        <v>8992634</v>
      </c>
      <c r="AJO120" s="101" t="s">
        <v>18</v>
      </c>
      <c r="AJP120" s="54">
        <f>335040000*33.33/100</f>
        <v>111668832</v>
      </c>
      <c r="AJQ120" s="44">
        <v>25</v>
      </c>
      <c r="AJR120" s="54">
        <f>AJP120*0.75</f>
        <v>83751624</v>
      </c>
      <c r="AJS120" s="47">
        <f>241490000*33.33/100</f>
        <v>80488617</v>
      </c>
      <c r="AJT120" s="44">
        <v>25</v>
      </c>
      <c r="AJU120" s="47">
        <f>AJS120*0.75</f>
        <v>60366462.75</v>
      </c>
      <c r="AJV120" s="54">
        <f>AJR120+AJU120</f>
        <v>144118086.75</v>
      </c>
      <c r="AJW120" s="54">
        <v>100000000</v>
      </c>
      <c r="AJX120" s="50" t="s">
        <v>40</v>
      </c>
      <c r="AJY120" s="124" t="s">
        <v>278</v>
      </c>
      <c r="AJZ120" s="4">
        <v>45148</v>
      </c>
      <c r="AKA120" s="30" t="s">
        <v>277</v>
      </c>
      <c r="AKB120" s="42" t="s">
        <v>276</v>
      </c>
      <c r="AKC120" s="43">
        <v>9328249</v>
      </c>
      <c r="AKD120" s="43">
        <v>8992634</v>
      </c>
      <c r="AKE120" s="101" t="s">
        <v>18</v>
      </c>
      <c r="AKF120" s="54">
        <f>335040000*33.33/100</f>
        <v>111668832</v>
      </c>
      <c r="AKG120" s="44">
        <v>25</v>
      </c>
      <c r="AKH120" s="54">
        <f>AKF120*0.75</f>
        <v>83751624</v>
      </c>
      <c r="AKI120" s="47">
        <f>241490000*33.33/100</f>
        <v>80488617</v>
      </c>
      <c r="AKJ120" s="44">
        <v>25</v>
      </c>
      <c r="AKK120" s="47">
        <f>AKI120*0.75</f>
        <v>60366462.75</v>
      </c>
      <c r="AKL120" s="54">
        <f>AKH120+AKK120</f>
        <v>144118086.75</v>
      </c>
      <c r="AKM120" s="54">
        <v>100000000</v>
      </c>
      <c r="AKN120" s="50" t="s">
        <v>40</v>
      </c>
      <c r="AKO120" s="124" t="s">
        <v>278</v>
      </c>
      <c r="AKP120" s="4">
        <v>45148</v>
      </c>
      <c r="AKQ120" s="30" t="s">
        <v>277</v>
      </c>
      <c r="AKR120" s="42" t="s">
        <v>276</v>
      </c>
      <c r="AKS120" s="43">
        <v>9328249</v>
      </c>
      <c r="AKT120" s="43">
        <v>8992634</v>
      </c>
      <c r="AKU120" s="101" t="s">
        <v>18</v>
      </c>
      <c r="AKV120" s="54">
        <f>335040000*33.33/100</f>
        <v>111668832</v>
      </c>
      <c r="AKW120" s="44">
        <v>25</v>
      </c>
      <c r="AKX120" s="54">
        <f>AKV120*0.75</f>
        <v>83751624</v>
      </c>
      <c r="AKY120" s="47">
        <f>241490000*33.33/100</f>
        <v>80488617</v>
      </c>
      <c r="AKZ120" s="44">
        <v>25</v>
      </c>
      <c r="ALA120" s="47">
        <f>AKY120*0.75</f>
        <v>60366462.75</v>
      </c>
      <c r="ALB120" s="54">
        <f>AKX120+ALA120</f>
        <v>144118086.75</v>
      </c>
      <c r="ALC120" s="54">
        <v>100000000</v>
      </c>
      <c r="ALD120" s="50" t="s">
        <v>40</v>
      </c>
      <c r="ALE120" s="124" t="s">
        <v>278</v>
      </c>
      <c r="ALF120" s="4">
        <v>45148</v>
      </c>
      <c r="ALG120" s="30" t="s">
        <v>277</v>
      </c>
      <c r="ALH120" s="42" t="s">
        <v>276</v>
      </c>
      <c r="ALI120" s="43">
        <v>9328249</v>
      </c>
      <c r="ALJ120" s="43">
        <v>8992634</v>
      </c>
      <c r="ALK120" s="101" t="s">
        <v>18</v>
      </c>
      <c r="ALL120" s="54">
        <f>335040000*33.33/100</f>
        <v>111668832</v>
      </c>
      <c r="ALM120" s="44">
        <v>25</v>
      </c>
      <c r="ALN120" s="54">
        <f>ALL120*0.75</f>
        <v>83751624</v>
      </c>
      <c r="ALO120" s="47">
        <f>241490000*33.33/100</f>
        <v>80488617</v>
      </c>
      <c r="ALP120" s="44">
        <v>25</v>
      </c>
      <c r="ALQ120" s="47">
        <f>ALO120*0.75</f>
        <v>60366462.75</v>
      </c>
      <c r="ALR120" s="54">
        <f>ALN120+ALQ120</f>
        <v>144118086.75</v>
      </c>
      <c r="ALS120" s="54">
        <v>100000000</v>
      </c>
      <c r="ALT120" s="50" t="s">
        <v>40</v>
      </c>
      <c r="ALU120" s="124" t="s">
        <v>278</v>
      </c>
      <c r="ALV120" s="4">
        <v>45148</v>
      </c>
      <c r="ALW120" s="30" t="s">
        <v>277</v>
      </c>
      <c r="ALX120" s="42" t="s">
        <v>276</v>
      </c>
      <c r="ALY120" s="43">
        <v>9328249</v>
      </c>
      <c r="ALZ120" s="43">
        <v>8992634</v>
      </c>
      <c r="AMA120" s="101" t="s">
        <v>18</v>
      </c>
      <c r="AMB120" s="54">
        <f>335040000*33.33/100</f>
        <v>111668832</v>
      </c>
      <c r="AMC120" s="44">
        <v>25</v>
      </c>
      <c r="AMD120" s="54">
        <f>AMB120*0.75</f>
        <v>83751624</v>
      </c>
      <c r="AME120" s="47">
        <f>241490000*33.33/100</f>
        <v>80488617</v>
      </c>
      <c r="AMF120" s="44">
        <v>25</v>
      </c>
      <c r="AMG120" s="47">
        <f>AME120*0.75</f>
        <v>60366462.75</v>
      </c>
      <c r="AMH120" s="54">
        <f>AMD120+AMG120</f>
        <v>144118086.75</v>
      </c>
      <c r="AMI120" s="54">
        <v>100000000</v>
      </c>
      <c r="AMJ120" s="50" t="s">
        <v>40</v>
      </c>
      <c r="AMK120" s="124" t="s">
        <v>278</v>
      </c>
      <c r="AML120" s="4">
        <v>45148</v>
      </c>
      <c r="AMM120" s="30" t="s">
        <v>277</v>
      </c>
      <c r="AMN120" s="42" t="s">
        <v>276</v>
      </c>
      <c r="AMO120" s="43">
        <v>9328249</v>
      </c>
      <c r="AMP120" s="43">
        <v>8992634</v>
      </c>
      <c r="AMQ120" s="101" t="s">
        <v>18</v>
      </c>
      <c r="AMR120" s="54">
        <f>335040000*33.33/100</f>
        <v>111668832</v>
      </c>
      <c r="AMS120" s="44">
        <v>25</v>
      </c>
      <c r="AMT120" s="54">
        <f>AMR120*0.75</f>
        <v>83751624</v>
      </c>
      <c r="AMU120" s="47">
        <f>241490000*33.33/100</f>
        <v>80488617</v>
      </c>
      <c r="AMV120" s="44">
        <v>25</v>
      </c>
      <c r="AMW120" s="47">
        <f>AMU120*0.75</f>
        <v>60366462.75</v>
      </c>
      <c r="AMX120" s="54">
        <f>AMT120+AMW120</f>
        <v>144118086.75</v>
      </c>
      <c r="AMY120" s="54">
        <v>100000000</v>
      </c>
      <c r="AMZ120" s="50" t="s">
        <v>40</v>
      </c>
      <c r="ANA120" s="124" t="s">
        <v>278</v>
      </c>
      <c r="ANB120" s="4">
        <v>45148</v>
      </c>
      <c r="ANC120" s="30" t="s">
        <v>277</v>
      </c>
      <c r="AND120" s="42" t="s">
        <v>276</v>
      </c>
      <c r="ANE120" s="43">
        <v>9328249</v>
      </c>
      <c r="ANF120" s="43">
        <v>8992634</v>
      </c>
      <c r="ANG120" s="101" t="s">
        <v>18</v>
      </c>
      <c r="ANH120" s="54">
        <f>335040000*33.33/100</f>
        <v>111668832</v>
      </c>
      <c r="ANI120" s="44">
        <v>25</v>
      </c>
      <c r="ANJ120" s="54">
        <f>ANH120*0.75</f>
        <v>83751624</v>
      </c>
      <c r="ANK120" s="47">
        <f>241490000*33.33/100</f>
        <v>80488617</v>
      </c>
      <c r="ANL120" s="44">
        <v>25</v>
      </c>
      <c r="ANM120" s="47">
        <f>ANK120*0.75</f>
        <v>60366462.75</v>
      </c>
      <c r="ANN120" s="54">
        <f>ANJ120+ANM120</f>
        <v>144118086.75</v>
      </c>
      <c r="ANO120" s="54">
        <v>100000000</v>
      </c>
      <c r="ANP120" s="50" t="s">
        <v>40</v>
      </c>
      <c r="ANQ120" s="124" t="s">
        <v>278</v>
      </c>
      <c r="ANR120" s="4">
        <v>45148</v>
      </c>
      <c r="ANS120" s="30" t="s">
        <v>277</v>
      </c>
      <c r="ANT120" s="42" t="s">
        <v>276</v>
      </c>
      <c r="ANU120" s="43">
        <v>9328249</v>
      </c>
      <c r="ANV120" s="43">
        <v>8992634</v>
      </c>
      <c r="ANW120" s="101" t="s">
        <v>18</v>
      </c>
      <c r="ANX120" s="54">
        <f>335040000*33.33/100</f>
        <v>111668832</v>
      </c>
      <c r="ANY120" s="44">
        <v>25</v>
      </c>
      <c r="ANZ120" s="54">
        <f>ANX120*0.75</f>
        <v>83751624</v>
      </c>
      <c r="AOA120" s="47">
        <f>241490000*33.33/100</f>
        <v>80488617</v>
      </c>
      <c r="AOB120" s="44">
        <v>25</v>
      </c>
      <c r="AOC120" s="47">
        <f>AOA120*0.75</f>
        <v>60366462.75</v>
      </c>
      <c r="AOD120" s="54">
        <f>ANZ120+AOC120</f>
        <v>144118086.75</v>
      </c>
      <c r="AOE120" s="54">
        <v>100000000</v>
      </c>
      <c r="AOF120" s="50" t="s">
        <v>40</v>
      </c>
      <c r="AOG120" s="124" t="s">
        <v>278</v>
      </c>
      <c r="AOH120" s="4">
        <v>45148</v>
      </c>
      <c r="AOI120" s="30" t="s">
        <v>277</v>
      </c>
      <c r="AOJ120" s="42" t="s">
        <v>276</v>
      </c>
      <c r="AOK120" s="43">
        <v>9328249</v>
      </c>
      <c r="AOL120" s="43">
        <v>8992634</v>
      </c>
      <c r="AOM120" s="101" t="s">
        <v>18</v>
      </c>
      <c r="AON120" s="54">
        <f>335040000*33.33/100</f>
        <v>111668832</v>
      </c>
      <c r="AOO120" s="44">
        <v>25</v>
      </c>
      <c r="AOP120" s="54">
        <f>AON120*0.75</f>
        <v>83751624</v>
      </c>
      <c r="AOQ120" s="47">
        <f>241490000*33.33/100</f>
        <v>80488617</v>
      </c>
      <c r="AOR120" s="44">
        <v>25</v>
      </c>
      <c r="AOS120" s="47">
        <f>AOQ120*0.75</f>
        <v>60366462.75</v>
      </c>
      <c r="AOT120" s="54">
        <f>AOP120+AOS120</f>
        <v>144118086.75</v>
      </c>
      <c r="AOU120" s="54">
        <v>100000000</v>
      </c>
      <c r="AOV120" s="50" t="s">
        <v>40</v>
      </c>
      <c r="AOW120" s="124" t="s">
        <v>278</v>
      </c>
      <c r="AOX120" s="4">
        <v>45148</v>
      </c>
      <c r="AOY120" s="30" t="s">
        <v>277</v>
      </c>
      <c r="AOZ120" s="42" t="s">
        <v>276</v>
      </c>
      <c r="APA120" s="43">
        <v>9328249</v>
      </c>
      <c r="APB120" s="43">
        <v>8992634</v>
      </c>
      <c r="APC120" s="101" t="s">
        <v>18</v>
      </c>
      <c r="APD120" s="54">
        <f>335040000*33.33/100</f>
        <v>111668832</v>
      </c>
      <c r="APE120" s="44">
        <v>25</v>
      </c>
      <c r="APF120" s="54">
        <f>APD120*0.75</f>
        <v>83751624</v>
      </c>
      <c r="APG120" s="47">
        <f>241490000*33.33/100</f>
        <v>80488617</v>
      </c>
      <c r="APH120" s="44">
        <v>25</v>
      </c>
      <c r="API120" s="47">
        <f>APG120*0.75</f>
        <v>60366462.75</v>
      </c>
      <c r="APJ120" s="54">
        <f>APF120+API120</f>
        <v>144118086.75</v>
      </c>
      <c r="APK120" s="54">
        <v>100000000</v>
      </c>
      <c r="APL120" s="50" t="s">
        <v>40</v>
      </c>
      <c r="APM120" s="124" t="s">
        <v>278</v>
      </c>
      <c r="APN120" s="4">
        <v>45148</v>
      </c>
      <c r="APO120" s="30" t="s">
        <v>277</v>
      </c>
      <c r="APP120" s="42" t="s">
        <v>276</v>
      </c>
      <c r="APQ120" s="43">
        <v>9328249</v>
      </c>
      <c r="APR120" s="43">
        <v>8992634</v>
      </c>
      <c r="APS120" s="101" t="s">
        <v>18</v>
      </c>
      <c r="APT120" s="54">
        <f>335040000*33.33/100</f>
        <v>111668832</v>
      </c>
      <c r="APU120" s="44">
        <v>25</v>
      </c>
      <c r="APV120" s="54">
        <f>APT120*0.75</f>
        <v>83751624</v>
      </c>
      <c r="APW120" s="47">
        <f>241490000*33.33/100</f>
        <v>80488617</v>
      </c>
      <c r="APX120" s="44">
        <v>25</v>
      </c>
      <c r="APY120" s="47">
        <f>APW120*0.75</f>
        <v>60366462.75</v>
      </c>
      <c r="APZ120" s="54">
        <f>APV120+APY120</f>
        <v>144118086.75</v>
      </c>
      <c r="AQA120" s="54">
        <v>100000000</v>
      </c>
      <c r="AQB120" s="50" t="s">
        <v>40</v>
      </c>
      <c r="AQC120" s="124" t="s">
        <v>278</v>
      </c>
      <c r="AQD120" s="4">
        <v>45148</v>
      </c>
      <c r="AQE120" s="30" t="s">
        <v>277</v>
      </c>
      <c r="AQF120" s="42" t="s">
        <v>276</v>
      </c>
      <c r="AQG120" s="43">
        <v>9328249</v>
      </c>
      <c r="AQH120" s="43">
        <v>8992634</v>
      </c>
      <c r="AQI120" s="101" t="s">
        <v>18</v>
      </c>
      <c r="AQJ120" s="54">
        <f>335040000*33.33/100</f>
        <v>111668832</v>
      </c>
      <c r="AQK120" s="44">
        <v>25</v>
      </c>
      <c r="AQL120" s="54">
        <f>AQJ120*0.75</f>
        <v>83751624</v>
      </c>
      <c r="AQM120" s="47">
        <f>241490000*33.33/100</f>
        <v>80488617</v>
      </c>
      <c r="AQN120" s="44">
        <v>25</v>
      </c>
      <c r="AQO120" s="47">
        <f>AQM120*0.75</f>
        <v>60366462.75</v>
      </c>
      <c r="AQP120" s="54">
        <f>AQL120+AQO120</f>
        <v>144118086.75</v>
      </c>
      <c r="AQQ120" s="54">
        <v>100000000</v>
      </c>
      <c r="AQR120" s="50" t="s">
        <v>40</v>
      </c>
      <c r="AQS120" s="124" t="s">
        <v>278</v>
      </c>
      <c r="AQT120" s="4">
        <v>45148</v>
      </c>
      <c r="AQU120" s="30" t="s">
        <v>277</v>
      </c>
      <c r="AQV120" s="42" t="s">
        <v>276</v>
      </c>
      <c r="AQW120" s="43">
        <v>9328249</v>
      </c>
      <c r="AQX120" s="43">
        <v>8992634</v>
      </c>
      <c r="AQY120" s="101" t="s">
        <v>18</v>
      </c>
      <c r="AQZ120" s="54">
        <f>335040000*33.33/100</f>
        <v>111668832</v>
      </c>
      <c r="ARA120" s="44">
        <v>25</v>
      </c>
      <c r="ARB120" s="54">
        <f>AQZ120*0.75</f>
        <v>83751624</v>
      </c>
      <c r="ARC120" s="47">
        <f>241490000*33.33/100</f>
        <v>80488617</v>
      </c>
      <c r="ARD120" s="44">
        <v>25</v>
      </c>
      <c r="ARE120" s="47">
        <f>ARC120*0.75</f>
        <v>60366462.75</v>
      </c>
      <c r="ARF120" s="54">
        <f>ARB120+ARE120</f>
        <v>144118086.75</v>
      </c>
      <c r="ARG120" s="54">
        <v>100000000</v>
      </c>
      <c r="ARH120" s="50" t="s">
        <v>40</v>
      </c>
      <c r="ARI120" s="124" t="s">
        <v>278</v>
      </c>
      <c r="ARJ120" s="4">
        <v>45148</v>
      </c>
      <c r="ARK120" s="30" t="s">
        <v>277</v>
      </c>
      <c r="ARL120" s="42" t="s">
        <v>276</v>
      </c>
      <c r="ARM120" s="43">
        <v>9328249</v>
      </c>
      <c r="ARN120" s="43">
        <v>8992634</v>
      </c>
      <c r="ARO120" s="101" t="s">
        <v>18</v>
      </c>
      <c r="ARP120" s="54">
        <f>335040000*33.33/100</f>
        <v>111668832</v>
      </c>
      <c r="ARQ120" s="44">
        <v>25</v>
      </c>
      <c r="ARR120" s="54">
        <f>ARP120*0.75</f>
        <v>83751624</v>
      </c>
      <c r="ARS120" s="47">
        <f>241490000*33.33/100</f>
        <v>80488617</v>
      </c>
      <c r="ART120" s="44">
        <v>25</v>
      </c>
      <c r="ARU120" s="47">
        <f>ARS120*0.75</f>
        <v>60366462.75</v>
      </c>
      <c r="ARV120" s="54">
        <f>ARR120+ARU120</f>
        <v>144118086.75</v>
      </c>
      <c r="ARW120" s="54">
        <v>100000000</v>
      </c>
      <c r="ARX120" s="50" t="s">
        <v>40</v>
      </c>
      <c r="ARY120" s="124" t="s">
        <v>278</v>
      </c>
      <c r="ARZ120" s="4">
        <v>45148</v>
      </c>
      <c r="ASA120" s="30" t="s">
        <v>277</v>
      </c>
      <c r="ASB120" s="42" t="s">
        <v>276</v>
      </c>
      <c r="ASC120" s="43">
        <v>9328249</v>
      </c>
      <c r="ASD120" s="43">
        <v>8992634</v>
      </c>
      <c r="ASE120" s="101" t="s">
        <v>18</v>
      </c>
      <c r="ASF120" s="54">
        <f>335040000*33.33/100</f>
        <v>111668832</v>
      </c>
      <c r="ASG120" s="44">
        <v>25</v>
      </c>
      <c r="ASH120" s="54">
        <f>ASF120*0.75</f>
        <v>83751624</v>
      </c>
      <c r="ASI120" s="47">
        <f>241490000*33.33/100</f>
        <v>80488617</v>
      </c>
      <c r="ASJ120" s="44">
        <v>25</v>
      </c>
      <c r="ASK120" s="47">
        <f>ASI120*0.75</f>
        <v>60366462.75</v>
      </c>
      <c r="ASL120" s="54">
        <f>ASH120+ASK120</f>
        <v>144118086.75</v>
      </c>
      <c r="ASM120" s="54">
        <v>100000000</v>
      </c>
      <c r="ASN120" s="50" t="s">
        <v>40</v>
      </c>
      <c r="ASO120" s="124" t="s">
        <v>278</v>
      </c>
      <c r="ASP120" s="4">
        <v>45148</v>
      </c>
      <c r="ASQ120" s="30" t="s">
        <v>277</v>
      </c>
      <c r="ASR120" s="42" t="s">
        <v>276</v>
      </c>
      <c r="ASS120" s="43">
        <v>9328249</v>
      </c>
      <c r="AST120" s="43">
        <v>8992634</v>
      </c>
      <c r="ASU120" s="101" t="s">
        <v>18</v>
      </c>
      <c r="ASV120" s="54">
        <f>335040000*33.33/100</f>
        <v>111668832</v>
      </c>
      <c r="ASW120" s="44">
        <v>25</v>
      </c>
      <c r="ASX120" s="54">
        <f>ASV120*0.75</f>
        <v>83751624</v>
      </c>
      <c r="ASY120" s="47">
        <f>241490000*33.33/100</f>
        <v>80488617</v>
      </c>
      <c r="ASZ120" s="44">
        <v>25</v>
      </c>
      <c r="ATA120" s="47">
        <f>ASY120*0.75</f>
        <v>60366462.75</v>
      </c>
      <c r="ATB120" s="54">
        <f>ASX120+ATA120</f>
        <v>144118086.75</v>
      </c>
      <c r="ATC120" s="54">
        <v>100000000</v>
      </c>
      <c r="ATD120" s="50" t="s">
        <v>40</v>
      </c>
      <c r="ATE120" s="124" t="s">
        <v>278</v>
      </c>
      <c r="ATF120" s="4">
        <v>45148</v>
      </c>
      <c r="ATG120" s="30" t="s">
        <v>277</v>
      </c>
      <c r="ATH120" s="42" t="s">
        <v>276</v>
      </c>
      <c r="ATI120" s="43">
        <v>9328249</v>
      </c>
      <c r="ATJ120" s="43">
        <v>8992634</v>
      </c>
      <c r="ATK120" s="101" t="s">
        <v>18</v>
      </c>
      <c r="ATL120" s="54">
        <f>335040000*33.33/100</f>
        <v>111668832</v>
      </c>
      <c r="ATM120" s="44">
        <v>25</v>
      </c>
      <c r="ATN120" s="54">
        <f>ATL120*0.75</f>
        <v>83751624</v>
      </c>
      <c r="ATO120" s="47">
        <f>241490000*33.33/100</f>
        <v>80488617</v>
      </c>
      <c r="ATP120" s="44">
        <v>25</v>
      </c>
      <c r="ATQ120" s="47">
        <f>ATO120*0.75</f>
        <v>60366462.75</v>
      </c>
      <c r="ATR120" s="54">
        <f>ATN120+ATQ120</f>
        <v>144118086.75</v>
      </c>
      <c r="ATS120" s="54">
        <v>100000000</v>
      </c>
      <c r="ATT120" s="50" t="s">
        <v>40</v>
      </c>
      <c r="ATU120" s="124" t="s">
        <v>278</v>
      </c>
      <c r="ATV120" s="4">
        <v>45148</v>
      </c>
      <c r="ATW120" s="30" t="s">
        <v>277</v>
      </c>
      <c r="ATX120" s="42" t="s">
        <v>276</v>
      </c>
      <c r="ATY120" s="43">
        <v>9328249</v>
      </c>
      <c r="ATZ120" s="43">
        <v>8992634</v>
      </c>
      <c r="AUA120" s="101" t="s">
        <v>18</v>
      </c>
      <c r="AUB120" s="54">
        <f>335040000*33.33/100</f>
        <v>111668832</v>
      </c>
      <c r="AUC120" s="44">
        <v>25</v>
      </c>
      <c r="AUD120" s="54">
        <f>AUB120*0.75</f>
        <v>83751624</v>
      </c>
      <c r="AUE120" s="47">
        <f>241490000*33.33/100</f>
        <v>80488617</v>
      </c>
      <c r="AUF120" s="44">
        <v>25</v>
      </c>
      <c r="AUG120" s="47">
        <f>AUE120*0.75</f>
        <v>60366462.75</v>
      </c>
      <c r="AUH120" s="54">
        <f>AUD120+AUG120</f>
        <v>144118086.75</v>
      </c>
      <c r="AUI120" s="54">
        <v>100000000</v>
      </c>
      <c r="AUJ120" s="50" t="s">
        <v>40</v>
      </c>
      <c r="AUK120" s="124" t="s">
        <v>278</v>
      </c>
      <c r="AUL120" s="4">
        <v>45148</v>
      </c>
      <c r="AUM120" s="30" t="s">
        <v>277</v>
      </c>
      <c r="AUN120" s="42" t="s">
        <v>276</v>
      </c>
      <c r="AUO120" s="43">
        <v>9328249</v>
      </c>
      <c r="AUP120" s="43">
        <v>8992634</v>
      </c>
      <c r="AUQ120" s="101" t="s">
        <v>18</v>
      </c>
      <c r="AUR120" s="54">
        <f>335040000*33.33/100</f>
        <v>111668832</v>
      </c>
      <c r="AUS120" s="44">
        <v>25</v>
      </c>
      <c r="AUT120" s="54">
        <f>AUR120*0.75</f>
        <v>83751624</v>
      </c>
      <c r="AUU120" s="47">
        <f>241490000*33.33/100</f>
        <v>80488617</v>
      </c>
      <c r="AUV120" s="44">
        <v>25</v>
      </c>
      <c r="AUW120" s="47">
        <f>AUU120*0.75</f>
        <v>60366462.75</v>
      </c>
      <c r="AUX120" s="54">
        <f>AUT120+AUW120</f>
        <v>144118086.75</v>
      </c>
      <c r="AUY120" s="54">
        <v>100000000</v>
      </c>
      <c r="AUZ120" s="50" t="s">
        <v>40</v>
      </c>
      <c r="AVA120" s="124" t="s">
        <v>278</v>
      </c>
      <c r="AVB120" s="4">
        <v>45148</v>
      </c>
      <c r="AVC120" s="30" t="s">
        <v>277</v>
      </c>
      <c r="AVD120" s="42" t="s">
        <v>276</v>
      </c>
      <c r="AVE120" s="43">
        <v>9328249</v>
      </c>
      <c r="AVF120" s="43">
        <v>8992634</v>
      </c>
      <c r="AVG120" s="101" t="s">
        <v>18</v>
      </c>
      <c r="AVH120" s="54">
        <f>335040000*33.33/100</f>
        <v>111668832</v>
      </c>
      <c r="AVI120" s="44">
        <v>25</v>
      </c>
      <c r="AVJ120" s="54">
        <f>AVH120*0.75</f>
        <v>83751624</v>
      </c>
      <c r="AVK120" s="47">
        <f>241490000*33.33/100</f>
        <v>80488617</v>
      </c>
      <c r="AVL120" s="44">
        <v>25</v>
      </c>
      <c r="AVM120" s="47">
        <f>AVK120*0.75</f>
        <v>60366462.75</v>
      </c>
      <c r="AVN120" s="54">
        <f>AVJ120+AVM120</f>
        <v>144118086.75</v>
      </c>
      <c r="AVO120" s="54">
        <v>100000000</v>
      </c>
      <c r="AVP120" s="50" t="s">
        <v>40</v>
      </c>
      <c r="AVQ120" s="124" t="s">
        <v>278</v>
      </c>
      <c r="AVR120" s="4">
        <v>45148</v>
      </c>
      <c r="AVS120" s="30" t="s">
        <v>277</v>
      </c>
      <c r="AVT120" s="42" t="s">
        <v>276</v>
      </c>
      <c r="AVU120" s="43">
        <v>9328249</v>
      </c>
      <c r="AVV120" s="43">
        <v>8992634</v>
      </c>
      <c r="AVW120" s="101" t="s">
        <v>18</v>
      </c>
      <c r="AVX120" s="54">
        <f>335040000*33.33/100</f>
        <v>111668832</v>
      </c>
      <c r="AVY120" s="44">
        <v>25</v>
      </c>
      <c r="AVZ120" s="54">
        <f>AVX120*0.75</f>
        <v>83751624</v>
      </c>
      <c r="AWA120" s="47">
        <f>241490000*33.33/100</f>
        <v>80488617</v>
      </c>
      <c r="AWB120" s="44">
        <v>25</v>
      </c>
      <c r="AWC120" s="47">
        <f>AWA120*0.75</f>
        <v>60366462.75</v>
      </c>
      <c r="AWD120" s="54">
        <f>AVZ120+AWC120</f>
        <v>144118086.75</v>
      </c>
      <c r="AWE120" s="54">
        <v>100000000</v>
      </c>
      <c r="AWF120" s="50" t="s">
        <v>40</v>
      </c>
      <c r="AWG120" s="124" t="s">
        <v>278</v>
      </c>
      <c r="AWH120" s="4">
        <v>45148</v>
      </c>
      <c r="AWI120" s="30" t="s">
        <v>277</v>
      </c>
      <c r="AWJ120" s="42" t="s">
        <v>276</v>
      </c>
      <c r="AWK120" s="43">
        <v>9328249</v>
      </c>
      <c r="AWL120" s="43">
        <v>8992634</v>
      </c>
      <c r="AWM120" s="101" t="s">
        <v>18</v>
      </c>
      <c r="AWN120" s="54">
        <f>335040000*33.33/100</f>
        <v>111668832</v>
      </c>
      <c r="AWO120" s="44">
        <v>25</v>
      </c>
      <c r="AWP120" s="54">
        <f>AWN120*0.75</f>
        <v>83751624</v>
      </c>
      <c r="AWQ120" s="47">
        <f>241490000*33.33/100</f>
        <v>80488617</v>
      </c>
      <c r="AWR120" s="44">
        <v>25</v>
      </c>
      <c r="AWS120" s="47">
        <f>AWQ120*0.75</f>
        <v>60366462.75</v>
      </c>
      <c r="AWT120" s="54">
        <f>AWP120+AWS120</f>
        <v>144118086.75</v>
      </c>
      <c r="AWU120" s="54">
        <v>100000000</v>
      </c>
      <c r="AWV120" s="50" t="s">
        <v>40</v>
      </c>
      <c r="AWW120" s="124" t="s">
        <v>278</v>
      </c>
      <c r="AWX120" s="4">
        <v>45148</v>
      </c>
      <c r="AWY120" s="30" t="s">
        <v>277</v>
      </c>
      <c r="AWZ120" s="42" t="s">
        <v>276</v>
      </c>
      <c r="AXA120" s="43">
        <v>9328249</v>
      </c>
      <c r="AXB120" s="43">
        <v>8992634</v>
      </c>
      <c r="AXC120" s="101" t="s">
        <v>18</v>
      </c>
      <c r="AXD120" s="54">
        <f>335040000*33.33/100</f>
        <v>111668832</v>
      </c>
      <c r="AXE120" s="44">
        <v>25</v>
      </c>
      <c r="AXF120" s="54">
        <f>AXD120*0.75</f>
        <v>83751624</v>
      </c>
      <c r="AXG120" s="47">
        <f>241490000*33.33/100</f>
        <v>80488617</v>
      </c>
      <c r="AXH120" s="44">
        <v>25</v>
      </c>
      <c r="AXI120" s="47">
        <f>AXG120*0.75</f>
        <v>60366462.75</v>
      </c>
      <c r="AXJ120" s="54">
        <f>AXF120+AXI120</f>
        <v>144118086.75</v>
      </c>
      <c r="AXK120" s="54">
        <v>100000000</v>
      </c>
      <c r="AXL120" s="50" t="s">
        <v>40</v>
      </c>
      <c r="AXM120" s="124" t="s">
        <v>278</v>
      </c>
      <c r="AXN120" s="4">
        <v>45148</v>
      </c>
      <c r="AXO120" s="30" t="s">
        <v>277</v>
      </c>
      <c r="AXP120" s="42" t="s">
        <v>276</v>
      </c>
      <c r="AXQ120" s="43">
        <v>9328249</v>
      </c>
      <c r="AXR120" s="43">
        <v>8992634</v>
      </c>
      <c r="AXS120" s="101" t="s">
        <v>18</v>
      </c>
      <c r="AXT120" s="54">
        <f>335040000*33.33/100</f>
        <v>111668832</v>
      </c>
      <c r="AXU120" s="44">
        <v>25</v>
      </c>
      <c r="AXV120" s="54">
        <f>AXT120*0.75</f>
        <v>83751624</v>
      </c>
      <c r="AXW120" s="47">
        <f>241490000*33.33/100</f>
        <v>80488617</v>
      </c>
      <c r="AXX120" s="44">
        <v>25</v>
      </c>
      <c r="AXY120" s="47">
        <f>AXW120*0.75</f>
        <v>60366462.75</v>
      </c>
      <c r="AXZ120" s="54">
        <f>AXV120+AXY120</f>
        <v>144118086.75</v>
      </c>
      <c r="AYA120" s="54">
        <v>100000000</v>
      </c>
      <c r="AYB120" s="50" t="s">
        <v>40</v>
      </c>
      <c r="AYC120" s="124" t="s">
        <v>278</v>
      </c>
      <c r="AYD120" s="4">
        <v>45148</v>
      </c>
      <c r="AYE120" s="30" t="s">
        <v>277</v>
      </c>
      <c r="AYF120" s="42" t="s">
        <v>276</v>
      </c>
      <c r="AYG120" s="43">
        <v>9328249</v>
      </c>
      <c r="AYH120" s="43">
        <v>8992634</v>
      </c>
      <c r="AYI120" s="101" t="s">
        <v>18</v>
      </c>
      <c r="AYJ120" s="54">
        <f>335040000*33.33/100</f>
        <v>111668832</v>
      </c>
      <c r="AYK120" s="44">
        <v>25</v>
      </c>
      <c r="AYL120" s="54">
        <f>AYJ120*0.75</f>
        <v>83751624</v>
      </c>
      <c r="AYM120" s="47">
        <f>241490000*33.33/100</f>
        <v>80488617</v>
      </c>
      <c r="AYN120" s="44">
        <v>25</v>
      </c>
      <c r="AYO120" s="47">
        <f>AYM120*0.75</f>
        <v>60366462.75</v>
      </c>
      <c r="AYP120" s="54">
        <f>AYL120+AYO120</f>
        <v>144118086.75</v>
      </c>
      <c r="AYQ120" s="54">
        <v>100000000</v>
      </c>
      <c r="AYR120" s="50" t="s">
        <v>40</v>
      </c>
      <c r="AYS120" s="124" t="s">
        <v>278</v>
      </c>
      <c r="AYT120" s="4">
        <v>45148</v>
      </c>
      <c r="AYU120" s="30" t="s">
        <v>277</v>
      </c>
      <c r="AYV120" s="42" t="s">
        <v>276</v>
      </c>
      <c r="AYW120" s="43">
        <v>9328249</v>
      </c>
      <c r="AYX120" s="43">
        <v>8992634</v>
      </c>
      <c r="AYY120" s="101" t="s">
        <v>18</v>
      </c>
      <c r="AYZ120" s="54">
        <f>335040000*33.33/100</f>
        <v>111668832</v>
      </c>
      <c r="AZA120" s="44">
        <v>25</v>
      </c>
      <c r="AZB120" s="54">
        <f>AYZ120*0.75</f>
        <v>83751624</v>
      </c>
      <c r="AZC120" s="47">
        <f>241490000*33.33/100</f>
        <v>80488617</v>
      </c>
      <c r="AZD120" s="44">
        <v>25</v>
      </c>
      <c r="AZE120" s="47">
        <f>AZC120*0.75</f>
        <v>60366462.75</v>
      </c>
      <c r="AZF120" s="54">
        <f>AZB120+AZE120</f>
        <v>144118086.75</v>
      </c>
      <c r="AZG120" s="54">
        <v>100000000</v>
      </c>
      <c r="AZH120" s="50" t="s">
        <v>40</v>
      </c>
      <c r="AZI120" s="124" t="s">
        <v>278</v>
      </c>
      <c r="AZJ120" s="4">
        <v>45148</v>
      </c>
      <c r="AZK120" s="30" t="s">
        <v>277</v>
      </c>
      <c r="AZL120" s="42" t="s">
        <v>276</v>
      </c>
      <c r="AZM120" s="43">
        <v>9328249</v>
      </c>
      <c r="AZN120" s="43">
        <v>8992634</v>
      </c>
      <c r="AZO120" s="101" t="s">
        <v>18</v>
      </c>
      <c r="AZP120" s="54">
        <f>335040000*33.33/100</f>
        <v>111668832</v>
      </c>
      <c r="AZQ120" s="44">
        <v>25</v>
      </c>
      <c r="AZR120" s="54">
        <f>AZP120*0.75</f>
        <v>83751624</v>
      </c>
      <c r="AZS120" s="47">
        <f>241490000*33.33/100</f>
        <v>80488617</v>
      </c>
      <c r="AZT120" s="44">
        <v>25</v>
      </c>
      <c r="AZU120" s="47">
        <f>AZS120*0.75</f>
        <v>60366462.75</v>
      </c>
      <c r="AZV120" s="54">
        <f>AZR120+AZU120</f>
        <v>144118086.75</v>
      </c>
      <c r="AZW120" s="54">
        <v>100000000</v>
      </c>
      <c r="AZX120" s="50" t="s">
        <v>40</v>
      </c>
      <c r="AZY120" s="124" t="s">
        <v>278</v>
      </c>
      <c r="AZZ120" s="4">
        <v>45148</v>
      </c>
      <c r="BAA120" s="30" t="s">
        <v>277</v>
      </c>
      <c r="BAB120" s="42" t="s">
        <v>276</v>
      </c>
      <c r="BAC120" s="43">
        <v>9328249</v>
      </c>
      <c r="BAD120" s="43">
        <v>8992634</v>
      </c>
      <c r="BAE120" s="101" t="s">
        <v>18</v>
      </c>
      <c r="BAF120" s="54">
        <f>335040000*33.33/100</f>
        <v>111668832</v>
      </c>
      <c r="BAG120" s="44">
        <v>25</v>
      </c>
      <c r="BAH120" s="54">
        <f>BAF120*0.75</f>
        <v>83751624</v>
      </c>
      <c r="BAI120" s="47">
        <f>241490000*33.33/100</f>
        <v>80488617</v>
      </c>
      <c r="BAJ120" s="44">
        <v>25</v>
      </c>
      <c r="BAK120" s="47">
        <f>BAI120*0.75</f>
        <v>60366462.75</v>
      </c>
      <c r="BAL120" s="54">
        <f>BAH120+BAK120</f>
        <v>144118086.75</v>
      </c>
      <c r="BAM120" s="54">
        <v>100000000</v>
      </c>
      <c r="BAN120" s="50" t="s">
        <v>40</v>
      </c>
      <c r="BAO120" s="124" t="s">
        <v>278</v>
      </c>
      <c r="BAP120" s="4">
        <v>45148</v>
      </c>
      <c r="BAQ120" s="30" t="s">
        <v>277</v>
      </c>
      <c r="BAR120" s="42" t="s">
        <v>276</v>
      </c>
      <c r="BAS120" s="43">
        <v>9328249</v>
      </c>
      <c r="BAT120" s="43">
        <v>8992634</v>
      </c>
      <c r="BAU120" s="101" t="s">
        <v>18</v>
      </c>
      <c r="BAV120" s="54">
        <f>335040000*33.33/100</f>
        <v>111668832</v>
      </c>
      <c r="BAW120" s="44">
        <v>25</v>
      </c>
      <c r="BAX120" s="54">
        <f>BAV120*0.75</f>
        <v>83751624</v>
      </c>
      <c r="BAY120" s="47">
        <f>241490000*33.33/100</f>
        <v>80488617</v>
      </c>
      <c r="BAZ120" s="44">
        <v>25</v>
      </c>
      <c r="BBA120" s="47">
        <f>BAY120*0.75</f>
        <v>60366462.75</v>
      </c>
      <c r="BBB120" s="54">
        <f>BAX120+BBA120</f>
        <v>144118086.75</v>
      </c>
      <c r="BBC120" s="54">
        <v>100000000</v>
      </c>
      <c r="BBD120" s="50" t="s">
        <v>40</v>
      </c>
      <c r="BBE120" s="124" t="s">
        <v>278</v>
      </c>
      <c r="BBF120" s="4">
        <v>45148</v>
      </c>
      <c r="BBG120" s="30" t="s">
        <v>277</v>
      </c>
      <c r="BBH120" s="42" t="s">
        <v>276</v>
      </c>
      <c r="BBI120" s="43">
        <v>9328249</v>
      </c>
      <c r="BBJ120" s="43">
        <v>8992634</v>
      </c>
      <c r="BBK120" s="101" t="s">
        <v>18</v>
      </c>
      <c r="BBL120" s="54">
        <f>335040000*33.33/100</f>
        <v>111668832</v>
      </c>
      <c r="BBM120" s="44">
        <v>25</v>
      </c>
      <c r="BBN120" s="54">
        <f>BBL120*0.75</f>
        <v>83751624</v>
      </c>
      <c r="BBO120" s="47">
        <f>241490000*33.33/100</f>
        <v>80488617</v>
      </c>
      <c r="BBP120" s="44">
        <v>25</v>
      </c>
      <c r="BBQ120" s="47">
        <f>BBO120*0.75</f>
        <v>60366462.75</v>
      </c>
      <c r="BBR120" s="54">
        <f>BBN120+BBQ120</f>
        <v>144118086.75</v>
      </c>
      <c r="BBS120" s="54">
        <v>100000000</v>
      </c>
      <c r="BBT120" s="50" t="s">
        <v>40</v>
      </c>
      <c r="BBU120" s="124" t="s">
        <v>278</v>
      </c>
      <c r="BBV120" s="4">
        <v>45148</v>
      </c>
      <c r="BBW120" s="30" t="s">
        <v>277</v>
      </c>
      <c r="BBX120" s="42" t="s">
        <v>276</v>
      </c>
      <c r="BBY120" s="43">
        <v>9328249</v>
      </c>
      <c r="BBZ120" s="43">
        <v>8992634</v>
      </c>
      <c r="BCA120" s="101" t="s">
        <v>18</v>
      </c>
      <c r="BCB120" s="54">
        <f>335040000*33.33/100</f>
        <v>111668832</v>
      </c>
      <c r="BCC120" s="44">
        <v>25</v>
      </c>
      <c r="BCD120" s="54">
        <f>BCB120*0.75</f>
        <v>83751624</v>
      </c>
      <c r="BCE120" s="47">
        <f>241490000*33.33/100</f>
        <v>80488617</v>
      </c>
      <c r="BCF120" s="44">
        <v>25</v>
      </c>
      <c r="BCG120" s="47">
        <f>BCE120*0.75</f>
        <v>60366462.75</v>
      </c>
      <c r="BCH120" s="54">
        <f>BCD120+BCG120</f>
        <v>144118086.75</v>
      </c>
      <c r="BCI120" s="54">
        <v>100000000</v>
      </c>
      <c r="BCJ120" s="50" t="s">
        <v>40</v>
      </c>
      <c r="BCK120" s="124" t="s">
        <v>278</v>
      </c>
      <c r="BCL120" s="4">
        <v>45148</v>
      </c>
      <c r="BCM120" s="30" t="s">
        <v>277</v>
      </c>
      <c r="BCN120" s="42" t="s">
        <v>276</v>
      </c>
      <c r="BCO120" s="43">
        <v>9328249</v>
      </c>
      <c r="BCP120" s="43">
        <v>8992634</v>
      </c>
      <c r="BCQ120" s="101" t="s">
        <v>18</v>
      </c>
      <c r="BCR120" s="54">
        <f>335040000*33.33/100</f>
        <v>111668832</v>
      </c>
      <c r="BCS120" s="44">
        <v>25</v>
      </c>
      <c r="BCT120" s="54">
        <f>BCR120*0.75</f>
        <v>83751624</v>
      </c>
      <c r="BCU120" s="47">
        <f>241490000*33.33/100</f>
        <v>80488617</v>
      </c>
      <c r="BCV120" s="44">
        <v>25</v>
      </c>
      <c r="BCW120" s="47">
        <f>BCU120*0.75</f>
        <v>60366462.75</v>
      </c>
      <c r="BCX120" s="54">
        <f>BCT120+BCW120</f>
        <v>144118086.75</v>
      </c>
      <c r="BCY120" s="54">
        <v>100000000</v>
      </c>
      <c r="BCZ120" s="50" t="s">
        <v>40</v>
      </c>
      <c r="BDA120" s="124" t="s">
        <v>278</v>
      </c>
      <c r="BDB120" s="4">
        <v>45148</v>
      </c>
      <c r="BDC120" s="30" t="s">
        <v>277</v>
      </c>
      <c r="BDD120" s="42" t="s">
        <v>276</v>
      </c>
      <c r="BDE120" s="43">
        <v>9328249</v>
      </c>
      <c r="BDF120" s="43">
        <v>8992634</v>
      </c>
      <c r="BDG120" s="101" t="s">
        <v>18</v>
      </c>
      <c r="BDH120" s="54">
        <f>335040000*33.33/100</f>
        <v>111668832</v>
      </c>
      <c r="BDI120" s="44">
        <v>25</v>
      </c>
      <c r="BDJ120" s="54">
        <f>BDH120*0.75</f>
        <v>83751624</v>
      </c>
      <c r="BDK120" s="47">
        <f>241490000*33.33/100</f>
        <v>80488617</v>
      </c>
      <c r="BDL120" s="44">
        <v>25</v>
      </c>
      <c r="BDM120" s="47">
        <f>BDK120*0.75</f>
        <v>60366462.75</v>
      </c>
      <c r="BDN120" s="54">
        <f>BDJ120+BDM120</f>
        <v>144118086.75</v>
      </c>
      <c r="BDO120" s="54">
        <v>100000000</v>
      </c>
      <c r="BDP120" s="50" t="s">
        <v>40</v>
      </c>
      <c r="BDQ120" s="124" t="s">
        <v>278</v>
      </c>
      <c r="BDR120" s="4">
        <v>45148</v>
      </c>
      <c r="BDS120" s="30" t="s">
        <v>277</v>
      </c>
      <c r="BDT120" s="42" t="s">
        <v>276</v>
      </c>
      <c r="BDU120" s="43">
        <v>9328249</v>
      </c>
      <c r="BDV120" s="43">
        <v>8992634</v>
      </c>
      <c r="BDW120" s="101" t="s">
        <v>18</v>
      </c>
      <c r="BDX120" s="54">
        <f>335040000*33.33/100</f>
        <v>111668832</v>
      </c>
      <c r="BDY120" s="44">
        <v>25</v>
      </c>
      <c r="BDZ120" s="54">
        <f>BDX120*0.75</f>
        <v>83751624</v>
      </c>
      <c r="BEA120" s="47">
        <f>241490000*33.33/100</f>
        <v>80488617</v>
      </c>
      <c r="BEB120" s="44">
        <v>25</v>
      </c>
      <c r="BEC120" s="47">
        <f>BEA120*0.75</f>
        <v>60366462.75</v>
      </c>
      <c r="BED120" s="54">
        <f>BDZ120+BEC120</f>
        <v>144118086.75</v>
      </c>
      <c r="BEE120" s="54">
        <v>100000000</v>
      </c>
      <c r="BEF120" s="50" t="s">
        <v>40</v>
      </c>
      <c r="BEG120" s="124" t="s">
        <v>278</v>
      </c>
      <c r="BEH120" s="4">
        <v>45148</v>
      </c>
      <c r="BEI120" s="30" t="s">
        <v>277</v>
      </c>
      <c r="BEJ120" s="42" t="s">
        <v>276</v>
      </c>
      <c r="BEK120" s="43">
        <v>9328249</v>
      </c>
      <c r="BEL120" s="43">
        <v>8992634</v>
      </c>
      <c r="BEM120" s="101" t="s">
        <v>18</v>
      </c>
      <c r="BEN120" s="54">
        <f>335040000*33.33/100</f>
        <v>111668832</v>
      </c>
      <c r="BEO120" s="44">
        <v>25</v>
      </c>
      <c r="BEP120" s="54">
        <f>BEN120*0.75</f>
        <v>83751624</v>
      </c>
      <c r="BEQ120" s="47">
        <f>241490000*33.33/100</f>
        <v>80488617</v>
      </c>
      <c r="BER120" s="44">
        <v>25</v>
      </c>
      <c r="BES120" s="47">
        <f>BEQ120*0.75</f>
        <v>60366462.75</v>
      </c>
      <c r="BET120" s="54">
        <f>BEP120+BES120</f>
        <v>144118086.75</v>
      </c>
      <c r="BEU120" s="54">
        <v>100000000</v>
      </c>
      <c r="BEV120" s="50" t="s">
        <v>40</v>
      </c>
      <c r="BEW120" s="124" t="s">
        <v>278</v>
      </c>
      <c r="BEX120" s="4">
        <v>45148</v>
      </c>
      <c r="BEY120" s="30" t="s">
        <v>277</v>
      </c>
      <c r="BEZ120" s="42" t="s">
        <v>276</v>
      </c>
      <c r="BFA120" s="43">
        <v>9328249</v>
      </c>
      <c r="BFB120" s="43">
        <v>8992634</v>
      </c>
      <c r="BFC120" s="101" t="s">
        <v>18</v>
      </c>
      <c r="BFD120" s="54">
        <f>335040000*33.33/100</f>
        <v>111668832</v>
      </c>
      <c r="BFE120" s="44">
        <v>25</v>
      </c>
      <c r="BFF120" s="54">
        <f>BFD120*0.75</f>
        <v>83751624</v>
      </c>
      <c r="BFG120" s="47">
        <f>241490000*33.33/100</f>
        <v>80488617</v>
      </c>
      <c r="BFH120" s="44">
        <v>25</v>
      </c>
      <c r="BFI120" s="47">
        <f>BFG120*0.75</f>
        <v>60366462.75</v>
      </c>
      <c r="BFJ120" s="54">
        <f>BFF120+BFI120</f>
        <v>144118086.75</v>
      </c>
      <c r="BFK120" s="54">
        <v>100000000</v>
      </c>
      <c r="BFL120" s="50" t="s">
        <v>40</v>
      </c>
      <c r="BFM120" s="124" t="s">
        <v>278</v>
      </c>
      <c r="BFN120" s="4">
        <v>45148</v>
      </c>
      <c r="BFO120" s="30" t="s">
        <v>277</v>
      </c>
      <c r="BFP120" s="42" t="s">
        <v>276</v>
      </c>
      <c r="BFQ120" s="43">
        <v>9328249</v>
      </c>
      <c r="BFR120" s="43">
        <v>8992634</v>
      </c>
      <c r="BFS120" s="101" t="s">
        <v>18</v>
      </c>
      <c r="BFT120" s="54">
        <f>335040000*33.33/100</f>
        <v>111668832</v>
      </c>
      <c r="BFU120" s="44">
        <v>25</v>
      </c>
      <c r="BFV120" s="54">
        <f>BFT120*0.75</f>
        <v>83751624</v>
      </c>
      <c r="BFW120" s="47">
        <f>241490000*33.33/100</f>
        <v>80488617</v>
      </c>
      <c r="BFX120" s="44">
        <v>25</v>
      </c>
      <c r="BFY120" s="47">
        <f>BFW120*0.75</f>
        <v>60366462.75</v>
      </c>
      <c r="BFZ120" s="54">
        <f>BFV120+BFY120</f>
        <v>144118086.75</v>
      </c>
      <c r="BGA120" s="54">
        <v>100000000</v>
      </c>
      <c r="BGB120" s="50" t="s">
        <v>40</v>
      </c>
      <c r="BGC120" s="124" t="s">
        <v>278</v>
      </c>
      <c r="BGD120" s="4">
        <v>45148</v>
      </c>
      <c r="BGE120" s="30" t="s">
        <v>277</v>
      </c>
      <c r="BGF120" s="42" t="s">
        <v>276</v>
      </c>
      <c r="BGG120" s="43">
        <v>9328249</v>
      </c>
      <c r="BGH120" s="43">
        <v>8992634</v>
      </c>
      <c r="BGI120" s="101" t="s">
        <v>18</v>
      </c>
      <c r="BGJ120" s="54">
        <f>335040000*33.33/100</f>
        <v>111668832</v>
      </c>
      <c r="BGK120" s="44">
        <v>25</v>
      </c>
      <c r="BGL120" s="54">
        <f>BGJ120*0.75</f>
        <v>83751624</v>
      </c>
      <c r="BGM120" s="47">
        <f>241490000*33.33/100</f>
        <v>80488617</v>
      </c>
      <c r="BGN120" s="44">
        <v>25</v>
      </c>
      <c r="BGO120" s="47">
        <f>BGM120*0.75</f>
        <v>60366462.75</v>
      </c>
      <c r="BGP120" s="54">
        <f>BGL120+BGO120</f>
        <v>144118086.75</v>
      </c>
      <c r="BGQ120" s="54">
        <v>100000000</v>
      </c>
      <c r="BGR120" s="50" t="s">
        <v>40</v>
      </c>
      <c r="BGS120" s="124" t="s">
        <v>278</v>
      </c>
      <c r="BGT120" s="4">
        <v>45148</v>
      </c>
      <c r="BGU120" s="30" t="s">
        <v>277</v>
      </c>
      <c r="BGV120" s="42" t="s">
        <v>276</v>
      </c>
      <c r="BGW120" s="43">
        <v>9328249</v>
      </c>
      <c r="BGX120" s="43">
        <v>8992634</v>
      </c>
      <c r="BGY120" s="101" t="s">
        <v>18</v>
      </c>
      <c r="BGZ120" s="54">
        <f>335040000*33.33/100</f>
        <v>111668832</v>
      </c>
      <c r="BHA120" s="44">
        <v>25</v>
      </c>
      <c r="BHB120" s="54">
        <f>BGZ120*0.75</f>
        <v>83751624</v>
      </c>
      <c r="BHC120" s="47">
        <f>241490000*33.33/100</f>
        <v>80488617</v>
      </c>
      <c r="BHD120" s="44">
        <v>25</v>
      </c>
      <c r="BHE120" s="47">
        <f>BHC120*0.75</f>
        <v>60366462.75</v>
      </c>
      <c r="BHF120" s="54">
        <f>BHB120+BHE120</f>
        <v>144118086.75</v>
      </c>
      <c r="BHG120" s="54">
        <v>100000000</v>
      </c>
      <c r="BHH120" s="50" t="s">
        <v>40</v>
      </c>
      <c r="BHI120" s="124" t="s">
        <v>278</v>
      </c>
      <c r="BHJ120" s="4">
        <v>45148</v>
      </c>
      <c r="BHK120" s="30" t="s">
        <v>277</v>
      </c>
      <c r="BHL120" s="42" t="s">
        <v>276</v>
      </c>
      <c r="BHM120" s="43">
        <v>9328249</v>
      </c>
      <c r="BHN120" s="43">
        <v>8992634</v>
      </c>
      <c r="BHO120" s="101" t="s">
        <v>18</v>
      </c>
      <c r="BHP120" s="54">
        <f>335040000*33.33/100</f>
        <v>111668832</v>
      </c>
      <c r="BHQ120" s="44">
        <v>25</v>
      </c>
      <c r="BHR120" s="54">
        <f>BHP120*0.75</f>
        <v>83751624</v>
      </c>
      <c r="BHS120" s="47">
        <f>241490000*33.33/100</f>
        <v>80488617</v>
      </c>
      <c r="BHT120" s="44">
        <v>25</v>
      </c>
      <c r="BHU120" s="47">
        <f>BHS120*0.75</f>
        <v>60366462.75</v>
      </c>
      <c r="BHV120" s="54">
        <f>BHR120+BHU120</f>
        <v>144118086.75</v>
      </c>
      <c r="BHW120" s="54">
        <v>100000000</v>
      </c>
      <c r="BHX120" s="50" t="s">
        <v>40</v>
      </c>
      <c r="BHY120" s="124" t="s">
        <v>278</v>
      </c>
      <c r="BHZ120" s="4">
        <v>45148</v>
      </c>
      <c r="BIA120" s="30" t="s">
        <v>277</v>
      </c>
      <c r="BIB120" s="42" t="s">
        <v>276</v>
      </c>
      <c r="BIC120" s="43">
        <v>9328249</v>
      </c>
      <c r="BID120" s="43">
        <v>8992634</v>
      </c>
      <c r="BIE120" s="101" t="s">
        <v>18</v>
      </c>
      <c r="BIF120" s="54">
        <f>335040000*33.33/100</f>
        <v>111668832</v>
      </c>
      <c r="BIG120" s="44">
        <v>25</v>
      </c>
      <c r="BIH120" s="54">
        <f>BIF120*0.75</f>
        <v>83751624</v>
      </c>
      <c r="BII120" s="47">
        <f>241490000*33.33/100</f>
        <v>80488617</v>
      </c>
      <c r="BIJ120" s="44">
        <v>25</v>
      </c>
      <c r="BIK120" s="47">
        <f>BII120*0.75</f>
        <v>60366462.75</v>
      </c>
      <c r="BIL120" s="54">
        <f>BIH120+BIK120</f>
        <v>144118086.75</v>
      </c>
      <c r="BIM120" s="54">
        <v>100000000</v>
      </c>
      <c r="BIN120" s="50" t="s">
        <v>40</v>
      </c>
      <c r="BIO120" s="124" t="s">
        <v>278</v>
      </c>
      <c r="BIP120" s="4">
        <v>45148</v>
      </c>
      <c r="BIQ120" s="30" t="s">
        <v>277</v>
      </c>
      <c r="BIR120" s="42" t="s">
        <v>276</v>
      </c>
      <c r="BIS120" s="43">
        <v>9328249</v>
      </c>
      <c r="BIT120" s="43">
        <v>8992634</v>
      </c>
      <c r="BIU120" s="101" t="s">
        <v>18</v>
      </c>
      <c r="BIV120" s="54">
        <f>335040000*33.33/100</f>
        <v>111668832</v>
      </c>
      <c r="BIW120" s="44">
        <v>25</v>
      </c>
      <c r="BIX120" s="54">
        <f>BIV120*0.75</f>
        <v>83751624</v>
      </c>
      <c r="BIY120" s="47">
        <f>241490000*33.33/100</f>
        <v>80488617</v>
      </c>
      <c r="BIZ120" s="44">
        <v>25</v>
      </c>
      <c r="BJA120" s="47">
        <f>BIY120*0.75</f>
        <v>60366462.75</v>
      </c>
      <c r="BJB120" s="54">
        <f>BIX120+BJA120</f>
        <v>144118086.75</v>
      </c>
      <c r="BJC120" s="54">
        <v>100000000</v>
      </c>
      <c r="BJD120" s="50" t="s">
        <v>40</v>
      </c>
      <c r="BJE120" s="124" t="s">
        <v>278</v>
      </c>
      <c r="BJF120" s="4">
        <v>45148</v>
      </c>
      <c r="BJG120" s="30" t="s">
        <v>277</v>
      </c>
      <c r="BJH120" s="42" t="s">
        <v>276</v>
      </c>
      <c r="BJI120" s="43">
        <v>9328249</v>
      </c>
      <c r="BJJ120" s="43">
        <v>8992634</v>
      </c>
      <c r="BJK120" s="101" t="s">
        <v>18</v>
      </c>
      <c r="BJL120" s="54">
        <f>335040000*33.33/100</f>
        <v>111668832</v>
      </c>
      <c r="BJM120" s="44">
        <v>25</v>
      </c>
      <c r="BJN120" s="54">
        <f>BJL120*0.75</f>
        <v>83751624</v>
      </c>
      <c r="BJO120" s="47">
        <f>241490000*33.33/100</f>
        <v>80488617</v>
      </c>
      <c r="BJP120" s="44">
        <v>25</v>
      </c>
      <c r="BJQ120" s="47">
        <f>BJO120*0.75</f>
        <v>60366462.75</v>
      </c>
      <c r="BJR120" s="54">
        <f>BJN120+BJQ120</f>
        <v>144118086.75</v>
      </c>
      <c r="BJS120" s="54">
        <v>100000000</v>
      </c>
      <c r="BJT120" s="50" t="s">
        <v>40</v>
      </c>
      <c r="BJU120" s="124" t="s">
        <v>278</v>
      </c>
      <c r="BJV120" s="4">
        <v>45148</v>
      </c>
      <c r="BJW120" s="30" t="s">
        <v>277</v>
      </c>
      <c r="BJX120" s="42" t="s">
        <v>276</v>
      </c>
      <c r="BJY120" s="43">
        <v>9328249</v>
      </c>
      <c r="BJZ120" s="43">
        <v>8992634</v>
      </c>
      <c r="BKA120" s="101" t="s">
        <v>18</v>
      </c>
      <c r="BKB120" s="54">
        <f>335040000*33.33/100</f>
        <v>111668832</v>
      </c>
      <c r="BKC120" s="44">
        <v>25</v>
      </c>
      <c r="BKD120" s="54">
        <f>BKB120*0.75</f>
        <v>83751624</v>
      </c>
      <c r="BKE120" s="47">
        <f>241490000*33.33/100</f>
        <v>80488617</v>
      </c>
      <c r="BKF120" s="44">
        <v>25</v>
      </c>
      <c r="BKG120" s="47">
        <f>BKE120*0.75</f>
        <v>60366462.75</v>
      </c>
      <c r="BKH120" s="54">
        <f>BKD120+BKG120</f>
        <v>144118086.75</v>
      </c>
      <c r="BKI120" s="54">
        <v>100000000</v>
      </c>
      <c r="BKJ120" s="50" t="s">
        <v>40</v>
      </c>
      <c r="BKK120" s="124" t="s">
        <v>278</v>
      </c>
      <c r="BKL120" s="4">
        <v>45148</v>
      </c>
      <c r="BKM120" s="30" t="s">
        <v>277</v>
      </c>
      <c r="BKN120" s="42" t="s">
        <v>276</v>
      </c>
      <c r="BKO120" s="43">
        <v>9328249</v>
      </c>
      <c r="BKP120" s="43">
        <v>8992634</v>
      </c>
      <c r="BKQ120" s="101" t="s">
        <v>18</v>
      </c>
      <c r="BKR120" s="54">
        <f>335040000*33.33/100</f>
        <v>111668832</v>
      </c>
      <c r="BKS120" s="44">
        <v>25</v>
      </c>
      <c r="BKT120" s="54">
        <f>BKR120*0.75</f>
        <v>83751624</v>
      </c>
      <c r="BKU120" s="47">
        <f>241490000*33.33/100</f>
        <v>80488617</v>
      </c>
      <c r="BKV120" s="44">
        <v>25</v>
      </c>
      <c r="BKW120" s="47">
        <f>BKU120*0.75</f>
        <v>60366462.75</v>
      </c>
      <c r="BKX120" s="54">
        <f>BKT120+BKW120</f>
        <v>144118086.75</v>
      </c>
      <c r="BKY120" s="54">
        <v>100000000</v>
      </c>
      <c r="BKZ120" s="50" t="s">
        <v>40</v>
      </c>
      <c r="BLA120" s="124" t="s">
        <v>278</v>
      </c>
      <c r="BLB120" s="4">
        <v>45148</v>
      </c>
      <c r="BLC120" s="30" t="s">
        <v>277</v>
      </c>
      <c r="BLD120" s="42" t="s">
        <v>276</v>
      </c>
      <c r="BLE120" s="43">
        <v>9328249</v>
      </c>
      <c r="BLF120" s="43">
        <v>8992634</v>
      </c>
      <c r="BLG120" s="101" t="s">
        <v>18</v>
      </c>
      <c r="BLH120" s="54">
        <f>335040000*33.33/100</f>
        <v>111668832</v>
      </c>
      <c r="BLI120" s="44">
        <v>25</v>
      </c>
      <c r="BLJ120" s="54">
        <f>BLH120*0.75</f>
        <v>83751624</v>
      </c>
      <c r="BLK120" s="47">
        <f>241490000*33.33/100</f>
        <v>80488617</v>
      </c>
      <c r="BLL120" s="44">
        <v>25</v>
      </c>
      <c r="BLM120" s="47">
        <f>BLK120*0.75</f>
        <v>60366462.75</v>
      </c>
      <c r="BLN120" s="54">
        <f>BLJ120+BLM120</f>
        <v>144118086.75</v>
      </c>
      <c r="BLO120" s="54">
        <v>100000000</v>
      </c>
      <c r="BLP120" s="50" t="s">
        <v>40</v>
      </c>
      <c r="BLQ120" s="124" t="s">
        <v>278</v>
      </c>
      <c r="BLR120" s="4">
        <v>45148</v>
      </c>
      <c r="BLS120" s="30" t="s">
        <v>277</v>
      </c>
      <c r="BLT120" s="42" t="s">
        <v>276</v>
      </c>
      <c r="BLU120" s="43">
        <v>9328249</v>
      </c>
      <c r="BLV120" s="43">
        <v>8992634</v>
      </c>
      <c r="BLW120" s="101" t="s">
        <v>18</v>
      </c>
      <c r="BLX120" s="54">
        <f>335040000*33.33/100</f>
        <v>111668832</v>
      </c>
      <c r="BLY120" s="44">
        <v>25</v>
      </c>
      <c r="BLZ120" s="54">
        <f>BLX120*0.75</f>
        <v>83751624</v>
      </c>
      <c r="BMA120" s="47">
        <f>241490000*33.33/100</f>
        <v>80488617</v>
      </c>
      <c r="BMB120" s="44">
        <v>25</v>
      </c>
      <c r="BMC120" s="47">
        <f>BMA120*0.75</f>
        <v>60366462.75</v>
      </c>
      <c r="BMD120" s="54">
        <f>BLZ120+BMC120</f>
        <v>144118086.75</v>
      </c>
      <c r="BME120" s="54">
        <v>100000000</v>
      </c>
      <c r="BMF120" s="50" t="s">
        <v>40</v>
      </c>
      <c r="BMG120" s="124" t="s">
        <v>278</v>
      </c>
      <c r="BMH120" s="4">
        <v>45148</v>
      </c>
      <c r="BMI120" s="30" t="s">
        <v>277</v>
      </c>
      <c r="BMJ120" s="42" t="s">
        <v>276</v>
      </c>
      <c r="BMK120" s="43">
        <v>9328249</v>
      </c>
      <c r="BML120" s="43">
        <v>8992634</v>
      </c>
      <c r="BMM120" s="101" t="s">
        <v>18</v>
      </c>
      <c r="BMN120" s="54">
        <f>335040000*33.33/100</f>
        <v>111668832</v>
      </c>
      <c r="BMO120" s="44">
        <v>25</v>
      </c>
      <c r="BMP120" s="54">
        <f>BMN120*0.75</f>
        <v>83751624</v>
      </c>
      <c r="BMQ120" s="47">
        <f>241490000*33.33/100</f>
        <v>80488617</v>
      </c>
      <c r="BMR120" s="44">
        <v>25</v>
      </c>
      <c r="BMS120" s="47">
        <f>BMQ120*0.75</f>
        <v>60366462.75</v>
      </c>
      <c r="BMT120" s="54">
        <f>BMP120+BMS120</f>
        <v>144118086.75</v>
      </c>
      <c r="BMU120" s="54">
        <v>100000000</v>
      </c>
      <c r="BMV120" s="50" t="s">
        <v>40</v>
      </c>
      <c r="BMW120" s="124" t="s">
        <v>278</v>
      </c>
      <c r="BMX120" s="4">
        <v>45148</v>
      </c>
      <c r="BMY120" s="30" t="s">
        <v>277</v>
      </c>
      <c r="BMZ120" s="42" t="s">
        <v>276</v>
      </c>
      <c r="BNA120" s="43">
        <v>9328249</v>
      </c>
      <c r="BNB120" s="43">
        <v>8992634</v>
      </c>
      <c r="BNC120" s="101" t="s">
        <v>18</v>
      </c>
      <c r="BND120" s="54">
        <f>335040000*33.33/100</f>
        <v>111668832</v>
      </c>
      <c r="BNE120" s="44">
        <v>25</v>
      </c>
      <c r="BNF120" s="54">
        <f>BND120*0.75</f>
        <v>83751624</v>
      </c>
      <c r="BNG120" s="47">
        <f>241490000*33.33/100</f>
        <v>80488617</v>
      </c>
      <c r="BNH120" s="44">
        <v>25</v>
      </c>
      <c r="BNI120" s="47">
        <f>BNG120*0.75</f>
        <v>60366462.75</v>
      </c>
      <c r="BNJ120" s="54">
        <f>BNF120+BNI120</f>
        <v>144118086.75</v>
      </c>
      <c r="BNK120" s="54">
        <v>100000000</v>
      </c>
      <c r="BNL120" s="50" t="s">
        <v>40</v>
      </c>
      <c r="BNM120" s="124" t="s">
        <v>278</v>
      </c>
      <c r="BNN120" s="4">
        <v>45148</v>
      </c>
      <c r="BNO120" s="30" t="s">
        <v>277</v>
      </c>
      <c r="BNP120" s="42" t="s">
        <v>276</v>
      </c>
      <c r="BNQ120" s="43">
        <v>9328249</v>
      </c>
      <c r="BNR120" s="43">
        <v>8992634</v>
      </c>
      <c r="BNS120" s="101" t="s">
        <v>18</v>
      </c>
      <c r="BNT120" s="54">
        <f>335040000*33.33/100</f>
        <v>111668832</v>
      </c>
      <c r="BNU120" s="44">
        <v>25</v>
      </c>
      <c r="BNV120" s="54">
        <f>BNT120*0.75</f>
        <v>83751624</v>
      </c>
      <c r="BNW120" s="47">
        <f>241490000*33.33/100</f>
        <v>80488617</v>
      </c>
      <c r="BNX120" s="44">
        <v>25</v>
      </c>
      <c r="BNY120" s="47">
        <f>BNW120*0.75</f>
        <v>60366462.75</v>
      </c>
      <c r="BNZ120" s="54">
        <f>BNV120+BNY120</f>
        <v>144118086.75</v>
      </c>
      <c r="BOA120" s="54">
        <v>100000000</v>
      </c>
      <c r="BOB120" s="50" t="s">
        <v>40</v>
      </c>
      <c r="BOC120" s="124" t="s">
        <v>278</v>
      </c>
      <c r="BOD120" s="4">
        <v>45148</v>
      </c>
      <c r="BOE120" s="30" t="s">
        <v>277</v>
      </c>
      <c r="BOF120" s="42" t="s">
        <v>276</v>
      </c>
      <c r="BOG120" s="43">
        <v>9328249</v>
      </c>
      <c r="BOH120" s="43">
        <v>8992634</v>
      </c>
      <c r="BOI120" s="101" t="s">
        <v>18</v>
      </c>
      <c r="BOJ120" s="54">
        <f>335040000*33.33/100</f>
        <v>111668832</v>
      </c>
      <c r="BOK120" s="44">
        <v>25</v>
      </c>
      <c r="BOL120" s="54">
        <f>BOJ120*0.75</f>
        <v>83751624</v>
      </c>
      <c r="BOM120" s="47">
        <f>241490000*33.33/100</f>
        <v>80488617</v>
      </c>
      <c r="BON120" s="44">
        <v>25</v>
      </c>
      <c r="BOO120" s="47">
        <f>BOM120*0.75</f>
        <v>60366462.75</v>
      </c>
      <c r="BOP120" s="54">
        <f>BOL120+BOO120</f>
        <v>144118086.75</v>
      </c>
      <c r="BOQ120" s="54">
        <v>100000000</v>
      </c>
      <c r="BOR120" s="50" t="s">
        <v>40</v>
      </c>
      <c r="BOS120" s="124" t="s">
        <v>278</v>
      </c>
      <c r="BOT120" s="4">
        <v>45148</v>
      </c>
      <c r="BOU120" s="30" t="s">
        <v>277</v>
      </c>
      <c r="BOV120" s="42" t="s">
        <v>276</v>
      </c>
      <c r="BOW120" s="43">
        <v>9328249</v>
      </c>
      <c r="BOX120" s="43">
        <v>8992634</v>
      </c>
      <c r="BOY120" s="101" t="s">
        <v>18</v>
      </c>
      <c r="BOZ120" s="54">
        <f>335040000*33.33/100</f>
        <v>111668832</v>
      </c>
      <c r="BPA120" s="44">
        <v>25</v>
      </c>
      <c r="BPB120" s="54">
        <f>BOZ120*0.75</f>
        <v>83751624</v>
      </c>
      <c r="BPC120" s="47">
        <f>241490000*33.33/100</f>
        <v>80488617</v>
      </c>
      <c r="BPD120" s="44">
        <v>25</v>
      </c>
      <c r="BPE120" s="47">
        <f>BPC120*0.75</f>
        <v>60366462.75</v>
      </c>
      <c r="BPF120" s="54">
        <f>BPB120+BPE120</f>
        <v>144118086.75</v>
      </c>
      <c r="BPG120" s="54">
        <v>100000000</v>
      </c>
      <c r="BPH120" s="50" t="s">
        <v>40</v>
      </c>
      <c r="BPI120" s="124" t="s">
        <v>278</v>
      </c>
      <c r="BPJ120" s="4">
        <v>45148</v>
      </c>
      <c r="BPK120" s="30" t="s">
        <v>277</v>
      </c>
      <c r="BPL120" s="42" t="s">
        <v>276</v>
      </c>
      <c r="BPM120" s="43">
        <v>9328249</v>
      </c>
      <c r="BPN120" s="43">
        <v>8992634</v>
      </c>
      <c r="BPO120" s="101" t="s">
        <v>18</v>
      </c>
      <c r="BPP120" s="54">
        <f>335040000*33.33/100</f>
        <v>111668832</v>
      </c>
      <c r="BPQ120" s="44">
        <v>25</v>
      </c>
      <c r="BPR120" s="54">
        <f>BPP120*0.75</f>
        <v>83751624</v>
      </c>
      <c r="BPS120" s="47">
        <f>241490000*33.33/100</f>
        <v>80488617</v>
      </c>
      <c r="BPT120" s="44">
        <v>25</v>
      </c>
      <c r="BPU120" s="47">
        <f>BPS120*0.75</f>
        <v>60366462.75</v>
      </c>
      <c r="BPV120" s="54">
        <f>BPR120+BPU120</f>
        <v>144118086.75</v>
      </c>
      <c r="BPW120" s="54">
        <v>100000000</v>
      </c>
      <c r="BPX120" s="50" t="s">
        <v>40</v>
      </c>
      <c r="BPY120" s="124" t="s">
        <v>278</v>
      </c>
      <c r="BPZ120" s="4">
        <v>45148</v>
      </c>
      <c r="BQA120" s="30" t="s">
        <v>277</v>
      </c>
      <c r="BQB120" s="42" t="s">
        <v>276</v>
      </c>
      <c r="BQC120" s="43">
        <v>9328249</v>
      </c>
      <c r="BQD120" s="43">
        <v>8992634</v>
      </c>
      <c r="BQE120" s="101" t="s">
        <v>18</v>
      </c>
      <c r="BQF120" s="54">
        <f>335040000*33.33/100</f>
        <v>111668832</v>
      </c>
      <c r="BQG120" s="44">
        <v>25</v>
      </c>
      <c r="BQH120" s="54">
        <f>BQF120*0.75</f>
        <v>83751624</v>
      </c>
      <c r="BQI120" s="47">
        <f>241490000*33.33/100</f>
        <v>80488617</v>
      </c>
      <c r="BQJ120" s="44">
        <v>25</v>
      </c>
      <c r="BQK120" s="47">
        <f>BQI120*0.75</f>
        <v>60366462.75</v>
      </c>
      <c r="BQL120" s="54">
        <f>BQH120+BQK120</f>
        <v>144118086.75</v>
      </c>
      <c r="BQM120" s="54">
        <v>100000000</v>
      </c>
      <c r="BQN120" s="50" t="s">
        <v>40</v>
      </c>
      <c r="BQO120" s="124" t="s">
        <v>278</v>
      </c>
      <c r="BQP120" s="4">
        <v>45148</v>
      </c>
      <c r="BQQ120" s="30" t="s">
        <v>277</v>
      </c>
      <c r="BQR120" s="42" t="s">
        <v>276</v>
      </c>
      <c r="BQS120" s="43">
        <v>9328249</v>
      </c>
      <c r="BQT120" s="43">
        <v>8992634</v>
      </c>
      <c r="BQU120" s="101" t="s">
        <v>18</v>
      </c>
      <c r="BQV120" s="54">
        <f>335040000*33.33/100</f>
        <v>111668832</v>
      </c>
      <c r="BQW120" s="44">
        <v>25</v>
      </c>
      <c r="BQX120" s="54">
        <f>BQV120*0.75</f>
        <v>83751624</v>
      </c>
      <c r="BQY120" s="47">
        <f>241490000*33.33/100</f>
        <v>80488617</v>
      </c>
      <c r="BQZ120" s="44">
        <v>25</v>
      </c>
      <c r="BRA120" s="47">
        <f>BQY120*0.75</f>
        <v>60366462.75</v>
      </c>
      <c r="BRB120" s="54">
        <f>BQX120+BRA120</f>
        <v>144118086.75</v>
      </c>
      <c r="BRC120" s="54">
        <v>100000000</v>
      </c>
      <c r="BRD120" s="50" t="s">
        <v>40</v>
      </c>
      <c r="BRE120" s="124" t="s">
        <v>278</v>
      </c>
      <c r="BRF120" s="4">
        <v>45148</v>
      </c>
      <c r="BRG120" s="30" t="s">
        <v>277</v>
      </c>
      <c r="BRH120" s="42" t="s">
        <v>276</v>
      </c>
      <c r="BRI120" s="43">
        <v>9328249</v>
      </c>
      <c r="BRJ120" s="43">
        <v>8992634</v>
      </c>
      <c r="BRK120" s="101" t="s">
        <v>18</v>
      </c>
      <c r="BRL120" s="54">
        <f>335040000*33.33/100</f>
        <v>111668832</v>
      </c>
      <c r="BRM120" s="44">
        <v>25</v>
      </c>
      <c r="BRN120" s="54">
        <f>BRL120*0.75</f>
        <v>83751624</v>
      </c>
      <c r="BRO120" s="47">
        <f>241490000*33.33/100</f>
        <v>80488617</v>
      </c>
      <c r="BRP120" s="44">
        <v>25</v>
      </c>
      <c r="BRQ120" s="47">
        <f>BRO120*0.75</f>
        <v>60366462.75</v>
      </c>
      <c r="BRR120" s="54">
        <f>BRN120+BRQ120</f>
        <v>144118086.75</v>
      </c>
      <c r="BRS120" s="54">
        <v>100000000</v>
      </c>
      <c r="BRT120" s="50" t="s">
        <v>40</v>
      </c>
      <c r="BRU120" s="124" t="s">
        <v>278</v>
      </c>
      <c r="BRV120" s="4">
        <v>45148</v>
      </c>
      <c r="BRW120" s="30" t="s">
        <v>277</v>
      </c>
      <c r="BRX120" s="42" t="s">
        <v>276</v>
      </c>
      <c r="BRY120" s="43">
        <v>9328249</v>
      </c>
      <c r="BRZ120" s="43">
        <v>8992634</v>
      </c>
      <c r="BSA120" s="101" t="s">
        <v>18</v>
      </c>
      <c r="BSB120" s="54">
        <f>335040000*33.33/100</f>
        <v>111668832</v>
      </c>
      <c r="BSC120" s="44">
        <v>25</v>
      </c>
      <c r="BSD120" s="54">
        <f>BSB120*0.75</f>
        <v>83751624</v>
      </c>
      <c r="BSE120" s="47">
        <f>241490000*33.33/100</f>
        <v>80488617</v>
      </c>
      <c r="BSF120" s="44">
        <v>25</v>
      </c>
      <c r="BSG120" s="47">
        <f>BSE120*0.75</f>
        <v>60366462.75</v>
      </c>
      <c r="BSH120" s="54">
        <f>BSD120+BSG120</f>
        <v>144118086.75</v>
      </c>
      <c r="BSI120" s="54">
        <v>100000000</v>
      </c>
      <c r="BSJ120" s="50" t="s">
        <v>40</v>
      </c>
      <c r="BSK120" s="124" t="s">
        <v>278</v>
      </c>
      <c r="BSL120" s="4">
        <v>45148</v>
      </c>
      <c r="BSM120" s="30" t="s">
        <v>277</v>
      </c>
      <c r="BSN120" s="42" t="s">
        <v>276</v>
      </c>
      <c r="BSO120" s="43">
        <v>9328249</v>
      </c>
      <c r="BSP120" s="43">
        <v>8992634</v>
      </c>
      <c r="BSQ120" s="101" t="s">
        <v>18</v>
      </c>
      <c r="BSR120" s="54">
        <f>335040000*33.33/100</f>
        <v>111668832</v>
      </c>
      <c r="BSS120" s="44">
        <v>25</v>
      </c>
      <c r="BST120" s="54">
        <f>BSR120*0.75</f>
        <v>83751624</v>
      </c>
      <c r="BSU120" s="47">
        <f>241490000*33.33/100</f>
        <v>80488617</v>
      </c>
      <c r="BSV120" s="44">
        <v>25</v>
      </c>
      <c r="BSW120" s="47">
        <f>BSU120*0.75</f>
        <v>60366462.75</v>
      </c>
      <c r="BSX120" s="54">
        <f>BST120+BSW120</f>
        <v>144118086.75</v>
      </c>
      <c r="BSY120" s="54">
        <v>100000000</v>
      </c>
      <c r="BSZ120" s="50" t="s">
        <v>40</v>
      </c>
      <c r="BTA120" s="124" t="s">
        <v>278</v>
      </c>
      <c r="BTB120" s="4">
        <v>45148</v>
      </c>
      <c r="BTC120" s="30" t="s">
        <v>277</v>
      </c>
      <c r="BTD120" s="42" t="s">
        <v>276</v>
      </c>
      <c r="BTE120" s="43">
        <v>9328249</v>
      </c>
      <c r="BTF120" s="43">
        <v>8992634</v>
      </c>
      <c r="BTG120" s="101" t="s">
        <v>18</v>
      </c>
      <c r="BTH120" s="54">
        <f>335040000*33.33/100</f>
        <v>111668832</v>
      </c>
      <c r="BTI120" s="44">
        <v>25</v>
      </c>
      <c r="BTJ120" s="54">
        <f>BTH120*0.75</f>
        <v>83751624</v>
      </c>
      <c r="BTK120" s="47">
        <f>241490000*33.33/100</f>
        <v>80488617</v>
      </c>
      <c r="BTL120" s="44">
        <v>25</v>
      </c>
      <c r="BTM120" s="47">
        <f>BTK120*0.75</f>
        <v>60366462.75</v>
      </c>
      <c r="BTN120" s="54">
        <f>BTJ120+BTM120</f>
        <v>144118086.75</v>
      </c>
      <c r="BTO120" s="54">
        <v>100000000</v>
      </c>
      <c r="BTP120" s="50" t="s">
        <v>40</v>
      </c>
      <c r="BTQ120" s="124" t="s">
        <v>278</v>
      </c>
      <c r="BTR120" s="4">
        <v>45148</v>
      </c>
      <c r="BTS120" s="30" t="s">
        <v>277</v>
      </c>
      <c r="BTT120" s="42" t="s">
        <v>276</v>
      </c>
      <c r="BTU120" s="43">
        <v>9328249</v>
      </c>
      <c r="BTV120" s="43">
        <v>8992634</v>
      </c>
      <c r="BTW120" s="101" t="s">
        <v>18</v>
      </c>
      <c r="BTX120" s="54">
        <f>335040000*33.33/100</f>
        <v>111668832</v>
      </c>
      <c r="BTY120" s="44">
        <v>25</v>
      </c>
      <c r="BTZ120" s="54">
        <f>BTX120*0.75</f>
        <v>83751624</v>
      </c>
      <c r="BUA120" s="47">
        <f>241490000*33.33/100</f>
        <v>80488617</v>
      </c>
      <c r="BUB120" s="44">
        <v>25</v>
      </c>
      <c r="BUC120" s="47">
        <f>BUA120*0.75</f>
        <v>60366462.75</v>
      </c>
      <c r="BUD120" s="54">
        <f>BTZ120+BUC120</f>
        <v>144118086.75</v>
      </c>
      <c r="BUE120" s="54">
        <v>100000000</v>
      </c>
      <c r="BUF120" s="50" t="s">
        <v>40</v>
      </c>
      <c r="BUG120" s="124" t="s">
        <v>278</v>
      </c>
      <c r="BUH120" s="4">
        <v>45148</v>
      </c>
      <c r="BUI120" s="30" t="s">
        <v>277</v>
      </c>
      <c r="BUJ120" s="42" t="s">
        <v>276</v>
      </c>
      <c r="BUK120" s="43">
        <v>9328249</v>
      </c>
      <c r="BUL120" s="43">
        <v>8992634</v>
      </c>
      <c r="BUM120" s="101" t="s">
        <v>18</v>
      </c>
      <c r="BUN120" s="54">
        <f>335040000*33.33/100</f>
        <v>111668832</v>
      </c>
      <c r="BUO120" s="44">
        <v>25</v>
      </c>
      <c r="BUP120" s="54">
        <f>BUN120*0.75</f>
        <v>83751624</v>
      </c>
      <c r="BUQ120" s="47">
        <f>241490000*33.33/100</f>
        <v>80488617</v>
      </c>
      <c r="BUR120" s="44">
        <v>25</v>
      </c>
      <c r="BUS120" s="47">
        <f>BUQ120*0.75</f>
        <v>60366462.75</v>
      </c>
      <c r="BUT120" s="54">
        <f>BUP120+BUS120</f>
        <v>144118086.75</v>
      </c>
      <c r="BUU120" s="54">
        <v>100000000</v>
      </c>
      <c r="BUV120" s="50" t="s">
        <v>40</v>
      </c>
      <c r="BUW120" s="124" t="s">
        <v>278</v>
      </c>
      <c r="BUX120" s="4">
        <v>45148</v>
      </c>
      <c r="BUY120" s="30" t="s">
        <v>277</v>
      </c>
      <c r="BUZ120" s="42" t="s">
        <v>276</v>
      </c>
      <c r="BVA120" s="43">
        <v>9328249</v>
      </c>
      <c r="BVB120" s="43">
        <v>8992634</v>
      </c>
      <c r="BVC120" s="101" t="s">
        <v>18</v>
      </c>
      <c r="BVD120" s="54">
        <f>335040000*33.33/100</f>
        <v>111668832</v>
      </c>
      <c r="BVE120" s="44">
        <v>25</v>
      </c>
      <c r="BVF120" s="54">
        <f>BVD120*0.75</f>
        <v>83751624</v>
      </c>
      <c r="BVG120" s="47">
        <f>241490000*33.33/100</f>
        <v>80488617</v>
      </c>
      <c r="BVH120" s="44">
        <v>25</v>
      </c>
      <c r="BVI120" s="47">
        <f>BVG120*0.75</f>
        <v>60366462.75</v>
      </c>
      <c r="BVJ120" s="54">
        <f>BVF120+BVI120</f>
        <v>144118086.75</v>
      </c>
      <c r="BVK120" s="54">
        <v>100000000</v>
      </c>
      <c r="BVL120" s="50" t="s">
        <v>40</v>
      </c>
      <c r="BVM120" s="124" t="s">
        <v>278</v>
      </c>
      <c r="BVN120" s="4">
        <v>45148</v>
      </c>
      <c r="BVO120" s="30" t="s">
        <v>277</v>
      </c>
      <c r="BVP120" s="42" t="s">
        <v>276</v>
      </c>
      <c r="BVQ120" s="43">
        <v>9328249</v>
      </c>
      <c r="BVR120" s="43">
        <v>8992634</v>
      </c>
      <c r="BVS120" s="101" t="s">
        <v>18</v>
      </c>
      <c r="BVT120" s="54">
        <f>335040000*33.33/100</f>
        <v>111668832</v>
      </c>
      <c r="BVU120" s="44">
        <v>25</v>
      </c>
      <c r="BVV120" s="54">
        <f>BVT120*0.75</f>
        <v>83751624</v>
      </c>
      <c r="BVW120" s="47">
        <f>241490000*33.33/100</f>
        <v>80488617</v>
      </c>
      <c r="BVX120" s="44">
        <v>25</v>
      </c>
      <c r="BVY120" s="47">
        <f>BVW120*0.75</f>
        <v>60366462.75</v>
      </c>
      <c r="BVZ120" s="54">
        <f>BVV120+BVY120</f>
        <v>144118086.75</v>
      </c>
      <c r="BWA120" s="54">
        <v>100000000</v>
      </c>
      <c r="BWB120" s="50" t="s">
        <v>40</v>
      </c>
      <c r="BWC120" s="124" t="s">
        <v>278</v>
      </c>
      <c r="BWD120" s="4">
        <v>45148</v>
      </c>
      <c r="BWE120" s="30" t="s">
        <v>277</v>
      </c>
      <c r="BWF120" s="42" t="s">
        <v>276</v>
      </c>
      <c r="BWG120" s="43">
        <v>9328249</v>
      </c>
      <c r="BWH120" s="43">
        <v>8992634</v>
      </c>
      <c r="BWI120" s="101" t="s">
        <v>18</v>
      </c>
      <c r="BWJ120" s="54">
        <f>335040000*33.33/100</f>
        <v>111668832</v>
      </c>
      <c r="BWK120" s="44">
        <v>25</v>
      </c>
      <c r="BWL120" s="54">
        <f>BWJ120*0.75</f>
        <v>83751624</v>
      </c>
      <c r="BWM120" s="47">
        <f>241490000*33.33/100</f>
        <v>80488617</v>
      </c>
      <c r="BWN120" s="44">
        <v>25</v>
      </c>
      <c r="BWO120" s="47">
        <f>BWM120*0.75</f>
        <v>60366462.75</v>
      </c>
      <c r="BWP120" s="54">
        <f>BWL120+BWO120</f>
        <v>144118086.75</v>
      </c>
      <c r="BWQ120" s="54">
        <v>100000000</v>
      </c>
      <c r="BWR120" s="50" t="s">
        <v>40</v>
      </c>
      <c r="BWS120" s="124" t="s">
        <v>278</v>
      </c>
      <c r="BWT120" s="4">
        <v>45148</v>
      </c>
      <c r="BWU120" s="30" t="s">
        <v>277</v>
      </c>
      <c r="BWV120" s="42" t="s">
        <v>276</v>
      </c>
      <c r="BWW120" s="43">
        <v>9328249</v>
      </c>
      <c r="BWX120" s="43">
        <v>8992634</v>
      </c>
      <c r="BWY120" s="101" t="s">
        <v>18</v>
      </c>
      <c r="BWZ120" s="54">
        <f>335040000*33.33/100</f>
        <v>111668832</v>
      </c>
      <c r="BXA120" s="44">
        <v>25</v>
      </c>
      <c r="BXB120" s="54">
        <f>BWZ120*0.75</f>
        <v>83751624</v>
      </c>
      <c r="BXC120" s="47">
        <f>241490000*33.33/100</f>
        <v>80488617</v>
      </c>
      <c r="BXD120" s="44">
        <v>25</v>
      </c>
      <c r="BXE120" s="47">
        <f>BXC120*0.75</f>
        <v>60366462.75</v>
      </c>
      <c r="BXF120" s="54">
        <f>BXB120+BXE120</f>
        <v>144118086.75</v>
      </c>
      <c r="BXG120" s="54">
        <v>100000000</v>
      </c>
      <c r="BXH120" s="50" t="s">
        <v>40</v>
      </c>
      <c r="BXI120" s="124" t="s">
        <v>278</v>
      </c>
      <c r="BXJ120" s="4">
        <v>45148</v>
      </c>
      <c r="BXK120" s="30" t="s">
        <v>277</v>
      </c>
      <c r="BXL120" s="42" t="s">
        <v>276</v>
      </c>
      <c r="BXM120" s="43">
        <v>9328249</v>
      </c>
      <c r="BXN120" s="43">
        <v>8992634</v>
      </c>
      <c r="BXO120" s="101" t="s">
        <v>18</v>
      </c>
      <c r="BXP120" s="54">
        <f>335040000*33.33/100</f>
        <v>111668832</v>
      </c>
      <c r="BXQ120" s="44">
        <v>25</v>
      </c>
      <c r="BXR120" s="54">
        <f>BXP120*0.75</f>
        <v>83751624</v>
      </c>
      <c r="BXS120" s="47">
        <f>241490000*33.33/100</f>
        <v>80488617</v>
      </c>
      <c r="BXT120" s="44">
        <v>25</v>
      </c>
      <c r="BXU120" s="47">
        <f>BXS120*0.75</f>
        <v>60366462.75</v>
      </c>
      <c r="BXV120" s="54">
        <f>BXR120+BXU120</f>
        <v>144118086.75</v>
      </c>
      <c r="BXW120" s="54">
        <v>100000000</v>
      </c>
      <c r="BXX120" s="50" t="s">
        <v>40</v>
      </c>
      <c r="BXY120" s="124" t="s">
        <v>278</v>
      </c>
      <c r="BXZ120" s="4">
        <v>45148</v>
      </c>
      <c r="BYA120" s="30" t="s">
        <v>277</v>
      </c>
      <c r="BYB120" s="42" t="s">
        <v>276</v>
      </c>
      <c r="BYC120" s="43">
        <v>9328249</v>
      </c>
      <c r="BYD120" s="43">
        <v>8992634</v>
      </c>
      <c r="BYE120" s="101" t="s">
        <v>18</v>
      </c>
      <c r="BYF120" s="54">
        <f>335040000*33.33/100</f>
        <v>111668832</v>
      </c>
      <c r="BYG120" s="44">
        <v>25</v>
      </c>
      <c r="BYH120" s="54">
        <f>BYF120*0.75</f>
        <v>83751624</v>
      </c>
      <c r="BYI120" s="47">
        <f>241490000*33.33/100</f>
        <v>80488617</v>
      </c>
      <c r="BYJ120" s="44">
        <v>25</v>
      </c>
      <c r="BYK120" s="47">
        <f>BYI120*0.75</f>
        <v>60366462.75</v>
      </c>
      <c r="BYL120" s="54">
        <f>BYH120+BYK120</f>
        <v>144118086.75</v>
      </c>
      <c r="BYM120" s="54">
        <v>100000000</v>
      </c>
      <c r="BYN120" s="50" t="s">
        <v>40</v>
      </c>
      <c r="BYO120" s="124" t="s">
        <v>278</v>
      </c>
      <c r="BYP120" s="4">
        <v>45148</v>
      </c>
      <c r="BYQ120" s="30" t="s">
        <v>277</v>
      </c>
      <c r="BYR120" s="42" t="s">
        <v>276</v>
      </c>
      <c r="BYS120" s="43">
        <v>9328249</v>
      </c>
      <c r="BYT120" s="43">
        <v>8992634</v>
      </c>
      <c r="BYU120" s="101" t="s">
        <v>18</v>
      </c>
      <c r="BYV120" s="54">
        <f>335040000*33.33/100</f>
        <v>111668832</v>
      </c>
      <c r="BYW120" s="44">
        <v>25</v>
      </c>
      <c r="BYX120" s="54">
        <f>BYV120*0.75</f>
        <v>83751624</v>
      </c>
      <c r="BYY120" s="47">
        <f>241490000*33.33/100</f>
        <v>80488617</v>
      </c>
      <c r="BYZ120" s="44">
        <v>25</v>
      </c>
      <c r="BZA120" s="47">
        <f>BYY120*0.75</f>
        <v>60366462.75</v>
      </c>
      <c r="BZB120" s="54">
        <f>BYX120+BZA120</f>
        <v>144118086.75</v>
      </c>
      <c r="BZC120" s="54">
        <v>100000000</v>
      </c>
      <c r="BZD120" s="50" t="s">
        <v>40</v>
      </c>
      <c r="BZE120" s="124" t="s">
        <v>278</v>
      </c>
      <c r="BZF120" s="4">
        <v>45148</v>
      </c>
      <c r="BZG120" s="30" t="s">
        <v>277</v>
      </c>
      <c r="BZH120" s="42" t="s">
        <v>276</v>
      </c>
      <c r="BZI120" s="43">
        <v>9328249</v>
      </c>
      <c r="BZJ120" s="43">
        <v>8992634</v>
      </c>
      <c r="BZK120" s="101" t="s">
        <v>18</v>
      </c>
      <c r="BZL120" s="54">
        <f>335040000*33.33/100</f>
        <v>111668832</v>
      </c>
      <c r="BZM120" s="44">
        <v>25</v>
      </c>
      <c r="BZN120" s="54">
        <f>BZL120*0.75</f>
        <v>83751624</v>
      </c>
      <c r="BZO120" s="47">
        <f>241490000*33.33/100</f>
        <v>80488617</v>
      </c>
      <c r="BZP120" s="44">
        <v>25</v>
      </c>
      <c r="BZQ120" s="47">
        <f>BZO120*0.75</f>
        <v>60366462.75</v>
      </c>
      <c r="BZR120" s="54">
        <f>BZN120+BZQ120</f>
        <v>144118086.75</v>
      </c>
      <c r="BZS120" s="54">
        <v>100000000</v>
      </c>
      <c r="BZT120" s="50" t="s">
        <v>40</v>
      </c>
      <c r="BZU120" s="124" t="s">
        <v>278</v>
      </c>
      <c r="BZV120" s="4">
        <v>45148</v>
      </c>
      <c r="BZW120" s="30" t="s">
        <v>277</v>
      </c>
      <c r="BZX120" s="42" t="s">
        <v>276</v>
      </c>
      <c r="BZY120" s="43">
        <v>9328249</v>
      </c>
      <c r="BZZ120" s="43">
        <v>8992634</v>
      </c>
      <c r="CAA120" s="101" t="s">
        <v>18</v>
      </c>
      <c r="CAB120" s="54">
        <f>335040000*33.33/100</f>
        <v>111668832</v>
      </c>
      <c r="CAC120" s="44">
        <v>25</v>
      </c>
      <c r="CAD120" s="54">
        <f>CAB120*0.75</f>
        <v>83751624</v>
      </c>
      <c r="CAE120" s="47">
        <f>241490000*33.33/100</f>
        <v>80488617</v>
      </c>
      <c r="CAF120" s="44">
        <v>25</v>
      </c>
      <c r="CAG120" s="47">
        <f>CAE120*0.75</f>
        <v>60366462.75</v>
      </c>
      <c r="CAH120" s="54">
        <f>CAD120+CAG120</f>
        <v>144118086.75</v>
      </c>
      <c r="CAI120" s="54">
        <v>100000000</v>
      </c>
      <c r="CAJ120" s="50" t="s">
        <v>40</v>
      </c>
      <c r="CAK120" s="124" t="s">
        <v>278</v>
      </c>
      <c r="CAL120" s="4">
        <v>45148</v>
      </c>
      <c r="CAM120" s="30" t="s">
        <v>277</v>
      </c>
      <c r="CAN120" s="42" t="s">
        <v>276</v>
      </c>
      <c r="CAO120" s="43">
        <v>9328249</v>
      </c>
      <c r="CAP120" s="43">
        <v>8992634</v>
      </c>
      <c r="CAQ120" s="101" t="s">
        <v>18</v>
      </c>
      <c r="CAR120" s="54">
        <f>335040000*33.33/100</f>
        <v>111668832</v>
      </c>
      <c r="CAS120" s="44">
        <v>25</v>
      </c>
      <c r="CAT120" s="54">
        <f>CAR120*0.75</f>
        <v>83751624</v>
      </c>
      <c r="CAU120" s="47">
        <f>241490000*33.33/100</f>
        <v>80488617</v>
      </c>
      <c r="CAV120" s="44">
        <v>25</v>
      </c>
      <c r="CAW120" s="47">
        <f>CAU120*0.75</f>
        <v>60366462.75</v>
      </c>
      <c r="CAX120" s="54">
        <f>CAT120+CAW120</f>
        <v>144118086.75</v>
      </c>
      <c r="CAY120" s="54">
        <v>100000000</v>
      </c>
      <c r="CAZ120" s="50" t="s">
        <v>40</v>
      </c>
      <c r="CBA120" s="124" t="s">
        <v>278</v>
      </c>
      <c r="CBB120" s="4">
        <v>45148</v>
      </c>
      <c r="CBC120" s="30" t="s">
        <v>277</v>
      </c>
      <c r="CBD120" s="42" t="s">
        <v>276</v>
      </c>
      <c r="CBE120" s="43">
        <v>9328249</v>
      </c>
      <c r="CBF120" s="43">
        <v>8992634</v>
      </c>
      <c r="CBG120" s="101" t="s">
        <v>18</v>
      </c>
      <c r="CBH120" s="54">
        <f>335040000*33.33/100</f>
        <v>111668832</v>
      </c>
      <c r="CBI120" s="44">
        <v>25</v>
      </c>
      <c r="CBJ120" s="54">
        <f>CBH120*0.75</f>
        <v>83751624</v>
      </c>
      <c r="CBK120" s="47">
        <f>241490000*33.33/100</f>
        <v>80488617</v>
      </c>
      <c r="CBL120" s="44">
        <v>25</v>
      </c>
      <c r="CBM120" s="47">
        <f>CBK120*0.75</f>
        <v>60366462.75</v>
      </c>
      <c r="CBN120" s="54">
        <f>CBJ120+CBM120</f>
        <v>144118086.75</v>
      </c>
      <c r="CBO120" s="54">
        <v>100000000</v>
      </c>
      <c r="CBP120" s="50" t="s">
        <v>40</v>
      </c>
      <c r="CBQ120" s="124" t="s">
        <v>278</v>
      </c>
      <c r="CBR120" s="4">
        <v>45148</v>
      </c>
      <c r="CBS120" s="30" t="s">
        <v>277</v>
      </c>
      <c r="CBT120" s="42" t="s">
        <v>276</v>
      </c>
      <c r="CBU120" s="43">
        <v>9328249</v>
      </c>
      <c r="CBV120" s="43">
        <v>8992634</v>
      </c>
      <c r="CBW120" s="101" t="s">
        <v>18</v>
      </c>
      <c r="CBX120" s="54">
        <f>335040000*33.33/100</f>
        <v>111668832</v>
      </c>
      <c r="CBY120" s="44">
        <v>25</v>
      </c>
      <c r="CBZ120" s="54">
        <f>CBX120*0.75</f>
        <v>83751624</v>
      </c>
      <c r="CCA120" s="47">
        <f>241490000*33.33/100</f>
        <v>80488617</v>
      </c>
      <c r="CCB120" s="44">
        <v>25</v>
      </c>
      <c r="CCC120" s="47">
        <f>CCA120*0.75</f>
        <v>60366462.75</v>
      </c>
      <c r="CCD120" s="54">
        <f>CBZ120+CCC120</f>
        <v>144118086.75</v>
      </c>
      <c r="CCE120" s="54">
        <v>100000000</v>
      </c>
      <c r="CCF120" s="50" t="s">
        <v>40</v>
      </c>
      <c r="CCG120" s="124" t="s">
        <v>278</v>
      </c>
      <c r="CCH120" s="4">
        <v>45148</v>
      </c>
      <c r="CCI120" s="30" t="s">
        <v>277</v>
      </c>
      <c r="CCJ120" s="42" t="s">
        <v>276</v>
      </c>
      <c r="CCK120" s="43">
        <v>9328249</v>
      </c>
      <c r="CCL120" s="43">
        <v>8992634</v>
      </c>
      <c r="CCM120" s="101" t="s">
        <v>18</v>
      </c>
      <c r="CCN120" s="54">
        <f>335040000*33.33/100</f>
        <v>111668832</v>
      </c>
      <c r="CCO120" s="44">
        <v>25</v>
      </c>
      <c r="CCP120" s="54">
        <f>CCN120*0.75</f>
        <v>83751624</v>
      </c>
      <c r="CCQ120" s="47">
        <f>241490000*33.33/100</f>
        <v>80488617</v>
      </c>
      <c r="CCR120" s="44">
        <v>25</v>
      </c>
      <c r="CCS120" s="47">
        <f>CCQ120*0.75</f>
        <v>60366462.75</v>
      </c>
      <c r="CCT120" s="54">
        <f>CCP120+CCS120</f>
        <v>144118086.75</v>
      </c>
      <c r="CCU120" s="54">
        <v>100000000</v>
      </c>
      <c r="CCV120" s="50" t="s">
        <v>40</v>
      </c>
      <c r="CCW120" s="124" t="s">
        <v>278</v>
      </c>
      <c r="CCX120" s="4">
        <v>45148</v>
      </c>
      <c r="CCY120" s="30" t="s">
        <v>277</v>
      </c>
      <c r="CCZ120" s="42" t="s">
        <v>276</v>
      </c>
      <c r="CDA120" s="43">
        <v>9328249</v>
      </c>
      <c r="CDB120" s="43">
        <v>8992634</v>
      </c>
      <c r="CDC120" s="101" t="s">
        <v>18</v>
      </c>
      <c r="CDD120" s="54">
        <f>335040000*33.33/100</f>
        <v>111668832</v>
      </c>
      <c r="CDE120" s="44">
        <v>25</v>
      </c>
      <c r="CDF120" s="54">
        <f>CDD120*0.75</f>
        <v>83751624</v>
      </c>
      <c r="CDG120" s="47">
        <f>241490000*33.33/100</f>
        <v>80488617</v>
      </c>
      <c r="CDH120" s="44">
        <v>25</v>
      </c>
      <c r="CDI120" s="47">
        <f>CDG120*0.75</f>
        <v>60366462.75</v>
      </c>
      <c r="CDJ120" s="54">
        <f>CDF120+CDI120</f>
        <v>144118086.75</v>
      </c>
      <c r="CDK120" s="54">
        <v>100000000</v>
      </c>
      <c r="CDL120" s="50" t="s">
        <v>40</v>
      </c>
      <c r="CDM120" s="124" t="s">
        <v>278</v>
      </c>
      <c r="CDN120" s="4">
        <v>45148</v>
      </c>
      <c r="CDO120" s="30" t="s">
        <v>277</v>
      </c>
      <c r="CDP120" s="42" t="s">
        <v>276</v>
      </c>
      <c r="CDQ120" s="43">
        <v>9328249</v>
      </c>
      <c r="CDR120" s="43">
        <v>8992634</v>
      </c>
      <c r="CDS120" s="101" t="s">
        <v>18</v>
      </c>
      <c r="CDT120" s="54">
        <f>335040000*33.33/100</f>
        <v>111668832</v>
      </c>
      <c r="CDU120" s="44">
        <v>25</v>
      </c>
      <c r="CDV120" s="54">
        <f>CDT120*0.75</f>
        <v>83751624</v>
      </c>
      <c r="CDW120" s="47">
        <f>241490000*33.33/100</f>
        <v>80488617</v>
      </c>
      <c r="CDX120" s="44">
        <v>25</v>
      </c>
      <c r="CDY120" s="47">
        <f>CDW120*0.75</f>
        <v>60366462.75</v>
      </c>
      <c r="CDZ120" s="54">
        <f>CDV120+CDY120</f>
        <v>144118086.75</v>
      </c>
      <c r="CEA120" s="54">
        <v>100000000</v>
      </c>
      <c r="CEB120" s="50" t="s">
        <v>40</v>
      </c>
      <c r="CEC120" s="124" t="s">
        <v>278</v>
      </c>
      <c r="CED120" s="4">
        <v>45148</v>
      </c>
      <c r="CEE120" s="30" t="s">
        <v>277</v>
      </c>
      <c r="CEF120" s="42" t="s">
        <v>276</v>
      </c>
      <c r="CEG120" s="43">
        <v>9328249</v>
      </c>
      <c r="CEH120" s="43">
        <v>8992634</v>
      </c>
      <c r="CEI120" s="101" t="s">
        <v>18</v>
      </c>
      <c r="CEJ120" s="54">
        <f>335040000*33.33/100</f>
        <v>111668832</v>
      </c>
      <c r="CEK120" s="44">
        <v>25</v>
      </c>
      <c r="CEL120" s="54">
        <f>CEJ120*0.75</f>
        <v>83751624</v>
      </c>
      <c r="CEM120" s="47">
        <f>241490000*33.33/100</f>
        <v>80488617</v>
      </c>
      <c r="CEN120" s="44">
        <v>25</v>
      </c>
      <c r="CEO120" s="47">
        <f>CEM120*0.75</f>
        <v>60366462.75</v>
      </c>
      <c r="CEP120" s="54">
        <f>CEL120+CEO120</f>
        <v>144118086.75</v>
      </c>
      <c r="CEQ120" s="54">
        <v>100000000</v>
      </c>
      <c r="CER120" s="50" t="s">
        <v>40</v>
      </c>
      <c r="CES120" s="124" t="s">
        <v>278</v>
      </c>
      <c r="CET120" s="4">
        <v>45148</v>
      </c>
      <c r="CEU120" s="30" t="s">
        <v>277</v>
      </c>
      <c r="CEV120" s="42" t="s">
        <v>276</v>
      </c>
      <c r="CEW120" s="43">
        <v>9328249</v>
      </c>
      <c r="CEX120" s="43">
        <v>8992634</v>
      </c>
      <c r="CEY120" s="101" t="s">
        <v>18</v>
      </c>
      <c r="CEZ120" s="54">
        <f>335040000*33.33/100</f>
        <v>111668832</v>
      </c>
      <c r="CFA120" s="44">
        <v>25</v>
      </c>
      <c r="CFB120" s="54">
        <f>CEZ120*0.75</f>
        <v>83751624</v>
      </c>
      <c r="CFC120" s="47">
        <f>241490000*33.33/100</f>
        <v>80488617</v>
      </c>
      <c r="CFD120" s="44">
        <v>25</v>
      </c>
      <c r="CFE120" s="47">
        <f>CFC120*0.75</f>
        <v>60366462.75</v>
      </c>
      <c r="CFF120" s="54">
        <f>CFB120+CFE120</f>
        <v>144118086.75</v>
      </c>
      <c r="CFG120" s="54">
        <v>100000000</v>
      </c>
      <c r="CFH120" s="50" t="s">
        <v>40</v>
      </c>
      <c r="CFI120" s="124" t="s">
        <v>278</v>
      </c>
      <c r="CFJ120" s="4">
        <v>45148</v>
      </c>
      <c r="CFK120" s="30" t="s">
        <v>277</v>
      </c>
      <c r="CFL120" s="42" t="s">
        <v>276</v>
      </c>
      <c r="CFM120" s="43">
        <v>9328249</v>
      </c>
      <c r="CFN120" s="43">
        <v>8992634</v>
      </c>
      <c r="CFO120" s="101" t="s">
        <v>18</v>
      </c>
      <c r="CFP120" s="54">
        <f>335040000*33.33/100</f>
        <v>111668832</v>
      </c>
      <c r="CFQ120" s="44">
        <v>25</v>
      </c>
      <c r="CFR120" s="54">
        <f>CFP120*0.75</f>
        <v>83751624</v>
      </c>
      <c r="CFS120" s="47">
        <f>241490000*33.33/100</f>
        <v>80488617</v>
      </c>
      <c r="CFT120" s="44">
        <v>25</v>
      </c>
      <c r="CFU120" s="47">
        <f>CFS120*0.75</f>
        <v>60366462.75</v>
      </c>
      <c r="CFV120" s="54">
        <f>CFR120+CFU120</f>
        <v>144118086.75</v>
      </c>
      <c r="CFW120" s="54">
        <v>100000000</v>
      </c>
      <c r="CFX120" s="50" t="s">
        <v>40</v>
      </c>
      <c r="CFY120" s="124" t="s">
        <v>278</v>
      </c>
      <c r="CFZ120" s="4">
        <v>45148</v>
      </c>
      <c r="CGA120" s="30" t="s">
        <v>277</v>
      </c>
      <c r="CGB120" s="42" t="s">
        <v>276</v>
      </c>
      <c r="CGC120" s="43">
        <v>9328249</v>
      </c>
      <c r="CGD120" s="43">
        <v>8992634</v>
      </c>
      <c r="CGE120" s="101" t="s">
        <v>18</v>
      </c>
      <c r="CGF120" s="54">
        <f>335040000*33.33/100</f>
        <v>111668832</v>
      </c>
      <c r="CGG120" s="44">
        <v>25</v>
      </c>
      <c r="CGH120" s="54">
        <f>CGF120*0.75</f>
        <v>83751624</v>
      </c>
      <c r="CGI120" s="47">
        <f>241490000*33.33/100</f>
        <v>80488617</v>
      </c>
      <c r="CGJ120" s="44">
        <v>25</v>
      </c>
      <c r="CGK120" s="47">
        <f>CGI120*0.75</f>
        <v>60366462.75</v>
      </c>
      <c r="CGL120" s="54">
        <f>CGH120+CGK120</f>
        <v>144118086.75</v>
      </c>
      <c r="CGM120" s="54">
        <v>100000000</v>
      </c>
      <c r="CGN120" s="50" t="s">
        <v>40</v>
      </c>
      <c r="CGO120" s="124" t="s">
        <v>278</v>
      </c>
      <c r="CGP120" s="4">
        <v>45148</v>
      </c>
      <c r="CGQ120" s="30" t="s">
        <v>277</v>
      </c>
      <c r="CGR120" s="42" t="s">
        <v>276</v>
      </c>
      <c r="CGS120" s="43">
        <v>9328249</v>
      </c>
      <c r="CGT120" s="43">
        <v>8992634</v>
      </c>
      <c r="CGU120" s="101" t="s">
        <v>18</v>
      </c>
      <c r="CGV120" s="54">
        <f>335040000*33.33/100</f>
        <v>111668832</v>
      </c>
      <c r="CGW120" s="44">
        <v>25</v>
      </c>
      <c r="CGX120" s="54">
        <f>CGV120*0.75</f>
        <v>83751624</v>
      </c>
      <c r="CGY120" s="47">
        <f>241490000*33.33/100</f>
        <v>80488617</v>
      </c>
      <c r="CGZ120" s="44">
        <v>25</v>
      </c>
      <c r="CHA120" s="47">
        <f>CGY120*0.75</f>
        <v>60366462.75</v>
      </c>
      <c r="CHB120" s="54">
        <f>CGX120+CHA120</f>
        <v>144118086.75</v>
      </c>
      <c r="CHC120" s="54">
        <v>100000000</v>
      </c>
      <c r="CHD120" s="50" t="s">
        <v>40</v>
      </c>
      <c r="CHE120" s="124" t="s">
        <v>278</v>
      </c>
      <c r="CHF120" s="4">
        <v>45148</v>
      </c>
      <c r="CHG120" s="30" t="s">
        <v>277</v>
      </c>
      <c r="CHH120" s="42" t="s">
        <v>276</v>
      </c>
      <c r="CHI120" s="43">
        <v>9328249</v>
      </c>
      <c r="CHJ120" s="43">
        <v>8992634</v>
      </c>
      <c r="CHK120" s="101" t="s">
        <v>18</v>
      </c>
      <c r="CHL120" s="54">
        <f>335040000*33.33/100</f>
        <v>111668832</v>
      </c>
      <c r="CHM120" s="44">
        <v>25</v>
      </c>
      <c r="CHN120" s="54">
        <f>CHL120*0.75</f>
        <v>83751624</v>
      </c>
      <c r="CHO120" s="47">
        <f>241490000*33.33/100</f>
        <v>80488617</v>
      </c>
      <c r="CHP120" s="44">
        <v>25</v>
      </c>
      <c r="CHQ120" s="47">
        <f>CHO120*0.75</f>
        <v>60366462.75</v>
      </c>
      <c r="CHR120" s="54">
        <f>CHN120+CHQ120</f>
        <v>144118086.75</v>
      </c>
      <c r="CHS120" s="54">
        <v>100000000</v>
      </c>
      <c r="CHT120" s="50" t="s">
        <v>40</v>
      </c>
      <c r="CHU120" s="124" t="s">
        <v>278</v>
      </c>
      <c r="CHV120" s="4">
        <v>45148</v>
      </c>
      <c r="CHW120" s="30" t="s">
        <v>277</v>
      </c>
      <c r="CHX120" s="42" t="s">
        <v>276</v>
      </c>
      <c r="CHY120" s="43">
        <v>9328249</v>
      </c>
      <c r="CHZ120" s="43">
        <v>8992634</v>
      </c>
      <c r="CIA120" s="101" t="s">
        <v>18</v>
      </c>
      <c r="CIB120" s="54">
        <f>335040000*33.33/100</f>
        <v>111668832</v>
      </c>
      <c r="CIC120" s="44">
        <v>25</v>
      </c>
      <c r="CID120" s="54">
        <f>CIB120*0.75</f>
        <v>83751624</v>
      </c>
      <c r="CIE120" s="47">
        <f>241490000*33.33/100</f>
        <v>80488617</v>
      </c>
      <c r="CIF120" s="44">
        <v>25</v>
      </c>
      <c r="CIG120" s="47">
        <f>CIE120*0.75</f>
        <v>60366462.75</v>
      </c>
      <c r="CIH120" s="54">
        <f>CID120+CIG120</f>
        <v>144118086.75</v>
      </c>
      <c r="CII120" s="54">
        <v>100000000</v>
      </c>
      <c r="CIJ120" s="50" t="s">
        <v>40</v>
      </c>
      <c r="CIK120" s="124" t="s">
        <v>278</v>
      </c>
      <c r="CIL120" s="4">
        <v>45148</v>
      </c>
      <c r="CIM120" s="30" t="s">
        <v>277</v>
      </c>
      <c r="CIN120" s="42" t="s">
        <v>276</v>
      </c>
      <c r="CIO120" s="43">
        <v>9328249</v>
      </c>
      <c r="CIP120" s="43">
        <v>8992634</v>
      </c>
      <c r="CIQ120" s="101" t="s">
        <v>18</v>
      </c>
      <c r="CIR120" s="54">
        <f>335040000*33.33/100</f>
        <v>111668832</v>
      </c>
      <c r="CIS120" s="44">
        <v>25</v>
      </c>
      <c r="CIT120" s="54">
        <f>CIR120*0.75</f>
        <v>83751624</v>
      </c>
      <c r="CIU120" s="47">
        <f>241490000*33.33/100</f>
        <v>80488617</v>
      </c>
      <c r="CIV120" s="44">
        <v>25</v>
      </c>
      <c r="CIW120" s="47">
        <f>CIU120*0.75</f>
        <v>60366462.75</v>
      </c>
      <c r="CIX120" s="54">
        <f>CIT120+CIW120</f>
        <v>144118086.75</v>
      </c>
      <c r="CIY120" s="54">
        <v>100000000</v>
      </c>
      <c r="CIZ120" s="50" t="s">
        <v>40</v>
      </c>
      <c r="CJA120" s="124" t="s">
        <v>278</v>
      </c>
      <c r="CJB120" s="4">
        <v>45148</v>
      </c>
      <c r="CJC120" s="30" t="s">
        <v>277</v>
      </c>
      <c r="CJD120" s="42" t="s">
        <v>276</v>
      </c>
      <c r="CJE120" s="43">
        <v>9328249</v>
      </c>
      <c r="CJF120" s="43">
        <v>8992634</v>
      </c>
      <c r="CJG120" s="101" t="s">
        <v>18</v>
      </c>
      <c r="CJH120" s="54">
        <f>335040000*33.33/100</f>
        <v>111668832</v>
      </c>
      <c r="CJI120" s="44">
        <v>25</v>
      </c>
      <c r="CJJ120" s="54">
        <f>CJH120*0.75</f>
        <v>83751624</v>
      </c>
      <c r="CJK120" s="47">
        <f>241490000*33.33/100</f>
        <v>80488617</v>
      </c>
      <c r="CJL120" s="44">
        <v>25</v>
      </c>
      <c r="CJM120" s="47">
        <f>CJK120*0.75</f>
        <v>60366462.75</v>
      </c>
      <c r="CJN120" s="54">
        <f>CJJ120+CJM120</f>
        <v>144118086.75</v>
      </c>
      <c r="CJO120" s="54">
        <v>100000000</v>
      </c>
      <c r="CJP120" s="50" t="s">
        <v>40</v>
      </c>
      <c r="CJQ120" s="124" t="s">
        <v>278</v>
      </c>
      <c r="CJR120" s="4">
        <v>45148</v>
      </c>
      <c r="CJS120" s="30" t="s">
        <v>277</v>
      </c>
      <c r="CJT120" s="42" t="s">
        <v>276</v>
      </c>
      <c r="CJU120" s="43">
        <v>9328249</v>
      </c>
      <c r="CJV120" s="43">
        <v>8992634</v>
      </c>
      <c r="CJW120" s="101" t="s">
        <v>18</v>
      </c>
      <c r="CJX120" s="54">
        <f>335040000*33.33/100</f>
        <v>111668832</v>
      </c>
      <c r="CJY120" s="44">
        <v>25</v>
      </c>
      <c r="CJZ120" s="54">
        <f>CJX120*0.75</f>
        <v>83751624</v>
      </c>
      <c r="CKA120" s="47">
        <f>241490000*33.33/100</f>
        <v>80488617</v>
      </c>
      <c r="CKB120" s="44">
        <v>25</v>
      </c>
      <c r="CKC120" s="47">
        <f>CKA120*0.75</f>
        <v>60366462.75</v>
      </c>
      <c r="CKD120" s="54">
        <f>CJZ120+CKC120</f>
        <v>144118086.75</v>
      </c>
      <c r="CKE120" s="54">
        <v>100000000</v>
      </c>
      <c r="CKF120" s="50" t="s">
        <v>40</v>
      </c>
      <c r="CKG120" s="124" t="s">
        <v>278</v>
      </c>
      <c r="CKH120" s="4">
        <v>45148</v>
      </c>
      <c r="CKI120" s="30" t="s">
        <v>277</v>
      </c>
      <c r="CKJ120" s="42" t="s">
        <v>276</v>
      </c>
      <c r="CKK120" s="43">
        <v>9328249</v>
      </c>
      <c r="CKL120" s="43">
        <v>8992634</v>
      </c>
      <c r="CKM120" s="101" t="s">
        <v>18</v>
      </c>
      <c r="CKN120" s="54">
        <f>335040000*33.33/100</f>
        <v>111668832</v>
      </c>
      <c r="CKO120" s="44">
        <v>25</v>
      </c>
      <c r="CKP120" s="54">
        <f>CKN120*0.75</f>
        <v>83751624</v>
      </c>
      <c r="CKQ120" s="47">
        <f>241490000*33.33/100</f>
        <v>80488617</v>
      </c>
      <c r="CKR120" s="44">
        <v>25</v>
      </c>
      <c r="CKS120" s="47">
        <f>CKQ120*0.75</f>
        <v>60366462.75</v>
      </c>
      <c r="CKT120" s="54">
        <f>CKP120+CKS120</f>
        <v>144118086.75</v>
      </c>
      <c r="CKU120" s="54">
        <v>100000000</v>
      </c>
      <c r="CKV120" s="50" t="s">
        <v>40</v>
      </c>
      <c r="CKW120" s="124" t="s">
        <v>278</v>
      </c>
      <c r="CKX120" s="4">
        <v>45148</v>
      </c>
      <c r="CKY120" s="30" t="s">
        <v>277</v>
      </c>
      <c r="CKZ120" s="42" t="s">
        <v>276</v>
      </c>
      <c r="CLA120" s="43">
        <v>9328249</v>
      </c>
      <c r="CLB120" s="43">
        <v>8992634</v>
      </c>
      <c r="CLC120" s="101" t="s">
        <v>18</v>
      </c>
      <c r="CLD120" s="54">
        <f>335040000*33.33/100</f>
        <v>111668832</v>
      </c>
      <c r="CLE120" s="44">
        <v>25</v>
      </c>
      <c r="CLF120" s="54">
        <f>CLD120*0.75</f>
        <v>83751624</v>
      </c>
      <c r="CLG120" s="47">
        <f>241490000*33.33/100</f>
        <v>80488617</v>
      </c>
      <c r="CLH120" s="44">
        <v>25</v>
      </c>
      <c r="CLI120" s="47">
        <f>CLG120*0.75</f>
        <v>60366462.75</v>
      </c>
      <c r="CLJ120" s="54">
        <f>CLF120+CLI120</f>
        <v>144118086.75</v>
      </c>
      <c r="CLK120" s="54">
        <v>100000000</v>
      </c>
      <c r="CLL120" s="50" t="s">
        <v>40</v>
      </c>
      <c r="CLM120" s="124" t="s">
        <v>278</v>
      </c>
      <c r="CLN120" s="4">
        <v>45148</v>
      </c>
      <c r="CLO120" s="30" t="s">
        <v>277</v>
      </c>
      <c r="CLP120" s="42" t="s">
        <v>276</v>
      </c>
      <c r="CLQ120" s="43">
        <v>9328249</v>
      </c>
      <c r="CLR120" s="43">
        <v>8992634</v>
      </c>
      <c r="CLS120" s="101" t="s">
        <v>18</v>
      </c>
      <c r="CLT120" s="54">
        <f>335040000*33.33/100</f>
        <v>111668832</v>
      </c>
      <c r="CLU120" s="44">
        <v>25</v>
      </c>
      <c r="CLV120" s="54">
        <f>CLT120*0.75</f>
        <v>83751624</v>
      </c>
      <c r="CLW120" s="47">
        <f>241490000*33.33/100</f>
        <v>80488617</v>
      </c>
      <c r="CLX120" s="44">
        <v>25</v>
      </c>
      <c r="CLY120" s="47">
        <f>CLW120*0.75</f>
        <v>60366462.75</v>
      </c>
      <c r="CLZ120" s="54">
        <f>CLV120+CLY120</f>
        <v>144118086.75</v>
      </c>
      <c r="CMA120" s="54">
        <v>100000000</v>
      </c>
      <c r="CMB120" s="50" t="s">
        <v>40</v>
      </c>
      <c r="CMC120" s="124" t="s">
        <v>278</v>
      </c>
      <c r="CMD120" s="4">
        <v>45148</v>
      </c>
      <c r="CME120" s="30" t="s">
        <v>277</v>
      </c>
      <c r="CMF120" s="42" t="s">
        <v>276</v>
      </c>
      <c r="CMG120" s="43">
        <v>9328249</v>
      </c>
      <c r="CMH120" s="43">
        <v>8992634</v>
      </c>
      <c r="CMI120" s="101" t="s">
        <v>18</v>
      </c>
      <c r="CMJ120" s="54">
        <f>335040000*33.33/100</f>
        <v>111668832</v>
      </c>
      <c r="CMK120" s="44">
        <v>25</v>
      </c>
      <c r="CML120" s="54">
        <f>CMJ120*0.75</f>
        <v>83751624</v>
      </c>
      <c r="CMM120" s="47">
        <f>241490000*33.33/100</f>
        <v>80488617</v>
      </c>
      <c r="CMN120" s="44">
        <v>25</v>
      </c>
      <c r="CMO120" s="47">
        <f>CMM120*0.75</f>
        <v>60366462.75</v>
      </c>
      <c r="CMP120" s="54">
        <f>CML120+CMO120</f>
        <v>144118086.75</v>
      </c>
      <c r="CMQ120" s="54">
        <v>100000000</v>
      </c>
      <c r="CMR120" s="50" t="s">
        <v>40</v>
      </c>
      <c r="CMS120" s="124" t="s">
        <v>278</v>
      </c>
      <c r="CMT120" s="4">
        <v>45148</v>
      </c>
      <c r="CMU120" s="30" t="s">
        <v>277</v>
      </c>
      <c r="CMV120" s="42" t="s">
        <v>276</v>
      </c>
      <c r="CMW120" s="43">
        <v>9328249</v>
      </c>
      <c r="CMX120" s="43">
        <v>8992634</v>
      </c>
      <c r="CMY120" s="101" t="s">
        <v>18</v>
      </c>
      <c r="CMZ120" s="54">
        <f>335040000*33.33/100</f>
        <v>111668832</v>
      </c>
      <c r="CNA120" s="44">
        <v>25</v>
      </c>
      <c r="CNB120" s="54">
        <f>CMZ120*0.75</f>
        <v>83751624</v>
      </c>
      <c r="CNC120" s="47">
        <f>241490000*33.33/100</f>
        <v>80488617</v>
      </c>
      <c r="CND120" s="44">
        <v>25</v>
      </c>
      <c r="CNE120" s="47">
        <f>CNC120*0.75</f>
        <v>60366462.75</v>
      </c>
      <c r="CNF120" s="54">
        <f>CNB120+CNE120</f>
        <v>144118086.75</v>
      </c>
      <c r="CNG120" s="54">
        <v>100000000</v>
      </c>
      <c r="CNH120" s="50" t="s">
        <v>40</v>
      </c>
      <c r="CNI120" s="124" t="s">
        <v>278</v>
      </c>
      <c r="CNJ120" s="4">
        <v>45148</v>
      </c>
      <c r="CNK120" s="30" t="s">
        <v>277</v>
      </c>
      <c r="CNL120" s="42" t="s">
        <v>276</v>
      </c>
      <c r="CNM120" s="43">
        <v>9328249</v>
      </c>
      <c r="CNN120" s="43">
        <v>8992634</v>
      </c>
      <c r="CNO120" s="101" t="s">
        <v>18</v>
      </c>
      <c r="CNP120" s="54">
        <f>335040000*33.33/100</f>
        <v>111668832</v>
      </c>
      <c r="CNQ120" s="44">
        <v>25</v>
      </c>
      <c r="CNR120" s="54">
        <f>CNP120*0.75</f>
        <v>83751624</v>
      </c>
      <c r="CNS120" s="47">
        <f>241490000*33.33/100</f>
        <v>80488617</v>
      </c>
      <c r="CNT120" s="44">
        <v>25</v>
      </c>
      <c r="CNU120" s="47">
        <f>CNS120*0.75</f>
        <v>60366462.75</v>
      </c>
      <c r="CNV120" s="54">
        <f>CNR120+CNU120</f>
        <v>144118086.75</v>
      </c>
      <c r="CNW120" s="54">
        <v>100000000</v>
      </c>
      <c r="CNX120" s="50" t="s">
        <v>40</v>
      </c>
      <c r="CNY120" s="124" t="s">
        <v>278</v>
      </c>
      <c r="CNZ120" s="4">
        <v>45148</v>
      </c>
      <c r="COA120" s="30" t="s">
        <v>277</v>
      </c>
      <c r="COB120" s="42" t="s">
        <v>276</v>
      </c>
      <c r="COC120" s="43">
        <v>9328249</v>
      </c>
      <c r="COD120" s="43">
        <v>8992634</v>
      </c>
      <c r="COE120" s="101" t="s">
        <v>18</v>
      </c>
      <c r="COF120" s="54">
        <f>335040000*33.33/100</f>
        <v>111668832</v>
      </c>
      <c r="COG120" s="44">
        <v>25</v>
      </c>
      <c r="COH120" s="54">
        <f>COF120*0.75</f>
        <v>83751624</v>
      </c>
      <c r="COI120" s="47">
        <f>241490000*33.33/100</f>
        <v>80488617</v>
      </c>
      <c r="COJ120" s="44">
        <v>25</v>
      </c>
      <c r="COK120" s="47">
        <f>COI120*0.75</f>
        <v>60366462.75</v>
      </c>
      <c r="COL120" s="54">
        <f>COH120+COK120</f>
        <v>144118086.75</v>
      </c>
      <c r="COM120" s="54">
        <v>100000000</v>
      </c>
      <c r="CON120" s="50" t="s">
        <v>40</v>
      </c>
      <c r="COO120" s="124" t="s">
        <v>278</v>
      </c>
      <c r="COP120" s="4">
        <v>45148</v>
      </c>
      <c r="COQ120" s="30" t="s">
        <v>277</v>
      </c>
      <c r="COR120" s="42" t="s">
        <v>276</v>
      </c>
      <c r="COS120" s="43">
        <v>9328249</v>
      </c>
      <c r="COT120" s="43">
        <v>8992634</v>
      </c>
      <c r="COU120" s="101" t="s">
        <v>18</v>
      </c>
      <c r="COV120" s="54">
        <f>335040000*33.33/100</f>
        <v>111668832</v>
      </c>
      <c r="COW120" s="44">
        <v>25</v>
      </c>
      <c r="COX120" s="54">
        <f>COV120*0.75</f>
        <v>83751624</v>
      </c>
      <c r="COY120" s="47">
        <f>241490000*33.33/100</f>
        <v>80488617</v>
      </c>
      <c r="COZ120" s="44">
        <v>25</v>
      </c>
      <c r="CPA120" s="47">
        <f>COY120*0.75</f>
        <v>60366462.75</v>
      </c>
      <c r="CPB120" s="54">
        <f>COX120+CPA120</f>
        <v>144118086.75</v>
      </c>
      <c r="CPC120" s="54">
        <v>100000000</v>
      </c>
      <c r="CPD120" s="50" t="s">
        <v>40</v>
      </c>
      <c r="CPE120" s="124" t="s">
        <v>278</v>
      </c>
      <c r="CPF120" s="4">
        <v>45148</v>
      </c>
      <c r="CPG120" s="30" t="s">
        <v>277</v>
      </c>
      <c r="CPH120" s="42" t="s">
        <v>276</v>
      </c>
      <c r="CPI120" s="43">
        <v>9328249</v>
      </c>
      <c r="CPJ120" s="43">
        <v>8992634</v>
      </c>
      <c r="CPK120" s="101" t="s">
        <v>18</v>
      </c>
      <c r="CPL120" s="54">
        <f>335040000*33.33/100</f>
        <v>111668832</v>
      </c>
      <c r="CPM120" s="44">
        <v>25</v>
      </c>
      <c r="CPN120" s="54">
        <f>CPL120*0.75</f>
        <v>83751624</v>
      </c>
      <c r="CPO120" s="47">
        <f>241490000*33.33/100</f>
        <v>80488617</v>
      </c>
      <c r="CPP120" s="44">
        <v>25</v>
      </c>
      <c r="CPQ120" s="47">
        <f>CPO120*0.75</f>
        <v>60366462.75</v>
      </c>
      <c r="CPR120" s="54">
        <f>CPN120+CPQ120</f>
        <v>144118086.75</v>
      </c>
      <c r="CPS120" s="54">
        <v>100000000</v>
      </c>
      <c r="CPT120" s="50" t="s">
        <v>40</v>
      </c>
      <c r="CPU120" s="124" t="s">
        <v>278</v>
      </c>
      <c r="CPV120" s="4">
        <v>45148</v>
      </c>
      <c r="CPW120" s="30" t="s">
        <v>277</v>
      </c>
      <c r="CPX120" s="42" t="s">
        <v>276</v>
      </c>
      <c r="CPY120" s="43">
        <v>9328249</v>
      </c>
      <c r="CPZ120" s="43">
        <v>8992634</v>
      </c>
      <c r="CQA120" s="101" t="s">
        <v>18</v>
      </c>
      <c r="CQB120" s="54">
        <f>335040000*33.33/100</f>
        <v>111668832</v>
      </c>
      <c r="CQC120" s="44">
        <v>25</v>
      </c>
      <c r="CQD120" s="54">
        <f>CQB120*0.75</f>
        <v>83751624</v>
      </c>
      <c r="CQE120" s="47">
        <f>241490000*33.33/100</f>
        <v>80488617</v>
      </c>
      <c r="CQF120" s="44">
        <v>25</v>
      </c>
      <c r="CQG120" s="47">
        <f>CQE120*0.75</f>
        <v>60366462.75</v>
      </c>
      <c r="CQH120" s="54">
        <f>CQD120+CQG120</f>
        <v>144118086.75</v>
      </c>
      <c r="CQI120" s="54">
        <v>100000000</v>
      </c>
      <c r="CQJ120" s="50" t="s">
        <v>40</v>
      </c>
      <c r="CQK120" s="124" t="s">
        <v>278</v>
      </c>
      <c r="CQL120" s="4">
        <v>45148</v>
      </c>
      <c r="CQM120" s="30" t="s">
        <v>277</v>
      </c>
      <c r="CQN120" s="42" t="s">
        <v>276</v>
      </c>
      <c r="CQO120" s="43">
        <v>9328249</v>
      </c>
      <c r="CQP120" s="43">
        <v>8992634</v>
      </c>
      <c r="CQQ120" s="101" t="s">
        <v>18</v>
      </c>
      <c r="CQR120" s="54">
        <f>335040000*33.33/100</f>
        <v>111668832</v>
      </c>
      <c r="CQS120" s="44">
        <v>25</v>
      </c>
      <c r="CQT120" s="54">
        <f>CQR120*0.75</f>
        <v>83751624</v>
      </c>
      <c r="CQU120" s="47">
        <f>241490000*33.33/100</f>
        <v>80488617</v>
      </c>
      <c r="CQV120" s="44">
        <v>25</v>
      </c>
      <c r="CQW120" s="47">
        <f>CQU120*0.75</f>
        <v>60366462.75</v>
      </c>
      <c r="CQX120" s="54">
        <f>CQT120+CQW120</f>
        <v>144118086.75</v>
      </c>
      <c r="CQY120" s="54">
        <v>100000000</v>
      </c>
      <c r="CQZ120" s="50" t="s">
        <v>40</v>
      </c>
      <c r="CRA120" s="124" t="s">
        <v>278</v>
      </c>
      <c r="CRB120" s="4">
        <v>45148</v>
      </c>
      <c r="CRC120" s="30" t="s">
        <v>277</v>
      </c>
      <c r="CRD120" s="42" t="s">
        <v>276</v>
      </c>
      <c r="CRE120" s="43">
        <v>9328249</v>
      </c>
      <c r="CRF120" s="43">
        <v>8992634</v>
      </c>
      <c r="CRG120" s="101" t="s">
        <v>18</v>
      </c>
      <c r="CRH120" s="54">
        <f>335040000*33.33/100</f>
        <v>111668832</v>
      </c>
      <c r="CRI120" s="44">
        <v>25</v>
      </c>
      <c r="CRJ120" s="54">
        <f>CRH120*0.75</f>
        <v>83751624</v>
      </c>
      <c r="CRK120" s="47">
        <f>241490000*33.33/100</f>
        <v>80488617</v>
      </c>
      <c r="CRL120" s="44">
        <v>25</v>
      </c>
      <c r="CRM120" s="47">
        <f>CRK120*0.75</f>
        <v>60366462.75</v>
      </c>
      <c r="CRN120" s="54">
        <f>CRJ120+CRM120</f>
        <v>144118086.75</v>
      </c>
      <c r="CRO120" s="54">
        <v>100000000</v>
      </c>
      <c r="CRP120" s="50" t="s">
        <v>40</v>
      </c>
      <c r="CRQ120" s="124" t="s">
        <v>278</v>
      </c>
      <c r="CRR120" s="4">
        <v>45148</v>
      </c>
      <c r="CRS120" s="30" t="s">
        <v>277</v>
      </c>
      <c r="CRT120" s="42" t="s">
        <v>276</v>
      </c>
      <c r="CRU120" s="43">
        <v>9328249</v>
      </c>
      <c r="CRV120" s="43">
        <v>8992634</v>
      </c>
      <c r="CRW120" s="101" t="s">
        <v>18</v>
      </c>
      <c r="CRX120" s="54">
        <f>335040000*33.33/100</f>
        <v>111668832</v>
      </c>
      <c r="CRY120" s="44">
        <v>25</v>
      </c>
      <c r="CRZ120" s="54">
        <f>CRX120*0.75</f>
        <v>83751624</v>
      </c>
      <c r="CSA120" s="47">
        <f>241490000*33.33/100</f>
        <v>80488617</v>
      </c>
      <c r="CSB120" s="44">
        <v>25</v>
      </c>
      <c r="CSC120" s="47">
        <f>CSA120*0.75</f>
        <v>60366462.75</v>
      </c>
      <c r="CSD120" s="54">
        <f>CRZ120+CSC120</f>
        <v>144118086.75</v>
      </c>
      <c r="CSE120" s="54">
        <v>100000000</v>
      </c>
      <c r="CSF120" s="50" t="s">
        <v>40</v>
      </c>
      <c r="CSG120" s="124" t="s">
        <v>278</v>
      </c>
      <c r="CSH120" s="4">
        <v>45148</v>
      </c>
      <c r="CSI120" s="30" t="s">
        <v>277</v>
      </c>
      <c r="CSJ120" s="42" t="s">
        <v>276</v>
      </c>
      <c r="CSK120" s="43">
        <v>9328249</v>
      </c>
      <c r="CSL120" s="43">
        <v>8992634</v>
      </c>
      <c r="CSM120" s="101" t="s">
        <v>18</v>
      </c>
      <c r="CSN120" s="54">
        <f>335040000*33.33/100</f>
        <v>111668832</v>
      </c>
      <c r="CSO120" s="44">
        <v>25</v>
      </c>
      <c r="CSP120" s="54">
        <f>CSN120*0.75</f>
        <v>83751624</v>
      </c>
      <c r="CSQ120" s="47">
        <f>241490000*33.33/100</f>
        <v>80488617</v>
      </c>
      <c r="CSR120" s="44">
        <v>25</v>
      </c>
      <c r="CSS120" s="47">
        <f>CSQ120*0.75</f>
        <v>60366462.75</v>
      </c>
      <c r="CST120" s="54">
        <f>CSP120+CSS120</f>
        <v>144118086.75</v>
      </c>
      <c r="CSU120" s="54">
        <v>100000000</v>
      </c>
      <c r="CSV120" s="50" t="s">
        <v>40</v>
      </c>
      <c r="CSW120" s="124" t="s">
        <v>278</v>
      </c>
      <c r="CSX120" s="4">
        <v>45148</v>
      </c>
      <c r="CSY120" s="30" t="s">
        <v>277</v>
      </c>
      <c r="CSZ120" s="42" t="s">
        <v>276</v>
      </c>
      <c r="CTA120" s="43">
        <v>9328249</v>
      </c>
      <c r="CTB120" s="43">
        <v>8992634</v>
      </c>
      <c r="CTC120" s="101" t="s">
        <v>18</v>
      </c>
      <c r="CTD120" s="54">
        <f>335040000*33.33/100</f>
        <v>111668832</v>
      </c>
      <c r="CTE120" s="44">
        <v>25</v>
      </c>
      <c r="CTF120" s="54">
        <f>CTD120*0.75</f>
        <v>83751624</v>
      </c>
      <c r="CTG120" s="47">
        <f>241490000*33.33/100</f>
        <v>80488617</v>
      </c>
      <c r="CTH120" s="44">
        <v>25</v>
      </c>
      <c r="CTI120" s="47">
        <f>CTG120*0.75</f>
        <v>60366462.75</v>
      </c>
      <c r="CTJ120" s="54">
        <f>CTF120+CTI120</f>
        <v>144118086.75</v>
      </c>
      <c r="CTK120" s="54">
        <v>100000000</v>
      </c>
      <c r="CTL120" s="50" t="s">
        <v>40</v>
      </c>
      <c r="CTM120" s="124" t="s">
        <v>278</v>
      </c>
      <c r="CTN120" s="4">
        <v>45148</v>
      </c>
      <c r="CTO120" s="30" t="s">
        <v>277</v>
      </c>
      <c r="CTP120" s="42" t="s">
        <v>276</v>
      </c>
      <c r="CTQ120" s="43">
        <v>9328249</v>
      </c>
      <c r="CTR120" s="43">
        <v>8992634</v>
      </c>
      <c r="CTS120" s="101" t="s">
        <v>18</v>
      </c>
      <c r="CTT120" s="54">
        <f>335040000*33.33/100</f>
        <v>111668832</v>
      </c>
      <c r="CTU120" s="44">
        <v>25</v>
      </c>
      <c r="CTV120" s="54">
        <f>CTT120*0.75</f>
        <v>83751624</v>
      </c>
      <c r="CTW120" s="47">
        <f>241490000*33.33/100</f>
        <v>80488617</v>
      </c>
      <c r="CTX120" s="44">
        <v>25</v>
      </c>
      <c r="CTY120" s="47">
        <f>CTW120*0.75</f>
        <v>60366462.75</v>
      </c>
      <c r="CTZ120" s="54">
        <f>CTV120+CTY120</f>
        <v>144118086.75</v>
      </c>
      <c r="CUA120" s="54">
        <v>100000000</v>
      </c>
      <c r="CUB120" s="50" t="s">
        <v>40</v>
      </c>
      <c r="CUC120" s="124" t="s">
        <v>278</v>
      </c>
      <c r="CUD120" s="4">
        <v>45148</v>
      </c>
      <c r="CUE120" s="30" t="s">
        <v>277</v>
      </c>
      <c r="CUF120" s="42" t="s">
        <v>276</v>
      </c>
      <c r="CUG120" s="43">
        <v>9328249</v>
      </c>
      <c r="CUH120" s="43">
        <v>8992634</v>
      </c>
      <c r="CUI120" s="101" t="s">
        <v>18</v>
      </c>
      <c r="CUJ120" s="54">
        <f>335040000*33.33/100</f>
        <v>111668832</v>
      </c>
      <c r="CUK120" s="44">
        <v>25</v>
      </c>
      <c r="CUL120" s="54">
        <f>CUJ120*0.75</f>
        <v>83751624</v>
      </c>
      <c r="CUM120" s="47">
        <f>241490000*33.33/100</f>
        <v>80488617</v>
      </c>
      <c r="CUN120" s="44">
        <v>25</v>
      </c>
      <c r="CUO120" s="47">
        <f>CUM120*0.75</f>
        <v>60366462.75</v>
      </c>
      <c r="CUP120" s="54">
        <f>CUL120+CUO120</f>
        <v>144118086.75</v>
      </c>
      <c r="CUQ120" s="54">
        <v>100000000</v>
      </c>
      <c r="CUR120" s="50" t="s">
        <v>40</v>
      </c>
      <c r="CUS120" s="124" t="s">
        <v>278</v>
      </c>
      <c r="CUT120" s="4">
        <v>45148</v>
      </c>
      <c r="CUU120" s="30" t="s">
        <v>277</v>
      </c>
      <c r="CUV120" s="42" t="s">
        <v>276</v>
      </c>
      <c r="CUW120" s="43">
        <v>9328249</v>
      </c>
      <c r="CUX120" s="43">
        <v>8992634</v>
      </c>
      <c r="CUY120" s="101" t="s">
        <v>18</v>
      </c>
      <c r="CUZ120" s="54">
        <f>335040000*33.33/100</f>
        <v>111668832</v>
      </c>
      <c r="CVA120" s="44">
        <v>25</v>
      </c>
      <c r="CVB120" s="54">
        <f>CUZ120*0.75</f>
        <v>83751624</v>
      </c>
      <c r="CVC120" s="47">
        <f>241490000*33.33/100</f>
        <v>80488617</v>
      </c>
      <c r="CVD120" s="44">
        <v>25</v>
      </c>
      <c r="CVE120" s="47">
        <f>CVC120*0.75</f>
        <v>60366462.75</v>
      </c>
      <c r="CVF120" s="54">
        <f>CVB120+CVE120</f>
        <v>144118086.75</v>
      </c>
      <c r="CVG120" s="54">
        <v>100000000</v>
      </c>
      <c r="CVH120" s="50" t="s">
        <v>40</v>
      </c>
      <c r="CVI120" s="124" t="s">
        <v>278</v>
      </c>
      <c r="CVJ120" s="4">
        <v>45148</v>
      </c>
      <c r="CVK120" s="30" t="s">
        <v>277</v>
      </c>
      <c r="CVL120" s="42" t="s">
        <v>276</v>
      </c>
      <c r="CVM120" s="43">
        <v>9328249</v>
      </c>
      <c r="CVN120" s="43">
        <v>8992634</v>
      </c>
      <c r="CVO120" s="101" t="s">
        <v>18</v>
      </c>
      <c r="CVP120" s="54">
        <f>335040000*33.33/100</f>
        <v>111668832</v>
      </c>
      <c r="CVQ120" s="44">
        <v>25</v>
      </c>
      <c r="CVR120" s="54">
        <f>CVP120*0.75</f>
        <v>83751624</v>
      </c>
      <c r="CVS120" s="47">
        <f>241490000*33.33/100</f>
        <v>80488617</v>
      </c>
      <c r="CVT120" s="44">
        <v>25</v>
      </c>
      <c r="CVU120" s="47">
        <f>CVS120*0.75</f>
        <v>60366462.75</v>
      </c>
      <c r="CVV120" s="54">
        <f>CVR120+CVU120</f>
        <v>144118086.75</v>
      </c>
      <c r="CVW120" s="54">
        <v>100000000</v>
      </c>
      <c r="CVX120" s="50" t="s">
        <v>40</v>
      </c>
      <c r="CVY120" s="124" t="s">
        <v>278</v>
      </c>
      <c r="CVZ120" s="4">
        <v>45148</v>
      </c>
      <c r="CWA120" s="30" t="s">
        <v>277</v>
      </c>
      <c r="CWB120" s="42" t="s">
        <v>276</v>
      </c>
      <c r="CWC120" s="43">
        <v>9328249</v>
      </c>
      <c r="CWD120" s="43">
        <v>8992634</v>
      </c>
      <c r="CWE120" s="101" t="s">
        <v>18</v>
      </c>
      <c r="CWF120" s="54">
        <f>335040000*33.33/100</f>
        <v>111668832</v>
      </c>
      <c r="CWG120" s="44">
        <v>25</v>
      </c>
      <c r="CWH120" s="54">
        <f>CWF120*0.75</f>
        <v>83751624</v>
      </c>
      <c r="CWI120" s="47">
        <f>241490000*33.33/100</f>
        <v>80488617</v>
      </c>
      <c r="CWJ120" s="44">
        <v>25</v>
      </c>
      <c r="CWK120" s="47">
        <f>CWI120*0.75</f>
        <v>60366462.75</v>
      </c>
      <c r="CWL120" s="54">
        <f>CWH120+CWK120</f>
        <v>144118086.75</v>
      </c>
      <c r="CWM120" s="54">
        <v>100000000</v>
      </c>
      <c r="CWN120" s="50" t="s">
        <v>40</v>
      </c>
      <c r="CWO120" s="124" t="s">
        <v>278</v>
      </c>
      <c r="CWP120" s="4">
        <v>45148</v>
      </c>
      <c r="CWQ120" s="30" t="s">
        <v>277</v>
      </c>
      <c r="CWR120" s="42" t="s">
        <v>276</v>
      </c>
      <c r="CWS120" s="43">
        <v>9328249</v>
      </c>
      <c r="CWT120" s="43">
        <v>8992634</v>
      </c>
      <c r="CWU120" s="101" t="s">
        <v>18</v>
      </c>
      <c r="CWV120" s="54">
        <f>335040000*33.33/100</f>
        <v>111668832</v>
      </c>
      <c r="CWW120" s="44">
        <v>25</v>
      </c>
      <c r="CWX120" s="54">
        <f>CWV120*0.75</f>
        <v>83751624</v>
      </c>
      <c r="CWY120" s="47">
        <f>241490000*33.33/100</f>
        <v>80488617</v>
      </c>
      <c r="CWZ120" s="44">
        <v>25</v>
      </c>
      <c r="CXA120" s="47">
        <f>CWY120*0.75</f>
        <v>60366462.75</v>
      </c>
      <c r="CXB120" s="54">
        <f>CWX120+CXA120</f>
        <v>144118086.75</v>
      </c>
      <c r="CXC120" s="54">
        <v>100000000</v>
      </c>
      <c r="CXD120" s="50" t="s">
        <v>40</v>
      </c>
      <c r="CXE120" s="124" t="s">
        <v>278</v>
      </c>
      <c r="CXF120" s="4">
        <v>45148</v>
      </c>
      <c r="CXG120" s="30" t="s">
        <v>277</v>
      </c>
      <c r="CXH120" s="42" t="s">
        <v>276</v>
      </c>
      <c r="CXI120" s="43">
        <v>9328249</v>
      </c>
      <c r="CXJ120" s="43">
        <v>8992634</v>
      </c>
      <c r="CXK120" s="101" t="s">
        <v>18</v>
      </c>
      <c r="CXL120" s="54">
        <f>335040000*33.33/100</f>
        <v>111668832</v>
      </c>
      <c r="CXM120" s="44">
        <v>25</v>
      </c>
      <c r="CXN120" s="54">
        <f>CXL120*0.75</f>
        <v>83751624</v>
      </c>
      <c r="CXO120" s="47">
        <f>241490000*33.33/100</f>
        <v>80488617</v>
      </c>
      <c r="CXP120" s="44">
        <v>25</v>
      </c>
      <c r="CXQ120" s="47">
        <f>CXO120*0.75</f>
        <v>60366462.75</v>
      </c>
      <c r="CXR120" s="54">
        <f>CXN120+CXQ120</f>
        <v>144118086.75</v>
      </c>
      <c r="CXS120" s="54">
        <v>100000000</v>
      </c>
      <c r="CXT120" s="50" t="s">
        <v>40</v>
      </c>
      <c r="CXU120" s="124" t="s">
        <v>278</v>
      </c>
      <c r="CXV120" s="4">
        <v>45148</v>
      </c>
      <c r="CXW120" s="30" t="s">
        <v>277</v>
      </c>
      <c r="CXX120" s="42" t="s">
        <v>276</v>
      </c>
      <c r="CXY120" s="43">
        <v>9328249</v>
      </c>
      <c r="CXZ120" s="43">
        <v>8992634</v>
      </c>
      <c r="CYA120" s="101" t="s">
        <v>18</v>
      </c>
      <c r="CYB120" s="54">
        <f>335040000*33.33/100</f>
        <v>111668832</v>
      </c>
      <c r="CYC120" s="44">
        <v>25</v>
      </c>
      <c r="CYD120" s="54">
        <f>CYB120*0.75</f>
        <v>83751624</v>
      </c>
      <c r="CYE120" s="47">
        <f>241490000*33.33/100</f>
        <v>80488617</v>
      </c>
      <c r="CYF120" s="44">
        <v>25</v>
      </c>
      <c r="CYG120" s="47">
        <f>CYE120*0.75</f>
        <v>60366462.75</v>
      </c>
      <c r="CYH120" s="54">
        <f>CYD120+CYG120</f>
        <v>144118086.75</v>
      </c>
      <c r="CYI120" s="54">
        <v>100000000</v>
      </c>
      <c r="CYJ120" s="50" t="s">
        <v>40</v>
      </c>
      <c r="CYK120" s="124" t="s">
        <v>278</v>
      </c>
      <c r="CYL120" s="4">
        <v>45148</v>
      </c>
      <c r="CYM120" s="30" t="s">
        <v>277</v>
      </c>
      <c r="CYN120" s="42" t="s">
        <v>276</v>
      </c>
      <c r="CYO120" s="43">
        <v>9328249</v>
      </c>
      <c r="CYP120" s="43">
        <v>8992634</v>
      </c>
      <c r="CYQ120" s="101" t="s">
        <v>18</v>
      </c>
      <c r="CYR120" s="54">
        <f>335040000*33.33/100</f>
        <v>111668832</v>
      </c>
      <c r="CYS120" s="44">
        <v>25</v>
      </c>
      <c r="CYT120" s="54">
        <f>CYR120*0.75</f>
        <v>83751624</v>
      </c>
      <c r="CYU120" s="47">
        <f>241490000*33.33/100</f>
        <v>80488617</v>
      </c>
      <c r="CYV120" s="44">
        <v>25</v>
      </c>
      <c r="CYW120" s="47">
        <f>CYU120*0.75</f>
        <v>60366462.75</v>
      </c>
      <c r="CYX120" s="54">
        <f>CYT120+CYW120</f>
        <v>144118086.75</v>
      </c>
      <c r="CYY120" s="54">
        <v>100000000</v>
      </c>
      <c r="CYZ120" s="50" t="s">
        <v>40</v>
      </c>
      <c r="CZA120" s="124" t="s">
        <v>278</v>
      </c>
      <c r="CZB120" s="4">
        <v>45148</v>
      </c>
      <c r="CZC120" s="30" t="s">
        <v>277</v>
      </c>
      <c r="CZD120" s="42" t="s">
        <v>276</v>
      </c>
      <c r="CZE120" s="43">
        <v>9328249</v>
      </c>
      <c r="CZF120" s="43">
        <v>8992634</v>
      </c>
      <c r="CZG120" s="101" t="s">
        <v>18</v>
      </c>
      <c r="CZH120" s="54">
        <f>335040000*33.33/100</f>
        <v>111668832</v>
      </c>
      <c r="CZI120" s="44">
        <v>25</v>
      </c>
      <c r="CZJ120" s="54">
        <f>CZH120*0.75</f>
        <v>83751624</v>
      </c>
      <c r="CZK120" s="47">
        <f>241490000*33.33/100</f>
        <v>80488617</v>
      </c>
      <c r="CZL120" s="44">
        <v>25</v>
      </c>
      <c r="CZM120" s="47">
        <f>CZK120*0.75</f>
        <v>60366462.75</v>
      </c>
      <c r="CZN120" s="54">
        <f>CZJ120+CZM120</f>
        <v>144118086.75</v>
      </c>
      <c r="CZO120" s="54">
        <v>100000000</v>
      </c>
      <c r="CZP120" s="50" t="s">
        <v>40</v>
      </c>
      <c r="CZQ120" s="124" t="s">
        <v>278</v>
      </c>
      <c r="CZR120" s="4">
        <v>45148</v>
      </c>
      <c r="CZS120" s="30" t="s">
        <v>277</v>
      </c>
      <c r="CZT120" s="42" t="s">
        <v>276</v>
      </c>
      <c r="CZU120" s="43">
        <v>9328249</v>
      </c>
      <c r="CZV120" s="43">
        <v>8992634</v>
      </c>
      <c r="CZW120" s="101" t="s">
        <v>18</v>
      </c>
      <c r="CZX120" s="54">
        <f>335040000*33.33/100</f>
        <v>111668832</v>
      </c>
      <c r="CZY120" s="44">
        <v>25</v>
      </c>
      <c r="CZZ120" s="54">
        <f>CZX120*0.75</f>
        <v>83751624</v>
      </c>
      <c r="DAA120" s="47">
        <f>241490000*33.33/100</f>
        <v>80488617</v>
      </c>
      <c r="DAB120" s="44">
        <v>25</v>
      </c>
      <c r="DAC120" s="47">
        <f>DAA120*0.75</f>
        <v>60366462.75</v>
      </c>
      <c r="DAD120" s="54">
        <f>CZZ120+DAC120</f>
        <v>144118086.75</v>
      </c>
      <c r="DAE120" s="54">
        <v>100000000</v>
      </c>
      <c r="DAF120" s="50" t="s">
        <v>40</v>
      </c>
      <c r="DAG120" s="124" t="s">
        <v>278</v>
      </c>
      <c r="DAH120" s="4">
        <v>45148</v>
      </c>
      <c r="DAI120" s="30" t="s">
        <v>277</v>
      </c>
      <c r="DAJ120" s="42" t="s">
        <v>276</v>
      </c>
      <c r="DAK120" s="43">
        <v>9328249</v>
      </c>
      <c r="DAL120" s="43">
        <v>8992634</v>
      </c>
      <c r="DAM120" s="101" t="s">
        <v>18</v>
      </c>
      <c r="DAN120" s="54">
        <f>335040000*33.33/100</f>
        <v>111668832</v>
      </c>
      <c r="DAO120" s="44">
        <v>25</v>
      </c>
      <c r="DAP120" s="54">
        <f>DAN120*0.75</f>
        <v>83751624</v>
      </c>
      <c r="DAQ120" s="47">
        <f>241490000*33.33/100</f>
        <v>80488617</v>
      </c>
      <c r="DAR120" s="44">
        <v>25</v>
      </c>
      <c r="DAS120" s="47">
        <f>DAQ120*0.75</f>
        <v>60366462.75</v>
      </c>
      <c r="DAT120" s="54">
        <f>DAP120+DAS120</f>
        <v>144118086.75</v>
      </c>
      <c r="DAU120" s="54">
        <v>100000000</v>
      </c>
      <c r="DAV120" s="50" t="s">
        <v>40</v>
      </c>
      <c r="DAW120" s="124" t="s">
        <v>278</v>
      </c>
      <c r="DAX120" s="4">
        <v>45148</v>
      </c>
      <c r="DAY120" s="30" t="s">
        <v>277</v>
      </c>
      <c r="DAZ120" s="42" t="s">
        <v>276</v>
      </c>
      <c r="DBA120" s="43">
        <v>9328249</v>
      </c>
      <c r="DBB120" s="43">
        <v>8992634</v>
      </c>
      <c r="DBC120" s="101" t="s">
        <v>18</v>
      </c>
      <c r="DBD120" s="54">
        <f>335040000*33.33/100</f>
        <v>111668832</v>
      </c>
      <c r="DBE120" s="44">
        <v>25</v>
      </c>
      <c r="DBF120" s="54">
        <f>DBD120*0.75</f>
        <v>83751624</v>
      </c>
      <c r="DBG120" s="47">
        <f>241490000*33.33/100</f>
        <v>80488617</v>
      </c>
      <c r="DBH120" s="44">
        <v>25</v>
      </c>
      <c r="DBI120" s="47">
        <f>DBG120*0.75</f>
        <v>60366462.75</v>
      </c>
      <c r="DBJ120" s="54">
        <f>DBF120+DBI120</f>
        <v>144118086.75</v>
      </c>
      <c r="DBK120" s="54">
        <v>100000000</v>
      </c>
      <c r="DBL120" s="50" t="s">
        <v>40</v>
      </c>
      <c r="DBM120" s="124" t="s">
        <v>278</v>
      </c>
      <c r="DBN120" s="4">
        <v>45148</v>
      </c>
      <c r="DBO120" s="30" t="s">
        <v>277</v>
      </c>
      <c r="DBP120" s="42" t="s">
        <v>276</v>
      </c>
      <c r="DBQ120" s="43">
        <v>9328249</v>
      </c>
      <c r="DBR120" s="43">
        <v>8992634</v>
      </c>
      <c r="DBS120" s="101" t="s">
        <v>18</v>
      </c>
      <c r="DBT120" s="54">
        <f>335040000*33.33/100</f>
        <v>111668832</v>
      </c>
      <c r="DBU120" s="44">
        <v>25</v>
      </c>
      <c r="DBV120" s="54">
        <f>DBT120*0.75</f>
        <v>83751624</v>
      </c>
      <c r="DBW120" s="47">
        <f>241490000*33.33/100</f>
        <v>80488617</v>
      </c>
      <c r="DBX120" s="44">
        <v>25</v>
      </c>
      <c r="DBY120" s="47">
        <f>DBW120*0.75</f>
        <v>60366462.75</v>
      </c>
      <c r="DBZ120" s="54">
        <f>DBV120+DBY120</f>
        <v>144118086.75</v>
      </c>
      <c r="DCA120" s="54">
        <v>100000000</v>
      </c>
      <c r="DCB120" s="50" t="s">
        <v>40</v>
      </c>
      <c r="DCC120" s="124" t="s">
        <v>278</v>
      </c>
      <c r="DCD120" s="4">
        <v>45148</v>
      </c>
      <c r="DCE120" s="30" t="s">
        <v>277</v>
      </c>
      <c r="DCF120" s="42" t="s">
        <v>276</v>
      </c>
      <c r="DCG120" s="43">
        <v>9328249</v>
      </c>
      <c r="DCH120" s="43">
        <v>8992634</v>
      </c>
      <c r="DCI120" s="101" t="s">
        <v>18</v>
      </c>
      <c r="DCJ120" s="54">
        <f>335040000*33.33/100</f>
        <v>111668832</v>
      </c>
      <c r="DCK120" s="44">
        <v>25</v>
      </c>
      <c r="DCL120" s="54">
        <f>DCJ120*0.75</f>
        <v>83751624</v>
      </c>
      <c r="DCM120" s="47">
        <f>241490000*33.33/100</f>
        <v>80488617</v>
      </c>
      <c r="DCN120" s="44">
        <v>25</v>
      </c>
      <c r="DCO120" s="47">
        <f>DCM120*0.75</f>
        <v>60366462.75</v>
      </c>
      <c r="DCP120" s="54">
        <f>DCL120+DCO120</f>
        <v>144118086.75</v>
      </c>
      <c r="DCQ120" s="54">
        <v>100000000</v>
      </c>
      <c r="DCR120" s="50" t="s">
        <v>40</v>
      </c>
      <c r="DCS120" s="124" t="s">
        <v>278</v>
      </c>
      <c r="DCT120" s="4">
        <v>45148</v>
      </c>
      <c r="DCU120" s="30" t="s">
        <v>277</v>
      </c>
      <c r="DCV120" s="42" t="s">
        <v>276</v>
      </c>
      <c r="DCW120" s="43">
        <v>9328249</v>
      </c>
      <c r="DCX120" s="43">
        <v>8992634</v>
      </c>
      <c r="DCY120" s="101" t="s">
        <v>18</v>
      </c>
      <c r="DCZ120" s="54">
        <f>335040000*33.33/100</f>
        <v>111668832</v>
      </c>
      <c r="DDA120" s="44">
        <v>25</v>
      </c>
      <c r="DDB120" s="54">
        <f>DCZ120*0.75</f>
        <v>83751624</v>
      </c>
      <c r="DDC120" s="47">
        <f>241490000*33.33/100</f>
        <v>80488617</v>
      </c>
      <c r="DDD120" s="44">
        <v>25</v>
      </c>
      <c r="DDE120" s="47">
        <f>DDC120*0.75</f>
        <v>60366462.75</v>
      </c>
      <c r="DDF120" s="54">
        <f>DDB120+DDE120</f>
        <v>144118086.75</v>
      </c>
      <c r="DDG120" s="54">
        <v>100000000</v>
      </c>
      <c r="DDH120" s="50" t="s">
        <v>40</v>
      </c>
      <c r="DDI120" s="124" t="s">
        <v>278</v>
      </c>
      <c r="DDJ120" s="4">
        <v>45148</v>
      </c>
      <c r="DDK120" s="30" t="s">
        <v>277</v>
      </c>
      <c r="DDL120" s="42" t="s">
        <v>276</v>
      </c>
      <c r="DDM120" s="43">
        <v>9328249</v>
      </c>
      <c r="DDN120" s="43">
        <v>8992634</v>
      </c>
      <c r="DDO120" s="101" t="s">
        <v>18</v>
      </c>
      <c r="DDP120" s="54">
        <f>335040000*33.33/100</f>
        <v>111668832</v>
      </c>
      <c r="DDQ120" s="44">
        <v>25</v>
      </c>
      <c r="DDR120" s="54">
        <f>DDP120*0.75</f>
        <v>83751624</v>
      </c>
      <c r="DDS120" s="47">
        <f>241490000*33.33/100</f>
        <v>80488617</v>
      </c>
      <c r="DDT120" s="44">
        <v>25</v>
      </c>
      <c r="DDU120" s="47">
        <f>DDS120*0.75</f>
        <v>60366462.75</v>
      </c>
      <c r="DDV120" s="54">
        <f>DDR120+DDU120</f>
        <v>144118086.75</v>
      </c>
      <c r="DDW120" s="54">
        <v>100000000</v>
      </c>
      <c r="DDX120" s="50" t="s">
        <v>40</v>
      </c>
      <c r="DDY120" s="124" t="s">
        <v>278</v>
      </c>
      <c r="DDZ120" s="4">
        <v>45148</v>
      </c>
      <c r="DEA120" s="30" t="s">
        <v>277</v>
      </c>
      <c r="DEB120" s="42" t="s">
        <v>276</v>
      </c>
      <c r="DEC120" s="43">
        <v>9328249</v>
      </c>
      <c r="DED120" s="43">
        <v>8992634</v>
      </c>
      <c r="DEE120" s="101" t="s">
        <v>18</v>
      </c>
      <c r="DEF120" s="54">
        <f>335040000*33.33/100</f>
        <v>111668832</v>
      </c>
      <c r="DEG120" s="44">
        <v>25</v>
      </c>
      <c r="DEH120" s="54">
        <f>DEF120*0.75</f>
        <v>83751624</v>
      </c>
      <c r="DEI120" s="47">
        <f>241490000*33.33/100</f>
        <v>80488617</v>
      </c>
      <c r="DEJ120" s="44">
        <v>25</v>
      </c>
      <c r="DEK120" s="47">
        <f>DEI120*0.75</f>
        <v>60366462.75</v>
      </c>
      <c r="DEL120" s="54">
        <f>DEH120+DEK120</f>
        <v>144118086.75</v>
      </c>
      <c r="DEM120" s="54">
        <v>100000000</v>
      </c>
      <c r="DEN120" s="50" t="s">
        <v>40</v>
      </c>
      <c r="DEO120" s="124" t="s">
        <v>278</v>
      </c>
      <c r="DEP120" s="4">
        <v>45148</v>
      </c>
      <c r="DEQ120" s="30" t="s">
        <v>277</v>
      </c>
      <c r="DER120" s="42" t="s">
        <v>276</v>
      </c>
      <c r="DES120" s="43">
        <v>9328249</v>
      </c>
      <c r="DET120" s="43">
        <v>8992634</v>
      </c>
      <c r="DEU120" s="101" t="s">
        <v>18</v>
      </c>
      <c r="DEV120" s="54">
        <f>335040000*33.33/100</f>
        <v>111668832</v>
      </c>
      <c r="DEW120" s="44">
        <v>25</v>
      </c>
      <c r="DEX120" s="54">
        <f>DEV120*0.75</f>
        <v>83751624</v>
      </c>
      <c r="DEY120" s="47">
        <f>241490000*33.33/100</f>
        <v>80488617</v>
      </c>
      <c r="DEZ120" s="44">
        <v>25</v>
      </c>
      <c r="DFA120" s="47">
        <f>DEY120*0.75</f>
        <v>60366462.75</v>
      </c>
      <c r="DFB120" s="54">
        <f>DEX120+DFA120</f>
        <v>144118086.75</v>
      </c>
      <c r="DFC120" s="54">
        <v>100000000</v>
      </c>
      <c r="DFD120" s="50" t="s">
        <v>40</v>
      </c>
      <c r="DFE120" s="124" t="s">
        <v>278</v>
      </c>
      <c r="DFF120" s="4">
        <v>45148</v>
      </c>
      <c r="DFG120" s="30" t="s">
        <v>277</v>
      </c>
      <c r="DFH120" s="42" t="s">
        <v>276</v>
      </c>
      <c r="DFI120" s="43">
        <v>9328249</v>
      </c>
      <c r="DFJ120" s="43">
        <v>8992634</v>
      </c>
      <c r="DFK120" s="101" t="s">
        <v>18</v>
      </c>
      <c r="DFL120" s="54">
        <f>335040000*33.33/100</f>
        <v>111668832</v>
      </c>
      <c r="DFM120" s="44">
        <v>25</v>
      </c>
      <c r="DFN120" s="54">
        <f>DFL120*0.75</f>
        <v>83751624</v>
      </c>
      <c r="DFO120" s="47">
        <f>241490000*33.33/100</f>
        <v>80488617</v>
      </c>
      <c r="DFP120" s="44">
        <v>25</v>
      </c>
      <c r="DFQ120" s="47">
        <f>DFO120*0.75</f>
        <v>60366462.75</v>
      </c>
      <c r="DFR120" s="54">
        <f>DFN120+DFQ120</f>
        <v>144118086.75</v>
      </c>
      <c r="DFS120" s="54">
        <v>100000000</v>
      </c>
      <c r="DFT120" s="50" t="s">
        <v>40</v>
      </c>
      <c r="DFU120" s="124" t="s">
        <v>278</v>
      </c>
      <c r="DFV120" s="4">
        <v>45148</v>
      </c>
      <c r="DFW120" s="30" t="s">
        <v>277</v>
      </c>
      <c r="DFX120" s="42" t="s">
        <v>276</v>
      </c>
      <c r="DFY120" s="43">
        <v>9328249</v>
      </c>
      <c r="DFZ120" s="43">
        <v>8992634</v>
      </c>
      <c r="DGA120" s="101" t="s">
        <v>18</v>
      </c>
      <c r="DGB120" s="54">
        <f>335040000*33.33/100</f>
        <v>111668832</v>
      </c>
      <c r="DGC120" s="44">
        <v>25</v>
      </c>
      <c r="DGD120" s="54">
        <f>DGB120*0.75</f>
        <v>83751624</v>
      </c>
      <c r="DGE120" s="47">
        <f>241490000*33.33/100</f>
        <v>80488617</v>
      </c>
      <c r="DGF120" s="44">
        <v>25</v>
      </c>
      <c r="DGG120" s="47">
        <f>DGE120*0.75</f>
        <v>60366462.75</v>
      </c>
      <c r="DGH120" s="54">
        <f>DGD120+DGG120</f>
        <v>144118086.75</v>
      </c>
      <c r="DGI120" s="54">
        <v>100000000</v>
      </c>
      <c r="DGJ120" s="50" t="s">
        <v>40</v>
      </c>
      <c r="DGK120" s="124" t="s">
        <v>278</v>
      </c>
      <c r="DGL120" s="4">
        <v>45148</v>
      </c>
      <c r="DGM120" s="30" t="s">
        <v>277</v>
      </c>
      <c r="DGN120" s="42" t="s">
        <v>276</v>
      </c>
      <c r="DGO120" s="43">
        <v>9328249</v>
      </c>
      <c r="DGP120" s="43">
        <v>8992634</v>
      </c>
      <c r="DGQ120" s="101" t="s">
        <v>18</v>
      </c>
      <c r="DGR120" s="54">
        <f>335040000*33.33/100</f>
        <v>111668832</v>
      </c>
      <c r="DGS120" s="44">
        <v>25</v>
      </c>
      <c r="DGT120" s="54">
        <f>DGR120*0.75</f>
        <v>83751624</v>
      </c>
      <c r="DGU120" s="47">
        <f>241490000*33.33/100</f>
        <v>80488617</v>
      </c>
      <c r="DGV120" s="44">
        <v>25</v>
      </c>
      <c r="DGW120" s="47">
        <f>DGU120*0.75</f>
        <v>60366462.75</v>
      </c>
      <c r="DGX120" s="54">
        <f>DGT120+DGW120</f>
        <v>144118086.75</v>
      </c>
      <c r="DGY120" s="54">
        <v>100000000</v>
      </c>
      <c r="DGZ120" s="50" t="s">
        <v>40</v>
      </c>
      <c r="DHA120" s="124" t="s">
        <v>278</v>
      </c>
      <c r="DHB120" s="4">
        <v>45148</v>
      </c>
      <c r="DHC120" s="30" t="s">
        <v>277</v>
      </c>
      <c r="DHD120" s="42" t="s">
        <v>276</v>
      </c>
      <c r="DHE120" s="43">
        <v>9328249</v>
      </c>
      <c r="DHF120" s="43">
        <v>8992634</v>
      </c>
      <c r="DHG120" s="101" t="s">
        <v>18</v>
      </c>
      <c r="DHH120" s="54">
        <f>335040000*33.33/100</f>
        <v>111668832</v>
      </c>
      <c r="DHI120" s="44">
        <v>25</v>
      </c>
      <c r="DHJ120" s="54">
        <f>DHH120*0.75</f>
        <v>83751624</v>
      </c>
      <c r="DHK120" s="47">
        <f>241490000*33.33/100</f>
        <v>80488617</v>
      </c>
      <c r="DHL120" s="44">
        <v>25</v>
      </c>
      <c r="DHM120" s="47">
        <f>DHK120*0.75</f>
        <v>60366462.75</v>
      </c>
      <c r="DHN120" s="54">
        <f>DHJ120+DHM120</f>
        <v>144118086.75</v>
      </c>
      <c r="DHO120" s="54">
        <v>100000000</v>
      </c>
      <c r="DHP120" s="50" t="s">
        <v>40</v>
      </c>
      <c r="DHQ120" s="124" t="s">
        <v>278</v>
      </c>
      <c r="DHR120" s="4">
        <v>45148</v>
      </c>
      <c r="DHS120" s="30" t="s">
        <v>277</v>
      </c>
      <c r="DHT120" s="42" t="s">
        <v>276</v>
      </c>
      <c r="DHU120" s="43">
        <v>9328249</v>
      </c>
      <c r="DHV120" s="43">
        <v>8992634</v>
      </c>
      <c r="DHW120" s="101" t="s">
        <v>18</v>
      </c>
      <c r="DHX120" s="54">
        <f>335040000*33.33/100</f>
        <v>111668832</v>
      </c>
      <c r="DHY120" s="44">
        <v>25</v>
      </c>
      <c r="DHZ120" s="54">
        <f>DHX120*0.75</f>
        <v>83751624</v>
      </c>
      <c r="DIA120" s="47">
        <f>241490000*33.33/100</f>
        <v>80488617</v>
      </c>
      <c r="DIB120" s="44">
        <v>25</v>
      </c>
      <c r="DIC120" s="47">
        <f>DIA120*0.75</f>
        <v>60366462.75</v>
      </c>
      <c r="DID120" s="54">
        <f>DHZ120+DIC120</f>
        <v>144118086.75</v>
      </c>
      <c r="DIE120" s="54">
        <v>100000000</v>
      </c>
      <c r="DIF120" s="50" t="s">
        <v>40</v>
      </c>
      <c r="DIG120" s="124" t="s">
        <v>278</v>
      </c>
      <c r="DIH120" s="4">
        <v>45148</v>
      </c>
      <c r="DII120" s="30" t="s">
        <v>277</v>
      </c>
      <c r="DIJ120" s="42" t="s">
        <v>276</v>
      </c>
      <c r="DIK120" s="43">
        <v>9328249</v>
      </c>
      <c r="DIL120" s="43">
        <v>8992634</v>
      </c>
      <c r="DIM120" s="101" t="s">
        <v>18</v>
      </c>
      <c r="DIN120" s="54">
        <f>335040000*33.33/100</f>
        <v>111668832</v>
      </c>
      <c r="DIO120" s="44">
        <v>25</v>
      </c>
      <c r="DIP120" s="54">
        <f>DIN120*0.75</f>
        <v>83751624</v>
      </c>
      <c r="DIQ120" s="47">
        <f>241490000*33.33/100</f>
        <v>80488617</v>
      </c>
      <c r="DIR120" s="44">
        <v>25</v>
      </c>
      <c r="DIS120" s="47">
        <f>DIQ120*0.75</f>
        <v>60366462.75</v>
      </c>
      <c r="DIT120" s="54">
        <f>DIP120+DIS120</f>
        <v>144118086.75</v>
      </c>
      <c r="DIU120" s="54">
        <v>100000000</v>
      </c>
      <c r="DIV120" s="50" t="s">
        <v>40</v>
      </c>
      <c r="DIW120" s="124" t="s">
        <v>278</v>
      </c>
      <c r="DIX120" s="4">
        <v>45148</v>
      </c>
      <c r="DIY120" s="30" t="s">
        <v>277</v>
      </c>
      <c r="DIZ120" s="42" t="s">
        <v>276</v>
      </c>
      <c r="DJA120" s="43">
        <v>9328249</v>
      </c>
      <c r="DJB120" s="43">
        <v>8992634</v>
      </c>
      <c r="DJC120" s="101" t="s">
        <v>18</v>
      </c>
      <c r="DJD120" s="54">
        <f>335040000*33.33/100</f>
        <v>111668832</v>
      </c>
      <c r="DJE120" s="44">
        <v>25</v>
      </c>
      <c r="DJF120" s="54">
        <f>DJD120*0.75</f>
        <v>83751624</v>
      </c>
      <c r="DJG120" s="47">
        <f>241490000*33.33/100</f>
        <v>80488617</v>
      </c>
      <c r="DJH120" s="44">
        <v>25</v>
      </c>
      <c r="DJI120" s="47">
        <f>DJG120*0.75</f>
        <v>60366462.75</v>
      </c>
      <c r="DJJ120" s="54">
        <f>DJF120+DJI120</f>
        <v>144118086.75</v>
      </c>
      <c r="DJK120" s="54">
        <v>100000000</v>
      </c>
      <c r="DJL120" s="50" t="s">
        <v>40</v>
      </c>
      <c r="DJM120" s="124" t="s">
        <v>278</v>
      </c>
      <c r="DJN120" s="4">
        <v>45148</v>
      </c>
      <c r="DJO120" s="30" t="s">
        <v>277</v>
      </c>
      <c r="DJP120" s="42" t="s">
        <v>276</v>
      </c>
      <c r="DJQ120" s="43">
        <v>9328249</v>
      </c>
      <c r="DJR120" s="43">
        <v>8992634</v>
      </c>
      <c r="DJS120" s="101" t="s">
        <v>18</v>
      </c>
      <c r="DJT120" s="54">
        <f>335040000*33.33/100</f>
        <v>111668832</v>
      </c>
      <c r="DJU120" s="44">
        <v>25</v>
      </c>
      <c r="DJV120" s="54">
        <f>DJT120*0.75</f>
        <v>83751624</v>
      </c>
      <c r="DJW120" s="47">
        <f>241490000*33.33/100</f>
        <v>80488617</v>
      </c>
      <c r="DJX120" s="44">
        <v>25</v>
      </c>
      <c r="DJY120" s="47">
        <f>DJW120*0.75</f>
        <v>60366462.75</v>
      </c>
      <c r="DJZ120" s="54">
        <f>DJV120+DJY120</f>
        <v>144118086.75</v>
      </c>
      <c r="DKA120" s="54">
        <v>100000000</v>
      </c>
      <c r="DKB120" s="50" t="s">
        <v>40</v>
      </c>
      <c r="DKC120" s="124" t="s">
        <v>278</v>
      </c>
      <c r="DKD120" s="4">
        <v>45148</v>
      </c>
      <c r="DKE120" s="30" t="s">
        <v>277</v>
      </c>
      <c r="DKF120" s="42" t="s">
        <v>276</v>
      </c>
      <c r="DKG120" s="43">
        <v>9328249</v>
      </c>
      <c r="DKH120" s="43">
        <v>8992634</v>
      </c>
      <c r="DKI120" s="101" t="s">
        <v>18</v>
      </c>
      <c r="DKJ120" s="54">
        <f>335040000*33.33/100</f>
        <v>111668832</v>
      </c>
      <c r="DKK120" s="44">
        <v>25</v>
      </c>
      <c r="DKL120" s="54">
        <f>DKJ120*0.75</f>
        <v>83751624</v>
      </c>
      <c r="DKM120" s="47">
        <f>241490000*33.33/100</f>
        <v>80488617</v>
      </c>
      <c r="DKN120" s="44">
        <v>25</v>
      </c>
      <c r="DKO120" s="47">
        <f>DKM120*0.75</f>
        <v>60366462.75</v>
      </c>
      <c r="DKP120" s="54">
        <f>DKL120+DKO120</f>
        <v>144118086.75</v>
      </c>
      <c r="DKQ120" s="54">
        <v>100000000</v>
      </c>
      <c r="DKR120" s="50" t="s">
        <v>40</v>
      </c>
      <c r="DKS120" s="124" t="s">
        <v>278</v>
      </c>
      <c r="DKT120" s="4">
        <v>45148</v>
      </c>
      <c r="DKU120" s="30" t="s">
        <v>277</v>
      </c>
      <c r="DKV120" s="42" t="s">
        <v>276</v>
      </c>
      <c r="DKW120" s="43">
        <v>9328249</v>
      </c>
      <c r="DKX120" s="43">
        <v>8992634</v>
      </c>
      <c r="DKY120" s="101" t="s">
        <v>18</v>
      </c>
      <c r="DKZ120" s="54">
        <f>335040000*33.33/100</f>
        <v>111668832</v>
      </c>
      <c r="DLA120" s="44">
        <v>25</v>
      </c>
      <c r="DLB120" s="54">
        <f>DKZ120*0.75</f>
        <v>83751624</v>
      </c>
      <c r="DLC120" s="47">
        <f>241490000*33.33/100</f>
        <v>80488617</v>
      </c>
      <c r="DLD120" s="44">
        <v>25</v>
      </c>
      <c r="DLE120" s="47">
        <f>DLC120*0.75</f>
        <v>60366462.75</v>
      </c>
      <c r="DLF120" s="54">
        <f>DLB120+DLE120</f>
        <v>144118086.75</v>
      </c>
      <c r="DLG120" s="54">
        <v>100000000</v>
      </c>
      <c r="DLH120" s="50" t="s">
        <v>40</v>
      </c>
      <c r="DLI120" s="124" t="s">
        <v>278</v>
      </c>
      <c r="DLJ120" s="4">
        <v>45148</v>
      </c>
      <c r="DLK120" s="30" t="s">
        <v>277</v>
      </c>
      <c r="DLL120" s="42" t="s">
        <v>276</v>
      </c>
      <c r="DLM120" s="43">
        <v>9328249</v>
      </c>
      <c r="DLN120" s="43">
        <v>8992634</v>
      </c>
      <c r="DLO120" s="101" t="s">
        <v>18</v>
      </c>
      <c r="DLP120" s="54">
        <f>335040000*33.33/100</f>
        <v>111668832</v>
      </c>
      <c r="DLQ120" s="44">
        <v>25</v>
      </c>
      <c r="DLR120" s="54">
        <f>DLP120*0.75</f>
        <v>83751624</v>
      </c>
      <c r="DLS120" s="47">
        <f>241490000*33.33/100</f>
        <v>80488617</v>
      </c>
      <c r="DLT120" s="44">
        <v>25</v>
      </c>
      <c r="DLU120" s="47">
        <f>DLS120*0.75</f>
        <v>60366462.75</v>
      </c>
      <c r="DLV120" s="54">
        <f>DLR120+DLU120</f>
        <v>144118086.75</v>
      </c>
      <c r="DLW120" s="54">
        <v>100000000</v>
      </c>
      <c r="DLX120" s="50" t="s">
        <v>40</v>
      </c>
      <c r="DLY120" s="124" t="s">
        <v>278</v>
      </c>
      <c r="DLZ120" s="4">
        <v>45148</v>
      </c>
      <c r="DMA120" s="30" t="s">
        <v>277</v>
      </c>
      <c r="DMB120" s="42" t="s">
        <v>276</v>
      </c>
      <c r="DMC120" s="43">
        <v>9328249</v>
      </c>
      <c r="DMD120" s="43">
        <v>8992634</v>
      </c>
      <c r="DME120" s="101" t="s">
        <v>18</v>
      </c>
      <c r="DMF120" s="54">
        <f>335040000*33.33/100</f>
        <v>111668832</v>
      </c>
      <c r="DMG120" s="44">
        <v>25</v>
      </c>
      <c r="DMH120" s="54">
        <f>DMF120*0.75</f>
        <v>83751624</v>
      </c>
      <c r="DMI120" s="47">
        <f>241490000*33.33/100</f>
        <v>80488617</v>
      </c>
      <c r="DMJ120" s="44">
        <v>25</v>
      </c>
      <c r="DMK120" s="47">
        <f>DMI120*0.75</f>
        <v>60366462.75</v>
      </c>
      <c r="DML120" s="54">
        <f>DMH120+DMK120</f>
        <v>144118086.75</v>
      </c>
      <c r="DMM120" s="54">
        <v>100000000</v>
      </c>
      <c r="DMN120" s="50" t="s">
        <v>40</v>
      </c>
      <c r="DMO120" s="124" t="s">
        <v>278</v>
      </c>
      <c r="DMP120" s="4">
        <v>45148</v>
      </c>
      <c r="DMQ120" s="30" t="s">
        <v>277</v>
      </c>
      <c r="DMR120" s="42" t="s">
        <v>276</v>
      </c>
      <c r="DMS120" s="43">
        <v>9328249</v>
      </c>
      <c r="DMT120" s="43">
        <v>8992634</v>
      </c>
      <c r="DMU120" s="101" t="s">
        <v>18</v>
      </c>
      <c r="DMV120" s="54">
        <f>335040000*33.33/100</f>
        <v>111668832</v>
      </c>
      <c r="DMW120" s="44">
        <v>25</v>
      </c>
      <c r="DMX120" s="54">
        <f>DMV120*0.75</f>
        <v>83751624</v>
      </c>
      <c r="DMY120" s="47">
        <f>241490000*33.33/100</f>
        <v>80488617</v>
      </c>
      <c r="DMZ120" s="44">
        <v>25</v>
      </c>
      <c r="DNA120" s="47">
        <f>DMY120*0.75</f>
        <v>60366462.75</v>
      </c>
      <c r="DNB120" s="54">
        <f>DMX120+DNA120</f>
        <v>144118086.75</v>
      </c>
      <c r="DNC120" s="54">
        <v>100000000</v>
      </c>
      <c r="DND120" s="50" t="s">
        <v>40</v>
      </c>
      <c r="DNE120" s="124" t="s">
        <v>278</v>
      </c>
      <c r="DNF120" s="4">
        <v>45148</v>
      </c>
      <c r="DNG120" s="30" t="s">
        <v>277</v>
      </c>
      <c r="DNH120" s="42" t="s">
        <v>276</v>
      </c>
      <c r="DNI120" s="43">
        <v>9328249</v>
      </c>
      <c r="DNJ120" s="43">
        <v>8992634</v>
      </c>
      <c r="DNK120" s="101" t="s">
        <v>18</v>
      </c>
      <c r="DNL120" s="54">
        <f>335040000*33.33/100</f>
        <v>111668832</v>
      </c>
      <c r="DNM120" s="44">
        <v>25</v>
      </c>
      <c r="DNN120" s="54">
        <f>DNL120*0.75</f>
        <v>83751624</v>
      </c>
      <c r="DNO120" s="47">
        <f>241490000*33.33/100</f>
        <v>80488617</v>
      </c>
      <c r="DNP120" s="44">
        <v>25</v>
      </c>
      <c r="DNQ120" s="47">
        <f>DNO120*0.75</f>
        <v>60366462.75</v>
      </c>
      <c r="DNR120" s="54">
        <f>DNN120+DNQ120</f>
        <v>144118086.75</v>
      </c>
      <c r="DNS120" s="54">
        <v>100000000</v>
      </c>
      <c r="DNT120" s="50" t="s">
        <v>40</v>
      </c>
      <c r="DNU120" s="124" t="s">
        <v>278</v>
      </c>
      <c r="DNV120" s="4">
        <v>45148</v>
      </c>
      <c r="DNW120" s="30" t="s">
        <v>277</v>
      </c>
      <c r="DNX120" s="42" t="s">
        <v>276</v>
      </c>
      <c r="DNY120" s="43">
        <v>9328249</v>
      </c>
      <c r="DNZ120" s="43">
        <v>8992634</v>
      </c>
      <c r="DOA120" s="101" t="s">
        <v>18</v>
      </c>
      <c r="DOB120" s="54">
        <f>335040000*33.33/100</f>
        <v>111668832</v>
      </c>
      <c r="DOC120" s="44">
        <v>25</v>
      </c>
      <c r="DOD120" s="54">
        <f>DOB120*0.75</f>
        <v>83751624</v>
      </c>
      <c r="DOE120" s="47">
        <f>241490000*33.33/100</f>
        <v>80488617</v>
      </c>
      <c r="DOF120" s="44">
        <v>25</v>
      </c>
      <c r="DOG120" s="47">
        <f>DOE120*0.75</f>
        <v>60366462.75</v>
      </c>
      <c r="DOH120" s="54">
        <f>DOD120+DOG120</f>
        <v>144118086.75</v>
      </c>
      <c r="DOI120" s="54">
        <v>100000000</v>
      </c>
      <c r="DOJ120" s="50" t="s">
        <v>40</v>
      </c>
      <c r="DOK120" s="124" t="s">
        <v>278</v>
      </c>
      <c r="DOL120" s="4">
        <v>45148</v>
      </c>
      <c r="DOM120" s="30" t="s">
        <v>277</v>
      </c>
      <c r="DON120" s="42" t="s">
        <v>276</v>
      </c>
      <c r="DOO120" s="43">
        <v>9328249</v>
      </c>
      <c r="DOP120" s="43">
        <v>8992634</v>
      </c>
      <c r="DOQ120" s="101" t="s">
        <v>18</v>
      </c>
      <c r="DOR120" s="54">
        <f>335040000*33.33/100</f>
        <v>111668832</v>
      </c>
      <c r="DOS120" s="44">
        <v>25</v>
      </c>
      <c r="DOT120" s="54">
        <f>DOR120*0.75</f>
        <v>83751624</v>
      </c>
      <c r="DOU120" s="47">
        <f>241490000*33.33/100</f>
        <v>80488617</v>
      </c>
      <c r="DOV120" s="44">
        <v>25</v>
      </c>
      <c r="DOW120" s="47">
        <f>DOU120*0.75</f>
        <v>60366462.75</v>
      </c>
      <c r="DOX120" s="54">
        <f>DOT120+DOW120</f>
        <v>144118086.75</v>
      </c>
      <c r="DOY120" s="54">
        <v>100000000</v>
      </c>
      <c r="DOZ120" s="50" t="s">
        <v>40</v>
      </c>
      <c r="DPA120" s="124" t="s">
        <v>278</v>
      </c>
      <c r="DPB120" s="4">
        <v>45148</v>
      </c>
      <c r="DPC120" s="30" t="s">
        <v>277</v>
      </c>
      <c r="DPD120" s="42" t="s">
        <v>276</v>
      </c>
      <c r="DPE120" s="43">
        <v>9328249</v>
      </c>
      <c r="DPF120" s="43">
        <v>8992634</v>
      </c>
      <c r="DPG120" s="101" t="s">
        <v>18</v>
      </c>
      <c r="DPH120" s="54">
        <f>335040000*33.33/100</f>
        <v>111668832</v>
      </c>
      <c r="DPI120" s="44">
        <v>25</v>
      </c>
      <c r="DPJ120" s="54">
        <f>DPH120*0.75</f>
        <v>83751624</v>
      </c>
      <c r="DPK120" s="47">
        <f>241490000*33.33/100</f>
        <v>80488617</v>
      </c>
      <c r="DPL120" s="44">
        <v>25</v>
      </c>
      <c r="DPM120" s="47">
        <f>DPK120*0.75</f>
        <v>60366462.75</v>
      </c>
      <c r="DPN120" s="54">
        <f>DPJ120+DPM120</f>
        <v>144118086.75</v>
      </c>
      <c r="DPO120" s="54">
        <v>100000000</v>
      </c>
      <c r="DPP120" s="50" t="s">
        <v>40</v>
      </c>
      <c r="DPQ120" s="124" t="s">
        <v>278</v>
      </c>
      <c r="DPR120" s="4">
        <v>45148</v>
      </c>
      <c r="DPS120" s="30" t="s">
        <v>277</v>
      </c>
      <c r="DPT120" s="42" t="s">
        <v>276</v>
      </c>
      <c r="DPU120" s="43">
        <v>9328249</v>
      </c>
      <c r="DPV120" s="43">
        <v>8992634</v>
      </c>
      <c r="DPW120" s="101" t="s">
        <v>18</v>
      </c>
      <c r="DPX120" s="54">
        <f>335040000*33.33/100</f>
        <v>111668832</v>
      </c>
      <c r="DPY120" s="44">
        <v>25</v>
      </c>
      <c r="DPZ120" s="54">
        <f>DPX120*0.75</f>
        <v>83751624</v>
      </c>
      <c r="DQA120" s="47">
        <f>241490000*33.33/100</f>
        <v>80488617</v>
      </c>
      <c r="DQB120" s="44">
        <v>25</v>
      </c>
      <c r="DQC120" s="47">
        <f>DQA120*0.75</f>
        <v>60366462.75</v>
      </c>
      <c r="DQD120" s="54">
        <f>DPZ120+DQC120</f>
        <v>144118086.75</v>
      </c>
      <c r="DQE120" s="54">
        <v>100000000</v>
      </c>
      <c r="DQF120" s="50" t="s">
        <v>40</v>
      </c>
      <c r="DQG120" s="124" t="s">
        <v>278</v>
      </c>
      <c r="DQH120" s="4">
        <v>45148</v>
      </c>
      <c r="DQI120" s="30" t="s">
        <v>277</v>
      </c>
      <c r="DQJ120" s="42" t="s">
        <v>276</v>
      </c>
      <c r="DQK120" s="43">
        <v>9328249</v>
      </c>
      <c r="DQL120" s="43">
        <v>8992634</v>
      </c>
      <c r="DQM120" s="101" t="s">
        <v>18</v>
      </c>
      <c r="DQN120" s="54">
        <f>335040000*33.33/100</f>
        <v>111668832</v>
      </c>
      <c r="DQO120" s="44">
        <v>25</v>
      </c>
      <c r="DQP120" s="54">
        <f>DQN120*0.75</f>
        <v>83751624</v>
      </c>
      <c r="DQQ120" s="47">
        <f>241490000*33.33/100</f>
        <v>80488617</v>
      </c>
      <c r="DQR120" s="44">
        <v>25</v>
      </c>
      <c r="DQS120" s="47">
        <f>DQQ120*0.75</f>
        <v>60366462.75</v>
      </c>
      <c r="DQT120" s="54">
        <f>DQP120+DQS120</f>
        <v>144118086.75</v>
      </c>
      <c r="DQU120" s="54">
        <v>100000000</v>
      </c>
      <c r="DQV120" s="50" t="s">
        <v>40</v>
      </c>
      <c r="DQW120" s="124" t="s">
        <v>278</v>
      </c>
      <c r="DQX120" s="4">
        <v>45148</v>
      </c>
      <c r="DQY120" s="30" t="s">
        <v>277</v>
      </c>
      <c r="DQZ120" s="42" t="s">
        <v>276</v>
      </c>
      <c r="DRA120" s="43">
        <v>9328249</v>
      </c>
      <c r="DRB120" s="43">
        <v>8992634</v>
      </c>
      <c r="DRC120" s="101" t="s">
        <v>18</v>
      </c>
      <c r="DRD120" s="54">
        <f>335040000*33.33/100</f>
        <v>111668832</v>
      </c>
      <c r="DRE120" s="44">
        <v>25</v>
      </c>
      <c r="DRF120" s="54">
        <f>DRD120*0.75</f>
        <v>83751624</v>
      </c>
      <c r="DRG120" s="47">
        <f>241490000*33.33/100</f>
        <v>80488617</v>
      </c>
      <c r="DRH120" s="44">
        <v>25</v>
      </c>
      <c r="DRI120" s="47">
        <f>DRG120*0.75</f>
        <v>60366462.75</v>
      </c>
      <c r="DRJ120" s="54">
        <f>DRF120+DRI120</f>
        <v>144118086.75</v>
      </c>
      <c r="DRK120" s="54">
        <v>100000000</v>
      </c>
      <c r="DRL120" s="50" t="s">
        <v>40</v>
      </c>
      <c r="DRM120" s="124" t="s">
        <v>278</v>
      </c>
      <c r="DRN120" s="4">
        <v>45148</v>
      </c>
      <c r="DRO120" s="30" t="s">
        <v>277</v>
      </c>
      <c r="DRP120" s="42" t="s">
        <v>276</v>
      </c>
      <c r="DRQ120" s="43">
        <v>9328249</v>
      </c>
      <c r="DRR120" s="43">
        <v>8992634</v>
      </c>
      <c r="DRS120" s="101" t="s">
        <v>18</v>
      </c>
      <c r="DRT120" s="54">
        <f>335040000*33.33/100</f>
        <v>111668832</v>
      </c>
      <c r="DRU120" s="44">
        <v>25</v>
      </c>
      <c r="DRV120" s="54">
        <f>DRT120*0.75</f>
        <v>83751624</v>
      </c>
      <c r="DRW120" s="47">
        <f>241490000*33.33/100</f>
        <v>80488617</v>
      </c>
      <c r="DRX120" s="44">
        <v>25</v>
      </c>
      <c r="DRY120" s="47">
        <f>DRW120*0.75</f>
        <v>60366462.75</v>
      </c>
      <c r="DRZ120" s="54">
        <f>DRV120+DRY120</f>
        <v>144118086.75</v>
      </c>
      <c r="DSA120" s="54">
        <v>100000000</v>
      </c>
      <c r="DSB120" s="50" t="s">
        <v>40</v>
      </c>
      <c r="DSC120" s="124" t="s">
        <v>278</v>
      </c>
      <c r="DSD120" s="4">
        <v>45148</v>
      </c>
      <c r="DSE120" s="30" t="s">
        <v>277</v>
      </c>
      <c r="DSF120" s="42" t="s">
        <v>276</v>
      </c>
      <c r="DSG120" s="43">
        <v>9328249</v>
      </c>
      <c r="DSH120" s="43">
        <v>8992634</v>
      </c>
      <c r="DSI120" s="101" t="s">
        <v>18</v>
      </c>
      <c r="DSJ120" s="54">
        <f>335040000*33.33/100</f>
        <v>111668832</v>
      </c>
      <c r="DSK120" s="44">
        <v>25</v>
      </c>
      <c r="DSL120" s="54">
        <f>DSJ120*0.75</f>
        <v>83751624</v>
      </c>
      <c r="DSM120" s="47">
        <f>241490000*33.33/100</f>
        <v>80488617</v>
      </c>
      <c r="DSN120" s="44">
        <v>25</v>
      </c>
      <c r="DSO120" s="47">
        <f>DSM120*0.75</f>
        <v>60366462.75</v>
      </c>
      <c r="DSP120" s="54">
        <f>DSL120+DSO120</f>
        <v>144118086.75</v>
      </c>
      <c r="DSQ120" s="54">
        <v>100000000</v>
      </c>
      <c r="DSR120" s="50" t="s">
        <v>40</v>
      </c>
      <c r="DSS120" s="124" t="s">
        <v>278</v>
      </c>
      <c r="DST120" s="4">
        <v>45148</v>
      </c>
      <c r="DSU120" s="30" t="s">
        <v>277</v>
      </c>
      <c r="DSV120" s="42" t="s">
        <v>276</v>
      </c>
      <c r="DSW120" s="43">
        <v>9328249</v>
      </c>
      <c r="DSX120" s="43">
        <v>8992634</v>
      </c>
      <c r="DSY120" s="101" t="s">
        <v>18</v>
      </c>
      <c r="DSZ120" s="54">
        <f>335040000*33.33/100</f>
        <v>111668832</v>
      </c>
      <c r="DTA120" s="44">
        <v>25</v>
      </c>
      <c r="DTB120" s="54">
        <f>DSZ120*0.75</f>
        <v>83751624</v>
      </c>
      <c r="DTC120" s="47">
        <f>241490000*33.33/100</f>
        <v>80488617</v>
      </c>
      <c r="DTD120" s="44">
        <v>25</v>
      </c>
      <c r="DTE120" s="47">
        <f>DTC120*0.75</f>
        <v>60366462.75</v>
      </c>
      <c r="DTF120" s="54">
        <f>DTB120+DTE120</f>
        <v>144118086.75</v>
      </c>
      <c r="DTG120" s="54">
        <v>100000000</v>
      </c>
      <c r="DTH120" s="50" t="s">
        <v>40</v>
      </c>
      <c r="DTI120" s="124" t="s">
        <v>278</v>
      </c>
      <c r="DTJ120" s="4">
        <v>45148</v>
      </c>
      <c r="DTK120" s="30" t="s">
        <v>277</v>
      </c>
      <c r="DTL120" s="42" t="s">
        <v>276</v>
      </c>
      <c r="DTM120" s="43">
        <v>9328249</v>
      </c>
      <c r="DTN120" s="43">
        <v>8992634</v>
      </c>
      <c r="DTO120" s="101" t="s">
        <v>18</v>
      </c>
      <c r="DTP120" s="54">
        <f>335040000*33.33/100</f>
        <v>111668832</v>
      </c>
      <c r="DTQ120" s="44">
        <v>25</v>
      </c>
      <c r="DTR120" s="54">
        <f>DTP120*0.75</f>
        <v>83751624</v>
      </c>
      <c r="DTS120" s="47">
        <f>241490000*33.33/100</f>
        <v>80488617</v>
      </c>
      <c r="DTT120" s="44">
        <v>25</v>
      </c>
      <c r="DTU120" s="47">
        <f>DTS120*0.75</f>
        <v>60366462.75</v>
      </c>
      <c r="DTV120" s="54">
        <f>DTR120+DTU120</f>
        <v>144118086.75</v>
      </c>
      <c r="DTW120" s="54">
        <v>100000000</v>
      </c>
      <c r="DTX120" s="50" t="s">
        <v>40</v>
      </c>
      <c r="DTY120" s="124" t="s">
        <v>278</v>
      </c>
      <c r="DTZ120" s="4">
        <v>45148</v>
      </c>
      <c r="DUA120" s="30" t="s">
        <v>277</v>
      </c>
      <c r="DUB120" s="42" t="s">
        <v>276</v>
      </c>
      <c r="DUC120" s="43">
        <v>9328249</v>
      </c>
      <c r="DUD120" s="43">
        <v>8992634</v>
      </c>
      <c r="DUE120" s="101" t="s">
        <v>18</v>
      </c>
      <c r="DUF120" s="54">
        <f>335040000*33.33/100</f>
        <v>111668832</v>
      </c>
      <c r="DUG120" s="44">
        <v>25</v>
      </c>
      <c r="DUH120" s="54">
        <f>DUF120*0.75</f>
        <v>83751624</v>
      </c>
      <c r="DUI120" s="47">
        <f>241490000*33.33/100</f>
        <v>80488617</v>
      </c>
      <c r="DUJ120" s="44">
        <v>25</v>
      </c>
      <c r="DUK120" s="47">
        <f>DUI120*0.75</f>
        <v>60366462.75</v>
      </c>
      <c r="DUL120" s="54">
        <f>DUH120+DUK120</f>
        <v>144118086.75</v>
      </c>
      <c r="DUM120" s="54">
        <v>100000000</v>
      </c>
      <c r="DUN120" s="50" t="s">
        <v>40</v>
      </c>
      <c r="DUO120" s="124" t="s">
        <v>278</v>
      </c>
      <c r="DUP120" s="4">
        <v>45148</v>
      </c>
      <c r="DUQ120" s="30" t="s">
        <v>277</v>
      </c>
      <c r="DUR120" s="42" t="s">
        <v>276</v>
      </c>
      <c r="DUS120" s="43">
        <v>9328249</v>
      </c>
      <c r="DUT120" s="43">
        <v>8992634</v>
      </c>
      <c r="DUU120" s="101" t="s">
        <v>18</v>
      </c>
      <c r="DUV120" s="54">
        <f>335040000*33.33/100</f>
        <v>111668832</v>
      </c>
      <c r="DUW120" s="44">
        <v>25</v>
      </c>
      <c r="DUX120" s="54">
        <f>DUV120*0.75</f>
        <v>83751624</v>
      </c>
      <c r="DUY120" s="47">
        <f>241490000*33.33/100</f>
        <v>80488617</v>
      </c>
      <c r="DUZ120" s="44">
        <v>25</v>
      </c>
      <c r="DVA120" s="47">
        <f>DUY120*0.75</f>
        <v>60366462.75</v>
      </c>
      <c r="DVB120" s="54">
        <f>DUX120+DVA120</f>
        <v>144118086.75</v>
      </c>
      <c r="DVC120" s="54">
        <v>100000000</v>
      </c>
      <c r="DVD120" s="50" t="s">
        <v>40</v>
      </c>
      <c r="DVE120" s="124" t="s">
        <v>278</v>
      </c>
      <c r="DVF120" s="4">
        <v>45148</v>
      </c>
      <c r="DVG120" s="30" t="s">
        <v>277</v>
      </c>
      <c r="DVH120" s="42" t="s">
        <v>276</v>
      </c>
      <c r="DVI120" s="43">
        <v>9328249</v>
      </c>
      <c r="DVJ120" s="43">
        <v>8992634</v>
      </c>
      <c r="DVK120" s="101" t="s">
        <v>18</v>
      </c>
      <c r="DVL120" s="54">
        <f>335040000*33.33/100</f>
        <v>111668832</v>
      </c>
      <c r="DVM120" s="44">
        <v>25</v>
      </c>
      <c r="DVN120" s="54">
        <f>DVL120*0.75</f>
        <v>83751624</v>
      </c>
      <c r="DVO120" s="47">
        <f>241490000*33.33/100</f>
        <v>80488617</v>
      </c>
      <c r="DVP120" s="44">
        <v>25</v>
      </c>
      <c r="DVQ120" s="47">
        <f>DVO120*0.75</f>
        <v>60366462.75</v>
      </c>
      <c r="DVR120" s="54">
        <f>DVN120+DVQ120</f>
        <v>144118086.75</v>
      </c>
      <c r="DVS120" s="54">
        <v>100000000</v>
      </c>
      <c r="DVT120" s="50" t="s">
        <v>40</v>
      </c>
      <c r="DVU120" s="124" t="s">
        <v>278</v>
      </c>
      <c r="DVV120" s="4">
        <v>45148</v>
      </c>
      <c r="DVW120" s="30" t="s">
        <v>277</v>
      </c>
      <c r="DVX120" s="42" t="s">
        <v>276</v>
      </c>
      <c r="DVY120" s="43">
        <v>9328249</v>
      </c>
      <c r="DVZ120" s="43">
        <v>8992634</v>
      </c>
      <c r="DWA120" s="101" t="s">
        <v>18</v>
      </c>
      <c r="DWB120" s="54">
        <f>335040000*33.33/100</f>
        <v>111668832</v>
      </c>
      <c r="DWC120" s="44">
        <v>25</v>
      </c>
      <c r="DWD120" s="54">
        <f>DWB120*0.75</f>
        <v>83751624</v>
      </c>
      <c r="DWE120" s="47">
        <f>241490000*33.33/100</f>
        <v>80488617</v>
      </c>
      <c r="DWF120" s="44">
        <v>25</v>
      </c>
      <c r="DWG120" s="47">
        <f>DWE120*0.75</f>
        <v>60366462.75</v>
      </c>
      <c r="DWH120" s="54">
        <f>DWD120+DWG120</f>
        <v>144118086.75</v>
      </c>
      <c r="DWI120" s="54">
        <v>100000000</v>
      </c>
      <c r="DWJ120" s="50" t="s">
        <v>40</v>
      </c>
      <c r="DWK120" s="124" t="s">
        <v>278</v>
      </c>
      <c r="DWL120" s="4">
        <v>45148</v>
      </c>
      <c r="DWM120" s="30" t="s">
        <v>277</v>
      </c>
      <c r="DWN120" s="42" t="s">
        <v>276</v>
      </c>
      <c r="DWO120" s="43">
        <v>9328249</v>
      </c>
      <c r="DWP120" s="43">
        <v>8992634</v>
      </c>
      <c r="DWQ120" s="101" t="s">
        <v>18</v>
      </c>
      <c r="DWR120" s="54">
        <f>335040000*33.33/100</f>
        <v>111668832</v>
      </c>
      <c r="DWS120" s="44">
        <v>25</v>
      </c>
      <c r="DWT120" s="54">
        <f>DWR120*0.75</f>
        <v>83751624</v>
      </c>
      <c r="DWU120" s="47">
        <f>241490000*33.33/100</f>
        <v>80488617</v>
      </c>
      <c r="DWV120" s="44">
        <v>25</v>
      </c>
      <c r="DWW120" s="47">
        <f>DWU120*0.75</f>
        <v>60366462.75</v>
      </c>
      <c r="DWX120" s="54">
        <f>DWT120+DWW120</f>
        <v>144118086.75</v>
      </c>
      <c r="DWY120" s="54">
        <v>100000000</v>
      </c>
      <c r="DWZ120" s="50" t="s">
        <v>40</v>
      </c>
      <c r="DXA120" s="124" t="s">
        <v>278</v>
      </c>
      <c r="DXB120" s="4">
        <v>45148</v>
      </c>
      <c r="DXC120" s="30" t="s">
        <v>277</v>
      </c>
      <c r="DXD120" s="42" t="s">
        <v>276</v>
      </c>
      <c r="DXE120" s="43">
        <v>9328249</v>
      </c>
      <c r="DXF120" s="43">
        <v>8992634</v>
      </c>
      <c r="DXG120" s="101" t="s">
        <v>18</v>
      </c>
      <c r="DXH120" s="54">
        <f>335040000*33.33/100</f>
        <v>111668832</v>
      </c>
      <c r="DXI120" s="44">
        <v>25</v>
      </c>
      <c r="DXJ120" s="54">
        <f>DXH120*0.75</f>
        <v>83751624</v>
      </c>
      <c r="DXK120" s="47">
        <f>241490000*33.33/100</f>
        <v>80488617</v>
      </c>
      <c r="DXL120" s="44">
        <v>25</v>
      </c>
      <c r="DXM120" s="47">
        <f>DXK120*0.75</f>
        <v>60366462.75</v>
      </c>
      <c r="DXN120" s="54">
        <f>DXJ120+DXM120</f>
        <v>144118086.75</v>
      </c>
      <c r="DXO120" s="54">
        <v>100000000</v>
      </c>
      <c r="DXP120" s="50" t="s">
        <v>40</v>
      </c>
      <c r="DXQ120" s="124" t="s">
        <v>278</v>
      </c>
      <c r="DXR120" s="4">
        <v>45148</v>
      </c>
      <c r="DXS120" s="30" t="s">
        <v>277</v>
      </c>
      <c r="DXT120" s="42" t="s">
        <v>276</v>
      </c>
      <c r="DXU120" s="43">
        <v>9328249</v>
      </c>
      <c r="DXV120" s="43">
        <v>8992634</v>
      </c>
      <c r="DXW120" s="101" t="s">
        <v>18</v>
      </c>
      <c r="DXX120" s="54">
        <f>335040000*33.33/100</f>
        <v>111668832</v>
      </c>
      <c r="DXY120" s="44">
        <v>25</v>
      </c>
      <c r="DXZ120" s="54">
        <f>DXX120*0.75</f>
        <v>83751624</v>
      </c>
      <c r="DYA120" s="47">
        <f>241490000*33.33/100</f>
        <v>80488617</v>
      </c>
      <c r="DYB120" s="44">
        <v>25</v>
      </c>
      <c r="DYC120" s="47">
        <f>DYA120*0.75</f>
        <v>60366462.75</v>
      </c>
      <c r="DYD120" s="54">
        <f>DXZ120+DYC120</f>
        <v>144118086.75</v>
      </c>
      <c r="DYE120" s="54">
        <v>100000000</v>
      </c>
      <c r="DYF120" s="50" t="s">
        <v>40</v>
      </c>
      <c r="DYG120" s="124" t="s">
        <v>278</v>
      </c>
      <c r="DYH120" s="4">
        <v>45148</v>
      </c>
      <c r="DYI120" s="30" t="s">
        <v>277</v>
      </c>
      <c r="DYJ120" s="42" t="s">
        <v>276</v>
      </c>
      <c r="DYK120" s="43">
        <v>9328249</v>
      </c>
      <c r="DYL120" s="43">
        <v>8992634</v>
      </c>
      <c r="DYM120" s="101" t="s">
        <v>18</v>
      </c>
      <c r="DYN120" s="54">
        <f>335040000*33.33/100</f>
        <v>111668832</v>
      </c>
      <c r="DYO120" s="44">
        <v>25</v>
      </c>
      <c r="DYP120" s="54">
        <f>DYN120*0.75</f>
        <v>83751624</v>
      </c>
      <c r="DYQ120" s="47">
        <f>241490000*33.33/100</f>
        <v>80488617</v>
      </c>
      <c r="DYR120" s="44">
        <v>25</v>
      </c>
      <c r="DYS120" s="47">
        <f>DYQ120*0.75</f>
        <v>60366462.75</v>
      </c>
      <c r="DYT120" s="54">
        <f>DYP120+DYS120</f>
        <v>144118086.75</v>
      </c>
      <c r="DYU120" s="54">
        <v>100000000</v>
      </c>
      <c r="DYV120" s="50" t="s">
        <v>40</v>
      </c>
      <c r="DYW120" s="124" t="s">
        <v>278</v>
      </c>
      <c r="DYX120" s="4">
        <v>45148</v>
      </c>
      <c r="DYY120" s="30" t="s">
        <v>277</v>
      </c>
      <c r="DYZ120" s="42" t="s">
        <v>276</v>
      </c>
      <c r="DZA120" s="43">
        <v>9328249</v>
      </c>
      <c r="DZB120" s="43">
        <v>8992634</v>
      </c>
      <c r="DZC120" s="101" t="s">
        <v>18</v>
      </c>
      <c r="DZD120" s="54">
        <f>335040000*33.33/100</f>
        <v>111668832</v>
      </c>
      <c r="DZE120" s="44">
        <v>25</v>
      </c>
      <c r="DZF120" s="54">
        <f>DZD120*0.75</f>
        <v>83751624</v>
      </c>
      <c r="DZG120" s="47">
        <f>241490000*33.33/100</f>
        <v>80488617</v>
      </c>
      <c r="DZH120" s="44">
        <v>25</v>
      </c>
      <c r="DZI120" s="47">
        <f>DZG120*0.75</f>
        <v>60366462.75</v>
      </c>
      <c r="DZJ120" s="54">
        <f>DZF120+DZI120</f>
        <v>144118086.75</v>
      </c>
      <c r="DZK120" s="54">
        <v>100000000</v>
      </c>
      <c r="DZL120" s="50" t="s">
        <v>40</v>
      </c>
      <c r="DZM120" s="124" t="s">
        <v>278</v>
      </c>
      <c r="DZN120" s="4">
        <v>45148</v>
      </c>
      <c r="DZO120" s="30" t="s">
        <v>277</v>
      </c>
      <c r="DZP120" s="42" t="s">
        <v>276</v>
      </c>
      <c r="DZQ120" s="43">
        <v>9328249</v>
      </c>
      <c r="DZR120" s="43">
        <v>8992634</v>
      </c>
      <c r="DZS120" s="101" t="s">
        <v>18</v>
      </c>
      <c r="DZT120" s="54">
        <f>335040000*33.33/100</f>
        <v>111668832</v>
      </c>
      <c r="DZU120" s="44">
        <v>25</v>
      </c>
      <c r="DZV120" s="54">
        <f>DZT120*0.75</f>
        <v>83751624</v>
      </c>
      <c r="DZW120" s="47">
        <f>241490000*33.33/100</f>
        <v>80488617</v>
      </c>
      <c r="DZX120" s="44">
        <v>25</v>
      </c>
      <c r="DZY120" s="47">
        <f>DZW120*0.75</f>
        <v>60366462.75</v>
      </c>
      <c r="DZZ120" s="54">
        <f>DZV120+DZY120</f>
        <v>144118086.75</v>
      </c>
      <c r="EAA120" s="54">
        <v>100000000</v>
      </c>
      <c r="EAB120" s="50" t="s">
        <v>40</v>
      </c>
      <c r="EAC120" s="124" t="s">
        <v>278</v>
      </c>
      <c r="EAD120" s="4">
        <v>45148</v>
      </c>
      <c r="EAE120" s="30" t="s">
        <v>277</v>
      </c>
      <c r="EAF120" s="42" t="s">
        <v>276</v>
      </c>
      <c r="EAG120" s="43">
        <v>9328249</v>
      </c>
      <c r="EAH120" s="43">
        <v>8992634</v>
      </c>
      <c r="EAI120" s="101" t="s">
        <v>18</v>
      </c>
      <c r="EAJ120" s="54">
        <f>335040000*33.33/100</f>
        <v>111668832</v>
      </c>
      <c r="EAK120" s="44">
        <v>25</v>
      </c>
      <c r="EAL120" s="54">
        <f>EAJ120*0.75</f>
        <v>83751624</v>
      </c>
      <c r="EAM120" s="47">
        <f>241490000*33.33/100</f>
        <v>80488617</v>
      </c>
      <c r="EAN120" s="44">
        <v>25</v>
      </c>
      <c r="EAO120" s="47">
        <f>EAM120*0.75</f>
        <v>60366462.75</v>
      </c>
      <c r="EAP120" s="54">
        <f>EAL120+EAO120</f>
        <v>144118086.75</v>
      </c>
      <c r="EAQ120" s="54">
        <v>100000000</v>
      </c>
      <c r="EAR120" s="50" t="s">
        <v>40</v>
      </c>
      <c r="EAS120" s="124" t="s">
        <v>278</v>
      </c>
      <c r="EAT120" s="4">
        <v>45148</v>
      </c>
      <c r="EAU120" s="30" t="s">
        <v>277</v>
      </c>
      <c r="EAV120" s="42" t="s">
        <v>276</v>
      </c>
      <c r="EAW120" s="43">
        <v>9328249</v>
      </c>
      <c r="EAX120" s="43">
        <v>8992634</v>
      </c>
      <c r="EAY120" s="101" t="s">
        <v>18</v>
      </c>
      <c r="EAZ120" s="54">
        <f>335040000*33.33/100</f>
        <v>111668832</v>
      </c>
      <c r="EBA120" s="44">
        <v>25</v>
      </c>
      <c r="EBB120" s="54">
        <f>EAZ120*0.75</f>
        <v>83751624</v>
      </c>
      <c r="EBC120" s="47">
        <f>241490000*33.33/100</f>
        <v>80488617</v>
      </c>
      <c r="EBD120" s="44">
        <v>25</v>
      </c>
      <c r="EBE120" s="47">
        <f>EBC120*0.75</f>
        <v>60366462.75</v>
      </c>
      <c r="EBF120" s="54">
        <f>EBB120+EBE120</f>
        <v>144118086.75</v>
      </c>
      <c r="EBG120" s="54">
        <v>100000000</v>
      </c>
      <c r="EBH120" s="50" t="s">
        <v>40</v>
      </c>
      <c r="EBI120" s="124" t="s">
        <v>278</v>
      </c>
      <c r="EBJ120" s="4">
        <v>45148</v>
      </c>
      <c r="EBK120" s="30" t="s">
        <v>277</v>
      </c>
      <c r="EBL120" s="42" t="s">
        <v>276</v>
      </c>
      <c r="EBM120" s="43">
        <v>9328249</v>
      </c>
      <c r="EBN120" s="43">
        <v>8992634</v>
      </c>
      <c r="EBO120" s="101" t="s">
        <v>18</v>
      </c>
      <c r="EBP120" s="54">
        <f>335040000*33.33/100</f>
        <v>111668832</v>
      </c>
      <c r="EBQ120" s="44">
        <v>25</v>
      </c>
      <c r="EBR120" s="54">
        <f>EBP120*0.75</f>
        <v>83751624</v>
      </c>
      <c r="EBS120" s="47">
        <f>241490000*33.33/100</f>
        <v>80488617</v>
      </c>
      <c r="EBT120" s="44">
        <v>25</v>
      </c>
      <c r="EBU120" s="47">
        <f>EBS120*0.75</f>
        <v>60366462.75</v>
      </c>
      <c r="EBV120" s="54">
        <f>EBR120+EBU120</f>
        <v>144118086.75</v>
      </c>
      <c r="EBW120" s="54">
        <v>100000000</v>
      </c>
      <c r="EBX120" s="50" t="s">
        <v>40</v>
      </c>
      <c r="EBY120" s="124" t="s">
        <v>278</v>
      </c>
      <c r="EBZ120" s="4">
        <v>45148</v>
      </c>
      <c r="ECA120" s="30" t="s">
        <v>277</v>
      </c>
      <c r="ECB120" s="42" t="s">
        <v>276</v>
      </c>
      <c r="ECC120" s="43">
        <v>9328249</v>
      </c>
      <c r="ECD120" s="43">
        <v>8992634</v>
      </c>
      <c r="ECE120" s="101" t="s">
        <v>18</v>
      </c>
      <c r="ECF120" s="54">
        <f>335040000*33.33/100</f>
        <v>111668832</v>
      </c>
      <c r="ECG120" s="44">
        <v>25</v>
      </c>
      <c r="ECH120" s="54">
        <f>ECF120*0.75</f>
        <v>83751624</v>
      </c>
      <c r="ECI120" s="47">
        <f>241490000*33.33/100</f>
        <v>80488617</v>
      </c>
      <c r="ECJ120" s="44">
        <v>25</v>
      </c>
      <c r="ECK120" s="47">
        <f>ECI120*0.75</f>
        <v>60366462.75</v>
      </c>
      <c r="ECL120" s="54">
        <f>ECH120+ECK120</f>
        <v>144118086.75</v>
      </c>
      <c r="ECM120" s="54">
        <v>100000000</v>
      </c>
      <c r="ECN120" s="50" t="s">
        <v>40</v>
      </c>
      <c r="ECO120" s="124" t="s">
        <v>278</v>
      </c>
      <c r="ECP120" s="4">
        <v>45148</v>
      </c>
      <c r="ECQ120" s="30" t="s">
        <v>277</v>
      </c>
      <c r="ECR120" s="42" t="s">
        <v>276</v>
      </c>
      <c r="ECS120" s="43">
        <v>9328249</v>
      </c>
      <c r="ECT120" s="43">
        <v>8992634</v>
      </c>
      <c r="ECU120" s="101" t="s">
        <v>18</v>
      </c>
      <c r="ECV120" s="54">
        <f>335040000*33.33/100</f>
        <v>111668832</v>
      </c>
      <c r="ECW120" s="44">
        <v>25</v>
      </c>
      <c r="ECX120" s="54">
        <f>ECV120*0.75</f>
        <v>83751624</v>
      </c>
      <c r="ECY120" s="47">
        <f>241490000*33.33/100</f>
        <v>80488617</v>
      </c>
      <c r="ECZ120" s="44">
        <v>25</v>
      </c>
      <c r="EDA120" s="47">
        <f>ECY120*0.75</f>
        <v>60366462.75</v>
      </c>
      <c r="EDB120" s="54">
        <f>ECX120+EDA120</f>
        <v>144118086.75</v>
      </c>
      <c r="EDC120" s="54">
        <v>100000000</v>
      </c>
      <c r="EDD120" s="50" t="s">
        <v>40</v>
      </c>
      <c r="EDE120" s="124" t="s">
        <v>278</v>
      </c>
      <c r="EDF120" s="4">
        <v>45148</v>
      </c>
      <c r="EDG120" s="30" t="s">
        <v>277</v>
      </c>
      <c r="EDH120" s="42" t="s">
        <v>276</v>
      </c>
      <c r="EDI120" s="43">
        <v>9328249</v>
      </c>
      <c r="EDJ120" s="43">
        <v>8992634</v>
      </c>
      <c r="EDK120" s="101" t="s">
        <v>18</v>
      </c>
      <c r="EDL120" s="54">
        <f>335040000*33.33/100</f>
        <v>111668832</v>
      </c>
      <c r="EDM120" s="44">
        <v>25</v>
      </c>
      <c r="EDN120" s="54">
        <f>EDL120*0.75</f>
        <v>83751624</v>
      </c>
      <c r="EDO120" s="47">
        <f>241490000*33.33/100</f>
        <v>80488617</v>
      </c>
      <c r="EDP120" s="44">
        <v>25</v>
      </c>
      <c r="EDQ120" s="47">
        <f>EDO120*0.75</f>
        <v>60366462.75</v>
      </c>
      <c r="EDR120" s="54">
        <f>EDN120+EDQ120</f>
        <v>144118086.75</v>
      </c>
      <c r="EDS120" s="54">
        <v>100000000</v>
      </c>
      <c r="EDT120" s="50" t="s">
        <v>40</v>
      </c>
      <c r="EDU120" s="124" t="s">
        <v>278</v>
      </c>
      <c r="EDV120" s="4">
        <v>45148</v>
      </c>
      <c r="EDW120" s="30" t="s">
        <v>277</v>
      </c>
      <c r="EDX120" s="42" t="s">
        <v>276</v>
      </c>
      <c r="EDY120" s="43">
        <v>9328249</v>
      </c>
      <c r="EDZ120" s="43">
        <v>8992634</v>
      </c>
      <c r="EEA120" s="101" t="s">
        <v>18</v>
      </c>
      <c r="EEB120" s="54">
        <f>335040000*33.33/100</f>
        <v>111668832</v>
      </c>
      <c r="EEC120" s="44">
        <v>25</v>
      </c>
      <c r="EED120" s="54">
        <f>EEB120*0.75</f>
        <v>83751624</v>
      </c>
      <c r="EEE120" s="47">
        <f>241490000*33.33/100</f>
        <v>80488617</v>
      </c>
      <c r="EEF120" s="44">
        <v>25</v>
      </c>
      <c r="EEG120" s="47">
        <f>EEE120*0.75</f>
        <v>60366462.75</v>
      </c>
      <c r="EEH120" s="54">
        <f>EED120+EEG120</f>
        <v>144118086.75</v>
      </c>
      <c r="EEI120" s="54">
        <v>100000000</v>
      </c>
      <c r="EEJ120" s="50" t="s">
        <v>40</v>
      </c>
      <c r="EEK120" s="124" t="s">
        <v>278</v>
      </c>
      <c r="EEL120" s="4">
        <v>45148</v>
      </c>
      <c r="EEM120" s="30" t="s">
        <v>277</v>
      </c>
      <c r="EEN120" s="42" t="s">
        <v>276</v>
      </c>
      <c r="EEO120" s="43">
        <v>9328249</v>
      </c>
      <c r="EEP120" s="43">
        <v>8992634</v>
      </c>
      <c r="EEQ120" s="101" t="s">
        <v>18</v>
      </c>
      <c r="EER120" s="54">
        <f>335040000*33.33/100</f>
        <v>111668832</v>
      </c>
      <c r="EES120" s="44">
        <v>25</v>
      </c>
      <c r="EET120" s="54">
        <f>EER120*0.75</f>
        <v>83751624</v>
      </c>
      <c r="EEU120" s="47">
        <f>241490000*33.33/100</f>
        <v>80488617</v>
      </c>
      <c r="EEV120" s="44">
        <v>25</v>
      </c>
      <c r="EEW120" s="47">
        <f>EEU120*0.75</f>
        <v>60366462.75</v>
      </c>
      <c r="EEX120" s="54">
        <f>EET120+EEW120</f>
        <v>144118086.75</v>
      </c>
      <c r="EEY120" s="54">
        <v>100000000</v>
      </c>
      <c r="EEZ120" s="50" t="s">
        <v>40</v>
      </c>
      <c r="EFA120" s="124" t="s">
        <v>278</v>
      </c>
      <c r="EFB120" s="4">
        <v>45148</v>
      </c>
      <c r="EFC120" s="30" t="s">
        <v>277</v>
      </c>
      <c r="EFD120" s="42" t="s">
        <v>276</v>
      </c>
      <c r="EFE120" s="43">
        <v>9328249</v>
      </c>
      <c r="EFF120" s="43">
        <v>8992634</v>
      </c>
      <c r="EFG120" s="101" t="s">
        <v>18</v>
      </c>
      <c r="EFH120" s="54">
        <f>335040000*33.33/100</f>
        <v>111668832</v>
      </c>
      <c r="EFI120" s="44">
        <v>25</v>
      </c>
      <c r="EFJ120" s="54">
        <f>EFH120*0.75</f>
        <v>83751624</v>
      </c>
      <c r="EFK120" s="47">
        <f>241490000*33.33/100</f>
        <v>80488617</v>
      </c>
      <c r="EFL120" s="44">
        <v>25</v>
      </c>
      <c r="EFM120" s="47">
        <f>EFK120*0.75</f>
        <v>60366462.75</v>
      </c>
      <c r="EFN120" s="54">
        <f>EFJ120+EFM120</f>
        <v>144118086.75</v>
      </c>
      <c r="EFO120" s="54">
        <v>100000000</v>
      </c>
      <c r="EFP120" s="50" t="s">
        <v>40</v>
      </c>
      <c r="EFQ120" s="124" t="s">
        <v>278</v>
      </c>
      <c r="EFR120" s="4">
        <v>45148</v>
      </c>
      <c r="EFS120" s="30" t="s">
        <v>277</v>
      </c>
      <c r="EFT120" s="42" t="s">
        <v>276</v>
      </c>
      <c r="EFU120" s="43">
        <v>9328249</v>
      </c>
      <c r="EFV120" s="43">
        <v>8992634</v>
      </c>
      <c r="EFW120" s="101" t="s">
        <v>18</v>
      </c>
      <c r="EFX120" s="54">
        <f>335040000*33.33/100</f>
        <v>111668832</v>
      </c>
      <c r="EFY120" s="44">
        <v>25</v>
      </c>
      <c r="EFZ120" s="54">
        <f>EFX120*0.75</f>
        <v>83751624</v>
      </c>
      <c r="EGA120" s="47">
        <f>241490000*33.33/100</f>
        <v>80488617</v>
      </c>
      <c r="EGB120" s="44">
        <v>25</v>
      </c>
      <c r="EGC120" s="47">
        <f>EGA120*0.75</f>
        <v>60366462.75</v>
      </c>
      <c r="EGD120" s="54">
        <f>EFZ120+EGC120</f>
        <v>144118086.75</v>
      </c>
      <c r="EGE120" s="54">
        <v>100000000</v>
      </c>
      <c r="EGF120" s="50" t="s">
        <v>40</v>
      </c>
      <c r="EGG120" s="124" t="s">
        <v>278</v>
      </c>
      <c r="EGH120" s="4">
        <v>45148</v>
      </c>
      <c r="EGI120" s="30" t="s">
        <v>277</v>
      </c>
      <c r="EGJ120" s="42" t="s">
        <v>276</v>
      </c>
      <c r="EGK120" s="43">
        <v>9328249</v>
      </c>
      <c r="EGL120" s="43">
        <v>8992634</v>
      </c>
      <c r="EGM120" s="101" t="s">
        <v>18</v>
      </c>
      <c r="EGN120" s="54">
        <f>335040000*33.33/100</f>
        <v>111668832</v>
      </c>
      <c r="EGO120" s="44">
        <v>25</v>
      </c>
      <c r="EGP120" s="54">
        <f>EGN120*0.75</f>
        <v>83751624</v>
      </c>
      <c r="EGQ120" s="47">
        <f>241490000*33.33/100</f>
        <v>80488617</v>
      </c>
      <c r="EGR120" s="44">
        <v>25</v>
      </c>
      <c r="EGS120" s="47">
        <f>EGQ120*0.75</f>
        <v>60366462.75</v>
      </c>
      <c r="EGT120" s="54">
        <f>EGP120+EGS120</f>
        <v>144118086.75</v>
      </c>
      <c r="EGU120" s="54">
        <v>100000000</v>
      </c>
      <c r="EGV120" s="50" t="s">
        <v>40</v>
      </c>
      <c r="EGW120" s="124" t="s">
        <v>278</v>
      </c>
      <c r="EGX120" s="4">
        <v>45148</v>
      </c>
      <c r="EGY120" s="30" t="s">
        <v>277</v>
      </c>
      <c r="EGZ120" s="42" t="s">
        <v>276</v>
      </c>
      <c r="EHA120" s="43">
        <v>9328249</v>
      </c>
      <c r="EHB120" s="43">
        <v>8992634</v>
      </c>
      <c r="EHC120" s="101" t="s">
        <v>18</v>
      </c>
      <c r="EHD120" s="54">
        <f>335040000*33.33/100</f>
        <v>111668832</v>
      </c>
      <c r="EHE120" s="44">
        <v>25</v>
      </c>
      <c r="EHF120" s="54">
        <f>EHD120*0.75</f>
        <v>83751624</v>
      </c>
      <c r="EHG120" s="47">
        <f>241490000*33.33/100</f>
        <v>80488617</v>
      </c>
      <c r="EHH120" s="44">
        <v>25</v>
      </c>
      <c r="EHI120" s="47">
        <f>EHG120*0.75</f>
        <v>60366462.75</v>
      </c>
      <c r="EHJ120" s="54">
        <f>EHF120+EHI120</f>
        <v>144118086.75</v>
      </c>
      <c r="EHK120" s="54">
        <v>100000000</v>
      </c>
      <c r="EHL120" s="50" t="s">
        <v>40</v>
      </c>
      <c r="EHM120" s="124" t="s">
        <v>278</v>
      </c>
      <c r="EHN120" s="4">
        <v>45148</v>
      </c>
      <c r="EHO120" s="30" t="s">
        <v>277</v>
      </c>
      <c r="EHP120" s="42" t="s">
        <v>276</v>
      </c>
      <c r="EHQ120" s="43">
        <v>9328249</v>
      </c>
      <c r="EHR120" s="43">
        <v>8992634</v>
      </c>
      <c r="EHS120" s="101" t="s">
        <v>18</v>
      </c>
      <c r="EHT120" s="54">
        <f>335040000*33.33/100</f>
        <v>111668832</v>
      </c>
      <c r="EHU120" s="44">
        <v>25</v>
      </c>
      <c r="EHV120" s="54">
        <f>EHT120*0.75</f>
        <v>83751624</v>
      </c>
      <c r="EHW120" s="47">
        <f>241490000*33.33/100</f>
        <v>80488617</v>
      </c>
      <c r="EHX120" s="44">
        <v>25</v>
      </c>
      <c r="EHY120" s="47">
        <f>EHW120*0.75</f>
        <v>60366462.75</v>
      </c>
      <c r="EHZ120" s="54">
        <f>EHV120+EHY120</f>
        <v>144118086.75</v>
      </c>
      <c r="EIA120" s="54">
        <v>100000000</v>
      </c>
      <c r="EIB120" s="50" t="s">
        <v>40</v>
      </c>
      <c r="EIC120" s="124" t="s">
        <v>278</v>
      </c>
      <c r="EID120" s="4">
        <v>45148</v>
      </c>
      <c r="EIE120" s="30" t="s">
        <v>277</v>
      </c>
      <c r="EIF120" s="42" t="s">
        <v>276</v>
      </c>
      <c r="EIG120" s="43">
        <v>9328249</v>
      </c>
      <c r="EIH120" s="43">
        <v>8992634</v>
      </c>
      <c r="EII120" s="101" t="s">
        <v>18</v>
      </c>
      <c r="EIJ120" s="54">
        <f>335040000*33.33/100</f>
        <v>111668832</v>
      </c>
      <c r="EIK120" s="44">
        <v>25</v>
      </c>
      <c r="EIL120" s="54">
        <f>EIJ120*0.75</f>
        <v>83751624</v>
      </c>
      <c r="EIM120" s="47">
        <f>241490000*33.33/100</f>
        <v>80488617</v>
      </c>
      <c r="EIN120" s="44">
        <v>25</v>
      </c>
      <c r="EIO120" s="47">
        <f>EIM120*0.75</f>
        <v>60366462.75</v>
      </c>
      <c r="EIP120" s="54">
        <f>EIL120+EIO120</f>
        <v>144118086.75</v>
      </c>
      <c r="EIQ120" s="54">
        <v>100000000</v>
      </c>
      <c r="EIR120" s="50" t="s">
        <v>40</v>
      </c>
      <c r="EIS120" s="124" t="s">
        <v>278</v>
      </c>
      <c r="EIT120" s="4">
        <v>45148</v>
      </c>
      <c r="EIU120" s="30" t="s">
        <v>277</v>
      </c>
      <c r="EIV120" s="42" t="s">
        <v>276</v>
      </c>
      <c r="EIW120" s="43">
        <v>9328249</v>
      </c>
      <c r="EIX120" s="43">
        <v>8992634</v>
      </c>
      <c r="EIY120" s="101" t="s">
        <v>18</v>
      </c>
      <c r="EIZ120" s="54">
        <f>335040000*33.33/100</f>
        <v>111668832</v>
      </c>
      <c r="EJA120" s="44">
        <v>25</v>
      </c>
      <c r="EJB120" s="54">
        <f>EIZ120*0.75</f>
        <v>83751624</v>
      </c>
      <c r="EJC120" s="47">
        <f>241490000*33.33/100</f>
        <v>80488617</v>
      </c>
      <c r="EJD120" s="44">
        <v>25</v>
      </c>
      <c r="EJE120" s="47">
        <f>EJC120*0.75</f>
        <v>60366462.75</v>
      </c>
      <c r="EJF120" s="54">
        <f>EJB120+EJE120</f>
        <v>144118086.75</v>
      </c>
      <c r="EJG120" s="54">
        <v>100000000</v>
      </c>
      <c r="EJH120" s="50" t="s">
        <v>40</v>
      </c>
      <c r="EJI120" s="124" t="s">
        <v>278</v>
      </c>
      <c r="EJJ120" s="4">
        <v>45148</v>
      </c>
      <c r="EJK120" s="30" t="s">
        <v>277</v>
      </c>
      <c r="EJL120" s="42" t="s">
        <v>276</v>
      </c>
      <c r="EJM120" s="43">
        <v>9328249</v>
      </c>
      <c r="EJN120" s="43">
        <v>8992634</v>
      </c>
      <c r="EJO120" s="101" t="s">
        <v>18</v>
      </c>
      <c r="EJP120" s="54">
        <f>335040000*33.33/100</f>
        <v>111668832</v>
      </c>
      <c r="EJQ120" s="44">
        <v>25</v>
      </c>
      <c r="EJR120" s="54">
        <f>EJP120*0.75</f>
        <v>83751624</v>
      </c>
      <c r="EJS120" s="47">
        <f>241490000*33.33/100</f>
        <v>80488617</v>
      </c>
      <c r="EJT120" s="44">
        <v>25</v>
      </c>
      <c r="EJU120" s="47">
        <f>EJS120*0.75</f>
        <v>60366462.75</v>
      </c>
      <c r="EJV120" s="54">
        <f>EJR120+EJU120</f>
        <v>144118086.75</v>
      </c>
      <c r="EJW120" s="54">
        <v>100000000</v>
      </c>
      <c r="EJX120" s="50" t="s">
        <v>40</v>
      </c>
      <c r="EJY120" s="124" t="s">
        <v>278</v>
      </c>
      <c r="EJZ120" s="4">
        <v>45148</v>
      </c>
      <c r="EKA120" s="30" t="s">
        <v>277</v>
      </c>
      <c r="EKB120" s="42" t="s">
        <v>276</v>
      </c>
      <c r="EKC120" s="43">
        <v>9328249</v>
      </c>
      <c r="EKD120" s="43">
        <v>8992634</v>
      </c>
      <c r="EKE120" s="101" t="s">
        <v>18</v>
      </c>
      <c r="EKF120" s="54">
        <f>335040000*33.33/100</f>
        <v>111668832</v>
      </c>
      <c r="EKG120" s="44">
        <v>25</v>
      </c>
      <c r="EKH120" s="54">
        <f>EKF120*0.75</f>
        <v>83751624</v>
      </c>
      <c r="EKI120" s="47">
        <f>241490000*33.33/100</f>
        <v>80488617</v>
      </c>
      <c r="EKJ120" s="44">
        <v>25</v>
      </c>
      <c r="EKK120" s="47">
        <f>EKI120*0.75</f>
        <v>60366462.75</v>
      </c>
      <c r="EKL120" s="54">
        <f>EKH120+EKK120</f>
        <v>144118086.75</v>
      </c>
      <c r="EKM120" s="54">
        <v>100000000</v>
      </c>
      <c r="EKN120" s="50" t="s">
        <v>40</v>
      </c>
      <c r="EKO120" s="124" t="s">
        <v>278</v>
      </c>
      <c r="EKP120" s="4">
        <v>45148</v>
      </c>
      <c r="EKQ120" s="30" t="s">
        <v>277</v>
      </c>
      <c r="EKR120" s="42" t="s">
        <v>276</v>
      </c>
      <c r="EKS120" s="43">
        <v>9328249</v>
      </c>
      <c r="EKT120" s="43">
        <v>8992634</v>
      </c>
      <c r="EKU120" s="101" t="s">
        <v>18</v>
      </c>
      <c r="EKV120" s="54">
        <f>335040000*33.33/100</f>
        <v>111668832</v>
      </c>
      <c r="EKW120" s="44">
        <v>25</v>
      </c>
      <c r="EKX120" s="54">
        <f>EKV120*0.75</f>
        <v>83751624</v>
      </c>
      <c r="EKY120" s="47">
        <f>241490000*33.33/100</f>
        <v>80488617</v>
      </c>
      <c r="EKZ120" s="44">
        <v>25</v>
      </c>
      <c r="ELA120" s="47">
        <f>EKY120*0.75</f>
        <v>60366462.75</v>
      </c>
      <c r="ELB120" s="54">
        <f>EKX120+ELA120</f>
        <v>144118086.75</v>
      </c>
      <c r="ELC120" s="54">
        <v>100000000</v>
      </c>
      <c r="ELD120" s="50" t="s">
        <v>40</v>
      </c>
      <c r="ELE120" s="124" t="s">
        <v>278</v>
      </c>
      <c r="ELF120" s="4">
        <v>45148</v>
      </c>
      <c r="ELG120" s="30" t="s">
        <v>277</v>
      </c>
      <c r="ELH120" s="42" t="s">
        <v>276</v>
      </c>
      <c r="ELI120" s="43">
        <v>9328249</v>
      </c>
      <c r="ELJ120" s="43">
        <v>8992634</v>
      </c>
      <c r="ELK120" s="101" t="s">
        <v>18</v>
      </c>
      <c r="ELL120" s="54">
        <f>335040000*33.33/100</f>
        <v>111668832</v>
      </c>
      <c r="ELM120" s="44">
        <v>25</v>
      </c>
      <c r="ELN120" s="54">
        <f>ELL120*0.75</f>
        <v>83751624</v>
      </c>
      <c r="ELO120" s="47">
        <f>241490000*33.33/100</f>
        <v>80488617</v>
      </c>
      <c r="ELP120" s="44">
        <v>25</v>
      </c>
      <c r="ELQ120" s="47">
        <f>ELO120*0.75</f>
        <v>60366462.75</v>
      </c>
      <c r="ELR120" s="54">
        <f>ELN120+ELQ120</f>
        <v>144118086.75</v>
      </c>
      <c r="ELS120" s="54">
        <v>100000000</v>
      </c>
      <c r="ELT120" s="50" t="s">
        <v>40</v>
      </c>
      <c r="ELU120" s="124" t="s">
        <v>278</v>
      </c>
      <c r="ELV120" s="4">
        <v>45148</v>
      </c>
      <c r="ELW120" s="30" t="s">
        <v>277</v>
      </c>
      <c r="ELX120" s="42" t="s">
        <v>276</v>
      </c>
      <c r="ELY120" s="43">
        <v>9328249</v>
      </c>
      <c r="ELZ120" s="43">
        <v>8992634</v>
      </c>
      <c r="EMA120" s="101" t="s">
        <v>18</v>
      </c>
      <c r="EMB120" s="54">
        <f>335040000*33.33/100</f>
        <v>111668832</v>
      </c>
      <c r="EMC120" s="44">
        <v>25</v>
      </c>
      <c r="EMD120" s="54">
        <f>EMB120*0.75</f>
        <v>83751624</v>
      </c>
      <c r="EME120" s="47">
        <f>241490000*33.33/100</f>
        <v>80488617</v>
      </c>
      <c r="EMF120" s="44">
        <v>25</v>
      </c>
      <c r="EMG120" s="47">
        <f>EME120*0.75</f>
        <v>60366462.75</v>
      </c>
      <c r="EMH120" s="54">
        <f>EMD120+EMG120</f>
        <v>144118086.75</v>
      </c>
      <c r="EMI120" s="54">
        <v>100000000</v>
      </c>
      <c r="EMJ120" s="50" t="s">
        <v>40</v>
      </c>
      <c r="EMK120" s="124" t="s">
        <v>278</v>
      </c>
      <c r="EML120" s="4">
        <v>45148</v>
      </c>
      <c r="EMM120" s="30" t="s">
        <v>277</v>
      </c>
      <c r="EMN120" s="42" t="s">
        <v>276</v>
      </c>
      <c r="EMO120" s="43">
        <v>9328249</v>
      </c>
      <c r="EMP120" s="43">
        <v>8992634</v>
      </c>
      <c r="EMQ120" s="101" t="s">
        <v>18</v>
      </c>
      <c r="EMR120" s="54">
        <f>335040000*33.33/100</f>
        <v>111668832</v>
      </c>
      <c r="EMS120" s="44">
        <v>25</v>
      </c>
      <c r="EMT120" s="54">
        <f>EMR120*0.75</f>
        <v>83751624</v>
      </c>
      <c r="EMU120" s="47">
        <f>241490000*33.33/100</f>
        <v>80488617</v>
      </c>
      <c r="EMV120" s="44">
        <v>25</v>
      </c>
      <c r="EMW120" s="47">
        <f>EMU120*0.75</f>
        <v>60366462.75</v>
      </c>
      <c r="EMX120" s="54">
        <f>EMT120+EMW120</f>
        <v>144118086.75</v>
      </c>
      <c r="EMY120" s="54">
        <v>100000000</v>
      </c>
      <c r="EMZ120" s="50" t="s">
        <v>40</v>
      </c>
      <c r="ENA120" s="124" t="s">
        <v>278</v>
      </c>
      <c r="ENB120" s="4">
        <v>45148</v>
      </c>
      <c r="ENC120" s="30" t="s">
        <v>277</v>
      </c>
      <c r="END120" s="42" t="s">
        <v>276</v>
      </c>
      <c r="ENE120" s="43">
        <v>9328249</v>
      </c>
      <c r="ENF120" s="43">
        <v>8992634</v>
      </c>
      <c r="ENG120" s="101" t="s">
        <v>18</v>
      </c>
      <c r="ENH120" s="54">
        <f>335040000*33.33/100</f>
        <v>111668832</v>
      </c>
      <c r="ENI120" s="44">
        <v>25</v>
      </c>
      <c r="ENJ120" s="54">
        <f>ENH120*0.75</f>
        <v>83751624</v>
      </c>
      <c r="ENK120" s="47">
        <f>241490000*33.33/100</f>
        <v>80488617</v>
      </c>
      <c r="ENL120" s="44">
        <v>25</v>
      </c>
      <c r="ENM120" s="47">
        <f>ENK120*0.75</f>
        <v>60366462.75</v>
      </c>
      <c r="ENN120" s="54">
        <f>ENJ120+ENM120</f>
        <v>144118086.75</v>
      </c>
      <c r="ENO120" s="54">
        <v>100000000</v>
      </c>
      <c r="ENP120" s="50" t="s">
        <v>40</v>
      </c>
      <c r="ENQ120" s="124" t="s">
        <v>278</v>
      </c>
      <c r="ENR120" s="4">
        <v>45148</v>
      </c>
      <c r="ENS120" s="30" t="s">
        <v>277</v>
      </c>
      <c r="ENT120" s="42" t="s">
        <v>276</v>
      </c>
      <c r="ENU120" s="43">
        <v>9328249</v>
      </c>
      <c r="ENV120" s="43">
        <v>8992634</v>
      </c>
      <c r="ENW120" s="101" t="s">
        <v>18</v>
      </c>
      <c r="ENX120" s="54">
        <f>335040000*33.33/100</f>
        <v>111668832</v>
      </c>
      <c r="ENY120" s="44">
        <v>25</v>
      </c>
      <c r="ENZ120" s="54">
        <f>ENX120*0.75</f>
        <v>83751624</v>
      </c>
      <c r="EOA120" s="47">
        <f>241490000*33.33/100</f>
        <v>80488617</v>
      </c>
      <c r="EOB120" s="44">
        <v>25</v>
      </c>
      <c r="EOC120" s="47">
        <f>EOA120*0.75</f>
        <v>60366462.75</v>
      </c>
      <c r="EOD120" s="54">
        <f>ENZ120+EOC120</f>
        <v>144118086.75</v>
      </c>
      <c r="EOE120" s="54">
        <v>100000000</v>
      </c>
      <c r="EOF120" s="50" t="s">
        <v>40</v>
      </c>
      <c r="EOG120" s="124" t="s">
        <v>278</v>
      </c>
      <c r="EOH120" s="4">
        <v>45148</v>
      </c>
      <c r="EOI120" s="30" t="s">
        <v>277</v>
      </c>
      <c r="EOJ120" s="42" t="s">
        <v>276</v>
      </c>
      <c r="EOK120" s="43">
        <v>9328249</v>
      </c>
      <c r="EOL120" s="43">
        <v>8992634</v>
      </c>
      <c r="EOM120" s="101" t="s">
        <v>18</v>
      </c>
      <c r="EON120" s="54">
        <f>335040000*33.33/100</f>
        <v>111668832</v>
      </c>
      <c r="EOO120" s="44">
        <v>25</v>
      </c>
      <c r="EOP120" s="54">
        <f>EON120*0.75</f>
        <v>83751624</v>
      </c>
      <c r="EOQ120" s="47">
        <f>241490000*33.33/100</f>
        <v>80488617</v>
      </c>
      <c r="EOR120" s="44">
        <v>25</v>
      </c>
      <c r="EOS120" s="47">
        <f>EOQ120*0.75</f>
        <v>60366462.75</v>
      </c>
      <c r="EOT120" s="54">
        <f>EOP120+EOS120</f>
        <v>144118086.75</v>
      </c>
      <c r="EOU120" s="54">
        <v>100000000</v>
      </c>
      <c r="EOV120" s="50" t="s">
        <v>40</v>
      </c>
      <c r="EOW120" s="124" t="s">
        <v>278</v>
      </c>
      <c r="EOX120" s="4">
        <v>45148</v>
      </c>
      <c r="EOY120" s="30" t="s">
        <v>277</v>
      </c>
      <c r="EOZ120" s="42" t="s">
        <v>276</v>
      </c>
      <c r="EPA120" s="43">
        <v>9328249</v>
      </c>
      <c r="EPB120" s="43">
        <v>8992634</v>
      </c>
      <c r="EPC120" s="101" t="s">
        <v>18</v>
      </c>
      <c r="EPD120" s="54">
        <f>335040000*33.33/100</f>
        <v>111668832</v>
      </c>
      <c r="EPE120" s="44">
        <v>25</v>
      </c>
      <c r="EPF120" s="54">
        <f>EPD120*0.75</f>
        <v>83751624</v>
      </c>
      <c r="EPG120" s="47">
        <f>241490000*33.33/100</f>
        <v>80488617</v>
      </c>
      <c r="EPH120" s="44">
        <v>25</v>
      </c>
      <c r="EPI120" s="47">
        <f>EPG120*0.75</f>
        <v>60366462.75</v>
      </c>
      <c r="EPJ120" s="54">
        <f>EPF120+EPI120</f>
        <v>144118086.75</v>
      </c>
      <c r="EPK120" s="54">
        <v>100000000</v>
      </c>
      <c r="EPL120" s="50" t="s">
        <v>40</v>
      </c>
      <c r="EPM120" s="124" t="s">
        <v>278</v>
      </c>
      <c r="EPN120" s="4">
        <v>45148</v>
      </c>
      <c r="EPO120" s="30" t="s">
        <v>277</v>
      </c>
      <c r="EPP120" s="42" t="s">
        <v>276</v>
      </c>
      <c r="EPQ120" s="43">
        <v>9328249</v>
      </c>
      <c r="EPR120" s="43">
        <v>8992634</v>
      </c>
      <c r="EPS120" s="101" t="s">
        <v>18</v>
      </c>
      <c r="EPT120" s="54">
        <f>335040000*33.33/100</f>
        <v>111668832</v>
      </c>
      <c r="EPU120" s="44">
        <v>25</v>
      </c>
      <c r="EPV120" s="54">
        <f>EPT120*0.75</f>
        <v>83751624</v>
      </c>
      <c r="EPW120" s="47">
        <f>241490000*33.33/100</f>
        <v>80488617</v>
      </c>
      <c r="EPX120" s="44">
        <v>25</v>
      </c>
      <c r="EPY120" s="47">
        <f>EPW120*0.75</f>
        <v>60366462.75</v>
      </c>
      <c r="EPZ120" s="54">
        <f>EPV120+EPY120</f>
        <v>144118086.75</v>
      </c>
      <c r="EQA120" s="54">
        <v>100000000</v>
      </c>
      <c r="EQB120" s="50" t="s">
        <v>40</v>
      </c>
      <c r="EQC120" s="124" t="s">
        <v>278</v>
      </c>
      <c r="EQD120" s="4">
        <v>45148</v>
      </c>
      <c r="EQE120" s="30" t="s">
        <v>277</v>
      </c>
      <c r="EQF120" s="42" t="s">
        <v>276</v>
      </c>
      <c r="EQG120" s="43">
        <v>9328249</v>
      </c>
      <c r="EQH120" s="43">
        <v>8992634</v>
      </c>
      <c r="EQI120" s="101" t="s">
        <v>18</v>
      </c>
      <c r="EQJ120" s="54">
        <f>335040000*33.33/100</f>
        <v>111668832</v>
      </c>
      <c r="EQK120" s="44">
        <v>25</v>
      </c>
      <c r="EQL120" s="54">
        <f>EQJ120*0.75</f>
        <v>83751624</v>
      </c>
      <c r="EQM120" s="47">
        <f>241490000*33.33/100</f>
        <v>80488617</v>
      </c>
      <c r="EQN120" s="44">
        <v>25</v>
      </c>
      <c r="EQO120" s="47">
        <f>EQM120*0.75</f>
        <v>60366462.75</v>
      </c>
      <c r="EQP120" s="54">
        <f>EQL120+EQO120</f>
        <v>144118086.75</v>
      </c>
      <c r="EQQ120" s="54">
        <v>100000000</v>
      </c>
      <c r="EQR120" s="50" t="s">
        <v>40</v>
      </c>
      <c r="EQS120" s="124" t="s">
        <v>278</v>
      </c>
      <c r="EQT120" s="4">
        <v>45148</v>
      </c>
      <c r="EQU120" s="30" t="s">
        <v>277</v>
      </c>
      <c r="EQV120" s="42" t="s">
        <v>276</v>
      </c>
      <c r="EQW120" s="43">
        <v>9328249</v>
      </c>
      <c r="EQX120" s="43">
        <v>8992634</v>
      </c>
      <c r="EQY120" s="101" t="s">
        <v>18</v>
      </c>
      <c r="EQZ120" s="54">
        <f>335040000*33.33/100</f>
        <v>111668832</v>
      </c>
      <c r="ERA120" s="44">
        <v>25</v>
      </c>
      <c r="ERB120" s="54">
        <f>EQZ120*0.75</f>
        <v>83751624</v>
      </c>
      <c r="ERC120" s="47">
        <f>241490000*33.33/100</f>
        <v>80488617</v>
      </c>
      <c r="ERD120" s="44">
        <v>25</v>
      </c>
      <c r="ERE120" s="47">
        <f>ERC120*0.75</f>
        <v>60366462.75</v>
      </c>
      <c r="ERF120" s="54">
        <f>ERB120+ERE120</f>
        <v>144118086.75</v>
      </c>
      <c r="ERG120" s="54">
        <v>100000000</v>
      </c>
      <c r="ERH120" s="50" t="s">
        <v>40</v>
      </c>
      <c r="ERI120" s="124" t="s">
        <v>278</v>
      </c>
      <c r="ERJ120" s="4">
        <v>45148</v>
      </c>
      <c r="ERK120" s="30" t="s">
        <v>277</v>
      </c>
      <c r="ERL120" s="42" t="s">
        <v>276</v>
      </c>
      <c r="ERM120" s="43">
        <v>9328249</v>
      </c>
      <c r="ERN120" s="43">
        <v>8992634</v>
      </c>
      <c r="ERO120" s="101" t="s">
        <v>18</v>
      </c>
      <c r="ERP120" s="54">
        <f>335040000*33.33/100</f>
        <v>111668832</v>
      </c>
      <c r="ERQ120" s="44">
        <v>25</v>
      </c>
      <c r="ERR120" s="54">
        <f>ERP120*0.75</f>
        <v>83751624</v>
      </c>
      <c r="ERS120" s="47">
        <f>241490000*33.33/100</f>
        <v>80488617</v>
      </c>
      <c r="ERT120" s="44">
        <v>25</v>
      </c>
      <c r="ERU120" s="47">
        <f>ERS120*0.75</f>
        <v>60366462.75</v>
      </c>
      <c r="ERV120" s="54">
        <f>ERR120+ERU120</f>
        <v>144118086.75</v>
      </c>
      <c r="ERW120" s="54">
        <v>100000000</v>
      </c>
      <c r="ERX120" s="50" t="s">
        <v>40</v>
      </c>
      <c r="ERY120" s="124" t="s">
        <v>278</v>
      </c>
      <c r="ERZ120" s="4">
        <v>45148</v>
      </c>
      <c r="ESA120" s="30" t="s">
        <v>277</v>
      </c>
      <c r="ESB120" s="42" t="s">
        <v>276</v>
      </c>
      <c r="ESC120" s="43">
        <v>9328249</v>
      </c>
      <c r="ESD120" s="43">
        <v>8992634</v>
      </c>
      <c r="ESE120" s="101" t="s">
        <v>18</v>
      </c>
      <c r="ESF120" s="54">
        <f>335040000*33.33/100</f>
        <v>111668832</v>
      </c>
      <c r="ESG120" s="44">
        <v>25</v>
      </c>
      <c r="ESH120" s="54">
        <f>ESF120*0.75</f>
        <v>83751624</v>
      </c>
      <c r="ESI120" s="47">
        <f>241490000*33.33/100</f>
        <v>80488617</v>
      </c>
      <c r="ESJ120" s="44">
        <v>25</v>
      </c>
      <c r="ESK120" s="47">
        <f>ESI120*0.75</f>
        <v>60366462.75</v>
      </c>
      <c r="ESL120" s="54">
        <f>ESH120+ESK120</f>
        <v>144118086.75</v>
      </c>
      <c r="ESM120" s="54">
        <v>100000000</v>
      </c>
      <c r="ESN120" s="50" t="s">
        <v>40</v>
      </c>
      <c r="ESO120" s="124" t="s">
        <v>278</v>
      </c>
      <c r="ESP120" s="4">
        <v>45148</v>
      </c>
      <c r="ESQ120" s="30" t="s">
        <v>277</v>
      </c>
      <c r="ESR120" s="42" t="s">
        <v>276</v>
      </c>
      <c r="ESS120" s="43">
        <v>9328249</v>
      </c>
      <c r="EST120" s="43">
        <v>8992634</v>
      </c>
      <c r="ESU120" s="101" t="s">
        <v>18</v>
      </c>
      <c r="ESV120" s="54">
        <f>335040000*33.33/100</f>
        <v>111668832</v>
      </c>
      <c r="ESW120" s="44">
        <v>25</v>
      </c>
      <c r="ESX120" s="54">
        <f>ESV120*0.75</f>
        <v>83751624</v>
      </c>
      <c r="ESY120" s="47">
        <f>241490000*33.33/100</f>
        <v>80488617</v>
      </c>
      <c r="ESZ120" s="44">
        <v>25</v>
      </c>
      <c r="ETA120" s="47">
        <f>ESY120*0.75</f>
        <v>60366462.75</v>
      </c>
      <c r="ETB120" s="54">
        <f>ESX120+ETA120</f>
        <v>144118086.75</v>
      </c>
      <c r="ETC120" s="54">
        <v>100000000</v>
      </c>
      <c r="ETD120" s="50" t="s">
        <v>40</v>
      </c>
      <c r="ETE120" s="124" t="s">
        <v>278</v>
      </c>
      <c r="ETF120" s="4">
        <v>45148</v>
      </c>
      <c r="ETG120" s="30" t="s">
        <v>277</v>
      </c>
      <c r="ETH120" s="42" t="s">
        <v>276</v>
      </c>
      <c r="ETI120" s="43">
        <v>9328249</v>
      </c>
      <c r="ETJ120" s="43">
        <v>8992634</v>
      </c>
      <c r="ETK120" s="101" t="s">
        <v>18</v>
      </c>
      <c r="ETL120" s="54">
        <f>335040000*33.33/100</f>
        <v>111668832</v>
      </c>
      <c r="ETM120" s="44">
        <v>25</v>
      </c>
      <c r="ETN120" s="54">
        <f>ETL120*0.75</f>
        <v>83751624</v>
      </c>
      <c r="ETO120" s="47">
        <f>241490000*33.33/100</f>
        <v>80488617</v>
      </c>
      <c r="ETP120" s="44">
        <v>25</v>
      </c>
      <c r="ETQ120" s="47">
        <f>ETO120*0.75</f>
        <v>60366462.75</v>
      </c>
      <c r="ETR120" s="54">
        <f>ETN120+ETQ120</f>
        <v>144118086.75</v>
      </c>
      <c r="ETS120" s="54">
        <v>100000000</v>
      </c>
      <c r="ETT120" s="50" t="s">
        <v>40</v>
      </c>
      <c r="ETU120" s="124" t="s">
        <v>278</v>
      </c>
      <c r="ETV120" s="4">
        <v>45148</v>
      </c>
      <c r="ETW120" s="30" t="s">
        <v>277</v>
      </c>
      <c r="ETX120" s="42" t="s">
        <v>276</v>
      </c>
      <c r="ETY120" s="43">
        <v>9328249</v>
      </c>
      <c r="ETZ120" s="43">
        <v>8992634</v>
      </c>
      <c r="EUA120" s="101" t="s">
        <v>18</v>
      </c>
      <c r="EUB120" s="54">
        <f>335040000*33.33/100</f>
        <v>111668832</v>
      </c>
      <c r="EUC120" s="44">
        <v>25</v>
      </c>
      <c r="EUD120" s="54">
        <f>EUB120*0.75</f>
        <v>83751624</v>
      </c>
      <c r="EUE120" s="47">
        <f>241490000*33.33/100</f>
        <v>80488617</v>
      </c>
      <c r="EUF120" s="44">
        <v>25</v>
      </c>
      <c r="EUG120" s="47">
        <f>EUE120*0.75</f>
        <v>60366462.75</v>
      </c>
      <c r="EUH120" s="54">
        <f>EUD120+EUG120</f>
        <v>144118086.75</v>
      </c>
      <c r="EUI120" s="54">
        <v>100000000</v>
      </c>
      <c r="EUJ120" s="50" t="s">
        <v>40</v>
      </c>
      <c r="EUK120" s="124" t="s">
        <v>278</v>
      </c>
      <c r="EUL120" s="4">
        <v>45148</v>
      </c>
      <c r="EUM120" s="30" t="s">
        <v>277</v>
      </c>
      <c r="EUN120" s="42" t="s">
        <v>276</v>
      </c>
      <c r="EUO120" s="43">
        <v>9328249</v>
      </c>
      <c r="EUP120" s="43">
        <v>8992634</v>
      </c>
      <c r="EUQ120" s="101" t="s">
        <v>18</v>
      </c>
      <c r="EUR120" s="54">
        <f>335040000*33.33/100</f>
        <v>111668832</v>
      </c>
      <c r="EUS120" s="44">
        <v>25</v>
      </c>
      <c r="EUT120" s="54">
        <f>EUR120*0.75</f>
        <v>83751624</v>
      </c>
      <c r="EUU120" s="47">
        <f>241490000*33.33/100</f>
        <v>80488617</v>
      </c>
      <c r="EUV120" s="44">
        <v>25</v>
      </c>
      <c r="EUW120" s="47">
        <f>EUU120*0.75</f>
        <v>60366462.75</v>
      </c>
      <c r="EUX120" s="54">
        <f>EUT120+EUW120</f>
        <v>144118086.75</v>
      </c>
      <c r="EUY120" s="54">
        <v>100000000</v>
      </c>
      <c r="EUZ120" s="50" t="s">
        <v>40</v>
      </c>
      <c r="EVA120" s="124" t="s">
        <v>278</v>
      </c>
      <c r="EVB120" s="4">
        <v>45148</v>
      </c>
      <c r="EVC120" s="30" t="s">
        <v>277</v>
      </c>
      <c r="EVD120" s="42" t="s">
        <v>276</v>
      </c>
      <c r="EVE120" s="43">
        <v>9328249</v>
      </c>
      <c r="EVF120" s="43">
        <v>8992634</v>
      </c>
      <c r="EVG120" s="101" t="s">
        <v>18</v>
      </c>
      <c r="EVH120" s="54">
        <f>335040000*33.33/100</f>
        <v>111668832</v>
      </c>
      <c r="EVI120" s="44">
        <v>25</v>
      </c>
      <c r="EVJ120" s="54">
        <f>EVH120*0.75</f>
        <v>83751624</v>
      </c>
      <c r="EVK120" s="47">
        <f>241490000*33.33/100</f>
        <v>80488617</v>
      </c>
      <c r="EVL120" s="44">
        <v>25</v>
      </c>
      <c r="EVM120" s="47">
        <f>EVK120*0.75</f>
        <v>60366462.75</v>
      </c>
      <c r="EVN120" s="54">
        <f>EVJ120+EVM120</f>
        <v>144118086.75</v>
      </c>
      <c r="EVO120" s="54">
        <v>100000000</v>
      </c>
      <c r="EVP120" s="50" t="s">
        <v>40</v>
      </c>
      <c r="EVQ120" s="124" t="s">
        <v>278</v>
      </c>
      <c r="EVR120" s="4">
        <v>45148</v>
      </c>
      <c r="EVS120" s="30" t="s">
        <v>277</v>
      </c>
      <c r="EVT120" s="42" t="s">
        <v>276</v>
      </c>
      <c r="EVU120" s="43">
        <v>9328249</v>
      </c>
      <c r="EVV120" s="43">
        <v>8992634</v>
      </c>
      <c r="EVW120" s="101" t="s">
        <v>18</v>
      </c>
      <c r="EVX120" s="54">
        <f>335040000*33.33/100</f>
        <v>111668832</v>
      </c>
      <c r="EVY120" s="44">
        <v>25</v>
      </c>
      <c r="EVZ120" s="54">
        <f>EVX120*0.75</f>
        <v>83751624</v>
      </c>
      <c r="EWA120" s="47">
        <f>241490000*33.33/100</f>
        <v>80488617</v>
      </c>
      <c r="EWB120" s="44">
        <v>25</v>
      </c>
      <c r="EWC120" s="47">
        <f>EWA120*0.75</f>
        <v>60366462.75</v>
      </c>
      <c r="EWD120" s="54">
        <f>EVZ120+EWC120</f>
        <v>144118086.75</v>
      </c>
      <c r="EWE120" s="54">
        <v>100000000</v>
      </c>
      <c r="EWF120" s="50" t="s">
        <v>40</v>
      </c>
      <c r="EWG120" s="124" t="s">
        <v>278</v>
      </c>
      <c r="EWH120" s="4">
        <v>45148</v>
      </c>
      <c r="EWI120" s="30" t="s">
        <v>277</v>
      </c>
      <c r="EWJ120" s="42" t="s">
        <v>276</v>
      </c>
      <c r="EWK120" s="43">
        <v>9328249</v>
      </c>
      <c r="EWL120" s="43">
        <v>8992634</v>
      </c>
      <c r="EWM120" s="101" t="s">
        <v>18</v>
      </c>
      <c r="EWN120" s="54">
        <f>335040000*33.33/100</f>
        <v>111668832</v>
      </c>
      <c r="EWO120" s="44">
        <v>25</v>
      </c>
      <c r="EWP120" s="54">
        <f>EWN120*0.75</f>
        <v>83751624</v>
      </c>
      <c r="EWQ120" s="47">
        <f>241490000*33.33/100</f>
        <v>80488617</v>
      </c>
      <c r="EWR120" s="44">
        <v>25</v>
      </c>
      <c r="EWS120" s="47">
        <f>EWQ120*0.75</f>
        <v>60366462.75</v>
      </c>
      <c r="EWT120" s="54">
        <f>EWP120+EWS120</f>
        <v>144118086.75</v>
      </c>
      <c r="EWU120" s="54">
        <v>100000000</v>
      </c>
      <c r="EWV120" s="50" t="s">
        <v>40</v>
      </c>
      <c r="EWW120" s="124" t="s">
        <v>278</v>
      </c>
      <c r="EWX120" s="4">
        <v>45148</v>
      </c>
      <c r="EWY120" s="30" t="s">
        <v>277</v>
      </c>
      <c r="EWZ120" s="42" t="s">
        <v>276</v>
      </c>
      <c r="EXA120" s="43">
        <v>9328249</v>
      </c>
      <c r="EXB120" s="43">
        <v>8992634</v>
      </c>
      <c r="EXC120" s="101" t="s">
        <v>18</v>
      </c>
      <c r="EXD120" s="54">
        <f>335040000*33.33/100</f>
        <v>111668832</v>
      </c>
      <c r="EXE120" s="44">
        <v>25</v>
      </c>
      <c r="EXF120" s="54">
        <f>EXD120*0.75</f>
        <v>83751624</v>
      </c>
      <c r="EXG120" s="47">
        <f>241490000*33.33/100</f>
        <v>80488617</v>
      </c>
      <c r="EXH120" s="44">
        <v>25</v>
      </c>
      <c r="EXI120" s="47">
        <f>EXG120*0.75</f>
        <v>60366462.75</v>
      </c>
      <c r="EXJ120" s="54">
        <f>EXF120+EXI120</f>
        <v>144118086.75</v>
      </c>
      <c r="EXK120" s="54">
        <v>100000000</v>
      </c>
      <c r="EXL120" s="50" t="s">
        <v>40</v>
      </c>
      <c r="EXM120" s="124" t="s">
        <v>278</v>
      </c>
      <c r="EXN120" s="4">
        <v>45148</v>
      </c>
      <c r="EXO120" s="30" t="s">
        <v>277</v>
      </c>
      <c r="EXP120" s="42" t="s">
        <v>276</v>
      </c>
      <c r="EXQ120" s="43">
        <v>9328249</v>
      </c>
      <c r="EXR120" s="43">
        <v>8992634</v>
      </c>
      <c r="EXS120" s="101" t="s">
        <v>18</v>
      </c>
      <c r="EXT120" s="54">
        <f>335040000*33.33/100</f>
        <v>111668832</v>
      </c>
      <c r="EXU120" s="44">
        <v>25</v>
      </c>
      <c r="EXV120" s="54">
        <f>EXT120*0.75</f>
        <v>83751624</v>
      </c>
      <c r="EXW120" s="47">
        <f>241490000*33.33/100</f>
        <v>80488617</v>
      </c>
      <c r="EXX120" s="44">
        <v>25</v>
      </c>
      <c r="EXY120" s="47">
        <f>EXW120*0.75</f>
        <v>60366462.75</v>
      </c>
      <c r="EXZ120" s="54">
        <f>EXV120+EXY120</f>
        <v>144118086.75</v>
      </c>
      <c r="EYA120" s="54">
        <v>100000000</v>
      </c>
      <c r="EYB120" s="50" t="s">
        <v>40</v>
      </c>
      <c r="EYC120" s="124" t="s">
        <v>278</v>
      </c>
      <c r="EYD120" s="4">
        <v>45148</v>
      </c>
      <c r="EYE120" s="30" t="s">
        <v>277</v>
      </c>
      <c r="EYF120" s="42" t="s">
        <v>276</v>
      </c>
      <c r="EYG120" s="43">
        <v>9328249</v>
      </c>
      <c r="EYH120" s="43">
        <v>8992634</v>
      </c>
      <c r="EYI120" s="101" t="s">
        <v>18</v>
      </c>
      <c r="EYJ120" s="54">
        <f>335040000*33.33/100</f>
        <v>111668832</v>
      </c>
      <c r="EYK120" s="44">
        <v>25</v>
      </c>
      <c r="EYL120" s="54">
        <f>EYJ120*0.75</f>
        <v>83751624</v>
      </c>
      <c r="EYM120" s="47">
        <f>241490000*33.33/100</f>
        <v>80488617</v>
      </c>
      <c r="EYN120" s="44">
        <v>25</v>
      </c>
      <c r="EYO120" s="47">
        <f>EYM120*0.75</f>
        <v>60366462.75</v>
      </c>
      <c r="EYP120" s="54">
        <f>EYL120+EYO120</f>
        <v>144118086.75</v>
      </c>
      <c r="EYQ120" s="54">
        <v>100000000</v>
      </c>
      <c r="EYR120" s="50" t="s">
        <v>40</v>
      </c>
      <c r="EYS120" s="124" t="s">
        <v>278</v>
      </c>
      <c r="EYT120" s="4">
        <v>45148</v>
      </c>
      <c r="EYU120" s="30" t="s">
        <v>277</v>
      </c>
      <c r="EYV120" s="42" t="s">
        <v>276</v>
      </c>
      <c r="EYW120" s="43">
        <v>9328249</v>
      </c>
      <c r="EYX120" s="43">
        <v>8992634</v>
      </c>
      <c r="EYY120" s="101" t="s">
        <v>18</v>
      </c>
      <c r="EYZ120" s="54">
        <f>335040000*33.33/100</f>
        <v>111668832</v>
      </c>
      <c r="EZA120" s="44">
        <v>25</v>
      </c>
      <c r="EZB120" s="54">
        <f>EYZ120*0.75</f>
        <v>83751624</v>
      </c>
      <c r="EZC120" s="47">
        <f>241490000*33.33/100</f>
        <v>80488617</v>
      </c>
      <c r="EZD120" s="44">
        <v>25</v>
      </c>
      <c r="EZE120" s="47">
        <f>EZC120*0.75</f>
        <v>60366462.75</v>
      </c>
      <c r="EZF120" s="54">
        <f>EZB120+EZE120</f>
        <v>144118086.75</v>
      </c>
      <c r="EZG120" s="54">
        <v>100000000</v>
      </c>
      <c r="EZH120" s="50" t="s">
        <v>40</v>
      </c>
      <c r="EZI120" s="124" t="s">
        <v>278</v>
      </c>
      <c r="EZJ120" s="4">
        <v>45148</v>
      </c>
      <c r="EZK120" s="30" t="s">
        <v>277</v>
      </c>
      <c r="EZL120" s="42" t="s">
        <v>276</v>
      </c>
      <c r="EZM120" s="43">
        <v>9328249</v>
      </c>
      <c r="EZN120" s="43">
        <v>8992634</v>
      </c>
      <c r="EZO120" s="101" t="s">
        <v>18</v>
      </c>
      <c r="EZP120" s="54">
        <f>335040000*33.33/100</f>
        <v>111668832</v>
      </c>
      <c r="EZQ120" s="44">
        <v>25</v>
      </c>
      <c r="EZR120" s="54">
        <f>EZP120*0.75</f>
        <v>83751624</v>
      </c>
      <c r="EZS120" s="47">
        <f>241490000*33.33/100</f>
        <v>80488617</v>
      </c>
      <c r="EZT120" s="44">
        <v>25</v>
      </c>
      <c r="EZU120" s="47">
        <f>EZS120*0.75</f>
        <v>60366462.75</v>
      </c>
      <c r="EZV120" s="54">
        <f>EZR120+EZU120</f>
        <v>144118086.75</v>
      </c>
      <c r="EZW120" s="54">
        <v>100000000</v>
      </c>
      <c r="EZX120" s="50" t="s">
        <v>40</v>
      </c>
      <c r="EZY120" s="124" t="s">
        <v>278</v>
      </c>
      <c r="EZZ120" s="4">
        <v>45148</v>
      </c>
      <c r="FAA120" s="30" t="s">
        <v>277</v>
      </c>
      <c r="FAB120" s="42" t="s">
        <v>276</v>
      </c>
      <c r="FAC120" s="43">
        <v>9328249</v>
      </c>
      <c r="FAD120" s="43">
        <v>8992634</v>
      </c>
      <c r="FAE120" s="101" t="s">
        <v>18</v>
      </c>
      <c r="FAF120" s="54">
        <f>335040000*33.33/100</f>
        <v>111668832</v>
      </c>
      <c r="FAG120" s="44">
        <v>25</v>
      </c>
      <c r="FAH120" s="54">
        <f>FAF120*0.75</f>
        <v>83751624</v>
      </c>
      <c r="FAI120" s="47">
        <f>241490000*33.33/100</f>
        <v>80488617</v>
      </c>
      <c r="FAJ120" s="44">
        <v>25</v>
      </c>
      <c r="FAK120" s="47">
        <f>FAI120*0.75</f>
        <v>60366462.75</v>
      </c>
      <c r="FAL120" s="54">
        <f>FAH120+FAK120</f>
        <v>144118086.75</v>
      </c>
      <c r="FAM120" s="54">
        <v>100000000</v>
      </c>
      <c r="FAN120" s="50" t="s">
        <v>40</v>
      </c>
      <c r="FAO120" s="124" t="s">
        <v>278</v>
      </c>
      <c r="FAP120" s="4">
        <v>45148</v>
      </c>
      <c r="FAQ120" s="30" t="s">
        <v>277</v>
      </c>
      <c r="FAR120" s="42" t="s">
        <v>276</v>
      </c>
      <c r="FAS120" s="43">
        <v>9328249</v>
      </c>
      <c r="FAT120" s="43">
        <v>8992634</v>
      </c>
      <c r="FAU120" s="101" t="s">
        <v>18</v>
      </c>
      <c r="FAV120" s="54">
        <f>335040000*33.33/100</f>
        <v>111668832</v>
      </c>
      <c r="FAW120" s="44">
        <v>25</v>
      </c>
      <c r="FAX120" s="54">
        <f>FAV120*0.75</f>
        <v>83751624</v>
      </c>
      <c r="FAY120" s="47">
        <f>241490000*33.33/100</f>
        <v>80488617</v>
      </c>
      <c r="FAZ120" s="44">
        <v>25</v>
      </c>
      <c r="FBA120" s="47">
        <f>FAY120*0.75</f>
        <v>60366462.75</v>
      </c>
      <c r="FBB120" s="54">
        <f>FAX120+FBA120</f>
        <v>144118086.75</v>
      </c>
      <c r="FBC120" s="54">
        <v>100000000</v>
      </c>
      <c r="FBD120" s="50" t="s">
        <v>40</v>
      </c>
      <c r="FBE120" s="124" t="s">
        <v>278</v>
      </c>
      <c r="FBF120" s="4">
        <v>45148</v>
      </c>
      <c r="FBG120" s="30" t="s">
        <v>277</v>
      </c>
      <c r="FBH120" s="42" t="s">
        <v>276</v>
      </c>
      <c r="FBI120" s="43">
        <v>9328249</v>
      </c>
      <c r="FBJ120" s="43">
        <v>8992634</v>
      </c>
      <c r="FBK120" s="101" t="s">
        <v>18</v>
      </c>
      <c r="FBL120" s="54">
        <f>335040000*33.33/100</f>
        <v>111668832</v>
      </c>
      <c r="FBM120" s="44">
        <v>25</v>
      </c>
      <c r="FBN120" s="54">
        <f>FBL120*0.75</f>
        <v>83751624</v>
      </c>
      <c r="FBO120" s="47">
        <f>241490000*33.33/100</f>
        <v>80488617</v>
      </c>
      <c r="FBP120" s="44">
        <v>25</v>
      </c>
      <c r="FBQ120" s="47">
        <f>FBO120*0.75</f>
        <v>60366462.75</v>
      </c>
      <c r="FBR120" s="54">
        <f>FBN120+FBQ120</f>
        <v>144118086.75</v>
      </c>
      <c r="FBS120" s="54">
        <v>100000000</v>
      </c>
      <c r="FBT120" s="50" t="s">
        <v>40</v>
      </c>
      <c r="FBU120" s="124" t="s">
        <v>278</v>
      </c>
      <c r="FBV120" s="4">
        <v>45148</v>
      </c>
      <c r="FBW120" s="30" t="s">
        <v>277</v>
      </c>
      <c r="FBX120" s="42" t="s">
        <v>276</v>
      </c>
      <c r="FBY120" s="43">
        <v>9328249</v>
      </c>
      <c r="FBZ120" s="43">
        <v>8992634</v>
      </c>
      <c r="FCA120" s="101" t="s">
        <v>18</v>
      </c>
      <c r="FCB120" s="54">
        <f>335040000*33.33/100</f>
        <v>111668832</v>
      </c>
      <c r="FCC120" s="44">
        <v>25</v>
      </c>
      <c r="FCD120" s="54">
        <f>FCB120*0.75</f>
        <v>83751624</v>
      </c>
      <c r="FCE120" s="47">
        <f>241490000*33.33/100</f>
        <v>80488617</v>
      </c>
      <c r="FCF120" s="44">
        <v>25</v>
      </c>
      <c r="FCG120" s="47">
        <f>FCE120*0.75</f>
        <v>60366462.75</v>
      </c>
      <c r="FCH120" s="54">
        <f>FCD120+FCG120</f>
        <v>144118086.75</v>
      </c>
      <c r="FCI120" s="54">
        <v>100000000</v>
      </c>
      <c r="FCJ120" s="50" t="s">
        <v>40</v>
      </c>
      <c r="FCK120" s="124" t="s">
        <v>278</v>
      </c>
      <c r="FCL120" s="4">
        <v>45148</v>
      </c>
      <c r="FCM120" s="30" t="s">
        <v>277</v>
      </c>
      <c r="FCN120" s="42" t="s">
        <v>276</v>
      </c>
      <c r="FCO120" s="43">
        <v>9328249</v>
      </c>
      <c r="FCP120" s="43">
        <v>8992634</v>
      </c>
      <c r="FCQ120" s="101" t="s">
        <v>18</v>
      </c>
      <c r="FCR120" s="54">
        <f>335040000*33.33/100</f>
        <v>111668832</v>
      </c>
      <c r="FCS120" s="44">
        <v>25</v>
      </c>
      <c r="FCT120" s="54">
        <f>FCR120*0.75</f>
        <v>83751624</v>
      </c>
      <c r="FCU120" s="47">
        <f>241490000*33.33/100</f>
        <v>80488617</v>
      </c>
      <c r="FCV120" s="44">
        <v>25</v>
      </c>
      <c r="FCW120" s="47">
        <f>FCU120*0.75</f>
        <v>60366462.75</v>
      </c>
      <c r="FCX120" s="54">
        <f>FCT120+FCW120</f>
        <v>144118086.75</v>
      </c>
      <c r="FCY120" s="54">
        <v>100000000</v>
      </c>
      <c r="FCZ120" s="50" t="s">
        <v>40</v>
      </c>
      <c r="FDA120" s="124" t="s">
        <v>278</v>
      </c>
      <c r="FDB120" s="4">
        <v>45148</v>
      </c>
      <c r="FDC120" s="30" t="s">
        <v>277</v>
      </c>
      <c r="FDD120" s="42" t="s">
        <v>276</v>
      </c>
      <c r="FDE120" s="43">
        <v>9328249</v>
      </c>
      <c r="FDF120" s="43">
        <v>8992634</v>
      </c>
      <c r="FDG120" s="101" t="s">
        <v>18</v>
      </c>
      <c r="FDH120" s="54">
        <f>335040000*33.33/100</f>
        <v>111668832</v>
      </c>
      <c r="FDI120" s="44">
        <v>25</v>
      </c>
      <c r="FDJ120" s="54">
        <f>FDH120*0.75</f>
        <v>83751624</v>
      </c>
      <c r="FDK120" s="47">
        <f>241490000*33.33/100</f>
        <v>80488617</v>
      </c>
      <c r="FDL120" s="44">
        <v>25</v>
      </c>
      <c r="FDM120" s="47">
        <f>FDK120*0.75</f>
        <v>60366462.75</v>
      </c>
      <c r="FDN120" s="54">
        <f>FDJ120+FDM120</f>
        <v>144118086.75</v>
      </c>
      <c r="FDO120" s="54">
        <v>100000000</v>
      </c>
      <c r="FDP120" s="50" t="s">
        <v>40</v>
      </c>
      <c r="FDQ120" s="124" t="s">
        <v>278</v>
      </c>
      <c r="FDR120" s="4">
        <v>45148</v>
      </c>
      <c r="FDS120" s="30" t="s">
        <v>277</v>
      </c>
      <c r="FDT120" s="42" t="s">
        <v>276</v>
      </c>
      <c r="FDU120" s="43">
        <v>9328249</v>
      </c>
      <c r="FDV120" s="43">
        <v>8992634</v>
      </c>
      <c r="FDW120" s="101" t="s">
        <v>18</v>
      </c>
      <c r="FDX120" s="54">
        <f>335040000*33.33/100</f>
        <v>111668832</v>
      </c>
      <c r="FDY120" s="44">
        <v>25</v>
      </c>
      <c r="FDZ120" s="54">
        <f>FDX120*0.75</f>
        <v>83751624</v>
      </c>
      <c r="FEA120" s="47">
        <f>241490000*33.33/100</f>
        <v>80488617</v>
      </c>
      <c r="FEB120" s="44">
        <v>25</v>
      </c>
      <c r="FEC120" s="47">
        <f>FEA120*0.75</f>
        <v>60366462.75</v>
      </c>
      <c r="FED120" s="54">
        <f>FDZ120+FEC120</f>
        <v>144118086.75</v>
      </c>
      <c r="FEE120" s="54">
        <v>100000000</v>
      </c>
      <c r="FEF120" s="50" t="s">
        <v>40</v>
      </c>
      <c r="FEG120" s="124" t="s">
        <v>278</v>
      </c>
      <c r="FEH120" s="4">
        <v>45148</v>
      </c>
      <c r="FEI120" s="30" t="s">
        <v>277</v>
      </c>
      <c r="FEJ120" s="42" t="s">
        <v>276</v>
      </c>
      <c r="FEK120" s="43">
        <v>9328249</v>
      </c>
      <c r="FEL120" s="43">
        <v>8992634</v>
      </c>
      <c r="FEM120" s="101" t="s">
        <v>18</v>
      </c>
      <c r="FEN120" s="54">
        <f>335040000*33.33/100</f>
        <v>111668832</v>
      </c>
      <c r="FEO120" s="44">
        <v>25</v>
      </c>
      <c r="FEP120" s="54">
        <f>FEN120*0.75</f>
        <v>83751624</v>
      </c>
      <c r="FEQ120" s="47">
        <f>241490000*33.33/100</f>
        <v>80488617</v>
      </c>
      <c r="FER120" s="44">
        <v>25</v>
      </c>
      <c r="FES120" s="47">
        <f>FEQ120*0.75</f>
        <v>60366462.75</v>
      </c>
      <c r="FET120" s="54">
        <f>FEP120+FES120</f>
        <v>144118086.75</v>
      </c>
      <c r="FEU120" s="54">
        <v>100000000</v>
      </c>
      <c r="FEV120" s="50" t="s">
        <v>40</v>
      </c>
      <c r="FEW120" s="124" t="s">
        <v>278</v>
      </c>
      <c r="FEX120" s="4">
        <v>45148</v>
      </c>
      <c r="FEY120" s="30" t="s">
        <v>277</v>
      </c>
      <c r="FEZ120" s="42" t="s">
        <v>276</v>
      </c>
      <c r="FFA120" s="43">
        <v>9328249</v>
      </c>
      <c r="FFB120" s="43">
        <v>8992634</v>
      </c>
      <c r="FFC120" s="101" t="s">
        <v>18</v>
      </c>
      <c r="FFD120" s="54">
        <f>335040000*33.33/100</f>
        <v>111668832</v>
      </c>
      <c r="FFE120" s="44">
        <v>25</v>
      </c>
      <c r="FFF120" s="54">
        <f>FFD120*0.75</f>
        <v>83751624</v>
      </c>
      <c r="FFG120" s="47">
        <f>241490000*33.33/100</f>
        <v>80488617</v>
      </c>
      <c r="FFH120" s="44">
        <v>25</v>
      </c>
      <c r="FFI120" s="47">
        <f>FFG120*0.75</f>
        <v>60366462.75</v>
      </c>
      <c r="FFJ120" s="54">
        <f>FFF120+FFI120</f>
        <v>144118086.75</v>
      </c>
      <c r="FFK120" s="54">
        <v>100000000</v>
      </c>
      <c r="FFL120" s="50" t="s">
        <v>40</v>
      </c>
      <c r="FFM120" s="124" t="s">
        <v>278</v>
      </c>
      <c r="FFN120" s="4">
        <v>45148</v>
      </c>
      <c r="FFO120" s="30" t="s">
        <v>277</v>
      </c>
      <c r="FFP120" s="42" t="s">
        <v>276</v>
      </c>
      <c r="FFQ120" s="43">
        <v>9328249</v>
      </c>
      <c r="FFR120" s="43">
        <v>8992634</v>
      </c>
      <c r="FFS120" s="101" t="s">
        <v>18</v>
      </c>
      <c r="FFT120" s="54">
        <f>335040000*33.33/100</f>
        <v>111668832</v>
      </c>
      <c r="FFU120" s="44">
        <v>25</v>
      </c>
      <c r="FFV120" s="54">
        <f>FFT120*0.75</f>
        <v>83751624</v>
      </c>
      <c r="FFW120" s="47">
        <f>241490000*33.33/100</f>
        <v>80488617</v>
      </c>
      <c r="FFX120" s="44">
        <v>25</v>
      </c>
      <c r="FFY120" s="47">
        <f>FFW120*0.75</f>
        <v>60366462.75</v>
      </c>
      <c r="FFZ120" s="54">
        <f>FFV120+FFY120</f>
        <v>144118086.75</v>
      </c>
      <c r="FGA120" s="54">
        <v>100000000</v>
      </c>
      <c r="FGB120" s="50" t="s">
        <v>40</v>
      </c>
      <c r="FGC120" s="124" t="s">
        <v>278</v>
      </c>
      <c r="FGD120" s="4">
        <v>45148</v>
      </c>
      <c r="FGE120" s="30" t="s">
        <v>277</v>
      </c>
      <c r="FGF120" s="42" t="s">
        <v>276</v>
      </c>
      <c r="FGG120" s="43">
        <v>9328249</v>
      </c>
      <c r="FGH120" s="43">
        <v>8992634</v>
      </c>
      <c r="FGI120" s="101" t="s">
        <v>18</v>
      </c>
      <c r="FGJ120" s="54">
        <f>335040000*33.33/100</f>
        <v>111668832</v>
      </c>
      <c r="FGK120" s="44">
        <v>25</v>
      </c>
      <c r="FGL120" s="54">
        <f>FGJ120*0.75</f>
        <v>83751624</v>
      </c>
      <c r="FGM120" s="47">
        <f>241490000*33.33/100</f>
        <v>80488617</v>
      </c>
      <c r="FGN120" s="44">
        <v>25</v>
      </c>
      <c r="FGO120" s="47">
        <f>FGM120*0.75</f>
        <v>60366462.75</v>
      </c>
      <c r="FGP120" s="54">
        <f>FGL120+FGO120</f>
        <v>144118086.75</v>
      </c>
      <c r="FGQ120" s="54">
        <v>100000000</v>
      </c>
      <c r="FGR120" s="50" t="s">
        <v>40</v>
      </c>
      <c r="FGS120" s="124" t="s">
        <v>278</v>
      </c>
      <c r="FGT120" s="4">
        <v>45148</v>
      </c>
      <c r="FGU120" s="30" t="s">
        <v>277</v>
      </c>
      <c r="FGV120" s="42" t="s">
        <v>276</v>
      </c>
      <c r="FGW120" s="43">
        <v>9328249</v>
      </c>
      <c r="FGX120" s="43">
        <v>8992634</v>
      </c>
      <c r="FGY120" s="101" t="s">
        <v>18</v>
      </c>
      <c r="FGZ120" s="54">
        <f>335040000*33.33/100</f>
        <v>111668832</v>
      </c>
      <c r="FHA120" s="44">
        <v>25</v>
      </c>
      <c r="FHB120" s="54">
        <f>FGZ120*0.75</f>
        <v>83751624</v>
      </c>
      <c r="FHC120" s="47">
        <f>241490000*33.33/100</f>
        <v>80488617</v>
      </c>
      <c r="FHD120" s="44">
        <v>25</v>
      </c>
      <c r="FHE120" s="47">
        <f>FHC120*0.75</f>
        <v>60366462.75</v>
      </c>
      <c r="FHF120" s="54">
        <f>FHB120+FHE120</f>
        <v>144118086.75</v>
      </c>
      <c r="FHG120" s="54">
        <v>100000000</v>
      </c>
      <c r="FHH120" s="50" t="s">
        <v>40</v>
      </c>
      <c r="FHI120" s="124" t="s">
        <v>278</v>
      </c>
      <c r="FHJ120" s="4">
        <v>45148</v>
      </c>
      <c r="FHK120" s="30" t="s">
        <v>277</v>
      </c>
      <c r="FHL120" s="42" t="s">
        <v>276</v>
      </c>
      <c r="FHM120" s="43">
        <v>9328249</v>
      </c>
      <c r="FHN120" s="43">
        <v>8992634</v>
      </c>
      <c r="FHO120" s="101" t="s">
        <v>18</v>
      </c>
      <c r="FHP120" s="54">
        <f>335040000*33.33/100</f>
        <v>111668832</v>
      </c>
      <c r="FHQ120" s="44">
        <v>25</v>
      </c>
      <c r="FHR120" s="54">
        <f>FHP120*0.75</f>
        <v>83751624</v>
      </c>
      <c r="FHS120" s="47">
        <f>241490000*33.33/100</f>
        <v>80488617</v>
      </c>
      <c r="FHT120" s="44">
        <v>25</v>
      </c>
      <c r="FHU120" s="47">
        <f>FHS120*0.75</f>
        <v>60366462.75</v>
      </c>
      <c r="FHV120" s="54">
        <f>FHR120+FHU120</f>
        <v>144118086.75</v>
      </c>
      <c r="FHW120" s="54">
        <v>100000000</v>
      </c>
      <c r="FHX120" s="50" t="s">
        <v>40</v>
      </c>
      <c r="FHY120" s="124" t="s">
        <v>278</v>
      </c>
      <c r="FHZ120" s="4">
        <v>45148</v>
      </c>
      <c r="FIA120" s="30" t="s">
        <v>277</v>
      </c>
      <c r="FIB120" s="42" t="s">
        <v>276</v>
      </c>
      <c r="FIC120" s="43">
        <v>9328249</v>
      </c>
      <c r="FID120" s="43">
        <v>8992634</v>
      </c>
      <c r="FIE120" s="101" t="s">
        <v>18</v>
      </c>
      <c r="FIF120" s="54">
        <f>335040000*33.33/100</f>
        <v>111668832</v>
      </c>
      <c r="FIG120" s="44">
        <v>25</v>
      </c>
      <c r="FIH120" s="54">
        <f>FIF120*0.75</f>
        <v>83751624</v>
      </c>
      <c r="FII120" s="47">
        <f>241490000*33.33/100</f>
        <v>80488617</v>
      </c>
      <c r="FIJ120" s="44">
        <v>25</v>
      </c>
      <c r="FIK120" s="47">
        <f>FII120*0.75</f>
        <v>60366462.75</v>
      </c>
      <c r="FIL120" s="54">
        <f>FIH120+FIK120</f>
        <v>144118086.75</v>
      </c>
      <c r="FIM120" s="54">
        <v>100000000</v>
      </c>
      <c r="FIN120" s="50" t="s">
        <v>40</v>
      </c>
      <c r="FIO120" s="124" t="s">
        <v>278</v>
      </c>
      <c r="FIP120" s="4">
        <v>45148</v>
      </c>
      <c r="FIQ120" s="30" t="s">
        <v>277</v>
      </c>
      <c r="FIR120" s="42" t="s">
        <v>276</v>
      </c>
      <c r="FIS120" s="43">
        <v>9328249</v>
      </c>
      <c r="FIT120" s="43">
        <v>8992634</v>
      </c>
      <c r="FIU120" s="101" t="s">
        <v>18</v>
      </c>
      <c r="FIV120" s="54">
        <f>335040000*33.33/100</f>
        <v>111668832</v>
      </c>
      <c r="FIW120" s="44">
        <v>25</v>
      </c>
      <c r="FIX120" s="54">
        <f>FIV120*0.75</f>
        <v>83751624</v>
      </c>
      <c r="FIY120" s="47">
        <f>241490000*33.33/100</f>
        <v>80488617</v>
      </c>
      <c r="FIZ120" s="44">
        <v>25</v>
      </c>
      <c r="FJA120" s="47">
        <f>FIY120*0.75</f>
        <v>60366462.75</v>
      </c>
      <c r="FJB120" s="54">
        <f>FIX120+FJA120</f>
        <v>144118086.75</v>
      </c>
      <c r="FJC120" s="54">
        <v>100000000</v>
      </c>
      <c r="FJD120" s="50" t="s">
        <v>40</v>
      </c>
      <c r="FJE120" s="124" t="s">
        <v>278</v>
      </c>
      <c r="FJF120" s="4">
        <v>45148</v>
      </c>
      <c r="FJG120" s="30" t="s">
        <v>277</v>
      </c>
      <c r="FJH120" s="42" t="s">
        <v>276</v>
      </c>
      <c r="FJI120" s="43">
        <v>9328249</v>
      </c>
      <c r="FJJ120" s="43">
        <v>8992634</v>
      </c>
      <c r="FJK120" s="101" t="s">
        <v>18</v>
      </c>
      <c r="FJL120" s="54">
        <f>335040000*33.33/100</f>
        <v>111668832</v>
      </c>
      <c r="FJM120" s="44">
        <v>25</v>
      </c>
      <c r="FJN120" s="54">
        <f>FJL120*0.75</f>
        <v>83751624</v>
      </c>
      <c r="FJO120" s="47">
        <f>241490000*33.33/100</f>
        <v>80488617</v>
      </c>
      <c r="FJP120" s="44">
        <v>25</v>
      </c>
      <c r="FJQ120" s="47">
        <f>FJO120*0.75</f>
        <v>60366462.75</v>
      </c>
      <c r="FJR120" s="54">
        <f>FJN120+FJQ120</f>
        <v>144118086.75</v>
      </c>
      <c r="FJS120" s="54">
        <v>100000000</v>
      </c>
      <c r="FJT120" s="50" t="s">
        <v>40</v>
      </c>
      <c r="FJU120" s="124" t="s">
        <v>278</v>
      </c>
      <c r="FJV120" s="4">
        <v>45148</v>
      </c>
      <c r="FJW120" s="30" t="s">
        <v>277</v>
      </c>
      <c r="FJX120" s="42" t="s">
        <v>276</v>
      </c>
      <c r="FJY120" s="43">
        <v>9328249</v>
      </c>
      <c r="FJZ120" s="43">
        <v>8992634</v>
      </c>
      <c r="FKA120" s="101" t="s">
        <v>18</v>
      </c>
      <c r="FKB120" s="54">
        <f>335040000*33.33/100</f>
        <v>111668832</v>
      </c>
      <c r="FKC120" s="44">
        <v>25</v>
      </c>
      <c r="FKD120" s="54">
        <f>FKB120*0.75</f>
        <v>83751624</v>
      </c>
      <c r="FKE120" s="47">
        <f>241490000*33.33/100</f>
        <v>80488617</v>
      </c>
      <c r="FKF120" s="44">
        <v>25</v>
      </c>
      <c r="FKG120" s="47">
        <f>FKE120*0.75</f>
        <v>60366462.75</v>
      </c>
      <c r="FKH120" s="54">
        <f>FKD120+FKG120</f>
        <v>144118086.75</v>
      </c>
      <c r="FKI120" s="54">
        <v>100000000</v>
      </c>
      <c r="FKJ120" s="50" t="s">
        <v>40</v>
      </c>
      <c r="FKK120" s="124" t="s">
        <v>278</v>
      </c>
      <c r="FKL120" s="4">
        <v>45148</v>
      </c>
      <c r="FKM120" s="30" t="s">
        <v>277</v>
      </c>
      <c r="FKN120" s="42" t="s">
        <v>276</v>
      </c>
      <c r="FKO120" s="43">
        <v>9328249</v>
      </c>
      <c r="FKP120" s="43">
        <v>8992634</v>
      </c>
      <c r="FKQ120" s="101" t="s">
        <v>18</v>
      </c>
      <c r="FKR120" s="54">
        <f>335040000*33.33/100</f>
        <v>111668832</v>
      </c>
      <c r="FKS120" s="44">
        <v>25</v>
      </c>
      <c r="FKT120" s="54">
        <f>FKR120*0.75</f>
        <v>83751624</v>
      </c>
      <c r="FKU120" s="47">
        <f>241490000*33.33/100</f>
        <v>80488617</v>
      </c>
      <c r="FKV120" s="44">
        <v>25</v>
      </c>
      <c r="FKW120" s="47">
        <f>FKU120*0.75</f>
        <v>60366462.75</v>
      </c>
      <c r="FKX120" s="54">
        <f>FKT120+FKW120</f>
        <v>144118086.75</v>
      </c>
      <c r="FKY120" s="54">
        <v>100000000</v>
      </c>
      <c r="FKZ120" s="50" t="s">
        <v>40</v>
      </c>
      <c r="FLA120" s="124" t="s">
        <v>278</v>
      </c>
      <c r="FLB120" s="4">
        <v>45148</v>
      </c>
      <c r="FLC120" s="30" t="s">
        <v>277</v>
      </c>
      <c r="FLD120" s="42" t="s">
        <v>276</v>
      </c>
      <c r="FLE120" s="43">
        <v>9328249</v>
      </c>
      <c r="FLF120" s="43">
        <v>8992634</v>
      </c>
      <c r="FLG120" s="101" t="s">
        <v>18</v>
      </c>
      <c r="FLH120" s="54">
        <f>335040000*33.33/100</f>
        <v>111668832</v>
      </c>
      <c r="FLI120" s="44">
        <v>25</v>
      </c>
      <c r="FLJ120" s="54">
        <f>FLH120*0.75</f>
        <v>83751624</v>
      </c>
      <c r="FLK120" s="47">
        <f>241490000*33.33/100</f>
        <v>80488617</v>
      </c>
      <c r="FLL120" s="44">
        <v>25</v>
      </c>
      <c r="FLM120" s="47">
        <f>FLK120*0.75</f>
        <v>60366462.75</v>
      </c>
      <c r="FLN120" s="54">
        <f>FLJ120+FLM120</f>
        <v>144118086.75</v>
      </c>
      <c r="FLO120" s="54">
        <v>100000000</v>
      </c>
      <c r="FLP120" s="50" t="s">
        <v>40</v>
      </c>
      <c r="FLQ120" s="124" t="s">
        <v>278</v>
      </c>
      <c r="FLR120" s="4">
        <v>45148</v>
      </c>
      <c r="FLS120" s="30" t="s">
        <v>277</v>
      </c>
      <c r="FLT120" s="42" t="s">
        <v>276</v>
      </c>
      <c r="FLU120" s="43">
        <v>9328249</v>
      </c>
      <c r="FLV120" s="43">
        <v>8992634</v>
      </c>
      <c r="FLW120" s="101" t="s">
        <v>18</v>
      </c>
      <c r="FLX120" s="54">
        <f>335040000*33.33/100</f>
        <v>111668832</v>
      </c>
      <c r="FLY120" s="44">
        <v>25</v>
      </c>
      <c r="FLZ120" s="54">
        <f>FLX120*0.75</f>
        <v>83751624</v>
      </c>
      <c r="FMA120" s="47">
        <f>241490000*33.33/100</f>
        <v>80488617</v>
      </c>
      <c r="FMB120" s="44">
        <v>25</v>
      </c>
      <c r="FMC120" s="47">
        <f>FMA120*0.75</f>
        <v>60366462.75</v>
      </c>
      <c r="FMD120" s="54">
        <f>FLZ120+FMC120</f>
        <v>144118086.75</v>
      </c>
      <c r="FME120" s="54">
        <v>100000000</v>
      </c>
      <c r="FMF120" s="50" t="s">
        <v>40</v>
      </c>
      <c r="FMG120" s="124" t="s">
        <v>278</v>
      </c>
      <c r="FMH120" s="4">
        <v>45148</v>
      </c>
      <c r="FMI120" s="30" t="s">
        <v>277</v>
      </c>
      <c r="FMJ120" s="42" t="s">
        <v>276</v>
      </c>
      <c r="FMK120" s="43">
        <v>9328249</v>
      </c>
      <c r="FML120" s="43">
        <v>8992634</v>
      </c>
      <c r="FMM120" s="101" t="s">
        <v>18</v>
      </c>
      <c r="FMN120" s="54">
        <f>335040000*33.33/100</f>
        <v>111668832</v>
      </c>
      <c r="FMO120" s="44">
        <v>25</v>
      </c>
      <c r="FMP120" s="54">
        <f>FMN120*0.75</f>
        <v>83751624</v>
      </c>
      <c r="FMQ120" s="47">
        <f>241490000*33.33/100</f>
        <v>80488617</v>
      </c>
      <c r="FMR120" s="44">
        <v>25</v>
      </c>
      <c r="FMS120" s="47">
        <f>FMQ120*0.75</f>
        <v>60366462.75</v>
      </c>
      <c r="FMT120" s="54">
        <f>FMP120+FMS120</f>
        <v>144118086.75</v>
      </c>
      <c r="FMU120" s="54">
        <v>100000000</v>
      </c>
      <c r="FMV120" s="50" t="s">
        <v>40</v>
      </c>
      <c r="FMW120" s="124" t="s">
        <v>278</v>
      </c>
      <c r="FMX120" s="4">
        <v>45148</v>
      </c>
      <c r="FMY120" s="30" t="s">
        <v>277</v>
      </c>
      <c r="FMZ120" s="42" t="s">
        <v>276</v>
      </c>
      <c r="FNA120" s="43">
        <v>9328249</v>
      </c>
      <c r="FNB120" s="43">
        <v>8992634</v>
      </c>
      <c r="FNC120" s="101" t="s">
        <v>18</v>
      </c>
      <c r="FND120" s="54">
        <f>335040000*33.33/100</f>
        <v>111668832</v>
      </c>
      <c r="FNE120" s="44">
        <v>25</v>
      </c>
      <c r="FNF120" s="54">
        <f>FND120*0.75</f>
        <v>83751624</v>
      </c>
      <c r="FNG120" s="47">
        <f>241490000*33.33/100</f>
        <v>80488617</v>
      </c>
      <c r="FNH120" s="44">
        <v>25</v>
      </c>
      <c r="FNI120" s="47">
        <f>FNG120*0.75</f>
        <v>60366462.75</v>
      </c>
      <c r="FNJ120" s="54">
        <f>FNF120+FNI120</f>
        <v>144118086.75</v>
      </c>
      <c r="FNK120" s="54">
        <v>100000000</v>
      </c>
      <c r="FNL120" s="50" t="s">
        <v>40</v>
      </c>
      <c r="FNM120" s="124" t="s">
        <v>278</v>
      </c>
      <c r="FNN120" s="4">
        <v>45148</v>
      </c>
      <c r="FNO120" s="30" t="s">
        <v>277</v>
      </c>
      <c r="FNP120" s="42" t="s">
        <v>276</v>
      </c>
      <c r="FNQ120" s="43">
        <v>9328249</v>
      </c>
      <c r="FNR120" s="43">
        <v>8992634</v>
      </c>
      <c r="FNS120" s="101" t="s">
        <v>18</v>
      </c>
      <c r="FNT120" s="54">
        <f>335040000*33.33/100</f>
        <v>111668832</v>
      </c>
      <c r="FNU120" s="44">
        <v>25</v>
      </c>
      <c r="FNV120" s="54">
        <f>FNT120*0.75</f>
        <v>83751624</v>
      </c>
      <c r="FNW120" s="47">
        <f>241490000*33.33/100</f>
        <v>80488617</v>
      </c>
      <c r="FNX120" s="44">
        <v>25</v>
      </c>
      <c r="FNY120" s="47">
        <f>FNW120*0.75</f>
        <v>60366462.75</v>
      </c>
      <c r="FNZ120" s="54">
        <f>FNV120+FNY120</f>
        <v>144118086.75</v>
      </c>
      <c r="FOA120" s="54">
        <v>100000000</v>
      </c>
      <c r="FOB120" s="50" t="s">
        <v>40</v>
      </c>
      <c r="FOC120" s="124" t="s">
        <v>278</v>
      </c>
      <c r="FOD120" s="4">
        <v>45148</v>
      </c>
      <c r="FOE120" s="30" t="s">
        <v>277</v>
      </c>
      <c r="FOF120" s="42" t="s">
        <v>276</v>
      </c>
      <c r="FOG120" s="43">
        <v>9328249</v>
      </c>
      <c r="FOH120" s="43">
        <v>8992634</v>
      </c>
      <c r="FOI120" s="101" t="s">
        <v>18</v>
      </c>
      <c r="FOJ120" s="54">
        <f>335040000*33.33/100</f>
        <v>111668832</v>
      </c>
      <c r="FOK120" s="44">
        <v>25</v>
      </c>
      <c r="FOL120" s="54">
        <f>FOJ120*0.75</f>
        <v>83751624</v>
      </c>
      <c r="FOM120" s="47">
        <f>241490000*33.33/100</f>
        <v>80488617</v>
      </c>
      <c r="FON120" s="44">
        <v>25</v>
      </c>
      <c r="FOO120" s="47">
        <f>FOM120*0.75</f>
        <v>60366462.75</v>
      </c>
      <c r="FOP120" s="54">
        <f>FOL120+FOO120</f>
        <v>144118086.75</v>
      </c>
      <c r="FOQ120" s="54">
        <v>100000000</v>
      </c>
      <c r="FOR120" s="50" t="s">
        <v>40</v>
      </c>
      <c r="FOS120" s="124" t="s">
        <v>278</v>
      </c>
      <c r="FOT120" s="4">
        <v>45148</v>
      </c>
      <c r="FOU120" s="30" t="s">
        <v>277</v>
      </c>
      <c r="FOV120" s="42" t="s">
        <v>276</v>
      </c>
      <c r="FOW120" s="43">
        <v>9328249</v>
      </c>
      <c r="FOX120" s="43">
        <v>8992634</v>
      </c>
      <c r="FOY120" s="101" t="s">
        <v>18</v>
      </c>
      <c r="FOZ120" s="54">
        <f>335040000*33.33/100</f>
        <v>111668832</v>
      </c>
      <c r="FPA120" s="44">
        <v>25</v>
      </c>
      <c r="FPB120" s="54">
        <f>FOZ120*0.75</f>
        <v>83751624</v>
      </c>
      <c r="FPC120" s="47">
        <f>241490000*33.33/100</f>
        <v>80488617</v>
      </c>
      <c r="FPD120" s="44">
        <v>25</v>
      </c>
      <c r="FPE120" s="47">
        <f>FPC120*0.75</f>
        <v>60366462.75</v>
      </c>
      <c r="FPF120" s="54">
        <f>FPB120+FPE120</f>
        <v>144118086.75</v>
      </c>
      <c r="FPG120" s="54">
        <v>100000000</v>
      </c>
      <c r="FPH120" s="50" t="s">
        <v>40</v>
      </c>
      <c r="FPI120" s="124" t="s">
        <v>278</v>
      </c>
      <c r="FPJ120" s="4">
        <v>45148</v>
      </c>
      <c r="FPK120" s="30" t="s">
        <v>277</v>
      </c>
      <c r="FPL120" s="42" t="s">
        <v>276</v>
      </c>
      <c r="FPM120" s="43">
        <v>9328249</v>
      </c>
      <c r="FPN120" s="43">
        <v>8992634</v>
      </c>
      <c r="FPO120" s="101" t="s">
        <v>18</v>
      </c>
      <c r="FPP120" s="54">
        <f>335040000*33.33/100</f>
        <v>111668832</v>
      </c>
      <c r="FPQ120" s="44">
        <v>25</v>
      </c>
      <c r="FPR120" s="54">
        <f>FPP120*0.75</f>
        <v>83751624</v>
      </c>
      <c r="FPS120" s="47">
        <f>241490000*33.33/100</f>
        <v>80488617</v>
      </c>
      <c r="FPT120" s="44">
        <v>25</v>
      </c>
      <c r="FPU120" s="47">
        <f>FPS120*0.75</f>
        <v>60366462.75</v>
      </c>
      <c r="FPV120" s="54">
        <f>FPR120+FPU120</f>
        <v>144118086.75</v>
      </c>
      <c r="FPW120" s="54">
        <v>100000000</v>
      </c>
      <c r="FPX120" s="50" t="s">
        <v>40</v>
      </c>
      <c r="FPY120" s="124" t="s">
        <v>278</v>
      </c>
      <c r="FPZ120" s="4">
        <v>45148</v>
      </c>
      <c r="FQA120" s="30" t="s">
        <v>277</v>
      </c>
      <c r="FQB120" s="42" t="s">
        <v>276</v>
      </c>
      <c r="FQC120" s="43">
        <v>9328249</v>
      </c>
      <c r="FQD120" s="43">
        <v>8992634</v>
      </c>
      <c r="FQE120" s="101" t="s">
        <v>18</v>
      </c>
      <c r="FQF120" s="54">
        <f>335040000*33.33/100</f>
        <v>111668832</v>
      </c>
      <c r="FQG120" s="44">
        <v>25</v>
      </c>
      <c r="FQH120" s="54">
        <f>FQF120*0.75</f>
        <v>83751624</v>
      </c>
      <c r="FQI120" s="47">
        <f>241490000*33.33/100</f>
        <v>80488617</v>
      </c>
      <c r="FQJ120" s="44">
        <v>25</v>
      </c>
      <c r="FQK120" s="47">
        <f>FQI120*0.75</f>
        <v>60366462.75</v>
      </c>
      <c r="FQL120" s="54">
        <f>FQH120+FQK120</f>
        <v>144118086.75</v>
      </c>
      <c r="FQM120" s="54">
        <v>100000000</v>
      </c>
      <c r="FQN120" s="50" t="s">
        <v>40</v>
      </c>
      <c r="FQO120" s="124" t="s">
        <v>278</v>
      </c>
      <c r="FQP120" s="4">
        <v>45148</v>
      </c>
      <c r="FQQ120" s="30" t="s">
        <v>277</v>
      </c>
      <c r="FQR120" s="42" t="s">
        <v>276</v>
      </c>
      <c r="FQS120" s="43">
        <v>9328249</v>
      </c>
      <c r="FQT120" s="43">
        <v>8992634</v>
      </c>
      <c r="FQU120" s="101" t="s">
        <v>18</v>
      </c>
      <c r="FQV120" s="54">
        <f>335040000*33.33/100</f>
        <v>111668832</v>
      </c>
      <c r="FQW120" s="44">
        <v>25</v>
      </c>
      <c r="FQX120" s="54">
        <f>FQV120*0.75</f>
        <v>83751624</v>
      </c>
      <c r="FQY120" s="47">
        <f>241490000*33.33/100</f>
        <v>80488617</v>
      </c>
      <c r="FQZ120" s="44">
        <v>25</v>
      </c>
      <c r="FRA120" s="47">
        <f>FQY120*0.75</f>
        <v>60366462.75</v>
      </c>
      <c r="FRB120" s="54">
        <f>FQX120+FRA120</f>
        <v>144118086.75</v>
      </c>
      <c r="FRC120" s="54">
        <v>100000000</v>
      </c>
      <c r="FRD120" s="50" t="s">
        <v>40</v>
      </c>
      <c r="FRE120" s="124" t="s">
        <v>278</v>
      </c>
      <c r="FRF120" s="4">
        <v>45148</v>
      </c>
      <c r="FRG120" s="30" t="s">
        <v>277</v>
      </c>
      <c r="FRH120" s="42" t="s">
        <v>276</v>
      </c>
      <c r="FRI120" s="43">
        <v>9328249</v>
      </c>
      <c r="FRJ120" s="43">
        <v>8992634</v>
      </c>
      <c r="FRK120" s="101" t="s">
        <v>18</v>
      </c>
      <c r="FRL120" s="54">
        <f>335040000*33.33/100</f>
        <v>111668832</v>
      </c>
      <c r="FRM120" s="44">
        <v>25</v>
      </c>
      <c r="FRN120" s="54">
        <f>FRL120*0.75</f>
        <v>83751624</v>
      </c>
      <c r="FRO120" s="47">
        <f>241490000*33.33/100</f>
        <v>80488617</v>
      </c>
      <c r="FRP120" s="44">
        <v>25</v>
      </c>
      <c r="FRQ120" s="47">
        <f>FRO120*0.75</f>
        <v>60366462.75</v>
      </c>
      <c r="FRR120" s="54">
        <f>FRN120+FRQ120</f>
        <v>144118086.75</v>
      </c>
      <c r="FRS120" s="54">
        <v>100000000</v>
      </c>
      <c r="FRT120" s="50" t="s">
        <v>40</v>
      </c>
      <c r="FRU120" s="124" t="s">
        <v>278</v>
      </c>
      <c r="FRV120" s="4">
        <v>45148</v>
      </c>
      <c r="FRW120" s="30" t="s">
        <v>277</v>
      </c>
      <c r="FRX120" s="42" t="s">
        <v>276</v>
      </c>
      <c r="FRY120" s="43">
        <v>9328249</v>
      </c>
      <c r="FRZ120" s="43">
        <v>8992634</v>
      </c>
      <c r="FSA120" s="101" t="s">
        <v>18</v>
      </c>
      <c r="FSB120" s="54">
        <f>335040000*33.33/100</f>
        <v>111668832</v>
      </c>
      <c r="FSC120" s="44">
        <v>25</v>
      </c>
      <c r="FSD120" s="54">
        <f>FSB120*0.75</f>
        <v>83751624</v>
      </c>
      <c r="FSE120" s="47">
        <f>241490000*33.33/100</f>
        <v>80488617</v>
      </c>
      <c r="FSF120" s="44">
        <v>25</v>
      </c>
      <c r="FSG120" s="47">
        <f>FSE120*0.75</f>
        <v>60366462.75</v>
      </c>
      <c r="FSH120" s="54">
        <f>FSD120+FSG120</f>
        <v>144118086.75</v>
      </c>
      <c r="FSI120" s="54">
        <v>100000000</v>
      </c>
      <c r="FSJ120" s="50" t="s">
        <v>40</v>
      </c>
      <c r="FSK120" s="124" t="s">
        <v>278</v>
      </c>
      <c r="FSL120" s="4">
        <v>45148</v>
      </c>
      <c r="FSM120" s="30" t="s">
        <v>277</v>
      </c>
      <c r="FSN120" s="42" t="s">
        <v>276</v>
      </c>
      <c r="FSO120" s="43">
        <v>9328249</v>
      </c>
      <c r="FSP120" s="43">
        <v>8992634</v>
      </c>
      <c r="FSQ120" s="101" t="s">
        <v>18</v>
      </c>
      <c r="FSR120" s="54">
        <f>335040000*33.33/100</f>
        <v>111668832</v>
      </c>
      <c r="FSS120" s="44">
        <v>25</v>
      </c>
      <c r="FST120" s="54">
        <f>FSR120*0.75</f>
        <v>83751624</v>
      </c>
      <c r="FSU120" s="47">
        <f>241490000*33.33/100</f>
        <v>80488617</v>
      </c>
      <c r="FSV120" s="44">
        <v>25</v>
      </c>
      <c r="FSW120" s="47">
        <f>FSU120*0.75</f>
        <v>60366462.75</v>
      </c>
      <c r="FSX120" s="54">
        <f>FST120+FSW120</f>
        <v>144118086.75</v>
      </c>
      <c r="FSY120" s="54">
        <v>100000000</v>
      </c>
      <c r="FSZ120" s="50" t="s">
        <v>40</v>
      </c>
      <c r="FTA120" s="124" t="s">
        <v>278</v>
      </c>
      <c r="FTB120" s="4">
        <v>45148</v>
      </c>
      <c r="FTC120" s="30" t="s">
        <v>277</v>
      </c>
      <c r="FTD120" s="42" t="s">
        <v>276</v>
      </c>
      <c r="FTE120" s="43">
        <v>9328249</v>
      </c>
      <c r="FTF120" s="43">
        <v>8992634</v>
      </c>
      <c r="FTG120" s="101" t="s">
        <v>18</v>
      </c>
      <c r="FTH120" s="54">
        <f>335040000*33.33/100</f>
        <v>111668832</v>
      </c>
      <c r="FTI120" s="44">
        <v>25</v>
      </c>
      <c r="FTJ120" s="54">
        <f>FTH120*0.75</f>
        <v>83751624</v>
      </c>
      <c r="FTK120" s="47">
        <f>241490000*33.33/100</f>
        <v>80488617</v>
      </c>
      <c r="FTL120" s="44">
        <v>25</v>
      </c>
      <c r="FTM120" s="47">
        <f>FTK120*0.75</f>
        <v>60366462.75</v>
      </c>
      <c r="FTN120" s="54">
        <f>FTJ120+FTM120</f>
        <v>144118086.75</v>
      </c>
      <c r="FTO120" s="54">
        <v>100000000</v>
      </c>
      <c r="FTP120" s="50" t="s">
        <v>40</v>
      </c>
      <c r="FTQ120" s="124" t="s">
        <v>278</v>
      </c>
      <c r="FTR120" s="4">
        <v>45148</v>
      </c>
      <c r="FTS120" s="30" t="s">
        <v>277</v>
      </c>
      <c r="FTT120" s="42" t="s">
        <v>276</v>
      </c>
      <c r="FTU120" s="43">
        <v>9328249</v>
      </c>
      <c r="FTV120" s="43">
        <v>8992634</v>
      </c>
      <c r="FTW120" s="101" t="s">
        <v>18</v>
      </c>
      <c r="FTX120" s="54">
        <f>335040000*33.33/100</f>
        <v>111668832</v>
      </c>
      <c r="FTY120" s="44">
        <v>25</v>
      </c>
      <c r="FTZ120" s="54">
        <f>FTX120*0.75</f>
        <v>83751624</v>
      </c>
      <c r="FUA120" s="47">
        <f>241490000*33.33/100</f>
        <v>80488617</v>
      </c>
      <c r="FUB120" s="44">
        <v>25</v>
      </c>
      <c r="FUC120" s="47">
        <f>FUA120*0.75</f>
        <v>60366462.75</v>
      </c>
      <c r="FUD120" s="54">
        <f>FTZ120+FUC120</f>
        <v>144118086.75</v>
      </c>
      <c r="FUE120" s="54">
        <v>100000000</v>
      </c>
      <c r="FUF120" s="50" t="s">
        <v>40</v>
      </c>
      <c r="FUG120" s="124" t="s">
        <v>278</v>
      </c>
      <c r="FUH120" s="4">
        <v>45148</v>
      </c>
      <c r="FUI120" s="30" t="s">
        <v>277</v>
      </c>
      <c r="FUJ120" s="42" t="s">
        <v>276</v>
      </c>
      <c r="FUK120" s="43">
        <v>9328249</v>
      </c>
      <c r="FUL120" s="43">
        <v>8992634</v>
      </c>
      <c r="FUM120" s="101" t="s">
        <v>18</v>
      </c>
      <c r="FUN120" s="54">
        <f>335040000*33.33/100</f>
        <v>111668832</v>
      </c>
      <c r="FUO120" s="44">
        <v>25</v>
      </c>
      <c r="FUP120" s="54">
        <f>FUN120*0.75</f>
        <v>83751624</v>
      </c>
      <c r="FUQ120" s="47">
        <f>241490000*33.33/100</f>
        <v>80488617</v>
      </c>
      <c r="FUR120" s="44">
        <v>25</v>
      </c>
      <c r="FUS120" s="47">
        <f>FUQ120*0.75</f>
        <v>60366462.75</v>
      </c>
      <c r="FUT120" s="54">
        <f>FUP120+FUS120</f>
        <v>144118086.75</v>
      </c>
      <c r="FUU120" s="54">
        <v>100000000</v>
      </c>
      <c r="FUV120" s="50" t="s">
        <v>40</v>
      </c>
      <c r="FUW120" s="124" t="s">
        <v>278</v>
      </c>
      <c r="FUX120" s="4">
        <v>45148</v>
      </c>
      <c r="FUY120" s="30" t="s">
        <v>277</v>
      </c>
      <c r="FUZ120" s="42" t="s">
        <v>276</v>
      </c>
      <c r="FVA120" s="43">
        <v>9328249</v>
      </c>
      <c r="FVB120" s="43">
        <v>8992634</v>
      </c>
      <c r="FVC120" s="101" t="s">
        <v>18</v>
      </c>
      <c r="FVD120" s="54">
        <f>335040000*33.33/100</f>
        <v>111668832</v>
      </c>
      <c r="FVE120" s="44">
        <v>25</v>
      </c>
      <c r="FVF120" s="54">
        <f>FVD120*0.75</f>
        <v>83751624</v>
      </c>
      <c r="FVG120" s="47">
        <f>241490000*33.33/100</f>
        <v>80488617</v>
      </c>
      <c r="FVH120" s="44">
        <v>25</v>
      </c>
      <c r="FVI120" s="47">
        <f>FVG120*0.75</f>
        <v>60366462.75</v>
      </c>
      <c r="FVJ120" s="54">
        <f>FVF120+FVI120</f>
        <v>144118086.75</v>
      </c>
      <c r="FVK120" s="54">
        <v>100000000</v>
      </c>
      <c r="FVL120" s="50" t="s">
        <v>40</v>
      </c>
      <c r="FVM120" s="124" t="s">
        <v>278</v>
      </c>
      <c r="FVN120" s="4">
        <v>45148</v>
      </c>
      <c r="FVO120" s="30" t="s">
        <v>277</v>
      </c>
      <c r="FVP120" s="42" t="s">
        <v>276</v>
      </c>
      <c r="FVQ120" s="43">
        <v>9328249</v>
      </c>
      <c r="FVR120" s="43">
        <v>8992634</v>
      </c>
      <c r="FVS120" s="101" t="s">
        <v>18</v>
      </c>
      <c r="FVT120" s="54">
        <f>335040000*33.33/100</f>
        <v>111668832</v>
      </c>
      <c r="FVU120" s="44">
        <v>25</v>
      </c>
      <c r="FVV120" s="54">
        <f>FVT120*0.75</f>
        <v>83751624</v>
      </c>
      <c r="FVW120" s="47">
        <f>241490000*33.33/100</f>
        <v>80488617</v>
      </c>
      <c r="FVX120" s="44">
        <v>25</v>
      </c>
      <c r="FVY120" s="47">
        <f>FVW120*0.75</f>
        <v>60366462.75</v>
      </c>
      <c r="FVZ120" s="54">
        <f>FVV120+FVY120</f>
        <v>144118086.75</v>
      </c>
      <c r="FWA120" s="54">
        <v>100000000</v>
      </c>
      <c r="FWB120" s="50" t="s">
        <v>40</v>
      </c>
      <c r="FWC120" s="124" t="s">
        <v>278</v>
      </c>
      <c r="FWD120" s="4">
        <v>45148</v>
      </c>
      <c r="FWE120" s="30" t="s">
        <v>277</v>
      </c>
      <c r="FWF120" s="42" t="s">
        <v>276</v>
      </c>
      <c r="FWG120" s="43">
        <v>9328249</v>
      </c>
      <c r="FWH120" s="43">
        <v>8992634</v>
      </c>
      <c r="FWI120" s="101" t="s">
        <v>18</v>
      </c>
      <c r="FWJ120" s="54">
        <f>335040000*33.33/100</f>
        <v>111668832</v>
      </c>
      <c r="FWK120" s="44">
        <v>25</v>
      </c>
      <c r="FWL120" s="54">
        <f>FWJ120*0.75</f>
        <v>83751624</v>
      </c>
      <c r="FWM120" s="47">
        <f>241490000*33.33/100</f>
        <v>80488617</v>
      </c>
      <c r="FWN120" s="44">
        <v>25</v>
      </c>
      <c r="FWO120" s="47">
        <f>FWM120*0.75</f>
        <v>60366462.75</v>
      </c>
      <c r="FWP120" s="54">
        <f>FWL120+FWO120</f>
        <v>144118086.75</v>
      </c>
      <c r="FWQ120" s="54">
        <v>100000000</v>
      </c>
      <c r="FWR120" s="50" t="s">
        <v>40</v>
      </c>
      <c r="FWS120" s="124" t="s">
        <v>278</v>
      </c>
      <c r="FWT120" s="4">
        <v>45148</v>
      </c>
      <c r="FWU120" s="30" t="s">
        <v>277</v>
      </c>
      <c r="FWV120" s="42" t="s">
        <v>276</v>
      </c>
      <c r="FWW120" s="43">
        <v>9328249</v>
      </c>
      <c r="FWX120" s="43">
        <v>8992634</v>
      </c>
      <c r="FWY120" s="101" t="s">
        <v>18</v>
      </c>
      <c r="FWZ120" s="54">
        <f>335040000*33.33/100</f>
        <v>111668832</v>
      </c>
      <c r="FXA120" s="44">
        <v>25</v>
      </c>
      <c r="FXB120" s="54">
        <f>FWZ120*0.75</f>
        <v>83751624</v>
      </c>
      <c r="FXC120" s="47">
        <f>241490000*33.33/100</f>
        <v>80488617</v>
      </c>
      <c r="FXD120" s="44">
        <v>25</v>
      </c>
      <c r="FXE120" s="47">
        <f>FXC120*0.75</f>
        <v>60366462.75</v>
      </c>
      <c r="FXF120" s="54">
        <f>FXB120+FXE120</f>
        <v>144118086.75</v>
      </c>
      <c r="FXG120" s="54">
        <v>100000000</v>
      </c>
      <c r="FXH120" s="50" t="s">
        <v>40</v>
      </c>
      <c r="FXI120" s="124" t="s">
        <v>278</v>
      </c>
      <c r="FXJ120" s="4">
        <v>45148</v>
      </c>
      <c r="FXK120" s="30" t="s">
        <v>277</v>
      </c>
      <c r="FXL120" s="42" t="s">
        <v>276</v>
      </c>
      <c r="FXM120" s="43">
        <v>9328249</v>
      </c>
      <c r="FXN120" s="43">
        <v>8992634</v>
      </c>
      <c r="FXO120" s="101" t="s">
        <v>18</v>
      </c>
      <c r="FXP120" s="54">
        <f>335040000*33.33/100</f>
        <v>111668832</v>
      </c>
      <c r="FXQ120" s="44">
        <v>25</v>
      </c>
      <c r="FXR120" s="54">
        <f>FXP120*0.75</f>
        <v>83751624</v>
      </c>
      <c r="FXS120" s="47">
        <f>241490000*33.33/100</f>
        <v>80488617</v>
      </c>
      <c r="FXT120" s="44">
        <v>25</v>
      </c>
      <c r="FXU120" s="47">
        <f>FXS120*0.75</f>
        <v>60366462.75</v>
      </c>
      <c r="FXV120" s="54">
        <f>FXR120+FXU120</f>
        <v>144118086.75</v>
      </c>
      <c r="FXW120" s="54">
        <v>100000000</v>
      </c>
      <c r="FXX120" s="50" t="s">
        <v>40</v>
      </c>
      <c r="FXY120" s="124" t="s">
        <v>278</v>
      </c>
      <c r="FXZ120" s="4">
        <v>45148</v>
      </c>
      <c r="FYA120" s="30" t="s">
        <v>277</v>
      </c>
      <c r="FYB120" s="42" t="s">
        <v>276</v>
      </c>
      <c r="FYC120" s="43">
        <v>9328249</v>
      </c>
      <c r="FYD120" s="43">
        <v>8992634</v>
      </c>
      <c r="FYE120" s="101" t="s">
        <v>18</v>
      </c>
      <c r="FYF120" s="54">
        <f>335040000*33.33/100</f>
        <v>111668832</v>
      </c>
      <c r="FYG120" s="44">
        <v>25</v>
      </c>
      <c r="FYH120" s="54">
        <f>FYF120*0.75</f>
        <v>83751624</v>
      </c>
      <c r="FYI120" s="47">
        <f>241490000*33.33/100</f>
        <v>80488617</v>
      </c>
      <c r="FYJ120" s="44">
        <v>25</v>
      </c>
      <c r="FYK120" s="47">
        <f>FYI120*0.75</f>
        <v>60366462.75</v>
      </c>
      <c r="FYL120" s="54">
        <f>FYH120+FYK120</f>
        <v>144118086.75</v>
      </c>
      <c r="FYM120" s="54">
        <v>100000000</v>
      </c>
      <c r="FYN120" s="50" t="s">
        <v>40</v>
      </c>
      <c r="FYO120" s="124" t="s">
        <v>278</v>
      </c>
      <c r="FYP120" s="4">
        <v>45148</v>
      </c>
      <c r="FYQ120" s="30" t="s">
        <v>277</v>
      </c>
      <c r="FYR120" s="42" t="s">
        <v>276</v>
      </c>
      <c r="FYS120" s="43">
        <v>9328249</v>
      </c>
      <c r="FYT120" s="43">
        <v>8992634</v>
      </c>
      <c r="FYU120" s="101" t="s">
        <v>18</v>
      </c>
      <c r="FYV120" s="54">
        <f>335040000*33.33/100</f>
        <v>111668832</v>
      </c>
      <c r="FYW120" s="44">
        <v>25</v>
      </c>
      <c r="FYX120" s="54">
        <f>FYV120*0.75</f>
        <v>83751624</v>
      </c>
      <c r="FYY120" s="47">
        <f>241490000*33.33/100</f>
        <v>80488617</v>
      </c>
      <c r="FYZ120" s="44">
        <v>25</v>
      </c>
      <c r="FZA120" s="47">
        <f>FYY120*0.75</f>
        <v>60366462.75</v>
      </c>
      <c r="FZB120" s="54">
        <f>FYX120+FZA120</f>
        <v>144118086.75</v>
      </c>
      <c r="FZC120" s="54">
        <v>100000000</v>
      </c>
      <c r="FZD120" s="50" t="s">
        <v>40</v>
      </c>
      <c r="FZE120" s="124" t="s">
        <v>278</v>
      </c>
      <c r="FZF120" s="4">
        <v>45148</v>
      </c>
      <c r="FZG120" s="30" t="s">
        <v>277</v>
      </c>
      <c r="FZH120" s="42" t="s">
        <v>276</v>
      </c>
      <c r="FZI120" s="43">
        <v>9328249</v>
      </c>
      <c r="FZJ120" s="43">
        <v>8992634</v>
      </c>
      <c r="FZK120" s="101" t="s">
        <v>18</v>
      </c>
      <c r="FZL120" s="54">
        <f>335040000*33.33/100</f>
        <v>111668832</v>
      </c>
      <c r="FZM120" s="44">
        <v>25</v>
      </c>
      <c r="FZN120" s="54">
        <f>FZL120*0.75</f>
        <v>83751624</v>
      </c>
      <c r="FZO120" s="47">
        <f>241490000*33.33/100</f>
        <v>80488617</v>
      </c>
      <c r="FZP120" s="44">
        <v>25</v>
      </c>
      <c r="FZQ120" s="47">
        <f>FZO120*0.75</f>
        <v>60366462.75</v>
      </c>
      <c r="FZR120" s="54">
        <f>FZN120+FZQ120</f>
        <v>144118086.75</v>
      </c>
      <c r="FZS120" s="54">
        <v>100000000</v>
      </c>
      <c r="FZT120" s="50" t="s">
        <v>40</v>
      </c>
      <c r="FZU120" s="124" t="s">
        <v>278</v>
      </c>
      <c r="FZV120" s="4">
        <v>45148</v>
      </c>
      <c r="FZW120" s="30" t="s">
        <v>277</v>
      </c>
      <c r="FZX120" s="42" t="s">
        <v>276</v>
      </c>
      <c r="FZY120" s="43">
        <v>9328249</v>
      </c>
      <c r="FZZ120" s="43">
        <v>8992634</v>
      </c>
      <c r="GAA120" s="101" t="s">
        <v>18</v>
      </c>
      <c r="GAB120" s="54">
        <f>335040000*33.33/100</f>
        <v>111668832</v>
      </c>
      <c r="GAC120" s="44">
        <v>25</v>
      </c>
      <c r="GAD120" s="54">
        <f>GAB120*0.75</f>
        <v>83751624</v>
      </c>
      <c r="GAE120" s="47">
        <f>241490000*33.33/100</f>
        <v>80488617</v>
      </c>
      <c r="GAF120" s="44">
        <v>25</v>
      </c>
      <c r="GAG120" s="47">
        <f>GAE120*0.75</f>
        <v>60366462.75</v>
      </c>
      <c r="GAH120" s="54">
        <f>GAD120+GAG120</f>
        <v>144118086.75</v>
      </c>
      <c r="GAI120" s="54">
        <v>100000000</v>
      </c>
      <c r="GAJ120" s="50" t="s">
        <v>40</v>
      </c>
      <c r="GAK120" s="124" t="s">
        <v>278</v>
      </c>
      <c r="GAL120" s="4">
        <v>45148</v>
      </c>
      <c r="GAM120" s="30" t="s">
        <v>277</v>
      </c>
      <c r="GAN120" s="42" t="s">
        <v>276</v>
      </c>
      <c r="GAO120" s="43">
        <v>9328249</v>
      </c>
      <c r="GAP120" s="43">
        <v>8992634</v>
      </c>
      <c r="GAQ120" s="101" t="s">
        <v>18</v>
      </c>
      <c r="GAR120" s="54">
        <f>335040000*33.33/100</f>
        <v>111668832</v>
      </c>
      <c r="GAS120" s="44">
        <v>25</v>
      </c>
      <c r="GAT120" s="54">
        <f>GAR120*0.75</f>
        <v>83751624</v>
      </c>
      <c r="GAU120" s="47">
        <f>241490000*33.33/100</f>
        <v>80488617</v>
      </c>
      <c r="GAV120" s="44">
        <v>25</v>
      </c>
      <c r="GAW120" s="47">
        <f>GAU120*0.75</f>
        <v>60366462.75</v>
      </c>
      <c r="GAX120" s="54">
        <f>GAT120+GAW120</f>
        <v>144118086.75</v>
      </c>
      <c r="GAY120" s="54">
        <v>100000000</v>
      </c>
      <c r="GAZ120" s="50" t="s">
        <v>40</v>
      </c>
      <c r="GBA120" s="124" t="s">
        <v>278</v>
      </c>
      <c r="GBB120" s="4">
        <v>45148</v>
      </c>
      <c r="GBC120" s="30" t="s">
        <v>277</v>
      </c>
      <c r="GBD120" s="42" t="s">
        <v>276</v>
      </c>
      <c r="GBE120" s="43">
        <v>9328249</v>
      </c>
      <c r="GBF120" s="43">
        <v>8992634</v>
      </c>
      <c r="GBG120" s="101" t="s">
        <v>18</v>
      </c>
      <c r="GBH120" s="54">
        <f>335040000*33.33/100</f>
        <v>111668832</v>
      </c>
      <c r="GBI120" s="44">
        <v>25</v>
      </c>
      <c r="GBJ120" s="54">
        <f>GBH120*0.75</f>
        <v>83751624</v>
      </c>
      <c r="GBK120" s="47">
        <f>241490000*33.33/100</f>
        <v>80488617</v>
      </c>
      <c r="GBL120" s="44">
        <v>25</v>
      </c>
      <c r="GBM120" s="47">
        <f>GBK120*0.75</f>
        <v>60366462.75</v>
      </c>
      <c r="GBN120" s="54">
        <f>GBJ120+GBM120</f>
        <v>144118086.75</v>
      </c>
      <c r="GBO120" s="54">
        <v>100000000</v>
      </c>
      <c r="GBP120" s="50" t="s">
        <v>40</v>
      </c>
      <c r="GBQ120" s="124" t="s">
        <v>278</v>
      </c>
      <c r="GBR120" s="4">
        <v>45148</v>
      </c>
      <c r="GBS120" s="30" t="s">
        <v>277</v>
      </c>
      <c r="GBT120" s="42" t="s">
        <v>276</v>
      </c>
      <c r="GBU120" s="43">
        <v>9328249</v>
      </c>
      <c r="GBV120" s="43">
        <v>8992634</v>
      </c>
      <c r="GBW120" s="101" t="s">
        <v>18</v>
      </c>
      <c r="GBX120" s="54">
        <f>335040000*33.33/100</f>
        <v>111668832</v>
      </c>
      <c r="GBY120" s="44">
        <v>25</v>
      </c>
      <c r="GBZ120" s="54">
        <f>GBX120*0.75</f>
        <v>83751624</v>
      </c>
      <c r="GCA120" s="47">
        <f>241490000*33.33/100</f>
        <v>80488617</v>
      </c>
      <c r="GCB120" s="44">
        <v>25</v>
      </c>
      <c r="GCC120" s="47">
        <f>GCA120*0.75</f>
        <v>60366462.75</v>
      </c>
      <c r="GCD120" s="54">
        <f>GBZ120+GCC120</f>
        <v>144118086.75</v>
      </c>
      <c r="GCE120" s="54">
        <v>100000000</v>
      </c>
      <c r="GCF120" s="50" t="s">
        <v>40</v>
      </c>
      <c r="GCG120" s="124" t="s">
        <v>278</v>
      </c>
      <c r="GCH120" s="4">
        <v>45148</v>
      </c>
      <c r="GCI120" s="30" t="s">
        <v>277</v>
      </c>
      <c r="GCJ120" s="42" t="s">
        <v>276</v>
      </c>
      <c r="GCK120" s="43">
        <v>9328249</v>
      </c>
      <c r="GCL120" s="43">
        <v>8992634</v>
      </c>
      <c r="GCM120" s="101" t="s">
        <v>18</v>
      </c>
      <c r="GCN120" s="54">
        <f>335040000*33.33/100</f>
        <v>111668832</v>
      </c>
      <c r="GCO120" s="44">
        <v>25</v>
      </c>
      <c r="GCP120" s="54">
        <f>GCN120*0.75</f>
        <v>83751624</v>
      </c>
      <c r="GCQ120" s="47">
        <f>241490000*33.33/100</f>
        <v>80488617</v>
      </c>
      <c r="GCR120" s="44">
        <v>25</v>
      </c>
      <c r="GCS120" s="47">
        <f>GCQ120*0.75</f>
        <v>60366462.75</v>
      </c>
      <c r="GCT120" s="54">
        <f>GCP120+GCS120</f>
        <v>144118086.75</v>
      </c>
      <c r="GCU120" s="54">
        <v>100000000</v>
      </c>
      <c r="GCV120" s="50" t="s">
        <v>40</v>
      </c>
      <c r="GCW120" s="124" t="s">
        <v>278</v>
      </c>
      <c r="GCX120" s="4">
        <v>45148</v>
      </c>
      <c r="GCY120" s="30" t="s">
        <v>277</v>
      </c>
      <c r="GCZ120" s="42" t="s">
        <v>276</v>
      </c>
      <c r="GDA120" s="43">
        <v>9328249</v>
      </c>
      <c r="GDB120" s="43">
        <v>8992634</v>
      </c>
      <c r="GDC120" s="101" t="s">
        <v>18</v>
      </c>
      <c r="GDD120" s="54">
        <f>335040000*33.33/100</f>
        <v>111668832</v>
      </c>
      <c r="GDE120" s="44">
        <v>25</v>
      </c>
      <c r="GDF120" s="54">
        <f>GDD120*0.75</f>
        <v>83751624</v>
      </c>
      <c r="GDG120" s="47">
        <f>241490000*33.33/100</f>
        <v>80488617</v>
      </c>
      <c r="GDH120" s="44">
        <v>25</v>
      </c>
      <c r="GDI120" s="47">
        <f>GDG120*0.75</f>
        <v>60366462.75</v>
      </c>
      <c r="GDJ120" s="54">
        <f>GDF120+GDI120</f>
        <v>144118086.75</v>
      </c>
      <c r="GDK120" s="54">
        <v>100000000</v>
      </c>
      <c r="GDL120" s="50" t="s">
        <v>40</v>
      </c>
      <c r="GDM120" s="124" t="s">
        <v>278</v>
      </c>
      <c r="GDN120" s="4">
        <v>45148</v>
      </c>
      <c r="GDO120" s="30" t="s">
        <v>277</v>
      </c>
      <c r="GDP120" s="42" t="s">
        <v>276</v>
      </c>
      <c r="GDQ120" s="43">
        <v>9328249</v>
      </c>
      <c r="GDR120" s="43">
        <v>8992634</v>
      </c>
      <c r="GDS120" s="101" t="s">
        <v>18</v>
      </c>
      <c r="GDT120" s="54">
        <f>335040000*33.33/100</f>
        <v>111668832</v>
      </c>
      <c r="GDU120" s="44">
        <v>25</v>
      </c>
      <c r="GDV120" s="54">
        <f>GDT120*0.75</f>
        <v>83751624</v>
      </c>
      <c r="GDW120" s="47">
        <f>241490000*33.33/100</f>
        <v>80488617</v>
      </c>
      <c r="GDX120" s="44">
        <v>25</v>
      </c>
      <c r="GDY120" s="47">
        <f>GDW120*0.75</f>
        <v>60366462.75</v>
      </c>
      <c r="GDZ120" s="54">
        <f>GDV120+GDY120</f>
        <v>144118086.75</v>
      </c>
      <c r="GEA120" s="54">
        <v>100000000</v>
      </c>
      <c r="GEB120" s="50" t="s">
        <v>40</v>
      </c>
      <c r="GEC120" s="124" t="s">
        <v>278</v>
      </c>
      <c r="GED120" s="4">
        <v>45148</v>
      </c>
      <c r="GEE120" s="30" t="s">
        <v>277</v>
      </c>
      <c r="GEF120" s="42" t="s">
        <v>276</v>
      </c>
      <c r="GEG120" s="43">
        <v>9328249</v>
      </c>
      <c r="GEH120" s="43">
        <v>8992634</v>
      </c>
      <c r="GEI120" s="101" t="s">
        <v>18</v>
      </c>
      <c r="GEJ120" s="54">
        <f>335040000*33.33/100</f>
        <v>111668832</v>
      </c>
      <c r="GEK120" s="44">
        <v>25</v>
      </c>
      <c r="GEL120" s="54">
        <f>GEJ120*0.75</f>
        <v>83751624</v>
      </c>
      <c r="GEM120" s="47">
        <f>241490000*33.33/100</f>
        <v>80488617</v>
      </c>
      <c r="GEN120" s="44">
        <v>25</v>
      </c>
      <c r="GEO120" s="47">
        <f>GEM120*0.75</f>
        <v>60366462.75</v>
      </c>
      <c r="GEP120" s="54">
        <f>GEL120+GEO120</f>
        <v>144118086.75</v>
      </c>
      <c r="GEQ120" s="54">
        <v>100000000</v>
      </c>
      <c r="GER120" s="50" t="s">
        <v>40</v>
      </c>
      <c r="GES120" s="124" t="s">
        <v>278</v>
      </c>
      <c r="GET120" s="4">
        <v>45148</v>
      </c>
      <c r="GEU120" s="30" t="s">
        <v>277</v>
      </c>
      <c r="GEV120" s="42" t="s">
        <v>276</v>
      </c>
      <c r="GEW120" s="43">
        <v>9328249</v>
      </c>
      <c r="GEX120" s="43">
        <v>8992634</v>
      </c>
      <c r="GEY120" s="101" t="s">
        <v>18</v>
      </c>
      <c r="GEZ120" s="54">
        <f>335040000*33.33/100</f>
        <v>111668832</v>
      </c>
      <c r="GFA120" s="44">
        <v>25</v>
      </c>
      <c r="GFB120" s="54">
        <f>GEZ120*0.75</f>
        <v>83751624</v>
      </c>
      <c r="GFC120" s="47">
        <f>241490000*33.33/100</f>
        <v>80488617</v>
      </c>
      <c r="GFD120" s="44">
        <v>25</v>
      </c>
      <c r="GFE120" s="47">
        <f>GFC120*0.75</f>
        <v>60366462.75</v>
      </c>
      <c r="GFF120" s="54">
        <f>GFB120+GFE120</f>
        <v>144118086.75</v>
      </c>
      <c r="GFG120" s="54">
        <v>100000000</v>
      </c>
      <c r="GFH120" s="50" t="s">
        <v>40</v>
      </c>
      <c r="GFI120" s="124" t="s">
        <v>278</v>
      </c>
      <c r="GFJ120" s="4">
        <v>45148</v>
      </c>
      <c r="GFK120" s="30" t="s">
        <v>277</v>
      </c>
      <c r="GFL120" s="42" t="s">
        <v>276</v>
      </c>
      <c r="GFM120" s="43">
        <v>9328249</v>
      </c>
      <c r="GFN120" s="43">
        <v>8992634</v>
      </c>
      <c r="GFO120" s="101" t="s">
        <v>18</v>
      </c>
      <c r="GFP120" s="54">
        <f>335040000*33.33/100</f>
        <v>111668832</v>
      </c>
      <c r="GFQ120" s="44">
        <v>25</v>
      </c>
      <c r="GFR120" s="54">
        <f>GFP120*0.75</f>
        <v>83751624</v>
      </c>
      <c r="GFS120" s="47">
        <f>241490000*33.33/100</f>
        <v>80488617</v>
      </c>
      <c r="GFT120" s="44">
        <v>25</v>
      </c>
      <c r="GFU120" s="47">
        <f>GFS120*0.75</f>
        <v>60366462.75</v>
      </c>
      <c r="GFV120" s="54">
        <f>GFR120+GFU120</f>
        <v>144118086.75</v>
      </c>
      <c r="GFW120" s="54">
        <v>100000000</v>
      </c>
      <c r="GFX120" s="50" t="s">
        <v>40</v>
      </c>
      <c r="GFY120" s="124" t="s">
        <v>278</v>
      </c>
      <c r="GFZ120" s="4">
        <v>45148</v>
      </c>
      <c r="GGA120" s="30" t="s">
        <v>277</v>
      </c>
      <c r="GGB120" s="42" t="s">
        <v>276</v>
      </c>
      <c r="GGC120" s="43">
        <v>9328249</v>
      </c>
      <c r="GGD120" s="43">
        <v>8992634</v>
      </c>
      <c r="GGE120" s="101" t="s">
        <v>18</v>
      </c>
      <c r="GGF120" s="54">
        <f>335040000*33.33/100</f>
        <v>111668832</v>
      </c>
      <c r="GGG120" s="44">
        <v>25</v>
      </c>
      <c r="GGH120" s="54">
        <f>GGF120*0.75</f>
        <v>83751624</v>
      </c>
      <c r="GGI120" s="47">
        <f>241490000*33.33/100</f>
        <v>80488617</v>
      </c>
      <c r="GGJ120" s="44">
        <v>25</v>
      </c>
      <c r="GGK120" s="47">
        <f>GGI120*0.75</f>
        <v>60366462.75</v>
      </c>
      <c r="GGL120" s="54">
        <f>GGH120+GGK120</f>
        <v>144118086.75</v>
      </c>
      <c r="GGM120" s="54">
        <v>100000000</v>
      </c>
      <c r="GGN120" s="50" t="s">
        <v>40</v>
      </c>
      <c r="GGO120" s="124" t="s">
        <v>278</v>
      </c>
      <c r="GGP120" s="4">
        <v>45148</v>
      </c>
      <c r="GGQ120" s="30" t="s">
        <v>277</v>
      </c>
      <c r="GGR120" s="42" t="s">
        <v>276</v>
      </c>
      <c r="GGS120" s="43">
        <v>9328249</v>
      </c>
      <c r="GGT120" s="43">
        <v>8992634</v>
      </c>
      <c r="GGU120" s="101" t="s">
        <v>18</v>
      </c>
      <c r="GGV120" s="54">
        <f>335040000*33.33/100</f>
        <v>111668832</v>
      </c>
      <c r="GGW120" s="44">
        <v>25</v>
      </c>
      <c r="GGX120" s="54">
        <f>GGV120*0.75</f>
        <v>83751624</v>
      </c>
      <c r="GGY120" s="47">
        <f>241490000*33.33/100</f>
        <v>80488617</v>
      </c>
      <c r="GGZ120" s="44">
        <v>25</v>
      </c>
      <c r="GHA120" s="47">
        <f>GGY120*0.75</f>
        <v>60366462.75</v>
      </c>
      <c r="GHB120" s="54">
        <f>GGX120+GHA120</f>
        <v>144118086.75</v>
      </c>
      <c r="GHC120" s="54">
        <v>100000000</v>
      </c>
      <c r="GHD120" s="50" t="s">
        <v>40</v>
      </c>
      <c r="GHE120" s="124" t="s">
        <v>278</v>
      </c>
      <c r="GHF120" s="4">
        <v>45148</v>
      </c>
      <c r="GHG120" s="30" t="s">
        <v>277</v>
      </c>
      <c r="GHH120" s="42" t="s">
        <v>276</v>
      </c>
      <c r="GHI120" s="43">
        <v>9328249</v>
      </c>
      <c r="GHJ120" s="43">
        <v>8992634</v>
      </c>
      <c r="GHK120" s="101" t="s">
        <v>18</v>
      </c>
      <c r="GHL120" s="54">
        <f>335040000*33.33/100</f>
        <v>111668832</v>
      </c>
      <c r="GHM120" s="44">
        <v>25</v>
      </c>
      <c r="GHN120" s="54">
        <f>GHL120*0.75</f>
        <v>83751624</v>
      </c>
      <c r="GHO120" s="47">
        <f>241490000*33.33/100</f>
        <v>80488617</v>
      </c>
      <c r="GHP120" s="44">
        <v>25</v>
      </c>
      <c r="GHQ120" s="47">
        <f>GHO120*0.75</f>
        <v>60366462.75</v>
      </c>
      <c r="GHR120" s="54">
        <f>GHN120+GHQ120</f>
        <v>144118086.75</v>
      </c>
      <c r="GHS120" s="54">
        <v>100000000</v>
      </c>
      <c r="GHT120" s="50" t="s">
        <v>40</v>
      </c>
      <c r="GHU120" s="124" t="s">
        <v>278</v>
      </c>
      <c r="GHV120" s="4">
        <v>45148</v>
      </c>
      <c r="GHW120" s="30" t="s">
        <v>277</v>
      </c>
      <c r="GHX120" s="42" t="s">
        <v>276</v>
      </c>
      <c r="GHY120" s="43">
        <v>9328249</v>
      </c>
      <c r="GHZ120" s="43">
        <v>8992634</v>
      </c>
      <c r="GIA120" s="101" t="s">
        <v>18</v>
      </c>
      <c r="GIB120" s="54">
        <f>335040000*33.33/100</f>
        <v>111668832</v>
      </c>
      <c r="GIC120" s="44">
        <v>25</v>
      </c>
      <c r="GID120" s="54">
        <f>GIB120*0.75</f>
        <v>83751624</v>
      </c>
      <c r="GIE120" s="47">
        <f>241490000*33.33/100</f>
        <v>80488617</v>
      </c>
      <c r="GIF120" s="44">
        <v>25</v>
      </c>
      <c r="GIG120" s="47">
        <f>GIE120*0.75</f>
        <v>60366462.75</v>
      </c>
      <c r="GIH120" s="54">
        <f>GID120+GIG120</f>
        <v>144118086.75</v>
      </c>
      <c r="GII120" s="54">
        <v>100000000</v>
      </c>
      <c r="GIJ120" s="50" t="s">
        <v>40</v>
      </c>
      <c r="GIK120" s="124" t="s">
        <v>278</v>
      </c>
      <c r="GIL120" s="4">
        <v>45148</v>
      </c>
      <c r="GIM120" s="30" t="s">
        <v>277</v>
      </c>
      <c r="GIN120" s="42" t="s">
        <v>276</v>
      </c>
      <c r="GIO120" s="43">
        <v>9328249</v>
      </c>
      <c r="GIP120" s="43">
        <v>8992634</v>
      </c>
      <c r="GIQ120" s="101" t="s">
        <v>18</v>
      </c>
      <c r="GIR120" s="54">
        <f>335040000*33.33/100</f>
        <v>111668832</v>
      </c>
      <c r="GIS120" s="44">
        <v>25</v>
      </c>
      <c r="GIT120" s="54">
        <f>GIR120*0.75</f>
        <v>83751624</v>
      </c>
      <c r="GIU120" s="47">
        <f>241490000*33.33/100</f>
        <v>80488617</v>
      </c>
      <c r="GIV120" s="44">
        <v>25</v>
      </c>
      <c r="GIW120" s="47">
        <f>GIU120*0.75</f>
        <v>60366462.75</v>
      </c>
      <c r="GIX120" s="54">
        <f>GIT120+GIW120</f>
        <v>144118086.75</v>
      </c>
      <c r="GIY120" s="54">
        <v>100000000</v>
      </c>
      <c r="GIZ120" s="50" t="s">
        <v>40</v>
      </c>
      <c r="GJA120" s="124" t="s">
        <v>278</v>
      </c>
      <c r="GJB120" s="4">
        <v>45148</v>
      </c>
      <c r="GJC120" s="30" t="s">
        <v>277</v>
      </c>
      <c r="GJD120" s="42" t="s">
        <v>276</v>
      </c>
      <c r="GJE120" s="43">
        <v>9328249</v>
      </c>
      <c r="GJF120" s="43">
        <v>8992634</v>
      </c>
      <c r="GJG120" s="101" t="s">
        <v>18</v>
      </c>
      <c r="GJH120" s="54">
        <f>335040000*33.33/100</f>
        <v>111668832</v>
      </c>
      <c r="GJI120" s="44">
        <v>25</v>
      </c>
      <c r="GJJ120" s="54">
        <f>GJH120*0.75</f>
        <v>83751624</v>
      </c>
      <c r="GJK120" s="47">
        <f>241490000*33.33/100</f>
        <v>80488617</v>
      </c>
      <c r="GJL120" s="44">
        <v>25</v>
      </c>
      <c r="GJM120" s="47">
        <f>GJK120*0.75</f>
        <v>60366462.75</v>
      </c>
      <c r="GJN120" s="54">
        <f>GJJ120+GJM120</f>
        <v>144118086.75</v>
      </c>
      <c r="GJO120" s="54">
        <v>100000000</v>
      </c>
      <c r="GJP120" s="50" t="s">
        <v>40</v>
      </c>
      <c r="GJQ120" s="124" t="s">
        <v>278</v>
      </c>
      <c r="GJR120" s="4">
        <v>45148</v>
      </c>
      <c r="GJS120" s="30" t="s">
        <v>277</v>
      </c>
      <c r="GJT120" s="42" t="s">
        <v>276</v>
      </c>
      <c r="GJU120" s="43">
        <v>9328249</v>
      </c>
      <c r="GJV120" s="43">
        <v>8992634</v>
      </c>
      <c r="GJW120" s="101" t="s">
        <v>18</v>
      </c>
      <c r="GJX120" s="54">
        <f>335040000*33.33/100</f>
        <v>111668832</v>
      </c>
      <c r="GJY120" s="44">
        <v>25</v>
      </c>
      <c r="GJZ120" s="54">
        <f>GJX120*0.75</f>
        <v>83751624</v>
      </c>
      <c r="GKA120" s="47">
        <f>241490000*33.33/100</f>
        <v>80488617</v>
      </c>
      <c r="GKB120" s="44">
        <v>25</v>
      </c>
      <c r="GKC120" s="47">
        <f>GKA120*0.75</f>
        <v>60366462.75</v>
      </c>
      <c r="GKD120" s="54">
        <f>GJZ120+GKC120</f>
        <v>144118086.75</v>
      </c>
      <c r="GKE120" s="54">
        <v>100000000</v>
      </c>
      <c r="GKF120" s="50" t="s">
        <v>40</v>
      </c>
      <c r="GKG120" s="124" t="s">
        <v>278</v>
      </c>
      <c r="GKH120" s="4">
        <v>45148</v>
      </c>
      <c r="GKI120" s="30" t="s">
        <v>277</v>
      </c>
      <c r="GKJ120" s="42" t="s">
        <v>276</v>
      </c>
      <c r="GKK120" s="43">
        <v>9328249</v>
      </c>
      <c r="GKL120" s="43">
        <v>8992634</v>
      </c>
      <c r="GKM120" s="101" t="s">
        <v>18</v>
      </c>
      <c r="GKN120" s="54">
        <f>335040000*33.33/100</f>
        <v>111668832</v>
      </c>
      <c r="GKO120" s="44">
        <v>25</v>
      </c>
      <c r="GKP120" s="54">
        <f>GKN120*0.75</f>
        <v>83751624</v>
      </c>
      <c r="GKQ120" s="47">
        <f>241490000*33.33/100</f>
        <v>80488617</v>
      </c>
      <c r="GKR120" s="44">
        <v>25</v>
      </c>
      <c r="GKS120" s="47">
        <f>GKQ120*0.75</f>
        <v>60366462.75</v>
      </c>
      <c r="GKT120" s="54">
        <f>GKP120+GKS120</f>
        <v>144118086.75</v>
      </c>
      <c r="GKU120" s="54">
        <v>100000000</v>
      </c>
      <c r="GKV120" s="50" t="s">
        <v>40</v>
      </c>
      <c r="GKW120" s="124" t="s">
        <v>278</v>
      </c>
      <c r="GKX120" s="4">
        <v>45148</v>
      </c>
      <c r="GKY120" s="30" t="s">
        <v>277</v>
      </c>
      <c r="GKZ120" s="42" t="s">
        <v>276</v>
      </c>
      <c r="GLA120" s="43">
        <v>9328249</v>
      </c>
      <c r="GLB120" s="43">
        <v>8992634</v>
      </c>
      <c r="GLC120" s="101" t="s">
        <v>18</v>
      </c>
      <c r="GLD120" s="54">
        <f>335040000*33.33/100</f>
        <v>111668832</v>
      </c>
      <c r="GLE120" s="44">
        <v>25</v>
      </c>
      <c r="GLF120" s="54">
        <f>GLD120*0.75</f>
        <v>83751624</v>
      </c>
      <c r="GLG120" s="47">
        <f>241490000*33.33/100</f>
        <v>80488617</v>
      </c>
      <c r="GLH120" s="44">
        <v>25</v>
      </c>
      <c r="GLI120" s="47">
        <f>GLG120*0.75</f>
        <v>60366462.75</v>
      </c>
      <c r="GLJ120" s="54">
        <f>GLF120+GLI120</f>
        <v>144118086.75</v>
      </c>
      <c r="GLK120" s="54">
        <v>100000000</v>
      </c>
      <c r="GLL120" s="50" t="s">
        <v>40</v>
      </c>
      <c r="GLM120" s="124" t="s">
        <v>278</v>
      </c>
      <c r="GLN120" s="4">
        <v>45148</v>
      </c>
      <c r="GLO120" s="30" t="s">
        <v>277</v>
      </c>
      <c r="GLP120" s="42" t="s">
        <v>276</v>
      </c>
      <c r="GLQ120" s="43">
        <v>9328249</v>
      </c>
      <c r="GLR120" s="43">
        <v>8992634</v>
      </c>
      <c r="GLS120" s="101" t="s">
        <v>18</v>
      </c>
      <c r="GLT120" s="54">
        <f>335040000*33.33/100</f>
        <v>111668832</v>
      </c>
      <c r="GLU120" s="44">
        <v>25</v>
      </c>
      <c r="GLV120" s="54">
        <f>GLT120*0.75</f>
        <v>83751624</v>
      </c>
      <c r="GLW120" s="47">
        <f>241490000*33.33/100</f>
        <v>80488617</v>
      </c>
      <c r="GLX120" s="44">
        <v>25</v>
      </c>
      <c r="GLY120" s="47">
        <f>GLW120*0.75</f>
        <v>60366462.75</v>
      </c>
      <c r="GLZ120" s="54">
        <f>GLV120+GLY120</f>
        <v>144118086.75</v>
      </c>
      <c r="GMA120" s="54">
        <v>100000000</v>
      </c>
      <c r="GMB120" s="50" t="s">
        <v>40</v>
      </c>
      <c r="GMC120" s="124" t="s">
        <v>278</v>
      </c>
      <c r="GMD120" s="4">
        <v>45148</v>
      </c>
      <c r="GME120" s="30" t="s">
        <v>277</v>
      </c>
      <c r="GMF120" s="42" t="s">
        <v>276</v>
      </c>
      <c r="GMG120" s="43">
        <v>9328249</v>
      </c>
      <c r="GMH120" s="43">
        <v>8992634</v>
      </c>
      <c r="GMI120" s="101" t="s">
        <v>18</v>
      </c>
      <c r="GMJ120" s="54">
        <f>335040000*33.33/100</f>
        <v>111668832</v>
      </c>
      <c r="GMK120" s="44">
        <v>25</v>
      </c>
      <c r="GML120" s="54">
        <f>GMJ120*0.75</f>
        <v>83751624</v>
      </c>
      <c r="GMM120" s="47">
        <f>241490000*33.33/100</f>
        <v>80488617</v>
      </c>
      <c r="GMN120" s="44">
        <v>25</v>
      </c>
      <c r="GMO120" s="47">
        <f>GMM120*0.75</f>
        <v>60366462.75</v>
      </c>
      <c r="GMP120" s="54">
        <f>GML120+GMO120</f>
        <v>144118086.75</v>
      </c>
      <c r="GMQ120" s="54">
        <v>100000000</v>
      </c>
      <c r="GMR120" s="50" t="s">
        <v>40</v>
      </c>
      <c r="GMS120" s="124" t="s">
        <v>278</v>
      </c>
      <c r="GMT120" s="4">
        <v>45148</v>
      </c>
      <c r="GMU120" s="30" t="s">
        <v>277</v>
      </c>
      <c r="GMV120" s="42" t="s">
        <v>276</v>
      </c>
      <c r="GMW120" s="43">
        <v>9328249</v>
      </c>
      <c r="GMX120" s="43">
        <v>8992634</v>
      </c>
      <c r="GMY120" s="101" t="s">
        <v>18</v>
      </c>
      <c r="GMZ120" s="54">
        <f>335040000*33.33/100</f>
        <v>111668832</v>
      </c>
      <c r="GNA120" s="44">
        <v>25</v>
      </c>
      <c r="GNB120" s="54">
        <f>GMZ120*0.75</f>
        <v>83751624</v>
      </c>
      <c r="GNC120" s="47">
        <f>241490000*33.33/100</f>
        <v>80488617</v>
      </c>
      <c r="GND120" s="44">
        <v>25</v>
      </c>
      <c r="GNE120" s="47">
        <f>GNC120*0.75</f>
        <v>60366462.75</v>
      </c>
      <c r="GNF120" s="54">
        <f>GNB120+GNE120</f>
        <v>144118086.75</v>
      </c>
      <c r="GNG120" s="54">
        <v>100000000</v>
      </c>
      <c r="GNH120" s="50" t="s">
        <v>40</v>
      </c>
      <c r="GNI120" s="124" t="s">
        <v>278</v>
      </c>
      <c r="GNJ120" s="4">
        <v>45148</v>
      </c>
      <c r="GNK120" s="30" t="s">
        <v>277</v>
      </c>
      <c r="GNL120" s="42" t="s">
        <v>276</v>
      </c>
      <c r="GNM120" s="43">
        <v>9328249</v>
      </c>
      <c r="GNN120" s="43">
        <v>8992634</v>
      </c>
      <c r="GNO120" s="101" t="s">
        <v>18</v>
      </c>
      <c r="GNP120" s="54">
        <f>335040000*33.33/100</f>
        <v>111668832</v>
      </c>
      <c r="GNQ120" s="44">
        <v>25</v>
      </c>
      <c r="GNR120" s="54">
        <f>GNP120*0.75</f>
        <v>83751624</v>
      </c>
      <c r="GNS120" s="47">
        <f>241490000*33.33/100</f>
        <v>80488617</v>
      </c>
      <c r="GNT120" s="44">
        <v>25</v>
      </c>
      <c r="GNU120" s="47">
        <f>GNS120*0.75</f>
        <v>60366462.75</v>
      </c>
      <c r="GNV120" s="54">
        <f>GNR120+GNU120</f>
        <v>144118086.75</v>
      </c>
      <c r="GNW120" s="54">
        <v>100000000</v>
      </c>
      <c r="GNX120" s="50" t="s">
        <v>40</v>
      </c>
      <c r="GNY120" s="124" t="s">
        <v>278</v>
      </c>
      <c r="GNZ120" s="4">
        <v>45148</v>
      </c>
      <c r="GOA120" s="30" t="s">
        <v>277</v>
      </c>
      <c r="GOB120" s="42" t="s">
        <v>276</v>
      </c>
      <c r="GOC120" s="43">
        <v>9328249</v>
      </c>
      <c r="GOD120" s="43">
        <v>8992634</v>
      </c>
      <c r="GOE120" s="101" t="s">
        <v>18</v>
      </c>
      <c r="GOF120" s="54">
        <f>335040000*33.33/100</f>
        <v>111668832</v>
      </c>
      <c r="GOG120" s="44">
        <v>25</v>
      </c>
      <c r="GOH120" s="54">
        <f>GOF120*0.75</f>
        <v>83751624</v>
      </c>
      <c r="GOI120" s="47">
        <f>241490000*33.33/100</f>
        <v>80488617</v>
      </c>
      <c r="GOJ120" s="44">
        <v>25</v>
      </c>
      <c r="GOK120" s="47">
        <f>GOI120*0.75</f>
        <v>60366462.75</v>
      </c>
      <c r="GOL120" s="54">
        <f>GOH120+GOK120</f>
        <v>144118086.75</v>
      </c>
      <c r="GOM120" s="54">
        <v>100000000</v>
      </c>
      <c r="GON120" s="50" t="s">
        <v>40</v>
      </c>
      <c r="GOO120" s="124" t="s">
        <v>278</v>
      </c>
      <c r="GOP120" s="4">
        <v>45148</v>
      </c>
      <c r="GOQ120" s="30" t="s">
        <v>277</v>
      </c>
      <c r="GOR120" s="42" t="s">
        <v>276</v>
      </c>
      <c r="GOS120" s="43">
        <v>9328249</v>
      </c>
      <c r="GOT120" s="43">
        <v>8992634</v>
      </c>
      <c r="GOU120" s="101" t="s">
        <v>18</v>
      </c>
      <c r="GOV120" s="54">
        <f>335040000*33.33/100</f>
        <v>111668832</v>
      </c>
      <c r="GOW120" s="44">
        <v>25</v>
      </c>
      <c r="GOX120" s="54">
        <f>GOV120*0.75</f>
        <v>83751624</v>
      </c>
      <c r="GOY120" s="47">
        <f>241490000*33.33/100</f>
        <v>80488617</v>
      </c>
      <c r="GOZ120" s="44">
        <v>25</v>
      </c>
      <c r="GPA120" s="47">
        <f>GOY120*0.75</f>
        <v>60366462.75</v>
      </c>
      <c r="GPB120" s="54">
        <f>GOX120+GPA120</f>
        <v>144118086.75</v>
      </c>
      <c r="GPC120" s="54">
        <v>100000000</v>
      </c>
      <c r="GPD120" s="50" t="s">
        <v>40</v>
      </c>
      <c r="GPE120" s="124" t="s">
        <v>278</v>
      </c>
      <c r="GPF120" s="4">
        <v>45148</v>
      </c>
      <c r="GPG120" s="30" t="s">
        <v>277</v>
      </c>
      <c r="GPH120" s="42" t="s">
        <v>276</v>
      </c>
      <c r="GPI120" s="43">
        <v>9328249</v>
      </c>
      <c r="GPJ120" s="43">
        <v>8992634</v>
      </c>
      <c r="GPK120" s="101" t="s">
        <v>18</v>
      </c>
      <c r="GPL120" s="54">
        <f>335040000*33.33/100</f>
        <v>111668832</v>
      </c>
      <c r="GPM120" s="44">
        <v>25</v>
      </c>
      <c r="GPN120" s="54">
        <f>GPL120*0.75</f>
        <v>83751624</v>
      </c>
      <c r="GPO120" s="47">
        <f>241490000*33.33/100</f>
        <v>80488617</v>
      </c>
      <c r="GPP120" s="44">
        <v>25</v>
      </c>
      <c r="GPQ120" s="47">
        <f>GPO120*0.75</f>
        <v>60366462.75</v>
      </c>
      <c r="GPR120" s="54">
        <f>GPN120+GPQ120</f>
        <v>144118086.75</v>
      </c>
      <c r="GPS120" s="54">
        <v>100000000</v>
      </c>
      <c r="GPT120" s="50" t="s">
        <v>40</v>
      </c>
      <c r="GPU120" s="124" t="s">
        <v>278</v>
      </c>
      <c r="GPV120" s="4">
        <v>45148</v>
      </c>
      <c r="GPW120" s="30" t="s">
        <v>277</v>
      </c>
      <c r="GPX120" s="42" t="s">
        <v>276</v>
      </c>
      <c r="GPY120" s="43">
        <v>9328249</v>
      </c>
      <c r="GPZ120" s="43">
        <v>8992634</v>
      </c>
      <c r="GQA120" s="101" t="s">
        <v>18</v>
      </c>
      <c r="GQB120" s="54">
        <f>335040000*33.33/100</f>
        <v>111668832</v>
      </c>
      <c r="GQC120" s="44">
        <v>25</v>
      </c>
      <c r="GQD120" s="54">
        <f>GQB120*0.75</f>
        <v>83751624</v>
      </c>
      <c r="GQE120" s="47">
        <f>241490000*33.33/100</f>
        <v>80488617</v>
      </c>
      <c r="GQF120" s="44">
        <v>25</v>
      </c>
      <c r="GQG120" s="47">
        <f>GQE120*0.75</f>
        <v>60366462.75</v>
      </c>
      <c r="GQH120" s="54">
        <f>GQD120+GQG120</f>
        <v>144118086.75</v>
      </c>
      <c r="GQI120" s="54">
        <v>100000000</v>
      </c>
      <c r="GQJ120" s="50" t="s">
        <v>40</v>
      </c>
      <c r="GQK120" s="124" t="s">
        <v>278</v>
      </c>
      <c r="GQL120" s="4">
        <v>45148</v>
      </c>
      <c r="GQM120" s="30" t="s">
        <v>277</v>
      </c>
      <c r="GQN120" s="42" t="s">
        <v>276</v>
      </c>
      <c r="GQO120" s="43">
        <v>9328249</v>
      </c>
      <c r="GQP120" s="43">
        <v>8992634</v>
      </c>
      <c r="GQQ120" s="101" t="s">
        <v>18</v>
      </c>
      <c r="GQR120" s="54">
        <f>335040000*33.33/100</f>
        <v>111668832</v>
      </c>
      <c r="GQS120" s="44">
        <v>25</v>
      </c>
      <c r="GQT120" s="54">
        <f>GQR120*0.75</f>
        <v>83751624</v>
      </c>
      <c r="GQU120" s="47">
        <f>241490000*33.33/100</f>
        <v>80488617</v>
      </c>
      <c r="GQV120" s="44">
        <v>25</v>
      </c>
      <c r="GQW120" s="47">
        <f>GQU120*0.75</f>
        <v>60366462.75</v>
      </c>
      <c r="GQX120" s="54">
        <f>GQT120+GQW120</f>
        <v>144118086.75</v>
      </c>
      <c r="GQY120" s="54">
        <v>100000000</v>
      </c>
      <c r="GQZ120" s="50" t="s">
        <v>40</v>
      </c>
      <c r="GRA120" s="124" t="s">
        <v>278</v>
      </c>
      <c r="GRB120" s="4">
        <v>45148</v>
      </c>
      <c r="GRC120" s="30" t="s">
        <v>277</v>
      </c>
      <c r="GRD120" s="42" t="s">
        <v>276</v>
      </c>
      <c r="GRE120" s="43">
        <v>9328249</v>
      </c>
      <c r="GRF120" s="43">
        <v>8992634</v>
      </c>
      <c r="GRG120" s="101" t="s">
        <v>18</v>
      </c>
      <c r="GRH120" s="54">
        <f>335040000*33.33/100</f>
        <v>111668832</v>
      </c>
      <c r="GRI120" s="44">
        <v>25</v>
      </c>
      <c r="GRJ120" s="54">
        <f>GRH120*0.75</f>
        <v>83751624</v>
      </c>
      <c r="GRK120" s="47">
        <f>241490000*33.33/100</f>
        <v>80488617</v>
      </c>
      <c r="GRL120" s="44">
        <v>25</v>
      </c>
      <c r="GRM120" s="47">
        <f>GRK120*0.75</f>
        <v>60366462.75</v>
      </c>
      <c r="GRN120" s="54">
        <f>GRJ120+GRM120</f>
        <v>144118086.75</v>
      </c>
      <c r="GRO120" s="54">
        <v>100000000</v>
      </c>
      <c r="GRP120" s="50" t="s">
        <v>40</v>
      </c>
      <c r="GRQ120" s="124" t="s">
        <v>278</v>
      </c>
      <c r="GRR120" s="4">
        <v>45148</v>
      </c>
      <c r="GRS120" s="30" t="s">
        <v>277</v>
      </c>
      <c r="GRT120" s="42" t="s">
        <v>276</v>
      </c>
      <c r="GRU120" s="43">
        <v>9328249</v>
      </c>
      <c r="GRV120" s="43">
        <v>8992634</v>
      </c>
      <c r="GRW120" s="101" t="s">
        <v>18</v>
      </c>
      <c r="GRX120" s="54">
        <f>335040000*33.33/100</f>
        <v>111668832</v>
      </c>
      <c r="GRY120" s="44">
        <v>25</v>
      </c>
      <c r="GRZ120" s="54">
        <f>GRX120*0.75</f>
        <v>83751624</v>
      </c>
      <c r="GSA120" s="47">
        <f>241490000*33.33/100</f>
        <v>80488617</v>
      </c>
      <c r="GSB120" s="44">
        <v>25</v>
      </c>
      <c r="GSC120" s="47">
        <f>GSA120*0.75</f>
        <v>60366462.75</v>
      </c>
      <c r="GSD120" s="54">
        <f>GRZ120+GSC120</f>
        <v>144118086.75</v>
      </c>
      <c r="GSE120" s="54">
        <v>100000000</v>
      </c>
      <c r="GSF120" s="50" t="s">
        <v>40</v>
      </c>
      <c r="GSG120" s="124" t="s">
        <v>278</v>
      </c>
      <c r="GSH120" s="4">
        <v>45148</v>
      </c>
      <c r="GSI120" s="30" t="s">
        <v>277</v>
      </c>
      <c r="GSJ120" s="42" t="s">
        <v>276</v>
      </c>
      <c r="GSK120" s="43">
        <v>9328249</v>
      </c>
      <c r="GSL120" s="43">
        <v>8992634</v>
      </c>
      <c r="GSM120" s="101" t="s">
        <v>18</v>
      </c>
      <c r="GSN120" s="54">
        <f>335040000*33.33/100</f>
        <v>111668832</v>
      </c>
      <c r="GSO120" s="44">
        <v>25</v>
      </c>
      <c r="GSP120" s="54">
        <f>GSN120*0.75</f>
        <v>83751624</v>
      </c>
      <c r="GSQ120" s="47">
        <f>241490000*33.33/100</f>
        <v>80488617</v>
      </c>
      <c r="GSR120" s="44">
        <v>25</v>
      </c>
      <c r="GSS120" s="47">
        <f>GSQ120*0.75</f>
        <v>60366462.75</v>
      </c>
      <c r="GST120" s="54">
        <f>GSP120+GSS120</f>
        <v>144118086.75</v>
      </c>
      <c r="GSU120" s="54">
        <v>100000000</v>
      </c>
      <c r="GSV120" s="50" t="s">
        <v>40</v>
      </c>
      <c r="GSW120" s="124" t="s">
        <v>278</v>
      </c>
      <c r="GSX120" s="4">
        <v>45148</v>
      </c>
      <c r="GSY120" s="30" t="s">
        <v>277</v>
      </c>
      <c r="GSZ120" s="42" t="s">
        <v>276</v>
      </c>
      <c r="GTA120" s="43">
        <v>9328249</v>
      </c>
      <c r="GTB120" s="43">
        <v>8992634</v>
      </c>
      <c r="GTC120" s="101" t="s">
        <v>18</v>
      </c>
      <c r="GTD120" s="54">
        <f>335040000*33.33/100</f>
        <v>111668832</v>
      </c>
      <c r="GTE120" s="44">
        <v>25</v>
      </c>
      <c r="GTF120" s="54">
        <f>GTD120*0.75</f>
        <v>83751624</v>
      </c>
      <c r="GTG120" s="47">
        <f>241490000*33.33/100</f>
        <v>80488617</v>
      </c>
      <c r="GTH120" s="44">
        <v>25</v>
      </c>
      <c r="GTI120" s="47">
        <f>GTG120*0.75</f>
        <v>60366462.75</v>
      </c>
      <c r="GTJ120" s="54">
        <f>GTF120+GTI120</f>
        <v>144118086.75</v>
      </c>
      <c r="GTK120" s="54">
        <v>100000000</v>
      </c>
      <c r="GTL120" s="50" t="s">
        <v>40</v>
      </c>
      <c r="GTM120" s="124" t="s">
        <v>278</v>
      </c>
      <c r="GTN120" s="4">
        <v>45148</v>
      </c>
      <c r="GTO120" s="30" t="s">
        <v>277</v>
      </c>
      <c r="GTP120" s="42" t="s">
        <v>276</v>
      </c>
      <c r="GTQ120" s="43">
        <v>9328249</v>
      </c>
      <c r="GTR120" s="43">
        <v>8992634</v>
      </c>
      <c r="GTS120" s="101" t="s">
        <v>18</v>
      </c>
      <c r="GTT120" s="54">
        <f>335040000*33.33/100</f>
        <v>111668832</v>
      </c>
      <c r="GTU120" s="44">
        <v>25</v>
      </c>
      <c r="GTV120" s="54">
        <f>GTT120*0.75</f>
        <v>83751624</v>
      </c>
      <c r="GTW120" s="47">
        <f>241490000*33.33/100</f>
        <v>80488617</v>
      </c>
      <c r="GTX120" s="44">
        <v>25</v>
      </c>
      <c r="GTY120" s="47">
        <f>GTW120*0.75</f>
        <v>60366462.75</v>
      </c>
      <c r="GTZ120" s="54">
        <f>GTV120+GTY120</f>
        <v>144118086.75</v>
      </c>
      <c r="GUA120" s="54">
        <v>100000000</v>
      </c>
      <c r="GUB120" s="50" t="s">
        <v>40</v>
      </c>
      <c r="GUC120" s="124" t="s">
        <v>278</v>
      </c>
      <c r="GUD120" s="4">
        <v>45148</v>
      </c>
      <c r="GUE120" s="30" t="s">
        <v>277</v>
      </c>
      <c r="GUF120" s="42" t="s">
        <v>276</v>
      </c>
      <c r="GUG120" s="43">
        <v>9328249</v>
      </c>
      <c r="GUH120" s="43">
        <v>8992634</v>
      </c>
      <c r="GUI120" s="101" t="s">
        <v>18</v>
      </c>
      <c r="GUJ120" s="54">
        <f>335040000*33.33/100</f>
        <v>111668832</v>
      </c>
      <c r="GUK120" s="44">
        <v>25</v>
      </c>
      <c r="GUL120" s="54">
        <f>GUJ120*0.75</f>
        <v>83751624</v>
      </c>
      <c r="GUM120" s="47">
        <f>241490000*33.33/100</f>
        <v>80488617</v>
      </c>
      <c r="GUN120" s="44">
        <v>25</v>
      </c>
      <c r="GUO120" s="47">
        <f>GUM120*0.75</f>
        <v>60366462.75</v>
      </c>
      <c r="GUP120" s="54">
        <f>GUL120+GUO120</f>
        <v>144118086.75</v>
      </c>
      <c r="GUQ120" s="54">
        <v>100000000</v>
      </c>
      <c r="GUR120" s="50" t="s">
        <v>40</v>
      </c>
      <c r="GUS120" s="124" t="s">
        <v>278</v>
      </c>
      <c r="GUT120" s="4">
        <v>45148</v>
      </c>
      <c r="GUU120" s="30" t="s">
        <v>277</v>
      </c>
      <c r="GUV120" s="42" t="s">
        <v>276</v>
      </c>
      <c r="GUW120" s="43">
        <v>9328249</v>
      </c>
      <c r="GUX120" s="43">
        <v>8992634</v>
      </c>
      <c r="GUY120" s="101" t="s">
        <v>18</v>
      </c>
      <c r="GUZ120" s="54">
        <f>335040000*33.33/100</f>
        <v>111668832</v>
      </c>
      <c r="GVA120" s="44">
        <v>25</v>
      </c>
      <c r="GVB120" s="54">
        <f>GUZ120*0.75</f>
        <v>83751624</v>
      </c>
      <c r="GVC120" s="47">
        <f>241490000*33.33/100</f>
        <v>80488617</v>
      </c>
      <c r="GVD120" s="44">
        <v>25</v>
      </c>
      <c r="GVE120" s="47">
        <f>GVC120*0.75</f>
        <v>60366462.75</v>
      </c>
      <c r="GVF120" s="54">
        <f>GVB120+GVE120</f>
        <v>144118086.75</v>
      </c>
      <c r="GVG120" s="54">
        <v>100000000</v>
      </c>
      <c r="GVH120" s="50" t="s">
        <v>40</v>
      </c>
      <c r="GVI120" s="124" t="s">
        <v>278</v>
      </c>
      <c r="GVJ120" s="4">
        <v>45148</v>
      </c>
      <c r="GVK120" s="30" t="s">
        <v>277</v>
      </c>
      <c r="GVL120" s="42" t="s">
        <v>276</v>
      </c>
      <c r="GVM120" s="43">
        <v>9328249</v>
      </c>
      <c r="GVN120" s="43">
        <v>8992634</v>
      </c>
      <c r="GVO120" s="101" t="s">
        <v>18</v>
      </c>
      <c r="GVP120" s="54">
        <f>335040000*33.33/100</f>
        <v>111668832</v>
      </c>
      <c r="GVQ120" s="44">
        <v>25</v>
      </c>
      <c r="GVR120" s="54">
        <f>GVP120*0.75</f>
        <v>83751624</v>
      </c>
      <c r="GVS120" s="47">
        <f>241490000*33.33/100</f>
        <v>80488617</v>
      </c>
      <c r="GVT120" s="44">
        <v>25</v>
      </c>
      <c r="GVU120" s="47">
        <f>GVS120*0.75</f>
        <v>60366462.75</v>
      </c>
      <c r="GVV120" s="54">
        <f>GVR120+GVU120</f>
        <v>144118086.75</v>
      </c>
      <c r="GVW120" s="54">
        <v>100000000</v>
      </c>
      <c r="GVX120" s="50" t="s">
        <v>40</v>
      </c>
      <c r="GVY120" s="124" t="s">
        <v>278</v>
      </c>
      <c r="GVZ120" s="4">
        <v>45148</v>
      </c>
      <c r="GWA120" s="30" t="s">
        <v>277</v>
      </c>
      <c r="GWB120" s="42" t="s">
        <v>276</v>
      </c>
      <c r="GWC120" s="43">
        <v>9328249</v>
      </c>
      <c r="GWD120" s="43">
        <v>8992634</v>
      </c>
      <c r="GWE120" s="101" t="s">
        <v>18</v>
      </c>
      <c r="GWF120" s="54">
        <f>335040000*33.33/100</f>
        <v>111668832</v>
      </c>
      <c r="GWG120" s="44">
        <v>25</v>
      </c>
      <c r="GWH120" s="54">
        <f>GWF120*0.75</f>
        <v>83751624</v>
      </c>
      <c r="GWI120" s="47">
        <f>241490000*33.33/100</f>
        <v>80488617</v>
      </c>
      <c r="GWJ120" s="44">
        <v>25</v>
      </c>
      <c r="GWK120" s="47">
        <f>GWI120*0.75</f>
        <v>60366462.75</v>
      </c>
      <c r="GWL120" s="54">
        <f>GWH120+GWK120</f>
        <v>144118086.75</v>
      </c>
      <c r="GWM120" s="54">
        <v>100000000</v>
      </c>
      <c r="GWN120" s="50" t="s">
        <v>40</v>
      </c>
      <c r="GWO120" s="124" t="s">
        <v>278</v>
      </c>
      <c r="GWP120" s="4">
        <v>45148</v>
      </c>
      <c r="GWQ120" s="30" t="s">
        <v>277</v>
      </c>
      <c r="GWR120" s="42" t="s">
        <v>276</v>
      </c>
      <c r="GWS120" s="43">
        <v>9328249</v>
      </c>
      <c r="GWT120" s="43">
        <v>8992634</v>
      </c>
      <c r="GWU120" s="101" t="s">
        <v>18</v>
      </c>
      <c r="GWV120" s="54">
        <f>335040000*33.33/100</f>
        <v>111668832</v>
      </c>
      <c r="GWW120" s="44">
        <v>25</v>
      </c>
      <c r="GWX120" s="54">
        <f>GWV120*0.75</f>
        <v>83751624</v>
      </c>
      <c r="GWY120" s="47">
        <f>241490000*33.33/100</f>
        <v>80488617</v>
      </c>
      <c r="GWZ120" s="44">
        <v>25</v>
      </c>
      <c r="GXA120" s="47">
        <f>GWY120*0.75</f>
        <v>60366462.75</v>
      </c>
      <c r="GXB120" s="54">
        <f>GWX120+GXA120</f>
        <v>144118086.75</v>
      </c>
      <c r="GXC120" s="54">
        <v>100000000</v>
      </c>
      <c r="GXD120" s="50" t="s">
        <v>40</v>
      </c>
      <c r="GXE120" s="124" t="s">
        <v>278</v>
      </c>
      <c r="GXF120" s="4">
        <v>45148</v>
      </c>
      <c r="GXG120" s="30" t="s">
        <v>277</v>
      </c>
      <c r="GXH120" s="42" t="s">
        <v>276</v>
      </c>
      <c r="GXI120" s="43">
        <v>9328249</v>
      </c>
      <c r="GXJ120" s="43">
        <v>8992634</v>
      </c>
      <c r="GXK120" s="101" t="s">
        <v>18</v>
      </c>
      <c r="GXL120" s="54">
        <f>335040000*33.33/100</f>
        <v>111668832</v>
      </c>
      <c r="GXM120" s="44">
        <v>25</v>
      </c>
      <c r="GXN120" s="54">
        <f>GXL120*0.75</f>
        <v>83751624</v>
      </c>
      <c r="GXO120" s="47">
        <f>241490000*33.33/100</f>
        <v>80488617</v>
      </c>
      <c r="GXP120" s="44">
        <v>25</v>
      </c>
      <c r="GXQ120" s="47">
        <f>GXO120*0.75</f>
        <v>60366462.75</v>
      </c>
      <c r="GXR120" s="54">
        <f>GXN120+GXQ120</f>
        <v>144118086.75</v>
      </c>
      <c r="GXS120" s="54">
        <v>100000000</v>
      </c>
      <c r="GXT120" s="50" t="s">
        <v>40</v>
      </c>
      <c r="GXU120" s="124" t="s">
        <v>278</v>
      </c>
      <c r="GXV120" s="4">
        <v>45148</v>
      </c>
      <c r="GXW120" s="30" t="s">
        <v>277</v>
      </c>
      <c r="GXX120" s="42" t="s">
        <v>276</v>
      </c>
      <c r="GXY120" s="43">
        <v>9328249</v>
      </c>
      <c r="GXZ120" s="43">
        <v>8992634</v>
      </c>
      <c r="GYA120" s="101" t="s">
        <v>18</v>
      </c>
      <c r="GYB120" s="54">
        <f>335040000*33.33/100</f>
        <v>111668832</v>
      </c>
      <c r="GYC120" s="44">
        <v>25</v>
      </c>
      <c r="GYD120" s="54">
        <f>GYB120*0.75</f>
        <v>83751624</v>
      </c>
      <c r="GYE120" s="47">
        <f>241490000*33.33/100</f>
        <v>80488617</v>
      </c>
      <c r="GYF120" s="44">
        <v>25</v>
      </c>
      <c r="GYG120" s="47">
        <f>GYE120*0.75</f>
        <v>60366462.75</v>
      </c>
      <c r="GYH120" s="54">
        <f>GYD120+GYG120</f>
        <v>144118086.75</v>
      </c>
      <c r="GYI120" s="54">
        <v>100000000</v>
      </c>
      <c r="GYJ120" s="50" t="s">
        <v>40</v>
      </c>
      <c r="GYK120" s="124" t="s">
        <v>278</v>
      </c>
      <c r="GYL120" s="4">
        <v>45148</v>
      </c>
      <c r="GYM120" s="30" t="s">
        <v>277</v>
      </c>
      <c r="GYN120" s="42" t="s">
        <v>276</v>
      </c>
      <c r="GYO120" s="43">
        <v>9328249</v>
      </c>
      <c r="GYP120" s="43">
        <v>8992634</v>
      </c>
      <c r="GYQ120" s="101" t="s">
        <v>18</v>
      </c>
      <c r="GYR120" s="54">
        <f>335040000*33.33/100</f>
        <v>111668832</v>
      </c>
      <c r="GYS120" s="44">
        <v>25</v>
      </c>
      <c r="GYT120" s="54">
        <f>GYR120*0.75</f>
        <v>83751624</v>
      </c>
      <c r="GYU120" s="47">
        <f>241490000*33.33/100</f>
        <v>80488617</v>
      </c>
      <c r="GYV120" s="44">
        <v>25</v>
      </c>
      <c r="GYW120" s="47">
        <f>GYU120*0.75</f>
        <v>60366462.75</v>
      </c>
      <c r="GYX120" s="54">
        <f>GYT120+GYW120</f>
        <v>144118086.75</v>
      </c>
      <c r="GYY120" s="54">
        <v>100000000</v>
      </c>
      <c r="GYZ120" s="50" t="s">
        <v>40</v>
      </c>
      <c r="GZA120" s="124" t="s">
        <v>278</v>
      </c>
      <c r="GZB120" s="4">
        <v>45148</v>
      </c>
      <c r="GZC120" s="30" t="s">
        <v>277</v>
      </c>
      <c r="GZD120" s="42" t="s">
        <v>276</v>
      </c>
      <c r="GZE120" s="43">
        <v>9328249</v>
      </c>
      <c r="GZF120" s="43">
        <v>8992634</v>
      </c>
      <c r="GZG120" s="101" t="s">
        <v>18</v>
      </c>
      <c r="GZH120" s="54">
        <f>335040000*33.33/100</f>
        <v>111668832</v>
      </c>
      <c r="GZI120" s="44">
        <v>25</v>
      </c>
      <c r="GZJ120" s="54">
        <f>GZH120*0.75</f>
        <v>83751624</v>
      </c>
      <c r="GZK120" s="47">
        <f>241490000*33.33/100</f>
        <v>80488617</v>
      </c>
      <c r="GZL120" s="44">
        <v>25</v>
      </c>
      <c r="GZM120" s="47">
        <f>GZK120*0.75</f>
        <v>60366462.75</v>
      </c>
      <c r="GZN120" s="54">
        <f>GZJ120+GZM120</f>
        <v>144118086.75</v>
      </c>
      <c r="GZO120" s="54">
        <v>100000000</v>
      </c>
      <c r="GZP120" s="50" t="s">
        <v>40</v>
      </c>
      <c r="GZQ120" s="124" t="s">
        <v>278</v>
      </c>
      <c r="GZR120" s="4">
        <v>45148</v>
      </c>
      <c r="GZS120" s="30" t="s">
        <v>277</v>
      </c>
      <c r="GZT120" s="42" t="s">
        <v>276</v>
      </c>
      <c r="GZU120" s="43">
        <v>9328249</v>
      </c>
      <c r="GZV120" s="43">
        <v>8992634</v>
      </c>
      <c r="GZW120" s="101" t="s">
        <v>18</v>
      </c>
      <c r="GZX120" s="54">
        <f>335040000*33.33/100</f>
        <v>111668832</v>
      </c>
      <c r="GZY120" s="44">
        <v>25</v>
      </c>
      <c r="GZZ120" s="54">
        <f>GZX120*0.75</f>
        <v>83751624</v>
      </c>
      <c r="HAA120" s="47">
        <f>241490000*33.33/100</f>
        <v>80488617</v>
      </c>
      <c r="HAB120" s="44">
        <v>25</v>
      </c>
      <c r="HAC120" s="47">
        <f>HAA120*0.75</f>
        <v>60366462.75</v>
      </c>
      <c r="HAD120" s="54">
        <f>GZZ120+HAC120</f>
        <v>144118086.75</v>
      </c>
      <c r="HAE120" s="54">
        <v>100000000</v>
      </c>
      <c r="HAF120" s="50" t="s">
        <v>40</v>
      </c>
      <c r="HAG120" s="124" t="s">
        <v>278</v>
      </c>
      <c r="HAH120" s="4">
        <v>45148</v>
      </c>
      <c r="HAI120" s="30" t="s">
        <v>277</v>
      </c>
      <c r="HAJ120" s="42" t="s">
        <v>276</v>
      </c>
      <c r="HAK120" s="43">
        <v>9328249</v>
      </c>
      <c r="HAL120" s="43">
        <v>8992634</v>
      </c>
      <c r="HAM120" s="101" t="s">
        <v>18</v>
      </c>
      <c r="HAN120" s="54">
        <f>335040000*33.33/100</f>
        <v>111668832</v>
      </c>
      <c r="HAO120" s="44">
        <v>25</v>
      </c>
      <c r="HAP120" s="54">
        <f>HAN120*0.75</f>
        <v>83751624</v>
      </c>
      <c r="HAQ120" s="47">
        <f>241490000*33.33/100</f>
        <v>80488617</v>
      </c>
      <c r="HAR120" s="44">
        <v>25</v>
      </c>
      <c r="HAS120" s="47">
        <f>HAQ120*0.75</f>
        <v>60366462.75</v>
      </c>
      <c r="HAT120" s="54">
        <f>HAP120+HAS120</f>
        <v>144118086.75</v>
      </c>
      <c r="HAU120" s="54">
        <v>100000000</v>
      </c>
      <c r="HAV120" s="50" t="s">
        <v>40</v>
      </c>
      <c r="HAW120" s="124" t="s">
        <v>278</v>
      </c>
      <c r="HAX120" s="4">
        <v>45148</v>
      </c>
      <c r="HAY120" s="30" t="s">
        <v>277</v>
      </c>
      <c r="HAZ120" s="42" t="s">
        <v>276</v>
      </c>
      <c r="HBA120" s="43">
        <v>9328249</v>
      </c>
      <c r="HBB120" s="43">
        <v>8992634</v>
      </c>
      <c r="HBC120" s="101" t="s">
        <v>18</v>
      </c>
      <c r="HBD120" s="54">
        <f>335040000*33.33/100</f>
        <v>111668832</v>
      </c>
      <c r="HBE120" s="44">
        <v>25</v>
      </c>
      <c r="HBF120" s="54">
        <f>HBD120*0.75</f>
        <v>83751624</v>
      </c>
      <c r="HBG120" s="47">
        <f>241490000*33.33/100</f>
        <v>80488617</v>
      </c>
      <c r="HBH120" s="44">
        <v>25</v>
      </c>
      <c r="HBI120" s="47">
        <f>HBG120*0.75</f>
        <v>60366462.75</v>
      </c>
      <c r="HBJ120" s="54">
        <f>HBF120+HBI120</f>
        <v>144118086.75</v>
      </c>
      <c r="HBK120" s="54">
        <v>100000000</v>
      </c>
      <c r="HBL120" s="50" t="s">
        <v>40</v>
      </c>
      <c r="HBM120" s="124" t="s">
        <v>278</v>
      </c>
      <c r="HBN120" s="4">
        <v>45148</v>
      </c>
      <c r="HBO120" s="30" t="s">
        <v>277</v>
      </c>
      <c r="HBP120" s="42" t="s">
        <v>276</v>
      </c>
      <c r="HBQ120" s="43">
        <v>9328249</v>
      </c>
      <c r="HBR120" s="43">
        <v>8992634</v>
      </c>
      <c r="HBS120" s="101" t="s">
        <v>18</v>
      </c>
      <c r="HBT120" s="54">
        <f>335040000*33.33/100</f>
        <v>111668832</v>
      </c>
      <c r="HBU120" s="44">
        <v>25</v>
      </c>
      <c r="HBV120" s="54">
        <f>HBT120*0.75</f>
        <v>83751624</v>
      </c>
      <c r="HBW120" s="47">
        <f>241490000*33.33/100</f>
        <v>80488617</v>
      </c>
      <c r="HBX120" s="44">
        <v>25</v>
      </c>
      <c r="HBY120" s="47">
        <f>HBW120*0.75</f>
        <v>60366462.75</v>
      </c>
      <c r="HBZ120" s="54">
        <f>HBV120+HBY120</f>
        <v>144118086.75</v>
      </c>
      <c r="HCA120" s="54">
        <v>100000000</v>
      </c>
      <c r="HCB120" s="50" t="s">
        <v>40</v>
      </c>
      <c r="HCC120" s="124" t="s">
        <v>278</v>
      </c>
      <c r="HCD120" s="4">
        <v>45148</v>
      </c>
      <c r="HCE120" s="30" t="s">
        <v>277</v>
      </c>
      <c r="HCF120" s="42" t="s">
        <v>276</v>
      </c>
      <c r="HCG120" s="43">
        <v>9328249</v>
      </c>
      <c r="HCH120" s="43">
        <v>8992634</v>
      </c>
      <c r="HCI120" s="101" t="s">
        <v>18</v>
      </c>
      <c r="HCJ120" s="54">
        <f>335040000*33.33/100</f>
        <v>111668832</v>
      </c>
      <c r="HCK120" s="44">
        <v>25</v>
      </c>
      <c r="HCL120" s="54">
        <f>HCJ120*0.75</f>
        <v>83751624</v>
      </c>
      <c r="HCM120" s="47">
        <f>241490000*33.33/100</f>
        <v>80488617</v>
      </c>
      <c r="HCN120" s="44">
        <v>25</v>
      </c>
      <c r="HCO120" s="47">
        <f>HCM120*0.75</f>
        <v>60366462.75</v>
      </c>
      <c r="HCP120" s="54">
        <f>HCL120+HCO120</f>
        <v>144118086.75</v>
      </c>
      <c r="HCQ120" s="54">
        <v>100000000</v>
      </c>
      <c r="HCR120" s="50" t="s">
        <v>40</v>
      </c>
      <c r="HCS120" s="124" t="s">
        <v>278</v>
      </c>
      <c r="HCT120" s="4">
        <v>45148</v>
      </c>
      <c r="HCU120" s="30" t="s">
        <v>277</v>
      </c>
      <c r="HCV120" s="42" t="s">
        <v>276</v>
      </c>
      <c r="HCW120" s="43">
        <v>9328249</v>
      </c>
      <c r="HCX120" s="43">
        <v>8992634</v>
      </c>
      <c r="HCY120" s="101" t="s">
        <v>18</v>
      </c>
      <c r="HCZ120" s="54">
        <f>335040000*33.33/100</f>
        <v>111668832</v>
      </c>
      <c r="HDA120" s="44">
        <v>25</v>
      </c>
      <c r="HDB120" s="54">
        <f>HCZ120*0.75</f>
        <v>83751624</v>
      </c>
      <c r="HDC120" s="47">
        <f>241490000*33.33/100</f>
        <v>80488617</v>
      </c>
      <c r="HDD120" s="44">
        <v>25</v>
      </c>
      <c r="HDE120" s="47">
        <f>HDC120*0.75</f>
        <v>60366462.75</v>
      </c>
      <c r="HDF120" s="54">
        <f>HDB120+HDE120</f>
        <v>144118086.75</v>
      </c>
      <c r="HDG120" s="54">
        <v>100000000</v>
      </c>
      <c r="HDH120" s="50" t="s">
        <v>40</v>
      </c>
      <c r="HDI120" s="124" t="s">
        <v>278</v>
      </c>
      <c r="HDJ120" s="4">
        <v>45148</v>
      </c>
      <c r="HDK120" s="30" t="s">
        <v>277</v>
      </c>
      <c r="HDL120" s="42" t="s">
        <v>276</v>
      </c>
      <c r="HDM120" s="43">
        <v>9328249</v>
      </c>
      <c r="HDN120" s="43">
        <v>8992634</v>
      </c>
      <c r="HDO120" s="101" t="s">
        <v>18</v>
      </c>
      <c r="HDP120" s="54">
        <f>335040000*33.33/100</f>
        <v>111668832</v>
      </c>
      <c r="HDQ120" s="44">
        <v>25</v>
      </c>
      <c r="HDR120" s="54">
        <f>HDP120*0.75</f>
        <v>83751624</v>
      </c>
      <c r="HDS120" s="47">
        <f>241490000*33.33/100</f>
        <v>80488617</v>
      </c>
      <c r="HDT120" s="44">
        <v>25</v>
      </c>
      <c r="HDU120" s="47">
        <f>HDS120*0.75</f>
        <v>60366462.75</v>
      </c>
      <c r="HDV120" s="54">
        <f>HDR120+HDU120</f>
        <v>144118086.75</v>
      </c>
      <c r="HDW120" s="54">
        <v>100000000</v>
      </c>
      <c r="HDX120" s="50" t="s">
        <v>40</v>
      </c>
      <c r="HDY120" s="124" t="s">
        <v>278</v>
      </c>
      <c r="HDZ120" s="4">
        <v>45148</v>
      </c>
      <c r="HEA120" s="30" t="s">
        <v>277</v>
      </c>
      <c r="HEB120" s="42" t="s">
        <v>276</v>
      </c>
      <c r="HEC120" s="43">
        <v>9328249</v>
      </c>
      <c r="HED120" s="43">
        <v>8992634</v>
      </c>
      <c r="HEE120" s="101" t="s">
        <v>18</v>
      </c>
      <c r="HEF120" s="54">
        <f>335040000*33.33/100</f>
        <v>111668832</v>
      </c>
      <c r="HEG120" s="44">
        <v>25</v>
      </c>
      <c r="HEH120" s="54">
        <f>HEF120*0.75</f>
        <v>83751624</v>
      </c>
      <c r="HEI120" s="47">
        <f>241490000*33.33/100</f>
        <v>80488617</v>
      </c>
      <c r="HEJ120" s="44">
        <v>25</v>
      </c>
      <c r="HEK120" s="47">
        <f>HEI120*0.75</f>
        <v>60366462.75</v>
      </c>
      <c r="HEL120" s="54">
        <f>HEH120+HEK120</f>
        <v>144118086.75</v>
      </c>
      <c r="HEM120" s="54">
        <v>100000000</v>
      </c>
      <c r="HEN120" s="50" t="s">
        <v>40</v>
      </c>
      <c r="HEO120" s="124" t="s">
        <v>278</v>
      </c>
      <c r="HEP120" s="4">
        <v>45148</v>
      </c>
      <c r="HEQ120" s="30" t="s">
        <v>277</v>
      </c>
      <c r="HER120" s="42" t="s">
        <v>276</v>
      </c>
      <c r="HES120" s="43">
        <v>9328249</v>
      </c>
      <c r="HET120" s="43">
        <v>8992634</v>
      </c>
      <c r="HEU120" s="101" t="s">
        <v>18</v>
      </c>
      <c r="HEV120" s="54">
        <f>335040000*33.33/100</f>
        <v>111668832</v>
      </c>
      <c r="HEW120" s="44">
        <v>25</v>
      </c>
      <c r="HEX120" s="54">
        <f>HEV120*0.75</f>
        <v>83751624</v>
      </c>
      <c r="HEY120" s="47">
        <f>241490000*33.33/100</f>
        <v>80488617</v>
      </c>
      <c r="HEZ120" s="44">
        <v>25</v>
      </c>
      <c r="HFA120" s="47">
        <f>HEY120*0.75</f>
        <v>60366462.75</v>
      </c>
      <c r="HFB120" s="54">
        <f>HEX120+HFA120</f>
        <v>144118086.75</v>
      </c>
      <c r="HFC120" s="54">
        <v>100000000</v>
      </c>
      <c r="HFD120" s="50" t="s">
        <v>40</v>
      </c>
      <c r="HFE120" s="124" t="s">
        <v>278</v>
      </c>
      <c r="HFF120" s="4">
        <v>45148</v>
      </c>
      <c r="HFG120" s="30" t="s">
        <v>277</v>
      </c>
      <c r="HFH120" s="42" t="s">
        <v>276</v>
      </c>
      <c r="HFI120" s="43">
        <v>9328249</v>
      </c>
      <c r="HFJ120" s="43">
        <v>8992634</v>
      </c>
      <c r="HFK120" s="101" t="s">
        <v>18</v>
      </c>
      <c r="HFL120" s="54">
        <f>335040000*33.33/100</f>
        <v>111668832</v>
      </c>
      <c r="HFM120" s="44">
        <v>25</v>
      </c>
      <c r="HFN120" s="54">
        <f>HFL120*0.75</f>
        <v>83751624</v>
      </c>
      <c r="HFO120" s="47">
        <f>241490000*33.33/100</f>
        <v>80488617</v>
      </c>
      <c r="HFP120" s="44">
        <v>25</v>
      </c>
      <c r="HFQ120" s="47">
        <f>HFO120*0.75</f>
        <v>60366462.75</v>
      </c>
      <c r="HFR120" s="54">
        <f>HFN120+HFQ120</f>
        <v>144118086.75</v>
      </c>
      <c r="HFS120" s="54">
        <v>100000000</v>
      </c>
      <c r="HFT120" s="50" t="s">
        <v>40</v>
      </c>
      <c r="HFU120" s="124" t="s">
        <v>278</v>
      </c>
      <c r="HFV120" s="4">
        <v>45148</v>
      </c>
      <c r="HFW120" s="30" t="s">
        <v>277</v>
      </c>
      <c r="HFX120" s="42" t="s">
        <v>276</v>
      </c>
      <c r="HFY120" s="43">
        <v>9328249</v>
      </c>
      <c r="HFZ120" s="43">
        <v>8992634</v>
      </c>
      <c r="HGA120" s="101" t="s">
        <v>18</v>
      </c>
      <c r="HGB120" s="54">
        <f>335040000*33.33/100</f>
        <v>111668832</v>
      </c>
      <c r="HGC120" s="44">
        <v>25</v>
      </c>
      <c r="HGD120" s="54">
        <f>HGB120*0.75</f>
        <v>83751624</v>
      </c>
      <c r="HGE120" s="47">
        <f>241490000*33.33/100</f>
        <v>80488617</v>
      </c>
      <c r="HGF120" s="44">
        <v>25</v>
      </c>
      <c r="HGG120" s="47">
        <f>HGE120*0.75</f>
        <v>60366462.75</v>
      </c>
      <c r="HGH120" s="54">
        <f>HGD120+HGG120</f>
        <v>144118086.75</v>
      </c>
      <c r="HGI120" s="54">
        <v>100000000</v>
      </c>
      <c r="HGJ120" s="50" t="s">
        <v>40</v>
      </c>
      <c r="HGK120" s="124" t="s">
        <v>278</v>
      </c>
      <c r="HGL120" s="4">
        <v>45148</v>
      </c>
      <c r="HGM120" s="30" t="s">
        <v>277</v>
      </c>
      <c r="HGN120" s="42" t="s">
        <v>276</v>
      </c>
      <c r="HGO120" s="43">
        <v>9328249</v>
      </c>
      <c r="HGP120" s="43">
        <v>8992634</v>
      </c>
      <c r="HGQ120" s="101" t="s">
        <v>18</v>
      </c>
      <c r="HGR120" s="54">
        <f>335040000*33.33/100</f>
        <v>111668832</v>
      </c>
      <c r="HGS120" s="44">
        <v>25</v>
      </c>
      <c r="HGT120" s="54">
        <f>HGR120*0.75</f>
        <v>83751624</v>
      </c>
      <c r="HGU120" s="47">
        <f>241490000*33.33/100</f>
        <v>80488617</v>
      </c>
      <c r="HGV120" s="44">
        <v>25</v>
      </c>
      <c r="HGW120" s="47">
        <f>HGU120*0.75</f>
        <v>60366462.75</v>
      </c>
      <c r="HGX120" s="54">
        <f>HGT120+HGW120</f>
        <v>144118086.75</v>
      </c>
      <c r="HGY120" s="54">
        <v>100000000</v>
      </c>
      <c r="HGZ120" s="50" t="s">
        <v>40</v>
      </c>
      <c r="HHA120" s="124" t="s">
        <v>278</v>
      </c>
      <c r="HHB120" s="4">
        <v>45148</v>
      </c>
      <c r="HHC120" s="30" t="s">
        <v>277</v>
      </c>
      <c r="HHD120" s="42" t="s">
        <v>276</v>
      </c>
      <c r="HHE120" s="43">
        <v>9328249</v>
      </c>
      <c r="HHF120" s="43">
        <v>8992634</v>
      </c>
      <c r="HHG120" s="101" t="s">
        <v>18</v>
      </c>
      <c r="HHH120" s="54">
        <f>335040000*33.33/100</f>
        <v>111668832</v>
      </c>
      <c r="HHI120" s="44">
        <v>25</v>
      </c>
      <c r="HHJ120" s="54">
        <f>HHH120*0.75</f>
        <v>83751624</v>
      </c>
      <c r="HHK120" s="47">
        <f>241490000*33.33/100</f>
        <v>80488617</v>
      </c>
      <c r="HHL120" s="44">
        <v>25</v>
      </c>
      <c r="HHM120" s="47">
        <f>HHK120*0.75</f>
        <v>60366462.75</v>
      </c>
      <c r="HHN120" s="54">
        <f>HHJ120+HHM120</f>
        <v>144118086.75</v>
      </c>
      <c r="HHO120" s="54">
        <v>100000000</v>
      </c>
      <c r="HHP120" s="50" t="s">
        <v>40</v>
      </c>
      <c r="HHQ120" s="124" t="s">
        <v>278</v>
      </c>
      <c r="HHR120" s="4">
        <v>45148</v>
      </c>
      <c r="HHS120" s="30" t="s">
        <v>277</v>
      </c>
      <c r="HHT120" s="42" t="s">
        <v>276</v>
      </c>
      <c r="HHU120" s="43">
        <v>9328249</v>
      </c>
      <c r="HHV120" s="43">
        <v>8992634</v>
      </c>
      <c r="HHW120" s="101" t="s">
        <v>18</v>
      </c>
      <c r="HHX120" s="54">
        <f>335040000*33.33/100</f>
        <v>111668832</v>
      </c>
      <c r="HHY120" s="44">
        <v>25</v>
      </c>
      <c r="HHZ120" s="54">
        <f>HHX120*0.75</f>
        <v>83751624</v>
      </c>
      <c r="HIA120" s="47">
        <f>241490000*33.33/100</f>
        <v>80488617</v>
      </c>
      <c r="HIB120" s="44">
        <v>25</v>
      </c>
      <c r="HIC120" s="47">
        <f>HIA120*0.75</f>
        <v>60366462.75</v>
      </c>
      <c r="HID120" s="54">
        <f>HHZ120+HIC120</f>
        <v>144118086.75</v>
      </c>
      <c r="HIE120" s="54">
        <v>100000000</v>
      </c>
      <c r="HIF120" s="50" t="s">
        <v>40</v>
      </c>
      <c r="HIG120" s="124" t="s">
        <v>278</v>
      </c>
      <c r="HIH120" s="4">
        <v>45148</v>
      </c>
      <c r="HII120" s="30" t="s">
        <v>277</v>
      </c>
      <c r="HIJ120" s="42" t="s">
        <v>276</v>
      </c>
      <c r="HIK120" s="43">
        <v>9328249</v>
      </c>
      <c r="HIL120" s="43">
        <v>8992634</v>
      </c>
      <c r="HIM120" s="101" t="s">
        <v>18</v>
      </c>
      <c r="HIN120" s="54">
        <f>335040000*33.33/100</f>
        <v>111668832</v>
      </c>
      <c r="HIO120" s="44">
        <v>25</v>
      </c>
      <c r="HIP120" s="54">
        <f>HIN120*0.75</f>
        <v>83751624</v>
      </c>
      <c r="HIQ120" s="47">
        <f>241490000*33.33/100</f>
        <v>80488617</v>
      </c>
      <c r="HIR120" s="44">
        <v>25</v>
      </c>
      <c r="HIS120" s="47">
        <f>HIQ120*0.75</f>
        <v>60366462.75</v>
      </c>
      <c r="HIT120" s="54">
        <f>HIP120+HIS120</f>
        <v>144118086.75</v>
      </c>
      <c r="HIU120" s="54">
        <v>100000000</v>
      </c>
      <c r="HIV120" s="50" t="s">
        <v>40</v>
      </c>
      <c r="HIW120" s="124" t="s">
        <v>278</v>
      </c>
      <c r="HIX120" s="4">
        <v>45148</v>
      </c>
      <c r="HIY120" s="30" t="s">
        <v>277</v>
      </c>
      <c r="HIZ120" s="42" t="s">
        <v>276</v>
      </c>
      <c r="HJA120" s="43">
        <v>9328249</v>
      </c>
      <c r="HJB120" s="43">
        <v>8992634</v>
      </c>
      <c r="HJC120" s="101" t="s">
        <v>18</v>
      </c>
      <c r="HJD120" s="54">
        <f>335040000*33.33/100</f>
        <v>111668832</v>
      </c>
      <c r="HJE120" s="44">
        <v>25</v>
      </c>
      <c r="HJF120" s="54">
        <f>HJD120*0.75</f>
        <v>83751624</v>
      </c>
      <c r="HJG120" s="47">
        <f>241490000*33.33/100</f>
        <v>80488617</v>
      </c>
      <c r="HJH120" s="44">
        <v>25</v>
      </c>
      <c r="HJI120" s="47">
        <f>HJG120*0.75</f>
        <v>60366462.75</v>
      </c>
      <c r="HJJ120" s="54">
        <f>HJF120+HJI120</f>
        <v>144118086.75</v>
      </c>
      <c r="HJK120" s="54">
        <v>100000000</v>
      </c>
      <c r="HJL120" s="50" t="s">
        <v>40</v>
      </c>
      <c r="HJM120" s="124" t="s">
        <v>278</v>
      </c>
      <c r="HJN120" s="4">
        <v>45148</v>
      </c>
      <c r="HJO120" s="30" t="s">
        <v>277</v>
      </c>
      <c r="HJP120" s="42" t="s">
        <v>276</v>
      </c>
      <c r="HJQ120" s="43">
        <v>9328249</v>
      </c>
      <c r="HJR120" s="43">
        <v>8992634</v>
      </c>
      <c r="HJS120" s="101" t="s">
        <v>18</v>
      </c>
      <c r="HJT120" s="54">
        <f>335040000*33.33/100</f>
        <v>111668832</v>
      </c>
      <c r="HJU120" s="44">
        <v>25</v>
      </c>
      <c r="HJV120" s="54">
        <f>HJT120*0.75</f>
        <v>83751624</v>
      </c>
      <c r="HJW120" s="47">
        <f>241490000*33.33/100</f>
        <v>80488617</v>
      </c>
      <c r="HJX120" s="44">
        <v>25</v>
      </c>
      <c r="HJY120" s="47">
        <f>HJW120*0.75</f>
        <v>60366462.75</v>
      </c>
      <c r="HJZ120" s="54">
        <f>HJV120+HJY120</f>
        <v>144118086.75</v>
      </c>
      <c r="HKA120" s="54">
        <v>100000000</v>
      </c>
      <c r="HKB120" s="50" t="s">
        <v>40</v>
      </c>
      <c r="HKC120" s="124" t="s">
        <v>278</v>
      </c>
      <c r="HKD120" s="4">
        <v>45148</v>
      </c>
      <c r="HKE120" s="30" t="s">
        <v>277</v>
      </c>
      <c r="HKF120" s="42" t="s">
        <v>276</v>
      </c>
      <c r="HKG120" s="43">
        <v>9328249</v>
      </c>
      <c r="HKH120" s="43">
        <v>8992634</v>
      </c>
      <c r="HKI120" s="101" t="s">
        <v>18</v>
      </c>
      <c r="HKJ120" s="54">
        <f>335040000*33.33/100</f>
        <v>111668832</v>
      </c>
      <c r="HKK120" s="44">
        <v>25</v>
      </c>
      <c r="HKL120" s="54">
        <f>HKJ120*0.75</f>
        <v>83751624</v>
      </c>
      <c r="HKM120" s="47">
        <f>241490000*33.33/100</f>
        <v>80488617</v>
      </c>
      <c r="HKN120" s="44">
        <v>25</v>
      </c>
      <c r="HKO120" s="47">
        <f>HKM120*0.75</f>
        <v>60366462.75</v>
      </c>
      <c r="HKP120" s="54">
        <f>HKL120+HKO120</f>
        <v>144118086.75</v>
      </c>
      <c r="HKQ120" s="54">
        <v>100000000</v>
      </c>
      <c r="HKR120" s="50" t="s">
        <v>40</v>
      </c>
      <c r="HKS120" s="124" t="s">
        <v>278</v>
      </c>
      <c r="HKT120" s="4">
        <v>45148</v>
      </c>
      <c r="HKU120" s="30" t="s">
        <v>277</v>
      </c>
      <c r="HKV120" s="42" t="s">
        <v>276</v>
      </c>
      <c r="HKW120" s="43">
        <v>9328249</v>
      </c>
      <c r="HKX120" s="43">
        <v>8992634</v>
      </c>
      <c r="HKY120" s="101" t="s">
        <v>18</v>
      </c>
      <c r="HKZ120" s="54">
        <f>335040000*33.33/100</f>
        <v>111668832</v>
      </c>
      <c r="HLA120" s="44">
        <v>25</v>
      </c>
      <c r="HLB120" s="54">
        <f>HKZ120*0.75</f>
        <v>83751624</v>
      </c>
      <c r="HLC120" s="47">
        <f>241490000*33.33/100</f>
        <v>80488617</v>
      </c>
      <c r="HLD120" s="44">
        <v>25</v>
      </c>
      <c r="HLE120" s="47">
        <f>HLC120*0.75</f>
        <v>60366462.75</v>
      </c>
      <c r="HLF120" s="54">
        <f>HLB120+HLE120</f>
        <v>144118086.75</v>
      </c>
      <c r="HLG120" s="54">
        <v>100000000</v>
      </c>
      <c r="HLH120" s="50" t="s">
        <v>40</v>
      </c>
      <c r="HLI120" s="124" t="s">
        <v>278</v>
      </c>
      <c r="HLJ120" s="4">
        <v>45148</v>
      </c>
      <c r="HLK120" s="30" t="s">
        <v>277</v>
      </c>
      <c r="HLL120" s="42" t="s">
        <v>276</v>
      </c>
      <c r="HLM120" s="43">
        <v>9328249</v>
      </c>
      <c r="HLN120" s="43">
        <v>8992634</v>
      </c>
      <c r="HLO120" s="101" t="s">
        <v>18</v>
      </c>
      <c r="HLP120" s="54">
        <f>335040000*33.33/100</f>
        <v>111668832</v>
      </c>
      <c r="HLQ120" s="44">
        <v>25</v>
      </c>
      <c r="HLR120" s="54">
        <f>HLP120*0.75</f>
        <v>83751624</v>
      </c>
      <c r="HLS120" s="47">
        <f>241490000*33.33/100</f>
        <v>80488617</v>
      </c>
      <c r="HLT120" s="44">
        <v>25</v>
      </c>
      <c r="HLU120" s="47">
        <f>HLS120*0.75</f>
        <v>60366462.75</v>
      </c>
      <c r="HLV120" s="54">
        <f>HLR120+HLU120</f>
        <v>144118086.75</v>
      </c>
      <c r="HLW120" s="54">
        <v>100000000</v>
      </c>
      <c r="HLX120" s="50" t="s">
        <v>40</v>
      </c>
      <c r="HLY120" s="124" t="s">
        <v>278</v>
      </c>
      <c r="HLZ120" s="4">
        <v>45148</v>
      </c>
      <c r="HMA120" s="30" t="s">
        <v>277</v>
      </c>
      <c r="HMB120" s="42" t="s">
        <v>276</v>
      </c>
      <c r="HMC120" s="43">
        <v>9328249</v>
      </c>
      <c r="HMD120" s="43">
        <v>8992634</v>
      </c>
      <c r="HME120" s="101" t="s">
        <v>18</v>
      </c>
      <c r="HMF120" s="54">
        <f>335040000*33.33/100</f>
        <v>111668832</v>
      </c>
      <c r="HMG120" s="44">
        <v>25</v>
      </c>
      <c r="HMH120" s="54">
        <f>HMF120*0.75</f>
        <v>83751624</v>
      </c>
      <c r="HMI120" s="47">
        <f>241490000*33.33/100</f>
        <v>80488617</v>
      </c>
      <c r="HMJ120" s="44">
        <v>25</v>
      </c>
      <c r="HMK120" s="47">
        <f>HMI120*0.75</f>
        <v>60366462.75</v>
      </c>
      <c r="HML120" s="54">
        <f>HMH120+HMK120</f>
        <v>144118086.75</v>
      </c>
      <c r="HMM120" s="54">
        <v>100000000</v>
      </c>
      <c r="HMN120" s="50" t="s">
        <v>40</v>
      </c>
      <c r="HMO120" s="124" t="s">
        <v>278</v>
      </c>
      <c r="HMP120" s="4">
        <v>45148</v>
      </c>
      <c r="HMQ120" s="30" t="s">
        <v>277</v>
      </c>
      <c r="HMR120" s="42" t="s">
        <v>276</v>
      </c>
      <c r="HMS120" s="43">
        <v>9328249</v>
      </c>
      <c r="HMT120" s="43">
        <v>8992634</v>
      </c>
      <c r="HMU120" s="101" t="s">
        <v>18</v>
      </c>
      <c r="HMV120" s="54">
        <f>335040000*33.33/100</f>
        <v>111668832</v>
      </c>
      <c r="HMW120" s="44">
        <v>25</v>
      </c>
      <c r="HMX120" s="54">
        <f>HMV120*0.75</f>
        <v>83751624</v>
      </c>
      <c r="HMY120" s="47">
        <f>241490000*33.33/100</f>
        <v>80488617</v>
      </c>
      <c r="HMZ120" s="44">
        <v>25</v>
      </c>
      <c r="HNA120" s="47">
        <f>HMY120*0.75</f>
        <v>60366462.75</v>
      </c>
      <c r="HNB120" s="54">
        <f>HMX120+HNA120</f>
        <v>144118086.75</v>
      </c>
      <c r="HNC120" s="54">
        <v>100000000</v>
      </c>
      <c r="HND120" s="50" t="s">
        <v>40</v>
      </c>
      <c r="HNE120" s="124" t="s">
        <v>278</v>
      </c>
      <c r="HNF120" s="4">
        <v>45148</v>
      </c>
      <c r="HNG120" s="30" t="s">
        <v>277</v>
      </c>
      <c r="HNH120" s="42" t="s">
        <v>276</v>
      </c>
      <c r="HNI120" s="43">
        <v>9328249</v>
      </c>
      <c r="HNJ120" s="43">
        <v>8992634</v>
      </c>
      <c r="HNK120" s="101" t="s">
        <v>18</v>
      </c>
      <c r="HNL120" s="54">
        <f>335040000*33.33/100</f>
        <v>111668832</v>
      </c>
      <c r="HNM120" s="44">
        <v>25</v>
      </c>
      <c r="HNN120" s="54">
        <f>HNL120*0.75</f>
        <v>83751624</v>
      </c>
      <c r="HNO120" s="47">
        <f>241490000*33.33/100</f>
        <v>80488617</v>
      </c>
      <c r="HNP120" s="44">
        <v>25</v>
      </c>
      <c r="HNQ120" s="47">
        <f>HNO120*0.75</f>
        <v>60366462.75</v>
      </c>
      <c r="HNR120" s="54">
        <f>HNN120+HNQ120</f>
        <v>144118086.75</v>
      </c>
      <c r="HNS120" s="54">
        <v>100000000</v>
      </c>
      <c r="HNT120" s="50" t="s">
        <v>40</v>
      </c>
      <c r="HNU120" s="124" t="s">
        <v>278</v>
      </c>
      <c r="HNV120" s="4">
        <v>45148</v>
      </c>
      <c r="HNW120" s="30" t="s">
        <v>277</v>
      </c>
      <c r="HNX120" s="42" t="s">
        <v>276</v>
      </c>
      <c r="HNY120" s="43">
        <v>9328249</v>
      </c>
      <c r="HNZ120" s="43">
        <v>8992634</v>
      </c>
      <c r="HOA120" s="101" t="s">
        <v>18</v>
      </c>
      <c r="HOB120" s="54">
        <f>335040000*33.33/100</f>
        <v>111668832</v>
      </c>
      <c r="HOC120" s="44">
        <v>25</v>
      </c>
      <c r="HOD120" s="54">
        <f>HOB120*0.75</f>
        <v>83751624</v>
      </c>
      <c r="HOE120" s="47">
        <f>241490000*33.33/100</f>
        <v>80488617</v>
      </c>
      <c r="HOF120" s="44">
        <v>25</v>
      </c>
      <c r="HOG120" s="47">
        <f>HOE120*0.75</f>
        <v>60366462.75</v>
      </c>
      <c r="HOH120" s="54">
        <f>HOD120+HOG120</f>
        <v>144118086.75</v>
      </c>
      <c r="HOI120" s="54">
        <v>100000000</v>
      </c>
      <c r="HOJ120" s="50" t="s">
        <v>40</v>
      </c>
      <c r="HOK120" s="124" t="s">
        <v>278</v>
      </c>
      <c r="HOL120" s="4">
        <v>45148</v>
      </c>
      <c r="HOM120" s="30" t="s">
        <v>277</v>
      </c>
      <c r="HON120" s="42" t="s">
        <v>276</v>
      </c>
      <c r="HOO120" s="43">
        <v>9328249</v>
      </c>
      <c r="HOP120" s="43">
        <v>8992634</v>
      </c>
      <c r="HOQ120" s="101" t="s">
        <v>18</v>
      </c>
      <c r="HOR120" s="54">
        <f>335040000*33.33/100</f>
        <v>111668832</v>
      </c>
      <c r="HOS120" s="44">
        <v>25</v>
      </c>
      <c r="HOT120" s="54">
        <f>HOR120*0.75</f>
        <v>83751624</v>
      </c>
      <c r="HOU120" s="47">
        <f>241490000*33.33/100</f>
        <v>80488617</v>
      </c>
      <c r="HOV120" s="44">
        <v>25</v>
      </c>
      <c r="HOW120" s="47">
        <f>HOU120*0.75</f>
        <v>60366462.75</v>
      </c>
      <c r="HOX120" s="54">
        <f>HOT120+HOW120</f>
        <v>144118086.75</v>
      </c>
      <c r="HOY120" s="54">
        <v>100000000</v>
      </c>
      <c r="HOZ120" s="50" t="s">
        <v>40</v>
      </c>
      <c r="HPA120" s="124" t="s">
        <v>278</v>
      </c>
      <c r="HPB120" s="4">
        <v>45148</v>
      </c>
      <c r="HPC120" s="30" t="s">
        <v>277</v>
      </c>
      <c r="HPD120" s="42" t="s">
        <v>276</v>
      </c>
      <c r="HPE120" s="43">
        <v>9328249</v>
      </c>
      <c r="HPF120" s="43">
        <v>8992634</v>
      </c>
      <c r="HPG120" s="101" t="s">
        <v>18</v>
      </c>
      <c r="HPH120" s="54">
        <f>335040000*33.33/100</f>
        <v>111668832</v>
      </c>
      <c r="HPI120" s="44">
        <v>25</v>
      </c>
      <c r="HPJ120" s="54">
        <f>HPH120*0.75</f>
        <v>83751624</v>
      </c>
      <c r="HPK120" s="47">
        <f>241490000*33.33/100</f>
        <v>80488617</v>
      </c>
      <c r="HPL120" s="44">
        <v>25</v>
      </c>
      <c r="HPM120" s="47">
        <f>HPK120*0.75</f>
        <v>60366462.75</v>
      </c>
      <c r="HPN120" s="54">
        <f>HPJ120+HPM120</f>
        <v>144118086.75</v>
      </c>
      <c r="HPO120" s="54">
        <v>100000000</v>
      </c>
      <c r="HPP120" s="50" t="s">
        <v>40</v>
      </c>
      <c r="HPQ120" s="124" t="s">
        <v>278</v>
      </c>
      <c r="HPR120" s="4">
        <v>45148</v>
      </c>
      <c r="HPS120" s="30" t="s">
        <v>277</v>
      </c>
      <c r="HPT120" s="42" t="s">
        <v>276</v>
      </c>
      <c r="HPU120" s="43">
        <v>9328249</v>
      </c>
      <c r="HPV120" s="43">
        <v>8992634</v>
      </c>
      <c r="HPW120" s="101" t="s">
        <v>18</v>
      </c>
      <c r="HPX120" s="54">
        <f>335040000*33.33/100</f>
        <v>111668832</v>
      </c>
      <c r="HPY120" s="44">
        <v>25</v>
      </c>
      <c r="HPZ120" s="54">
        <f>HPX120*0.75</f>
        <v>83751624</v>
      </c>
      <c r="HQA120" s="47">
        <f>241490000*33.33/100</f>
        <v>80488617</v>
      </c>
      <c r="HQB120" s="44">
        <v>25</v>
      </c>
      <c r="HQC120" s="47">
        <f>HQA120*0.75</f>
        <v>60366462.75</v>
      </c>
      <c r="HQD120" s="54">
        <f>HPZ120+HQC120</f>
        <v>144118086.75</v>
      </c>
      <c r="HQE120" s="54">
        <v>100000000</v>
      </c>
      <c r="HQF120" s="50" t="s">
        <v>40</v>
      </c>
      <c r="HQG120" s="124" t="s">
        <v>278</v>
      </c>
      <c r="HQH120" s="4">
        <v>45148</v>
      </c>
      <c r="HQI120" s="30" t="s">
        <v>277</v>
      </c>
      <c r="HQJ120" s="42" t="s">
        <v>276</v>
      </c>
      <c r="HQK120" s="43">
        <v>9328249</v>
      </c>
      <c r="HQL120" s="43">
        <v>8992634</v>
      </c>
      <c r="HQM120" s="101" t="s">
        <v>18</v>
      </c>
      <c r="HQN120" s="54">
        <f>335040000*33.33/100</f>
        <v>111668832</v>
      </c>
      <c r="HQO120" s="44">
        <v>25</v>
      </c>
      <c r="HQP120" s="54">
        <f>HQN120*0.75</f>
        <v>83751624</v>
      </c>
      <c r="HQQ120" s="47">
        <f>241490000*33.33/100</f>
        <v>80488617</v>
      </c>
      <c r="HQR120" s="44">
        <v>25</v>
      </c>
      <c r="HQS120" s="47">
        <f>HQQ120*0.75</f>
        <v>60366462.75</v>
      </c>
      <c r="HQT120" s="54">
        <f>HQP120+HQS120</f>
        <v>144118086.75</v>
      </c>
      <c r="HQU120" s="54">
        <v>100000000</v>
      </c>
      <c r="HQV120" s="50" t="s">
        <v>40</v>
      </c>
      <c r="HQW120" s="124" t="s">
        <v>278</v>
      </c>
      <c r="HQX120" s="4">
        <v>45148</v>
      </c>
      <c r="HQY120" s="30" t="s">
        <v>277</v>
      </c>
      <c r="HQZ120" s="42" t="s">
        <v>276</v>
      </c>
      <c r="HRA120" s="43">
        <v>9328249</v>
      </c>
      <c r="HRB120" s="43">
        <v>8992634</v>
      </c>
      <c r="HRC120" s="101" t="s">
        <v>18</v>
      </c>
      <c r="HRD120" s="54">
        <f>335040000*33.33/100</f>
        <v>111668832</v>
      </c>
      <c r="HRE120" s="44">
        <v>25</v>
      </c>
      <c r="HRF120" s="54">
        <f>HRD120*0.75</f>
        <v>83751624</v>
      </c>
      <c r="HRG120" s="47">
        <f>241490000*33.33/100</f>
        <v>80488617</v>
      </c>
      <c r="HRH120" s="44">
        <v>25</v>
      </c>
      <c r="HRI120" s="47">
        <f>HRG120*0.75</f>
        <v>60366462.75</v>
      </c>
      <c r="HRJ120" s="54">
        <f>HRF120+HRI120</f>
        <v>144118086.75</v>
      </c>
      <c r="HRK120" s="54">
        <v>100000000</v>
      </c>
      <c r="HRL120" s="50" t="s">
        <v>40</v>
      </c>
      <c r="HRM120" s="124" t="s">
        <v>278</v>
      </c>
      <c r="HRN120" s="4">
        <v>45148</v>
      </c>
      <c r="HRO120" s="30" t="s">
        <v>277</v>
      </c>
      <c r="HRP120" s="42" t="s">
        <v>276</v>
      </c>
      <c r="HRQ120" s="43">
        <v>9328249</v>
      </c>
      <c r="HRR120" s="43">
        <v>8992634</v>
      </c>
      <c r="HRS120" s="101" t="s">
        <v>18</v>
      </c>
      <c r="HRT120" s="54">
        <f>335040000*33.33/100</f>
        <v>111668832</v>
      </c>
      <c r="HRU120" s="44">
        <v>25</v>
      </c>
      <c r="HRV120" s="54">
        <f>HRT120*0.75</f>
        <v>83751624</v>
      </c>
      <c r="HRW120" s="47">
        <f>241490000*33.33/100</f>
        <v>80488617</v>
      </c>
      <c r="HRX120" s="44">
        <v>25</v>
      </c>
      <c r="HRY120" s="47">
        <f>HRW120*0.75</f>
        <v>60366462.75</v>
      </c>
      <c r="HRZ120" s="54">
        <f>HRV120+HRY120</f>
        <v>144118086.75</v>
      </c>
      <c r="HSA120" s="54">
        <v>100000000</v>
      </c>
      <c r="HSB120" s="50" t="s">
        <v>40</v>
      </c>
      <c r="HSC120" s="124" t="s">
        <v>278</v>
      </c>
      <c r="HSD120" s="4">
        <v>45148</v>
      </c>
      <c r="HSE120" s="30" t="s">
        <v>277</v>
      </c>
      <c r="HSF120" s="42" t="s">
        <v>276</v>
      </c>
      <c r="HSG120" s="43">
        <v>9328249</v>
      </c>
      <c r="HSH120" s="43">
        <v>8992634</v>
      </c>
      <c r="HSI120" s="101" t="s">
        <v>18</v>
      </c>
      <c r="HSJ120" s="54">
        <f>335040000*33.33/100</f>
        <v>111668832</v>
      </c>
      <c r="HSK120" s="44">
        <v>25</v>
      </c>
      <c r="HSL120" s="54">
        <f>HSJ120*0.75</f>
        <v>83751624</v>
      </c>
      <c r="HSM120" s="47">
        <f>241490000*33.33/100</f>
        <v>80488617</v>
      </c>
      <c r="HSN120" s="44">
        <v>25</v>
      </c>
      <c r="HSO120" s="47">
        <f>HSM120*0.75</f>
        <v>60366462.75</v>
      </c>
      <c r="HSP120" s="54">
        <f>HSL120+HSO120</f>
        <v>144118086.75</v>
      </c>
      <c r="HSQ120" s="54">
        <v>100000000</v>
      </c>
      <c r="HSR120" s="50" t="s">
        <v>40</v>
      </c>
      <c r="HSS120" s="124" t="s">
        <v>278</v>
      </c>
      <c r="HST120" s="4">
        <v>45148</v>
      </c>
      <c r="HSU120" s="30" t="s">
        <v>277</v>
      </c>
      <c r="HSV120" s="42" t="s">
        <v>276</v>
      </c>
      <c r="HSW120" s="43">
        <v>9328249</v>
      </c>
      <c r="HSX120" s="43">
        <v>8992634</v>
      </c>
      <c r="HSY120" s="101" t="s">
        <v>18</v>
      </c>
      <c r="HSZ120" s="54">
        <f>335040000*33.33/100</f>
        <v>111668832</v>
      </c>
      <c r="HTA120" s="44">
        <v>25</v>
      </c>
      <c r="HTB120" s="54">
        <f>HSZ120*0.75</f>
        <v>83751624</v>
      </c>
      <c r="HTC120" s="47">
        <f>241490000*33.33/100</f>
        <v>80488617</v>
      </c>
      <c r="HTD120" s="44">
        <v>25</v>
      </c>
      <c r="HTE120" s="47">
        <f>HTC120*0.75</f>
        <v>60366462.75</v>
      </c>
      <c r="HTF120" s="54">
        <f>HTB120+HTE120</f>
        <v>144118086.75</v>
      </c>
      <c r="HTG120" s="54">
        <v>100000000</v>
      </c>
      <c r="HTH120" s="50" t="s">
        <v>40</v>
      </c>
      <c r="HTI120" s="124" t="s">
        <v>278</v>
      </c>
      <c r="HTJ120" s="4">
        <v>45148</v>
      </c>
      <c r="HTK120" s="30" t="s">
        <v>277</v>
      </c>
      <c r="HTL120" s="42" t="s">
        <v>276</v>
      </c>
      <c r="HTM120" s="43">
        <v>9328249</v>
      </c>
      <c r="HTN120" s="43">
        <v>8992634</v>
      </c>
      <c r="HTO120" s="101" t="s">
        <v>18</v>
      </c>
      <c r="HTP120" s="54">
        <f>335040000*33.33/100</f>
        <v>111668832</v>
      </c>
      <c r="HTQ120" s="44">
        <v>25</v>
      </c>
      <c r="HTR120" s="54">
        <f>HTP120*0.75</f>
        <v>83751624</v>
      </c>
      <c r="HTS120" s="47">
        <f>241490000*33.33/100</f>
        <v>80488617</v>
      </c>
      <c r="HTT120" s="44">
        <v>25</v>
      </c>
      <c r="HTU120" s="47">
        <f>HTS120*0.75</f>
        <v>60366462.75</v>
      </c>
      <c r="HTV120" s="54">
        <f>HTR120+HTU120</f>
        <v>144118086.75</v>
      </c>
      <c r="HTW120" s="54">
        <v>100000000</v>
      </c>
      <c r="HTX120" s="50" t="s">
        <v>40</v>
      </c>
      <c r="HTY120" s="124" t="s">
        <v>278</v>
      </c>
      <c r="HTZ120" s="4">
        <v>45148</v>
      </c>
      <c r="HUA120" s="30" t="s">
        <v>277</v>
      </c>
      <c r="HUB120" s="42" t="s">
        <v>276</v>
      </c>
      <c r="HUC120" s="43">
        <v>9328249</v>
      </c>
      <c r="HUD120" s="43">
        <v>8992634</v>
      </c>
      <c r="HUE120" s="101" t="s">
        <v>18</v>
      </c>
      <c r="HUF120" s="54">
        <f>335040000*33.33/100</f>
        <v>111668832</v>
      </c>
      <c r="HUG120" s="44">
        <v>25</v>
      </c>
      <c r="HUH120" s="54">
        <f>HUF120*0.75</f>
        <v>83751624</v>
      </c>
      <c r="HUI120" s="47">
        <f>241490000*33.33/100</f>
        <v>80488617</v>
      </c>
      <c r="HUJ120" s="44">
        <v>25</v>
      </c>
      <c r="HUK120" s="47">
        <f>HUI120*0.75</f>
        <v>60366462.75</v>
      </c>
      <c r="HUL120" s="54">
        <f>HUH120+HUK120</f>
        <v>144118086.75</v>
      </c>
      <c r="HUM120" s="54">
        <v>100000000</v>
      </c>
      <c r="HUN120" s="50" t="s">
        <v>40</v>
      </c>
      <c r="HUO120" s="124" t="s">
        <v>278</v>
      </c>
      <c r="HUP120" s="4">
        <v>45148</v>
      </c>
      <c r="HUQ120" s="30" t="s">
        <v>277</v>
      </c>
      <c r="HUR120" s="42" t="s">
        <v>276</v>
      </c>
      <c r="HUS120" s="43">
        <v>9328249</v>
      </c>
      <c r="HUT120" s="43">
        <v>8992634</v>
      </c>
      <c r="HUU120" s="101" t="s">
        <v>18</v>
      </c>
      <c r="HUV120" s="54">
        <f>335040000*33.33/100</f>
        <v>111668832</v>
      </c>
      <c r="HUW120" s="44">
        <v>25</v>
      </c>
      <c r="HUX120" s="54">
        <f>HUV120*0.75</f>
        <v>83751624</v>
      </c>
      <c r="HUY120" s="47">
        <f>241490000*33.33/100</f>
        <v>80488617</v>
      </c>
      <c r="HUZ120" s="44">
        <v>25</v>
      </c>
      <c r="HVA120" s="47">
        <f>HUY120*0.75</f>
        <v>60366462.75</v>
      </c>
      <c r="HVB120" s="54">
        <f>HUX120+HVA120</f>
        <v>144118086.75</v>
      </c>
      <c r="HVC120" s="54">
        <v>100000000</v>
      </c>
      <c r="HVD120" s="50" t="s">
        <v>40</v>
      </c>
      <c r="HVE120" s="124" t="s">
        <v>278</v>
      </c>
      <c r="HVF120" s="4">
        <v>45148</v>
      </c>
      <c r="HVG120" s="30" t="s">
        <v>277</v>
      </c>
      <c r="HVH120" s="42" t="s">
        <v>276</v>
      </c>
      <c r="HVI120" s="43">
        <v>9328249</v>
      </c>
      <c r="HVJ120" s="43">
        <v>8992634</v>
      </c>
      <c r="HVK120" s="101" t="s">
        <v>18</v>
      </c>
      <c r="HVL120" s="54">
        <f>335040000*33.33/100</f>
        <v>111668832</v>
      </c>
      <c r="HVM120" s="44">
        <v>25</v>
      </c>
      <c r="HVN120" s="54">
        <f>HVL120*0.75</f>
        <v>83751624</v>
      </c>
      <c r="HVO120" s="47">
        <f>241490000*33.33/100</f>
        <v>80488617</v>
      </c>
      <c r="HVP120" s="44">
        <v>25</v>
      </c>
      <c r="HVQ120" s="47">
        <f>HVO120*0.75</f>
        <v>60366462.75</v>
      </c>
      <c r="HVR120" s="54">
        <f>HVN120+HVQ120</f>
        <v>144118086.75</v>
      </c>
      <c r="HVS120" s="54">
        <v>100000000</v>
      </c>
      <c r="HVT120" s="50" t="s">
        <v>40</v>
      </c>
      <c r="HVU120" s="124" t="s">
        <v>278</v>
      </c>
      <c r="HVV120" s="4">
        <v>45148</v>
      </c>
      <c r="HVW120" s="30" t="s">
        <v>277</v>
      </c>
      <c r="HVX120" s="42" t="s">
        <v>276</v>
      </c>
      <c r="HVY120" s="43">
        <v>9328249</v>
      </c>
      <c r="HVZ120" s="43">
        <v>8992634</v>
      </c>
      <c r="HWA120" s="101" t="s">
        <v>18</v>
      </c>
      <c r="HWB120" s="54">
        <f>335040000*33.33/100</f>
        <v>111668832</v>
      </c>
      <c r="HWC120" s="44">
        <v>25</v>
      </c>
      <c r="HWD120" s="54">
        <f>HWB120*0.75</f>
        <v>83751624</v>
      </c>
      <c r="HWE120" s="47">
        <f>241490000*33.33/100</f>
        <v>80488617</v>
      </c>
      <c r="HWF120" s="44">
        <v>25</v>
      </c>
      <c r="HWG120" s="47">
        <f>HWE120*0.75</f>
        <v>60366462.75</v>
      </c>
      <c r="HWH120" s="54">
        <f>HWD120+HWG120</f>
        <v>144118086.75</v>
      </c>
      <c r="HWI120" s="54">
        <v>100000000</v>
      </c>
      <c r="HWJ120" s="50" t="s">
        <v>40</v>
      </c>
      <c r="HWK120" s="124" t="s">
        <v>278</v>
      </c>
      <c r="HWL120" s="4">
        <v>45148</v>
      </c>
      <c r="HWM120" s="30" t="s">
        <v>277</v>
      </c>
      <c r="HWN120" s="42" t="s">
        <v>276</v>
      </c>
      <c r="HWO120" s="43">
        <v>9328249</v>
      </c>
      <c r="HWP120" s="43">
        <v>8992634</v>
      </c>
      <c r="HWQ120" s="101" t="s">
        <v>18</v>
      </c>
      <c r="HWR120" s="54">
        <f>335040000*33.33/100</f>
        <v>111668832</v>
      </c>
      <c r="HWS120" s="44">
        <v>25</v>
      </c>
      <c r="HWT120" s="54">
        <f>HWR120*0.75</f>
        <v>83751624</v>
      </c>
      <c r="HWU120" s="47">
        <f>241490000*33.33/100</f>
        <v>80488617</v>
      </c>
      <c r="HWV120" s="44">
        <v>25</v>
      </c>
      <c r="HWW120" s="47">
        <f>HWU120*0.75</f>
        <v>60366462.75</v>
      </c>
      <c r="HWX120" s="54">
        <f>HWT120+HWW120</f>
        <v>144118086.75</v>
      </c>
      <c r="HWY120" s="54">
        <v>100000000</v>
      </c>
      <c r="HWZ120" s="50" t="s">
        <v>40</v>
      </c>
      <c r="HXA120" s="124" t="s">
        <v>278</v>
      </c>
      <c r="HXB120" s="4">
        <v>45148</v>
      </c>
      <c r="HXC120" s="30" t="s">
        <v>277</v>
      </c>
      <c r="HXD120" s="42" t="s">
        <v>276</v>
      </c>
      <c r="HXE120" s="43">
        <v>9328249</v>
      </c>
      <c r="HXF120" s="43">
        <v>8992634</v>
      </c>
      <c r="HXG120" s="101" t="s">
        <v>18</v>
      </c>
      <c r="HXH120" s="54">
        <f>335040000*33.33/100</f>
        <v>111668832</v>
      </c>
      <c r="HXI120" s="44">
        <v>25</v>
      </c>
      <c r="HXJ120" s="54">
        <f>HXH120*0.75</f>
        <v>83751624</v>
      </c>
      <c r="HXK120" s="47">
        <f>241490000*33.33/100</f>
        <v>80488617</v>
      </c>
      <c r="HXL120" s="44">
        <v>25</v>
      </c>
      <c r="HXM120" s="47">
        <f>HXK120*0.75</f>
        <v>60366462.75</v>
      </c>
      <c r="HXN120" s="54">
        <f>HXJ120+HXM120</f>
        <v>144118086.75</v>
      </c>
      <c r="HXO120" s="54">
        <v>100000000</v>
      </c>
      <c r="HXP120" s="50" t="s">
        <v>40</v>
      </c>
      <c r="HXQ120" s="124" t="s">
        <v>278</v>
      </c>
      <c r="HXR120" s="4">
        <v>45148</v>
      </c>
      <c r="HXS120" s="30" t="s">
        <v>277</v>
      </c>
      <c r="HXT120" s="42" t="s">
        <v>276</v>
      </c>
      <c r="HXU120" s="43">
        <v>9328249</v>
      </c>
      <c r="HXV120" s="43">
        <v>8992634</v>
      </c>
      <c r="HXW120" s="101" t="s">
        <v>18</v>
      </c>
      <c r="HXX120" s="54">
        <f>335040000*33.33/100</f>
        <v>111668832</v>
      </c>
      <c r="HXY120" s="44">
        <v>25</v>
      </c>
      <c r="HXZ120" s="54">
        <f>HXX120*0.75</f>
        <v>83751624</v>
      </c>
      <c r="HYA120" s="47">
        <f>241490000*33.33/100</f>
        <v>80488617</v>
      </c>
      <c r="HYB120" s="44">
        <v>25</v>
      </c>
      <c r="HYC120" s="47">
        <f>HYA120*0.75</f>
        <v>60366462.75</v>
      </c>
      <c r="HYD120" s="54">
        <f>HXZ120+HYC120</f>
        <v>144118086.75</v>
      </c>
      <c r="HYE120" s="54">
        <v>100000000</v>
      </c>
      <c r="HYF120" s="50" t="s">
        <v>40</v>
      </c>
      <c r="HYG120" s="124" t="s">
        <v>278</v>
      </c>
      <c r="HYH120" s="4">
        <v>45148</v>
      </c>
      <c r="HYI120" s="30" t="s">
        <v>277</v>
      </c>
      <c r="HYJ120" s="42" t="s">
        <v>276</v>
      </c>
      <c r="HYK120" s="43">
        <v>9328249</v>
      </c>
      <c r="HYL120" s="43">
        <v>8992634</v>
      </c>
      <c r="HYM120" s="101" t="s">
        <v>18</v>
      </c>
      <c r="HYN120" s="54">
        <f>335040000*33.33/100</f>
        <v>111668832</v>
      </c>
      <c r="HYO120" s="44">
        <v>25</v>
      </c>
      <c r="HYP120" s="54">
        <f>HYN120*0.75</f>
        <v>83751624</v>
      </c>
      <c r="HYQ120" s="47">
        <f>241490000*33.33/100</f>
        <v>80488617</v>
      </c>
      <c r="HYR120" s="44">
        <v>25</v>
      </c>
      <c r="HYS120" s="47">
        <f>HYQ120*0.75</f>
        <v>60366462.75</v>
      </c>
      <c r="HYT120" s="54">
        <f>HYP120+HYS120</f>
        <v>144118086.75</v>
      </c>
      <c r="HYU120" s="54">
        <v>100000000</v>
      </c>
      <c r="HYV120" s="50" t="s">
        <v>40</v>
      </c>
      <c r="HYW120" s="124" t="s">
        <v>278</v>
      </c>
      <c r="HYX120" s="4">
        <v>45148</v>
      </c>
      <c r="HYY120" s="30" t="s">
        <v>277</v>
      </c>
      <c r="HYZ120" s="42" t="s">
        <v>276</v>
      </c>
      <c r="HZA120" s="43">
        <v>9328249</v>
      </c>
      <c r="HZB120" s="43">
        <v>8992634</v>
      </c>
      <c r="HZC120" s="101" t="s">
        <v>18</v>
      </c>
      <c r="HZD120" s="54">
        <f>335040000*33.33/100</f>
        <v>111668832</v>
      </c>
      <c r="HZE120" s="44">
        <v>25</v>
      </c>
      <c r="HZF120" s="54">
        <f>HZD120*0.75</f>
        <v>83751624</v>
      </c>
      <c r="HZG120" s="47">
        <f>241490000*33.33/100</f>
        <v>80488617</v>
      </c>
      <c r="HZH120" s="44">
        <v>25</v>
      </c>
      <c r="HZI120" s="47">
        <f>HZG120*0.75</f>
        <v>60366462.75</v>
      </c>
      <c r="HZJ120" s="54">
        <f>HZF120+HZI120</f>
        <v>144118086.75</v>
      </c>
      <c r="HZK120" s="54">
        <v>100000000</v>
      </c>
      <c r="HZL120" s="50" t="s">
        <v>40</v>
      </c>
      <c r="HZM120" s="124" t="s">
        <v>278</v>
      </c>
      <c r="HZN120" s="4">
        <v>45148</v>
      </c>
      <c r="HZO120" s="30" t="s">
        <v>277</v>
      </c>
      <c r="HZP120" s="42" t="s">
        <v>276</v>
      </c>
      <c r="HZQ120" s="43">
        <v>9328249</v>
      </c>
      <c r="HZR120" s="43">
        <v>8992634</v>
      </c>
      <c r="HZS120" s="101" t="s">
        <v>18</v>
      </c>
      <c r="HZT120" s="54">
        <f>335040000*33.33/100</f>
        <v>111668832</v>
      </c>
      <c r="HZU120" s="44">
        <v>25</v>
      </c>
      <c r="HZV120" s="54">
        <f>HZT120*0.75</f>
        <v>83751624</v>
      </c>
      <c r="HZW120" s="47">
        <f>241490000*33.33/100</f>
        <v>80488617</v>
      </c>
      <c r="HZX120" s="44">
        <v>25</v>
      </c>
      <c r="HZY120" s="47">
        <f>HZW120*0.75</f>
        <v>60366462.75</v>
      </c>
      <c r="HZZ120" s="54">
        <f>HZV120+HZY120</f>
        <v>144118086.75</v>
      </c>
      <c r="IAA120" s="54">
        <v>100000000</v>
      </c>
      <c r="IAB120" s="50" t="s">
        <v>40</v>
      </c>
      <c r="IAC120" s="124" t="s">
        <v>278</v>
      </c>
      <c r="IAD120" s="4">
        <v>45148</v>
      </c>
      <c r="IAE120" s="30" t="s">
        <v>277</v>
      </c>
      <c r="IAF120" s="42" t="s">
        <v>276</v>
      </c>
      <c r="IAG120" s="43">
        <v>9328249</v>
      </c>
      <c r="IAH120" s="43">
        <v>8992634</v>
      </c>
      <c r="IAI120" s="101" t="s">
        <v>18</v>
      </c>
      <c r="IAJ120" s="54">
        <f>335040000*33.33/100</f>
        <v>111668832</v>
      </c>
      <c r="IAK120" s="44">
        <v>25</v>
      </c>
      <c r="IAL120" s="54">
        <f>IAJ120*0.75</f>
        <v>83751624</v>
      </c>
      <c r="IAM120" s="47">
        <f>241490000*33.33/100</f>
        <v>80488617</v>
      </c>
      <c r="IAN120" s="44">
        <v>25</v>
      </c>
      <c r="IAO120" s="47">
        <f>IAM120*0.75</f>
        <v>60366462.75</v>
      </c>
      <c r="IAP120" s="54">
        <f>IAL120+IAO120</f>
        <v>144118086.75</v>
      </c>
      <c r="IAQ120" s="54">
        <v>100000000</v>
      </c>
      <c r="IAR120" s="50" t="s">
        <v>40</v>
      </c>
      <c r="IAS120" s="124" t="s">
        <v>278</v>
      </c>
      <c r="IAT120" s="4">
        <v>45148</v>
      </c>
      <c r="IAU120" s="30" t="s">
        <v>277</v>
      </c>
      <c r="IAV120" s="42" t="s">
        <v>276</v>
      </c>
      <c r="IAW120" s="43">
        <v>9328249</v>
      </c>
      <c r="IAX120" s="43">
        <v>8992634</v>
      </c>
      <c r="IAY120" s="101" t="s">
        <v>18</v>
      </c>
      <c r="IAZ120" s="54">
        <f>335040000*33.33/100</f>
        <v>111668832</v>
      </c>
      <c r="IBA120" s="44">
        <v>25</v>
      </c>
      <c r="IBB120" s="54">
        <f>IAZ120*0.75</f>
        <v>83751624</v>
      </c>
      <c r="IBC120" s="47">
        <f>241490000*33.33/100</f>
        <v>80488617</v>
      </c>
      <c r="IBD120" s="44">
        <v>25</v>
      </c>
      <c r="IBE120" s="47">
        <f>IBC120*0.75</f>
        <v>60366462.75</v>
      </c>
      <c r="IBF120" s="54">
        <f>IBB120+IBE120</f>
        <v>144118086.75</v>
      </c>
      <c r="IBG120" s="54">
        <v>100000000</v>
      </c>
      <c r="IBH120" s="50" t="s">
        <v>40</v>
      </c>
      <c r="IBI120" s="124" t="s">
        <v>278</v>
      </c>
      <c r="IBJ120" s="4">
        <v>45148</v>
      </c>
      <c r="IBK120" s="30" t="s">
        <v>277</v>
      </c>
      <c r="IBL120" s="42" t="s">
        <v>276</v>
      </c>
      <c r="IBM120" s="43">
        <v>9328249</v>
      </c>
      <c r="IBN120" s="43">
        <v>8992634</v>
      </c>
      <c r="IBO120" s="101" t="s">
        <v>18</v>
      </c>
      <c r="IBP120" s="54">
        <f>335040000*33.33/100</f>
        <v>111668832</v>
      </c>
      <c r="IBQ120" s="44">
        <v>25</v>
      </c>
      <c r="IBR120" s="54">
        <f>IBP120*0.75</f>
        <v>83751624</v>
      </c>
      <c r="IBS120" s="47">
        <f>241490000*33.33/100</f>
        <v>80488617</v>
      </c>
      <c r="IBT120" s="44">
        <v>25</v>
      </c>
      <c r="IBU120" s="47">
        <f>IBS120*0.75</f>
        <v>60366462.75</v>
      </c>
      <c r="IBV120" s="54">
        <f>IBR120+IBU120</f>
        <v>144118086.75</v>
      </c>
      <c r="IBW120" s="54">
        <v>100000000</v>
      </c>
      <c r="IBX120" s="50" t="s">
        <v>40</v>
      </c>
      <c r="IBY120" s="124" t="s">
        <v>278</v>
      </c>
      <c r="IBZ120" s="4">
        <v>45148</v>
      </c>
      <c r="ICA120" s="30" t="s">
        <v>277</v>
      </c>
      <c r="ICB120" s="42" t="s">
        <v>276</v>
      </c>
      <c r="ICC120" s="43">
        <v>9328249</v>
      </c>
      <c r="ICD120" s="43">
        <v>8992634</v>
      </c>
      <c r="ICE120" s="101" t="s">
        <v>18</v>
      </c>
      <c r="ICF120" s="54">
        <f>335040000*33.33/100</f>
        <v>111668832</v>
      </c>
      <c r="ICG120" s="44">
        <v>25</v>
      </c>
      <c r="ICH120" s="54">
        <f>ICF120*0.75</f>
        <v>83751624</v>
      </c>
      <c r="ICI120" s="47">
        <f>241490000*33.33/100</f>
        <v>80488617</v>
      </c>
      <c r="ICJ120" s="44">
        <v>25</v>
      </c>
      <c r="ICK120" s="47">
        <f>ICI120*0.75</f>
        <v>60366462.75</v>
      </c>
      <c r="ICL120" s="54">
        <f>ICH120+ICK120</f>
        <v>144118086.75</v>
      </c>
      <c r="ICM120" s="54">
        <v>100000000</v>
      </c>
      <c r="ICN120" s="50" t="s">
        <v>40</v>
      </c>
      <c r="ICO120" s="124" t="s">
        <v>278</v>
      </c>
      <c r="ICP120" s="4">
        <v>45148</v>
      </c>
      <c r="ICQ120" s="30" t="s">
        <v>277</v>
      </c>
      <c r="ICR120" s="42" t="s">
        <v>276</v>
      </c>
      <c r="ICS120" s="43">
        <v>9328249</v>
      </c>
      <c r="ICT120" s="43">
        <v>8992634</v>
      </c>
      <c r="ICU120" s="101" t="s">
        <v>18</v>
      </c>
      <c r="ICV120" s="54">
        <f>335040000*33.33/100</f>
        <v>111668832</v>
      </c>
      <c r="ICW120" s="44">
        <v>25</v>
      </c>
      <c r="ICX120" s="54">
        <f>ICV120*0.75</f>
        <v>83751624</v>
      </c>
      <c r="ICY120" s="47">
        <f>241490000*33.33/100</f>
        <v>80488617</v>
      </c>
      <c r="ICZ120" s="44">
        <v>25</v>
      </c>
      <c r="IDA120" s="47">
        <f>ICY120*0.75</f>
        <v>60366462.75</v>
      </c>
      <c r="IDB120" s="54">
        <f>ICX120+IDA120</f>
        <v>144118086.75</v>
      </c>
      <c r="IDC120" s="54">
        <v>100000000</v>
      </c>
      <c r="IDD120" s="50" t="s">
        <v>40</v>
      </c>
      <c r="IDE120" s="124" t="s">
        <v>278</v>
      </c>
      <c r="IDF120" s="4">
        <v>45148</v>
      </c>
      <c r="IDG120" s="30" t="s">
        <v>277</v>
      </c>
      <c r="IDH120" s="42" t="s">
        <v>276</v>
      </c>
      <c r="IDI120" s="43">
        <v>9328249</v>
      </c>
      <c r="IDJ120" s="43">
        <v>8992634</v>
      </c>
      <c r="IDK120" s="101" t="s">
        <v>18</v>
      </c>
      <c r="IDL120" s="54">
        <f>335040000*33.33/100</f>
        <v>111668832</v>
      </c>
      <c r="IDM120" s="44">
        <v>25</v>
      </c>
      <c r="IDN120" s="54">
        <f>IDL120*0.75</f>
        <v>83751624</v>
      </c>
      <c r="IDO120" s="47">
        <f>241490000*33.33/100</f>
        <v>80488617</v>
      </c>
      <c r="IDP120" s="44">
        <v>25</v>
      </c>
      <c r="IDQ120" s="47">
        <f>IDO120*0.75</f>
        <v>60366462.75</v>
      </c>
      <c r="IDR120" s="54">
        <f>IDN120+IDQ120</f>
        <v>144118086.75</v>
      </c>
      <c r="IDS120" s="54">
        <v>100000000</v>
      </c>
      <c r="IDT120" s="50" t="s">
        <v>40</v>
      </c>
      <c r="IDU120" s="124" t="s">
        <v>278</v>
      </c>
      <c r="IDV120" s="4">
        <v>45148</v>
      </c>
      <c r="IDW120" s="30" t="s">
        <v>277</v>
      </c>
      <c r="IDX120" s="42" t="s">
        <v>276</v>
      </c>
      <c r="IDY120" s="43">
        <v>9328249</v>
      </c>
      <c r="IDZ120" s="43">
        <v>8992634</v>
      </c>
      <c r="IEA120" s="101" t="s">
        <v>18</v>
      </c>
      <c r="IEB120" s="54">
        <f>335040000*33.33/100</f>
        <v>111668832</v>
      </c>
      <c r="IEC120" s="44">
        <v>25</v>
      </c>
      <c r="IED120" s="54">
        <f>IEB120*0.75</f>
        <v>83751624</v>
      </c>
      <c r="IEE120" s="47">
        <f>241490000*33.33/100</f>
        <v>80488617</v>
      </c>
      <c r="IEF120" s="44">
        <v>25</v>
      </c>
      <c r="IEG120" s="47">
        <f>IEE120*0.75</f>
        <v>60366462.75</v>
      </c>
      <c r="IEH120" s="54">
        <f>IED120+IEG120</f>
        <v>144118086.75</v>
      </c>
      <c r="IEI120" s="54">
        <v>100000000</v>
      </c>
      <c r="IEJ120" s="50" t="s">
        <v>40</v>
      </c>
      <c r="IEK120" s="124" t="s">
        <v>278</v>
      </c>
      <c r="IEL120" s="4">
        <v>45148</v>
      </c>
      <c r="IEM120" s="30" t="s">
        <v>277</v>
      </c>
      <c r="IEN120" s="42" t="s">
        <v>276</v>
      </c>
      <c r="IEO120" s="43">
        <v>9328249</v>
      </c>
      <c r="IEP120" s="43">
        <v>8992634</v>
      </c>
      <c r="IEQ120" s="101" t="s">
        <v>18</v>
      </c>
      <c r="IER120" s="54">
        <f>335040000*33.33/100</f>
        <v>111668832</v>
      </c>
      <c r="IES120" s="44">
        <v>25</v>
      </c>
      <c r="IET120" s="54">
        <f>IER120*0.75</f>
        <v>83751624</v>
      </c>
      <c r="IEU120" s="47">
        <f>241490000*33.33/100</f>
        <v>80488617</v>
      </c>
      <c r="IEV120" s="44">
        <v>25</v>
      </c>
      <c r="IEW120" s="47">
        <f>IEU120*0.75</f>
        <v>60366462.75</v>
      </c>
      <c r="IEX120" s="54">
        <f>IET120+IEW120</f>
        <v>144118086.75</v>
      </c>
      <c r="IEY120" s="54">
        <v>100000000</v>
      </c>
      <c r="IEZ120" s="50" t="s">
        <v>40</v>
      </c>
      <c r="IFA120" s="124" t="s">
        <v>278</v>
      </c>
      <c r="IFB120" s="4">
        <v>45148</v>
      </c>
      <c r="IFC120" s="30" t="s">
        <v>277</v>
      </c>
      <c r="IFD120" s="42" t="s">
        <v>276</v>
      </c>
      <c r="IFE120" s="43">
        <v>9328249</v>
      </c>
      <c r="IFF120" s="43">
        <v>8992634</v>
      </c>
      <c r="IFG120" s="101" t="s">
        <v>18</v>
      </c>
      <c r="IFH120" s="54">
        <f>335040000*33.33/100</f>
        <v>111668832</v>
      </c>
      <c r="IFI120" s="44">
        <v>25</v>
      </c>
      <c r="IFJ120" s="54">
        <f>IFH120*0.75</f>
        <v>83751624</v>
      </c>
      <c r="IFK120" s="47">
        <f>241490000*33.33/100</f>
        <v>80488617</v>
      </c>
      <c r="IFL120" s="44">
        <v>25</v>
      </c>
      <c r="IFM120" s="47">
        <f>IFK120*0.75</f>
        <v>60366462.75</v>
      </c>
      <c r="IFN120" s="54">
        <f>IFJ120+IFM120</f>
        <v>144118086.75</v>
      </c>
      <c r="IFO120" s="54">
        <v>100000000</v>
      </c>
      <c r="IFP120" s="50" t="s">
        <v>40</v>
      </c>
      <c r="IFQ120" s="124" t="s">
        <v>278</v>
      </c>
      <c r="IFR120" s="4">
        <v>45148</v>
      </c>
      <c r="IFS120" s="30" t="s">
        <v>277</v>
      </c>
      <c r="IFT120" s="42" t="s">
        <v>276</v>
      </c>
      <c r="IFU120" s="43">
        <v>9328249</v>
      </c>
      <c r="IFV120" s="43">
        <v>8992634</v>
      </c>
      <c r="IFW120" s="101" t="s">
        <v>18</v>
      </c>
      <c r="IFX120" s="54">
        <f>335040000*33.33/100</f>
        <v>111668832</v>
      </c>
      <c r="IFY120" s="44">
        <v>25</v>
      </c>
      <c r="IFZ120" s="54">
        <f>IFX120*0.75</f>
        <v>83751624</v>
      </c>
      <c r="IGA120" s="47">
        <f>241490000*33.33/100</f>
        <v>80488617</v>
      </c>
      <c r="IGB120" s="44">
        <v>25</v>
      </c>
      <c r="IGC120" s="47">
        <f>IGA120*0.75</f>
        <v>60366462.75</v>
      </c>
      <c r="IGD120" s="54">
        <f>IFZ120+IGC120</f>
        <v>144118086.75</v>
      </c>
      <c r="IGE120" s="54">
        <v>100000000</v>
      </c>
      <c r="IGF120" s="50" t="s">
        <v>40</v>
      </c>
      <c r="IGG120" s="124" t="s">
        <v>278</v>
      </c>
      <c r="IGH120" s="4">
        <v>45148</v>
      </c>
      <c r="IGI120" s="30" t="s">
        <v>277</v>
      </c>
      <c r="IGJ120" s="42" t="s">
        <v>276</v>
      </c>
      <c r="IGK120" s="43">
        <v>9328249</v>
      </c>
      <c r="IGL120" s="43">
        <v>8992634</v>
      </c>
      <c r="IGM120" s="101" t="s">
        <v>18</v>
      </c>
      <c r="IGN120" s="54">
        <f>335040000*33.33/100</f>
        <v>111668832</v>
      </c>
      <c r="IGO120" s="44">
        <v>25</v>
      </c>
      <c r="IGP120" s="54">
        <f>IGN120*0.75</f>
        <v>83751624</v>
      </c>
      <c r="IGQ120" s="47">
        <f>241490000*33.33/100</f>
        <v>80488617</v>
      </c>
      <c r="IGR120" s="44">
        <v>25</v>
      </c>
      <c r="IGS120" s="47">
        <f>IGQ120*0.75</f>
        <v>60366462.75</v>
      </c>
      <c r="IGT120" s="54">
        <f>IGP120+IGS120</f>
        <v>144118086.75</v>
      </c>
      <c r="IGU120" s="54">
        <v>100000000</v>
      </c>
      <c r="IGV120" s="50" t="s">
        <v>40</v>
      </c>
      <c r="IGW120" s="124" t="s">
        <v>278</v>
      </c>
      <c r="IGX120" s="4">
        <v>45148</v>
      </c>
      <c r="IGY120" s="30" t="s">
        <v>277</v>
      </c>
      <c r="IGZ120" s="42" t="s">
        <v>276</v>
      </c>
      <c r="IHA120" s="43">
        <v>9328249</v>
      </c>
      <c r="IHB120" s="43">
        <v>8992634</v>
      </c>
      <c r="IHC120" s="101" t="s">
        <v>18</v>
      </c>
      <c r="IHD120" s="54">
        <f>335040000*33.33/100</f>
        <v>111668832</v>
      </c>
      <c r="IHE120" s="44">
        <v>25</v>
      </c>
      <c r="IHF120" s="54">
        <f>IHD120*0.75</f>
        <v>83751624</v>
      </c>
      <c r="IHG120" s="47">
        <f>241490000*33.33/100</f>
        <v>80488617</v>
      </c>
      <c r="IHH120" s="44">
        <v>25</v>
      </c>
      <c r="IHI120" s="47">
        <f>IHG120*0.75</f>
        <v>60366462.75</v>
      </c>
      <c r="IHJ120" s="54">
        <f>IHF120+IHI120</f>
        <v>144118086.75</v>
      </c>
      <c r="IHK120" s="54">
        <v>100000000</v>
      </c>
      <c r="IHL120" s="50" t="s">
        <v>40</v>
      </c>
      <c r="IHM120" s="124" t="s">
        <v>278</v>
      </c>
      <c r="IHN120" s="4">
        <v>45148</v>
      </c>
      <c r="IHO120" s="30" t="s">
        <v>277</v>
      </c>
      <c r="IHP120" s="42" t="s">
        <v>276</v>
      </c>
      <c r="IHQ120" s="43">
        <v>9328249</v>
      </c>
      <c r="IHR120" s="43">
        <v>8992634</v>
      </c>
      <c r="IHS120" s="101" t="s">
        <v>18</v>
      </c>
      <c r="IHT120" s="54">
        <f>335040000*33.33/100</f>
        <v>111668832</v>
      </c>
      <c r="IHU120" s="44">
        <v>25</v>
      </c>
      <c r="IHV120" s="54">
        <f>IHT120*0.75</f>
        <v>83751624</v>
      </c>
      <c r="IHW120" s="47">
        <f>241490000*33.33/100</f>
        <v>80488617</v>
      </c>
      <c r="IHX120" s="44">
        <v>25</v>
      </c>
      <c r="IHY120" s="47">
        <f>IHW120*0.75</f>
        <v>60366462.75</v>
      </c>
      <c r="IHZ120" s="54">
        <f>IHV120+IHY120</f>
        <v>144118086.75</v>
      </c>
      <c r="IIA120" s="54">
        <v>100000000</v>
      </c>
      <c r="IIB120" s="50" t="s">
        <v>40</v>
      </c>
      <c r="IIC120" s="124" t="s">
        <v>278</v>
      </c>
      <c r="IID120" s="4">
        <v>45148</v>
      </c>
      <c r="IIE120" s="30" t="s">
        <v>277</v>
      </c>
      <c r="IIF120" s="42" t="s">
        <v>276</v>
      </c>
      <c r="IIG120" s="43">
        <v>9328249</v>
      </c>
      <c r="IIH120" s="43">
        <v>8992634</v>
      </c>
      <c r="III120" s="101" t="s">
        <v>18</v>
      </c>
      <c r="IIJ120" s="54">
        <f>335040000*33.33/100</f>
        <v>111668832</v>
      </c>
      <c r="IIK120" s="44">
        <v>25</v>
      </c>
      <c r="IIL120" s="54">
        <f>IIJ120*0.75</f>
        <v>83751624</v>
      </c>
      <c r="IIM120" s="47">
        <f>241490000*33.33/100</f>
        <v>80488617</v>
      </c>
      <c r="IIN120" s="44">
        <v>25</v>
      </c>
      <c r="IIO120" s="47">
        <f>IIM120*0.75</f>
        <v>60366462.75</v>
      </c>
      <c r="IIP120" s="54">
        <f>IIL120+IIO120</f>
        <v>144118086.75</v>
      </c>
      <c r="IIQ120" s="54">
        <v>100000000</v>
      </c>
      <c r="IIR120" s="50" t="s">
        <v>40</v>
      </c>
      <c r="IIS120" s="124" t="s">
        <v>278</v>
      </c>
      <c r="IIT120" s="4">
        <v>45148</v>
      </c>
      <c r="IIU120" s="30" t="s">
        <v>277</v>
      </c>
      <c r="IIV120" s="42" t="s">
        <v>276</v>
      </c>
      <c r="IIW120" s="43">
        <v>9328249</v>
      </c>
      <c r="IIX120" s="43">
        <v>8992634</v>
      </c>
      <c r="IIY120" s="101" t="s">
        <v>18</v>
      </c>
      <c r="IIZ120" s="54">
        <f>335040000*33.33/100</f>
        <v>111668832</v>
      </c>
      <c r="IJA120" s="44">
        <v>25</v>
      </c>
      <c r="IJB120" s="54">
        <f>IIZ120*0.75</f>
        <v>83751624</v>
      </c>
      <c r="IJC120" s="47">
        <f>241490000*33.33/100</f>
        <v>80488617</v>
      </c>
      <c r="IJD120" s="44">
        <v>25</v>
      </c>
      <c r="IJE120" s="47">
        <f>IJC120*0.75</f>
        <v>60366462.75</v>
      </c>
      <c r="IJF120" s="54">
        <f>IJB120+IJE120</f>
        <v>144118086.75</v>
      </c>
      <c r="IJG120" s="54">
        <v>100000000</v>
      </c>
      <c r="IJH120" s="50" t="s">
        <v>40</v>
      </c>
      <c r="IJI120" s="124" t="s">
        <v>278</v>
      </c>
      <c r="IJJ120" s="4">
        <v>45148</v>
      </c>
      <c r="IJK120" s="30" t="s">
        <v>277</v>
      </c>
      <c r="IJL120" s="42" t="s">
        <v>276</v>
      </c>
      <c r="IJM120" s="43">
        <v>9328249</v>
      </c>
      <c r="IJN120" s="43">
        <v>8992634</v>
      </c>
      <c r="IJO120" s="101" t="s">
        <v>18</v>
      </c>
      <c r="IJP120" s="54">
        <f>335040000*33.33/100</f>
        <v>111668832</v>
      </c>
      <c r="IJQ120" s="44">
        <v>25</v>
      </c>
      <c r="IJR120" s="54">
        <f>IJP120*0.75</f>
        <v>83751624</v>
      </c>
      <c r="IJS120" s="47">
        <f>241490000*33.33/100</f>
        <v>80488617</v>
      </c>
      <c r="IJT120" s="44">
        <v>25</v>
      </c>
      <c r="IJU120" s="47">
        <f>IJS120*0.75</f>
        <v>60366462.75</v>
      </c>
      <c r="IJV120" s="54">
        <f>IJR120+IJU120</f>
        <v>144118086.75</v>
      </c>
      <c r="IJW120" s="54">
        <v>100000000</v>
      </c>
      <c r="IJX120" s="50" t="s">
        <v>40</v>
      </c>
      <c r="IJY120" s="124" t="s">
        <v>278</v>
      </c>
      <c r="IJZ120" s="4">
        <v>45148</v>
      </c>
      <c r="IKA120" s="30" t="s">
        <v>277</v>
      </c>
      <c r="IKB120" s="42" t="s">
        <v>276</v>
      </c>
      <c r="IKC120" s="43">
        <v>9328249</v>
      </c>
      <c r="IKD120" s="43">
        <v>8992634</v>
      </c>
      <c r="IKE120" s="101" t="s">
        <v>18</v>
      </c>
      <c r="IKF120" s="54">
        <f>335040000*33.33/100</f>
        <v>111668832</v>
      </c>
      <c r="IKG120" s="44">
        <v>25</v>
      </c>
      <c r="IKH120" s="54">
        <f>IKF120*0.75</f>
        <v>83751624</v>
      </c>
      <c r="IKI120" s="47">
        <f>241490000*33.33/100</f>
        <v>80488617</v>
      </c>
      <c r="IKJ120" s="44">
        <v>25</v>
      </c>
      <c r="IKK120" s="47">
        <f>IKI120*0.75</f>
        <v>60366462.75</v>
      </c>
      <c r="IKL120" s="54">
        <f>IKH120+IKK120</f>
        <v>144118086.75</v>
      </c>
      <c r="IKM120" s="54">
        <v>100000000</v>
      </c>
      <c r="IKN120" s="50" t="s">
        <v>40</v>
      </c>
      <c r="IKO120" s="124" t="s">
        <v>278</v>
      </c>
      <c r="IKP120" s="4">
        <v>45148</v>
      </c>
      <c r="IKQ120" s="30" t="s">
        <v>277</v>
      </c>
      <c r="IKR120" s="42" t="s">
        <v>276</v>
      </c>
      <c r="IKS120" s="43">
        <v>9328249</v>
      </c>
      <c r="IKT120" s="43">
        <v>8992634</v>
      </c>
      <c r="IKU120" s="101" t="s">
        <v>18</v>
      </c>
      <c r="IKV120" s="54">
        <f>335040000*33.33/100</f>
        <v>111668832</v>
      </c>
      <c r="IKW120" s="44">
        <v>25</v>
      </c>
      <c r="IKX120" s="54">
        <f>IKV120*0.75</f>
        <v>83751624</v>
      </c>
      <c r="IKY120" s="47">
        <f>241490000*33.33/100</f>
        <v>80488617</v>
      </c>
      <c r="IKZ120" s="44">
        <v>25</v>
      </c>
      <c r="ILA120" s="47">
        <f>IKY120*0.75</f>
        <v>60366462.75</v>
      </c>
      <c r="ILB120" s="54">
        <f>IKX120+ILA120</f>
        <v>144118086.75</v>
      </c>
      <c r="ILC120" s="54">
        <v>100000000</v>
      </c>
      <c r="ILD120" s="50" t="s">
        <v>40</v>
      </c>
      <c r="ILE120" s="124" t="s">
        <v>278</v>
      </c>
      <c r="ILF120" s="4">
        <v>45148</v>
      </c>
      <c r="ILG120" s="30" t="s">
        <v>277</v>
      </c>
      <c r="ILH120" s="42" t="s">
        <v>276</v>
      </c>
      <c r="ILI120" s="43">
        <v>9328249</v>
      </c>
      <c r="ILJ120" s="43">
        <v>8992634</v>
      </c>
      <c r="ILK120" s="101" t="s">
        <v>18</v>
      </c>
      <c r="ILL120" s="54">
        <f>335040000*33.33/100</f>
        <v>111668832</v>
      </c>
      <c r="ILM120" s="44">
        <v>25</v>
      </c>
      <c r="ILN120" s="54">
        <f>ILL120*0.75</f>
        <v>83751624</v>
      </c>
      <c r="ILO120" s="47">
        <f>241490000*33.33/100</f>
        <v>80488617</v>
      </c>
      <c r="ILP120" s="44">
        <v>25</v>
      </c>
      <c r="ILQ120" s="47">
        <f>ILO120*0.75</f>
        <v>60366462.75</v>
      </c>
      <c r="ILR120" s="54">
        <f>ILN120+ILQ120</f>
        <v>144118086.75</v>
      </c>
      <c r="ILS120" s="54">
        <v>100000000</v>
      </c>
      <c r="ILT120" s="50" t="s">
        <v>40</v>
      </c>
      <c r="ILU120" s="124" t="s">
        <v>278</v>
      </c>
      <c r="ILV120" s="4">
        <v>45148</v>
      </c>
      <c r="ILW120" s="30" t="s">
        <v>277</v>
      </c>
      <c r="ILX120" s="42" t="s">
        <v>276</v>
      </c>
      <c r="ILY120" s="43">
        <v>9328249</v>
      </c>
      <c r="ILZ120" s="43">
        <v>8992634</v>
      </c>
      <c r="IMA120" s="101" t="s">
        <v>18</v>
      </c>
      <c r="IMB120" s="54">
        <f>335040000*33.33/100</f>
        <v>111668832</v>
      </c>
      <c r="IMC120" s="44">
        <v>25</v>
      </c>
      <c r="IMD120" s="54">
        <f>IMB120*0.75</f>
        <v>83751624</v>
      </c>
      <c r="IME120" s="47">
        <f>241490000*33.33/100</f>
        <v>80488617</v>
      </c>
      <c r="IMF120" s="44">
        <v>25</v>
      </c>
      <c r="IMG120" s="47">
        <f>IME120*0.75</f>
        <v>60366462.75</v>
      </c>
      <c r="IMH120" s="54">
        <f>IMD120+IMG120</f>
        <v>144118086.75</v>
      </c>
      <c r="IMI120" s="54">
        <v>100000000</v>
      </c>
      <c r="IMJ120" s="50" t="s">
        <v>40</v>
      </c>
      <c r="IMK120" s="124" t="s">
        <v>278</v>
      </c>
      <c r="IML120" s="4">
        <v>45148</v>
      </c>
      <c r="IMM120" s="30" t="s">
        <v>277</v>
      </c>
      <c r="IMN120" s="42" t="s">
        <v>276</v>
      </c>
      <c r="IMO120" s="43">
        <v>9328249</v>
      </c>
      <c r="IMP120" s="43">
        <v>8992634</v>
      </c>
      <c r="IMQ120" s="101" t="s">
        <v>18</v>
      </c>
      <c r="IMR120" s="54">
        <f>335040000*33.33/100</f>
        <v>111668832</v>
      </c>
      <c r="IMS120" s="44">
        <v>25</v>
      </c>
      <c r="IMT120" s="54">
        <f>IMR120*0.75</f>
        <v>83751624</v>
      </c>
      <c r="IMU120" s="47">
        <f>241490000*33.33/100</f>
        <v>80488617</v>
      </c>
      <c r="IMV120" s="44">
        <v>25</v>
      </c>
      <c r="IMW120" s="47">
        <f>IMU120*0.75</f>
        <v>60366462.75</v>
      </c>
      <c r="IMX120" s="54">
        <f>IMT120+IMW120</f>
        <v>144118086.75</v>
      </c>
      <c r="IMY120" s="54">
        <v>100000000</v>
      </c>
      <c r="IMZ120" s="50" t="s">
        <v>40</v>
      </c>
      <c r="INA120" s="124" t="s">
        <v>278</v>
      </c>
      <c r="INB120" s="4">
        <v>45148</v>
      </c>
      <c r="INC120" s="30" t="s">
        <v>277</v>
      </c>
      <c r="IND120" s="42" t="s">
        <v>276</v>
      </c>
      <c r="INE120" s="43">
        <v>9328249</v>
      </c>
      <c r="INF120" s="43">
        <v>8992634</v>
      </c>
      <c r="ING120" s="101" t="s">
        <v>18</v>
      </c>
      <c r="INH120" s="54">
        <f>335040000*33.33/100</f>
        <v>111668832</v>
      </c>
      <c r="INI120" s="44">
        <v>25</v>
      </c>
      <c r="INJ120" s="54">
        <f>INH120*0.75</f>
        <v>83751624</v>
      </c>
      <c r="INK120" s="47">
        <f>241490000*33.33/100</f>
        <v>80488617</v>
      </c>
      <c r="INL120" s="44">
        <v>25</v>
      </c>
      <c r="INM120" s="47">
        <f>INK120*0.75</f>
        <v>60366462.75</v>
      </c>
      <c r="INN120" s="54">
        <f>INJ120+INM120</f>
        <v>144118086.75</v>
      </c>
      <c r="INO120" s="54">
        <v>100000000</v>
      </c>
      <c r="INP120" s="50" t="s">
        <v>40</v>
      </c>
      <c r="INQ120" s="124" t="s">
        <v>278</v>
      </c>
      <c r="INR120" s="4">
        <v>45148</v>
      </c>
      <c r="INS120" s="30" t="s">
        <v>277</v>
      </c>
      <c r="INT120" s="42" t="s">
        <v>276</v>
      </c>
      <c r="INU120" s="43">
        <v>9328249</v>
      </c>
      <c r="INV120" s="43">
        <v>8992634</v>
      </c>
      <c r="INW120" s="101" t="s">
        <v>18</v>
      </c>
      <c r="INX120" s="54">
        <f>335040000*33.33/100</f>
        <v>111668832</v>
      </c>
      <c r="INY120" s="44">
        <v>25</v>
      </c>
      <c r="INZ120" s="54">
        <f>INX120*0.75</f>
        <v>83751624</v>
      </c>
      <c r="IOA120" s="47">
        <f>241490000*33.33/100</f>
        <v>80488617</v>
      </c>
      <c r="IOB120" s="44">
        <v>25</v>
      </c>
      <c r="IOC120" s="47">
        <f>IOA120*0.75</f>
        <v>60366462.75</v>
      </c>
      <c r="IOD120" s="54">
        <f>INZ120+IOC120</f>
        <v>144118086.75</v>
      </c>
      <c r="IOE120" s="54">
        <v>100000000</v>
      </c>
      <c r="IOF120" s="50" t="s">
        <v>40</v>
      </c>
      <c r="IOG120" s="124" t="s">
        <v>278</v>
      </c>
      <c r="IOH120" s="4">
        <v>45148</v>
      </c>
      <c r="IOI120" s="30" t="s">
        <v>277</v>
      </c>
      <c r="IOJ120" s="42" t="s">
        <v>276</v>
      </c>
      <c r="IOK120" s="43">
        <v>9328249</v>
      </c>
      <c r="IOL120" s="43">
        <v>8992634</v>
      </c>
      <c r="IOM120" s="101" t="s">
        <v>18</v>
      </c>
      <c r="ION120" s="54">
        <f>335040000*33.33/100</f>
        <v>111668832</v>
      </c>
      <c r="IOO120" s="44">
        <v>25</v>
      </c>
      <c r="IOP120" s="54">
        <f>ION120*0.75</f>
        <v>83751624</v>
      </c>
      <c r="IOQ120" s="47">
        <f>241490000*33.33/100</f>
        <v>80488617</v>
      </c>
      <c r="IOR120" s="44">
        <v>25</v>
      </c>
      <c r="IOS120" s="47">
        <f>IOQ120*0.75</f>
        <v>60366462.75</v>
      </c>
      <c r="IOT120" s="54">
        <f>IOP120+IOS120</f>
        <v>144118086.75</v>
      </c>
      <c r="IOU120" s="54">
        <v>100000000</v>
      </c>
      <c r="IOV120" s="50" t="s">
        <v>40</v>
      </c>
      <c r="IOW120" s="124" t="s">
        <v>278</v>
      </c>
      <c r="IOX120" s="4">
        <v>45148</v>
      </c>
      <c r="IOY120" s="30" t="s">
        <v>277</v>
      </c>
      <c r="IOZ120" s="42" t="s">
        <v>276</v>
      </c>
      <c r="IPA120" s="43">
        <v>9328249</v>
      </c>
      <c r="IPB120" s="43">
        <v>8992634</v>
      </c>
      <c r="IPC120" s="101" t="s">
        <v>18</v>
      </c>
      <c r="IPD120" s="54">
        <f>335040000*33.33/100</f>
        <v>111668832</v>
      </c>
      <c r="IPE120" s="44">
        <v>25</v>
      </c>
      <c r="IPF120" s="54">
        <f>IPD120*0.75</f>
        <v>83751624</v>
      </c>
      <c r="IPG120" s="47">
        <f>241490000*33.33/100</f>
        <v>80488617</v>
      </c>
      <c r="IPH120" s="44">
        <v>25</v>
      </c>
      <c r="IPI120" s="47">
        <f>IPG120*0.75</f>
        <v>60366462.75</v>
      </c>
      <c r="IPJ120" s="54">
        <f>IPF120+IPI120</f>
        <v>144118086.75</v>
      </c>
      <c r="IPK120" s="54">
        <v>100000000</v>
      </c>
      <c r="IPL120" s="50" t="s">
        <v>40</v>
      </c>
      <c r="IPM120" s="124" t="s">
        <v>278</v>
      </c>
      <c r="IPN120" s="4">
        <v>45148</v>
      </c>
      <c r="IPO120" s="30" t="s">
        <v>277</v>
      </c>
      <c r="IPP120" s="42" t="s">
        <v>276</v>
      </c>
      <c r="IPQ120" s="43">
        <v>9328249</v>
      </c>
      <c r="IPR120" s="43">
        <v>8992634</v>
      </c>
      <c r="IPS120" s="101" t="s">
        <v>18</v>
      </c>
      <c r="IPT120" s="54">
        <f>335040000*33.33/100</f>
        <v>111668832</v>
      </c>
      <c r="IPU120" s="44">
        <v>25</v>
      </c>
      <c r="IPV120" s="54">
        <f>IPT120*0.75</f>
        <v>83751624</v>
      </c>
      <c r="IPW120" s="47">
        <f>241490000*33.33/100</f>
        <v>80488617</v>
      </c>
      <c r="IPX120" s="44">
        <v>25</v>
      </c>
      <c r="IPY120" s="47">
        <f>IPW120*0.75</f>
        <v>60366462.75</v>
      </c>
      <c r="IPZ120" s="54">
        <f>IPV120+IPY120</f>
        <v>144118086.75</v>
      </c>
      <c r="IQA120" s="54">
        <v>100000000</v>
      </c>
      <c r="IQB120" s="50" t="s">
        <v>40</v>
      </c>
      <c r="IQC120" s="124" t="s">
        <v>278</v>
      </c>
      <c r="IQD120" s="4">
        <v>45148</v>
      </c>
      <c r="IQE120" s="30" t="s">
        <v>277</v>
      </c>
      <c r="IQF120" s="42" t="s">
        <v>276</v>
      </c>
      <c r="IQG120" s="43">
        <v>9328249</v>
      </c>
      <c r="IQH120" s="43">
        <v>8992634</v>
      </c>
      <c r="IQI120" s="101" t="s">
        <v>18</v>
      </c>
      <c r="IQJ120" s="54">
        <f>335040000*33.33/100</f>
        <v>111668832</v>
      </c>
      <c r="IQK120" s="44">
        <v>25</v>
      </c>
      <c r="IQL120" s="54">
        <f>IQJ120*0.75</f>
        <v>83751624</v>
      </c>
      <c r="IQM120" s="47">
        <f>241490000*33.33/100</f>
        <v>80488617</v>
      </c>
      <c r="IQN120" s="44">
        <v>25</v>
      </c>
      <c r="IQO120" s="47">
        <f>IQM120*0.75</f>
        <v>60366462.75</v>
      </c>
      <c r="IQP120" s="54">
        <f>IQL120+IQO120</f>
        <v>144118086.75</v>
      </c>
      <c r="IQQ120" s="54">
        <v>100000000</v>
      </c>
      <c r="IQR120" s="50" t="s">
        <v>40</v>
      </c>
      <c r="IQS120" s="124" t="s">
        <v>278</v>
      </c>
      <c r="IQT120" s="4">
        <v>45148</v>
      </c>
      <c r="IQU120" s="30" t="s">
        <v>277</v>
      </c>
      <c r="IQV120" s="42" t="s">
        <v>276</v>
      </c>
      <c r="IQW120" s="43">
        <v>9328249</v>
      </c>
      <c r="IQX120" s="43">
        <v>8992634</v>
      </c>
      <c r="IQY120" s="101" t="s">
        <v>18</v>
      </c>
      <c r="IQZ120" s="54">
        <f>335040000*33.33/100</f>
        <v>111668832</v>
      </c>
      <c r="IRA120" s="44">
        <v>25</v>
      </c>
      <c r="IRB120" s="54">
        <f>IQZ120*0.75</f>
        <v>83751624</v>
      </c>
      <c r="IRC120" s="47">
        <f>241490000*33.33/100</f>
        <v>80488617</v>
      </c>
      <c r="IRD120" s="44">
        <v>25</v>
      </c>
      <c r="IRE120" s="47">
        <f>IRC120*0.75</f>
        <v>60366462.75</v>
      </c>
      <c r="IRF120" s="54">
        <f>IRB120+IRE120</f>
        <v>144118086.75</v>
      </c>
      <c r="IRG120" s="54">
        <v>100000000</v>
      </c>
      <c r="IRH120" s="50" t="s">
        <v>40</v>
      </c>
      <c r="IRI120" s="124" t="s">
        <v>278</v>
      </c>
      <c r="IRJ120" s="4">
        <v>45148</v>
      </c>
      <c r="IRK120" s="30" t="s">
        <v>277</v>
      </c>
      <c r="IRL120" s="42" t="s">
        <v>276</v>
      </c>
      <c r="IRM120" s="43">
        <v>9328249</v>
      </c>
      <c r="IRN120" s="43">
        <v>8992634</v>
      </c>
      <c r="IRO120" s="101" t="s">
        <v>18</v>
      </c>
      <c r="IRP120" s="54">
        <f>335040000*33.33/100</f>
        <v>111668832</v>
      </c>
      <c r="IRQ120" s="44">
        <v>25</v>
      </c>
      <c r="IRR120" s="54">
        <f>IRP120*0.75</f>
        <v>83751624</v>
      </c>
      <c r="IRS120" s="47">
        <f>241490000*33.33/100</f>
        <v>80488617</v>
      </c>
      <c r="IRT120" s="44">
        <v>25</v>
      </c>
      <c r="IRU120" s="47">
        <f>IRS120*0.75</f>
        <v>60366462.75</v>
      </c>
      <c r="IRV120" s="54">
        <f>IRR120+IRU120</f>
        <v>144118086.75</v>
      </c>
      <c r="IRW120" s="54">
        <v>100000000</v>
      </c>
      <c r="IRX120" s="50" t="s">
        <v>40</v>
      </c>
      <c r="IRY120" s="124" t="s">
        <v>278</v>
      </c>
      <c r="IRZ120" s="4">
        <v>45148</v>
      </c>
      <c r="ISA120" s="30" t="s">
        <v>277</v>
      </c>
      <c r="ISB120" s="42" t="s">
        <v>276</v>
      </c>
      <c r="ISC120" s="43">
        <v>9328249</v>
      </c>
      <c r="ISD120" s="43">
        <v>8992634</v>
      </c>
      <c r="ISE120" s="101" t="s">
        <v>18</v>
      </c>
      <c r="ISF120" s="54">
        <f>335040000*33.33/100</f>
        <v>111668832</v>
      </c>
      <c r="ISG120" s="44">
        <v>25</v>
      </c>
      <c r="ISH120" s="54">
        <f>ISF120*0.75</f>
        <v>83751624</v>
      </c>
      <c r="ISI120" s="47">
        <f>241490000*33.33/100</f>
        <v>80488617</v>
      </c>
      <c r="ISJ120" s="44">
        <v>25</v>
      </c>
      <c r="ISK120" s="47">
        <f>ISI120*0.75</f>
        <v>60366462.75</v>
      </c>
      <c r="ISL120" s="54">
        <f>ISH120+ISK120</f>
        <v>144118086.75</v>
      </c>
      <c r="ISM120" s="54">
        <v>100000000</v>
      </c>
      <c r="ISN120" s="50" t="s">
        <v>40</v>
      </c>
      <c r="ISO120" s="124" t="s">
        <v>278</v>
      </c>
      <c r="ISP120" s="4">
        <v>45148</v>
      </c>
      <c r="ISQ120" s="30" t="s">
        <v>277</v>
      </c>
      <c r="ISR120" s="42" t="s">
        <v>276</v>
      </c>
      <c r="ISS120" s="43">
        <v>9328249</v>
      </c>
      <c r="IST120" s="43">
        <v>8992634</v>
      </c>
      <c r="ISU120" s="101" t="s">
        <v>18</v>
      </c>
      <c r="ISV120" s="54">
        <f>335040000*33.33/100</f>
        <v>111668832</v>
      </c>
      <c r="ISW120" s="44">
        <v>25</v>
      </c>
      <c r="ISX120" s="54">
        <f>ISV120*0.75</f>
        <v>83751624</v>
      </c>
      <c r="ISY120" s="47">
        <f>241490000*33.33/100</f>
        <v>80488617</v>
      </c>
      <c r="ISZ120" s="44">
        <v>25</v>
      </c>
      <c r="ITA120" s="47">
        <f>ISY120*0.75</f>
        <v>60366462.75</v>
      </c>
      <c r="ITB120" s="54">
        <f>ISX120+ITA120</f>
        <v>144118086.75</v>
      </c>
      <c r="ITC120" s="54">
        <v>100000000</v>
      </c>
      <c r="ITD120" s="50" t="s">
        <v>40</v>
      </c>
      <c r="ITE120" s="124" t="s">
        <v>278</v>
      </c>
      <c r="ITF120" s="4">
        <v>45148</v>
      </c>
      <c r="ITG120" s="30" t="s">
        <v>277</v>
      </c>
      <c r="ITH120" s="42" t="s">
        <v>276</v>
      </c>
      <c r="ITI120" s="43">
        <v>9328249</v>
      </c>
      <c r="ITJ120" s="43">
        <v>8992634</v>
      </c>
      <c r="ITK120" s="101" t="s">
        <v>18</v>
      </c>
      <c r="ITL120" s="54">
        <f>335040000*33.33/100</f>
        <v>111668832</v>
      </c>
      <c r="ITM120" s="44">
        <v>25</v>
      </c>
      <c r="ITN120" s="54">
        <f>ITL120*0.75</f>
        <v>83751624</v>
      </c>
      <c r="ITO120" s="47">
        <f>241490000*33.33/100</f>
        <v>80488617</v>
      </c>
      <c r="ITP120" s="44">
        <v>25</v>
      </c>
      <c r="ITQ120" s="47">
        <f>ITO120*0.75</f>
        <v>60366462.75</v>
      </c>
      <c r="ITR120" s="54">
        <f>ITN120+ITQ120</f>
        <v>144118086.75</v>
      </c>
      <c r="ITS120" s="54">
        <v>100000000</v>
      </c>
      <c r="ITT120" s="50" t="s">
        <v>40</v>
      </c>
      <c r="ITU120" s="124" t="s">
        <v>278</v>
      </c>
      <c r="ITV120" s="4">
        <v>45148</v>
      </c>
      <c r="ITW120" s="30" t="s">
        <v>277</v>
      </c>
      <c r="ITX120" s="42" t="s">
        <v>276</v>
      </c>
      <c r="ITY120" s="43">
        <v>9328249</v>
      </c>
      <c r="ITZ120" s="43">
        <v>8992634</v>
      </c>
      <c r="IUA120" s="101" t="s">
        <v>18</v>
      </c>
      <c r="IUB120" s="54">
        <f>335040000*33.33/100</f>
        <v>111668832</v>
      </c>
      <c r="IUC120" s="44">
        <v>25</v>
      </c>
      <c r="IUD120" s="54">
        <f>IUB120*0.75</f>
        <v>83751624</v>
      </c>
      <c r="IUE120" s="47">
        <f>241490000*33.33/100</f>
        <v>80488617</v>
      </c>
      <c r="IUF120" s="44">
        <v>25</v>
      </c>
      <c r="IUG120" s="47">
        <f>IUE120*0.75</f>
        <v>60366462.75</v>
      </c>
      <c r="IUH120" s="54">
        <f>IUD120+IUG120</f>
        <v>144118086.75</v>
      </c>
      <c r="IUI120" s="54">
        <v>100000000</v>
      </c>
      <c r="IUJ120" s="50" t="s">
        <v>40</v>
      </c>
      <c r="IUK120" s="124" t="s">
        <v>278</v>
      </c>
      <c r="IUL120" s="4">
        <v>45148</v>
      </c>
      <c r="IUM120" s="30" t="s">
        <v>277</v>
      </c>
      <c r="IUN120" s="42" t="s">
        <v>276</v>
      </c>
      <c r="IUO120" s="43">
        <v>9328249</v>
      </c>
      <c r="IUP120" s="43">
        <v>8992634</v>
      </c>
      <c r="IUQ120" s="101" t="s">
        <v>18</v>
      </c>
      <c r="IUR120" s="54">
        <f>335040000*33.33/100</f>
        <v>111668832</v>
      </c>
      <c r="IUS120" s="44">
        <v>25</v>
      </c>
      <c r="IUT120" s="54">
        <f>IUR120*0.75</f>
        <v>83751624</v>
      </c>
      <c r="IUU120" s="47">
        <f>241490000*33.33/100</f>
        <v>80488617</v>
      </c>
      <c r="IUV120" s="44">
        <v>25</v>
      </c>
      <c r="IUW120" s="47">
        <f>IUU120*0.75</f>
        <v>60366462.75</v>
      </c>
      <c r="IUX120" s="54">
        <f>IUT120+IUW120</f>
        <v>144118086.75</v>
      </c>
      <c r="IUY120" s="54">
        <v>100000000</v>
      </c>
      <c r="IUZ120" s="50" t="s">
        <v>40</v>
      </c>
      <c r="IVA120" s="124" t="s">
        <v>278</v>
      </c>
      <c r="IVB120" s="4">
        <v>45148</v>
      </c>
      <c r="IVC120" s="30" t="s">
        <v>277</v>
      </c>
      <c r="IVD120" s="42" t="s">
        <v>276</v>
      </c>
      <c r="IVE120" s="43">
        <v>9328249</v>
      </c>
      <c r="IVF120" s="43">
        <v>8992634</v>
      </c>
      <c r="IVG120" s="101" t="s">
        <v>18</v>
      </c>
      <c r="IVH120" s="54">
        <f>335040000*33.33/100</f>
        <v>111668832</v>
      </c>
      <c r="IVI120" s="44">
        <v>25</v>
      </c>
      <c r="IVJ120" s="54">
        <f>IVH120*0.75</f>
        <v>83751624</v>
      </c>
      <c r="IVK120" s="47">
        <f>241490000*33.33/100</f>
        <v>80488617</v>
      </c>
      <c r="IVL120" s="44">
        <v>25</v>
      </c>
      <c r="IVM120" s="47">
        <f>IVK120*0.75</f>
        <v>60366462.75</v>
      </c>
      <c r="IVN120" s="54">
        <f>IVJ120+IVM120</f>
        <v>144118086.75</v>
      </c>
      <c r="IVO120" s="54">
        <v>100000000</v>
      </c>
      <c r="IVP120" s="50" t="s">
        <v>40</v>
      </c>
      <c r="IVQ120" s="124" t="s">
        <v>278</v>
      </c>
      <c r="IVR120" s="4">
        <v>45148</v>
      </c>
      <c r="IVS120" s="30" t="s">
        <v>277</v>
      </c>
      <c r="IVT120" s="42" t="s">
        <v>276</v>
      </c>
      <c r="IVU120" s="43">
        <v>9328249</v>
      </c>
      <c r="IVV120" s="43">
        <v>8992634</v>
      </c>
      <c r="IVW120" s="101" t="s">
        <v>18</v>
      </c>
      <c r="IVX120" s="54">
        <f>335040000*33.33/100</f>
        <v>111668832</v>
      </c>
      <c r="IVY120" s="44">
        <v>25</v>
      </c>
      <c r="IVZ120" s="54">
        <f>IVX120*0.75</f>
        <v>83751624</v>
      </c>
      <c r="IWA120" s="47">
        <f>241490000*33.33/100</f>
        <v>80488617</v>
      </c>
      <c r="IWB120" s="44">
        <v>25</v>
      </c>
      <c r="IWC120" s="47">
        <f>IWA120*0.75</f>
        <v>60366462.75</v>
      </c>
      <c r="IWD120" s="54">
        <f>IVZ120+IWC120</f>
        <v>144118086.75</v>
      </c>
      <c r="IWE120" s="54">
        <v>100000000</v>
      </c>
      <c r="IWF120" s="50" t="s">
        <v>40</v>
      </c>
      <c r="IWG120" s="124" t="s">
        <v>278</v>
      </c>
      <c r="IWH120" s="4">
        <v>45148</v>
      </c>
      <c r="IWI120" s="30" t="s">
        <v>277</v>
      </c>
      <c r="IWJ120" s="42" t="s">
        <v>276</v>
      </c>
      <c r="IWK120" s="43">
        <v>9328249</v>
      </c>
      <c r="IWL120" s="43">
        <v>8992634</v>
      </c>
      <c r="IWM120" s="101" t="s">
        <v>18</v>
      </c>
      <c r="IWN120" s="54">
        <f>335040000*33.33/100</f>
        <v>111668832</v>
      </c>
      <c r="IWO120" s="44">
        <v>25</v>
      </c>
      <c r="IWP120" s="54">
        <f>IWN120*0.75</f>
        <v>83751624</v>
      </c>
      <c r="IWQ120" s="47">
        <f>241490000*33.33/100</f>
        <v>80488617</v>
      </c>
      <c r="IWR120" s="44">
        <v>25</v>
      </c>
      <c r="IWS120" s="47">
        <f>IWQ120*0.75</f>
        <v>60366462.75</v>
      </c>
      <c r="IWT120" s="54">
        <f>IWP120+IWS120</f>
        <v>144118086.75</v>
      </c>
      <c r="IWU120" s="54">
        <v>100000000</v>
      </c>
      <c r="IWV120" s="50" t="s">
        <v>40</v>
      </c>
      <c r="IWW120" s="124" t="s">
        <v>278</v>
      </c>
      <c r="IWX120" s="4">
        <v>45148</v>
      </c>
      <c r="IWY120" s="30" t="s">
        <v>277</v>
      </c>
      <c r="IWZ120" s="42" t="s">
        <v>276</v>
      </c>
      <c r="IXA120" s="43">
        <v>9328249</v>
      </c>
      <c r="IXB120" s="43">
        <v>8992634</v>
      </c>
      <c r="IXC120" s="101" t="s">
        <v>18</v>
      </c>
      <c r="IXD120" s="54">
        <f>335040000*33.33/100</f>
        <v>111668832</v>
      </c>
      <c r="IXE120" s="44">
        <v>25</v>
      </c>
      <c r="IXF120" s="54">
        <f>IXD120*0.75</f>
        <v>83751624</v>
      </c>
      <c r="IXG120" s="47">
        <f>241490000*33.33/100</f>
        <v>80488617</v>
      </c>
      <c r="IXH120" s="44">
        <v>25</v>
      </c>
      <c r="IXI120" s="47">
        <f>IXG120*0.75</f>
        <v>60366462.75</v>
      </c>
      <c r="IXJ120" s="54">
        <f>IXF120+IXI120</f>
        <v>144118086.75</v>
      </c>
      <c r="IXK120" s="54">
        <v>100000000</v>
      </c>
      <c r="IXL120" s="50" t="s">
        <v>40</v>
      </c>
      <c r="IXM120" s="124" t="s">
        <v>278</v>
      </c>
      <c r="IXN120" s="4">
        <v>45148</v>
      </c>
      <c r="IXO120" s="30" t="s">
        <v>277</v>
      </c>
      <c r="IXP120" s="42" t="s">
        <v>276</v>
      </c>
      <c r="IXQ120" s="43">
        <v>9328249</v>
      </c>
      <c r="IXR120" s="43">
        <v>8992634</v>
      </c>
      <c r="IXS120" s="101" t="s">
        <v>18</v>
      </c>
      <c r="IXT120" s="54">
        <f>335040000*33.33/100</f>
        <v>111668832</v>
      </c>
      <c r="IXU120" s="44">
        <v>25</v>
      </c>
      <c r="IXV120" s="54">
        <f>IXT120*0.75</f>
        <v>83751624</v>
      </c>
      <c r="IXW120" s="47">
        <f>241490000*33.33/100</f>
        <v>80488617</v>
      </c>
      <c r="IXX120" s="44">
        <v>25</v>
      </c>
      <c r="IXY120" s="47">
        <f>IXW120*0.75</f>
        <v>60366462.75</v>
      </c>
      <c r="IXZ120" s="54">
        <f>IXV120+IXY120</f>
        <v>144118086.75</v>
      </c>
      <c r="IYA120" s="54">
        <v>100000000</v>
      </c>
      <c r="IYB120" s="50" t="s">
        <v>40</v>
      </c>
      <c r="IYC120" s="124" t="s">
        <v>278</v>
      </c>
      <c r="IYD120" s="4">
        <v>45148</v>
      </c>
      <c r="IYE120" s="30" t="s">
        <v>277</v>
      </c>
      <c r="IYF120" s="42" t="s">
        <v>276</v>
      </c>
      <c r="IYG120" s="43">
        <v>9328249</v>
      </c>
      <c r="IYH120" s="43">
        <v>8992634</v>
      </c>
      <c r="IYI120" s="101" t="s">
        <v>18</v>
      </c>
      <c r="IYJ120" s="54">
        <f>335040000*33.33/100</f>
        <v>111668832</v>
      </c>
      <c r="IYK120" s="44">
        <v>25</v>
      </c>
      <c r="IYL120" s="54">
        <f>IYJ120*0.75</f>
        <v>83751624</v>
      </c>
      <c r="IYM120" s="47">
        <f>241490000*33.33/100</f>
        <v>80488617</v>
      </c>
      <c r="IYN120" s="44">
        <v>25</v>
      </c>
      <c r="IYO120" s="47">
        <f>IYM120*0.75</f>
        <v>60366462.75</v>
      </c>
      <c r="IYP120" s="54">
        <f>IYL120+IYO120</f>
        <v>144118086.75</v>
      </c>
      <c r="IYQ120" s="54">
        <v>100000000</v>
      </c>
      <c r="IYR120" s="50" t="s">
        <v>40</v>
      </c>
      <c r="IYS120" s="124" t="s">
        <v>278</v>
      </c>
      <c r="IYT120" s="4">
        <v>45148</v>
      </c>
      <c r="IYU120" s="30" t="s">
        <v>277</v>
      </c>
      <c r="IYV120" s="42" t="s">
        <v>276</v>
      </c>
      <c r="IYW120" s="43">
        <v>9328249</v>
      </c>
      <c r="IYX120" s="43">
        <v>8992634</v>
      </c>
      <c r="IYY120" s="101" t="s">
        <v>18</v>
      </c>
      <c r="IYZ120" s="54">
        <f>335040000*33.33/100</f>
        <v>111668832</v>
      </c>
      <c r="IZA120" s="44">
        <v>25</v>
      </c>
      <c r="IZB120" s="54">
        <f>IYZ120*0.75</f>
        <v>83751624</v>
      </c>
      <c r="IZC120" s="47">
        <f>241490000*33.33/100</f>
        <v>80488617</v>
      </c>
      <c r="IZD120" s="44">
        <v>25</v>
      </c>
      <c r="IZE120" s="47">
        <f>IZC120*0.75</f>
        <v>60366462.75</v>
      </c>
      <c r="IZF120" s="54">
        <f>IZB120+IZE120</f>
        <v>144118086.75</v>
      </c>
      <c r="IZG120" s="54">
        <v>100000000</v>
      </c>
      <c r="IZH120" s="50" t="s">
        <v>40</v>
      </c>
      <c r="IZI120" s="124" t="s">
        <v>278</v>
      </c>
      <c r="IZJ120" s="4">
        <v>45148</v>
      </c>
      <c r="IZK120" s="30" t="s">
        <v>277</v>
      </c>
      <c r="IZL120" s="42" t="s">
        <v>276</v>
      </c>
      <c r="IZM120" s="43">
        <v>9328249</v>
      </c>
      <c r="IZN120" s="43">
        <v>8992634</v>
      </c>
      <c r="IZO120" s="101" t="s">
        <v>18</v>
      </c>
      <c r="IZP120" s="54">
        <f>335040000*33.33/100</f>
        <v>111668832</v>
      </c>
      <c r="IZQ120" s="44">
        <v>25</v>
      </c>
      <c r="IZR120" s="54">
        <f>IZP120*0.75</f>
        <v>83751624</v>
      </c>
      <c r="IZS120" s="47">
        <f>241490000*33.33/100</f>
        <v>80488617</v>
      </c>
      <c r="IZT120" s="44">
        <v>25</v>
      </c>
      <c r="IZU120" s="47">
        <f>IZS120*0.75</f>
        <v>60366462.75</v>
      </c>
      <c r="IZV120" s="54">
        <f>IZR120+IZU120</f>
        <v>144118086.75</v>
      </c>
      <c r="IZW120" s="54">
        <v>100000000</v>
      </c>
      <c r="IZX120" s="50" t="s">
        <v>40</v>
      </c>
      <c r="IZY120" s="124" t="s">
        <v>278</v>
      </c>
      <c r="IZZ120" s="4">
        <v>45148</v>
      </c>
      <c r="JAA120" s="30" t="s">
        <v>277</v>
      </c>
      <c r="JAB120" s="42" t="s">
        <v>276</v>
      </c>
      <c r="JAC120" s="43">
        <v>9328249</v>
      </c>
      <c r="JAD120" s="43">
        <v>8992634</v>
      </c>
      <c r="JAE120" s="101" t="s">
        <v>18</v>
      </c>
      <c r="JAF120" s="54">
        <f>335040000*33.33/100</f>
        <v>111668832</v>
      </c>
      <c r="JAG120" s="44">
        <v>25</v>
      </c>
      <c r="JAH120" s="54">
        <f>JAF120*0.75</f>
        <v>83751624</v>
      </c>
      <c r="JAI120" s="47">
        <f>241490000*33.33/100</f>
        <v>80488617</v>
      </c>
      <c r="JAJ120" s="44">
        <v>25</v>
      </c>
      <c r="JAK120" s="47">
        <f>JAI120*0.75</f>
        <v>60366462.75</v>
      </c>
      <c r="JAL120" s="54">
        <f>JAH120+JAK120</f>
        <v>144118086.75</v>
      </c>
      <c r="JAM120" s="54">
        <v>100000000</v>
      </c>
      <c r="JAN120" s="50" t="s">
        <v>40</v>
      </c>
      <c r="JAO120" s="124" t="s">
        <v>278</v>
      </c>
      <c r="JAP120" s="4">
        <v>45148</v>
      </c>
      <c r="JAQ120" s="30" t="s">
        <v>277</v>
      </c>
      <c r="JAR120" s="42" t="s">
        <v>276</v>
      </c>
      <c r="JAS120" s="43">
        <v>9328249</v>
      </c>
      <c r="JAT120" s="43">
        <v>8992634</v>
      </c>
      <c r="JAU120" s="101" t="s">
        <v>18</v>
      </c>
      <c r="JAV120" s="54">
        <f>335040000*33.33/100</f>
        <v>111668832</v>
      </c>
      <c r="JAW120" s="44">
        <v>25</v>
      </c>
      <c r="JAX120" s="54">
        <f>JAV120*0.75</f>
        <v>83751624</v>
      </c>
      <c r="JAY120" s="47">
        <f>241490000*33.33/100</f>
        <v>80488617</v>
      </c>
      <c r="JAZ120" s="44">
        <v>25</v>
      </c>
      <c r="JBA120" s="47">
        <f>JAY120*0.75</f>
        <v>60366462.75</v>
      </c>
      <c r="JBB120" s="54">
        <f>JAX120+JBA120</f>
        <v>144118086.75</v>
      </c>
      <c r="JBC120" s="54">
        <v>100000000</v>
      </c>
      <c r="JBD120" s="50" t="s">
        <v>40</v>
      </c>
      <c r="JBE120" s="124" t="s">
        <v>278</v>
      </c>
      <c r="JBF120" s="4">
        <v>45148</v>
      </c>
      <c r="JBG120" s="30" t="s">
        <v>277</v>
      </c>
      <c r="JBH120" s="42" t="s">
        <v>276</v>
      </c>
      <c r="JBI120" s="43">
        <v>9328249</v>
      </c>
      <c r="JBJ120" s="43">
        <v>8992634</v>
      </c>
      <c r="JBK120" s="101" t="s">
        <v>18</v>
      </c>
      <c r="JBL120" s="54">
        <f>335040000*33.33/100</f>
        <v>111668832</v>
      </c>
      <c r="JBM120" s="44">
        <v>25</v>
      </c>
      <c r="JBN120" s="54">
        <f>JBL120*0.75</f>
        <v>83751624</v>
      </c>
      <c r="JBO120" s="47">
        <f>241490000*33.33/100</f>
        <v>80488617</v>
      </c>
      <c r="JBP120" s="44">
        <v>25</v>
      </c>
      <c r="JBQ120" s="47">
        <f>JBO120*0.75</f>
        <v>60366462.75</v>
      </c>
      <c r="JBR120" s="54">
        <f>JBN120+JBQ120</f>
        <v>144118086.75</v>
      </c>
      <c r="JBS120" s="54">
        <v>100000000</v>
      </c>
      <c r="JBT120" s="50" t="s">
        <v>40</v>
      </c>
      <c r="JBU120" s="124" t="s">
        <v>278</v>
      </c>
      <c r="JBV120" s="4">
        <v>45148</v>
      </c>
      <c r="JBW120" s="30" t="s">
        <v>277</v>
      </c>
      <c r="JBX120" s="42" t="s">
        <v>276</v>
      </c>
      <c r="JBY120" s="43">
        <v>9328249</v>
      </c>
      <c r="JBZ120" s="43">
        <v>8992634</v>
      </c>
      <c r="JCA120" s="101" t="s">
        <v>18</v>
      </c>
      <c r="JCB120" s="54">
        <f>335040000*33.33/100</f>
        <v>111668832</v>
      </c>
      <c r="JCC120" s="44">
        <v>25</v>
      </c>
      <c r="JCD120" s="54">
        <f>JCB120*0.75</f>
        <v>83751624</v>
      </c>
      <c r="JCE120" s="47">
        <f>241490000*33.33/100</f>
        <v>80488617</v>
      </c>
      <c r="JCF120" s="44">
        <v>25</v>
      </c>
      <c r="JCG120" s="47">
        <f>JCE120*0.75</f>
        <v>60366462.75</v>
      </c>
      <c r="JCH120" s="54">
        <f>JCD120+JCG120</f>
        <v>144118086.75</v>
      </c>
      <c r="JCI120" s="54">
        <v>100000000</v>
      </c>
      <c r="JCJ120" s="50" t="s">
        <v>40</v>
      </c>
      <c r="JCK120" s="124" t="s">
        <v>278</v>
      </c>
      <c r="JCL120" s="4">
        <v>45148</v>
      </c>
      <c r="JCM120" s="30" t="s">
        <v>277</v>
      </c>
      <c r="JCN120" s="42" t="s">
        <v>276</v>
      </c>
      <c r="JCO120" s="43">
        <v>9328249</v>
      </c>
      <c r="JCP120" s="43">
        <v>8992634</v>
      </c>
      <c r="JCQ120" s="101" t="s">
        <v>18</v>
      </c>
      <c r="JCR120" s="54">
        <f>335040000*33.33/100</f>
        <v>111668832</v>
      </c>
      <c r="JCS120" s="44">
        <v>25</v>
      </c>
      <c r="JCT120" s="54">
        <f>JCR120*0.75</f>
        <v>83751624</v>
      </c>
      <c r="JCU120" s="47">
        <f>241490000*33.33/100</f>
        <v>80488617</v>
      </c>
      <c r="JCV120" s="44">
        <v>25</v>
      </c>
      <c r="JCW120" s="47">
        <f>JCU120*0.75</f>
        <v>60366462.75</v>
      </c>
      <c r="JCX120" s="54">
        <f>JCT120+JCW120</f>
        <v>144118086.75</v>
      </c>
      <c r="JCY120" s="54">
        <v>100000000</v>
      </c>
      <c r="JCZ120" s="50" t="s">
        <v>40</v>
      </c>
      <c r="JDA120" s="124" t="s">
        <v>278</v>
      </c>
      <c r="JDB120" s="4">
        <v>45148</v>
      </c>
      <c r="JDC120" s="30" t="s">
        <v>277</v>
      </c>
      <c r="JDD120" s="42" t="s">
        <v>276</v>
      </c>
      <c r="JDE120" s="43">
        <v>9328249</v>
      </c>
      <c r="JDF120" s="43">
        <v>8992634</v>
      </c>
      <c r="JDG120" s="101" t="s">
        <v>18</v>
      </c>
      <c r="JDH120" s="54">
        <f>335040000*33.33/100</f>
        <v>111668832</v>
      </c>
      <c r="JDI120" s="44">
        <v>25</v>
      </c>
      <c r="JDJ120" s="54">
        <f>JDH120*0.75</f>
        <v>83751624</v>
      </c>
      <c r="JDK120" s="47">
        <f>241490000*33.33/100</f>
        <v>80488617</v>
      </c>
      <c r="JDL120" s="44">
        <v>25</v>
      </c>
      <c r="JDM120" s="47">
        <f>JDK120*0.75</f>
        <v>60366462.75</v>
      </c>
      <c r="JDN120" s="54">
        <f>JDJ120+JDM120</f>
        <v>144118086.75</v>
      </c>
      <c r="JDO120" s="54">
        <v>100000000</v>
      </c>
      <c r="JDP120" s="50" t="s">
        <v>40</v>
      </c>
      <c r="JDQ120" s="124" t="s">
        <v>278</v>
      </c>
      <c r="JDR120" s="4">
        <v>45148</v>
      </c>
      <c r="JDS120" s="30" t="s">
        <v>277</v>
      </c>
      <c r="JDT120" s="42" t="s">
        <v>276</v>
      </c>
      <c r="JDU120" s="43">
        <v>9328249</v>
      </c>
      <c r="JDV120" s="43">
        <v>8992634</v>
      </c>
      <c r="JDW120" s="101" t="s">
        <v>18</v>
      </c>
      <c r="JDX120" s="54">
        <f>335040000*33.33/100</f>
        <v>111668832</v>
      </c>
      <c r="JDY120" s="44">
        <v>25</v>
      </c>
      <c r="JDZ120" s="54">
        <f>JDX120*0.75</f>
        <v>83751624</v>
      </c>
      <c r="JEA120" s="47">
        <f>241490000*33.33/100</f>
        <v>80488617</v>
      </c>
      <c r="JEB120" s="44">
        <v>25</v>
      </c>
      <c r="JEC120" s="47">
        <f>JEA120*0.75</f>
        <v>60366462.75</v>
      </c>
      <c r="JED120" s="54">
        <f>JDZ120+JEC120</f>
        <v>144118086.75</v>
      </c>
      <c r="JEE120" s="54">
        <v>100000000</v>
      </c>
      <c r="JEF120" s="50" t="s">
        <v>40</v>
      </c>
      <c r="JEG120" s="124" t="s">
        <v>278</v>
      </c>
      <c r="JEH120" s="4">
        <v>45148</v>
      </c>
      <c r="JEI120" s="30" t="s">
        <v>277</v>
      </c>
      <c r="JEJ120" s="42" t="s">
        <v>276</v>
      </c>
      <c r="JEK120" s="43">
        <v>9328249</v>
      </c>
      <c r="JEL120" s="43">
        <v>8992634</v>
      </c>
      <c r="JEM120" s="101" t="s">
        <v>18</v>
      </c>
      <c r="JEN120" s="54">
        <f>335040000*33.33/100</f>
        <v>111668832</v>
      </c>
      <c r="JEO120" s="44">
        <v>25</v>
      </c>
      <c r="JEP120" s="54">
        <f>JEN120*0.75</f>
        <v>83751624</v>
      </c>
      <c r="JEQ120" s="47">
        <f>241490000*33.33/100</f>
        <v>80488617</v>
      </c>
      <c r="JER120" s="44">
        <v>25</v>
      </c>
      <c r="JES120" s="47">
        <f>JEQ120*0.75</f>
        <v>60366462.75</v>
      </c>
      <c r="JET120" s="54">
        <f>JEP120+JES120</f>
        <v>144118086.75</v>
      </c>
      <c r="JEU120" s="54">
        <v>100000000</v>
      </c>
      <c r="JEV120" s="50" t="s">
        <v>40</v>
      </c>
      <c r="JEW120" s="124" t="s">
        <v>278</v>
      </c>
      <c r="JEX120" s="4">
        <v>45148</v>
      </c>
      <c r="JEY120" s="30" t="s">
        <v>277</v>
      </c>
      <c r="JEZ120" s="42" t="s">
        <v>276</v>
      </c>
      <c r="JFA120" s="43">
        <v>9328249</v>
      </c>
      <c r="JFB120" s="43">
        <v>8992634</v>
      </c>
      <c r="JFC120" s="101" t="s">
        <v>18</v>
      </c>
      <c r="JFD120" s="54">
        <f>335040000*33.33/100</f>
        <v>111668832</v>
      </c>
      <c r="JFE120" s="44">
        <v>25</v>
      </c>
      <c r="JFF120" s="54">
        <f>JFD120*0.75</f>
        <v>83751624</v>
      </c>
      <c r="JFG120" s="47">
        <f>241490000*33.33/100</f>
        <v>80488617</v>
      </c>
      <c r="JFH120" s="44">
        <v>25</v>
      </c>
      <c r="JFI120" s="47">
        <f>JFG120*0.75</f>
        <v>60366462.75</v>
      </c>
      <c r="JFJ120" s="54">
        <f>JFF120+JFI120</f>
        <v>144118086.75</v>
      </c>
      <c r="JFK120" s="54">
        <v>100000000</v>
      </c>
      <c r="JFL120" s="50" t="s">
        <v>40</v>
      </c>
      <c r="JFM120" s="124" t="s">
        <v>278</v>
      </c>
      <c r="JFN120" s="4">
        <v>45148</v>
      </c>
      <c r="JFO120" s="30" t="s">
        <v>277</v>
      </c>
      <c r="JFP120" s="42" t="s">
        <v>276</v>
      </c>
      <c r="JFQ120" s="43">
        <v>9328249</v>
      </c>
      <c r="JFR120" s="43">
        <v>8992634</v>
      </c>
      <c r="JFS120" s="101" t="s">
        <v>18</v>
      </c>
      <c r="JFT120" s="54">
        <f>335040000*33.33/100</f>
        <v>111668832</v>
      </c>
      <c r="JFU120" s="44">
        <v>25</v>
      </c>
      <c r="JFV120" s="54">
        <f>JFT120*0.75</f>
        <v>83751624</v>
      </c>
      <c r="JFW120" s="47">
        <f>241490000*33.33/100</f>
        <v>80488617</v>
      </c>
      <c r="JFX120" s="44">
        <v>25</v>
      </c>
      <c r="JFY120" s="47">
        <f>JFW120*0.75</f>
        <v>60366462.75</v>
      </c>
      <c r="JFZ120" s="54">
        <f>JFV120+JFY120</f>
        <v>144118086.75</v>
      </c>
      <c r="JGA120" s="54">
        <v>100000000</v>
      </c>
      <c r="JGB120" s="50" t="s">
        <v>40</v>
      </c>
      <c r="JGC120" s="124" t="s">
        <v>278</v>
      </c>
      <c r="JGD120" s="4">
        <v>45148</v>
      </c>
      <c r="JGE120" s="30" t="s">
        <v>277</v>
      </c>
      <c r="JGF120" s="42" t="s">
        <v>276</v>
      </c>
      <c r="JGG120" s="43">
        <v>9328249</v>
      </c>
      <c r="JGH120" s="43">
        <v>8992634</v>
      </c>
      <c r="JGI120" s="101" t="s">
        <v>18</v>
      </c>
      <c r="JGJ120" s="54">
        <f>335040000*33.33/100</f>
        <v>111668832</v>
      </c>
      <c r="JGK120" s="44">
        <v>25</v>
      </c>
      <c r="JGL120" s="54">
        <f>JGJ120*0.75</f>
        <v>83751624</v>
      </c>
      <c r="JGM120" s="47">
        <f>241490000*33.33/100</f>
        <v>80488617</v>
      </c>
      <c r="JGN120" s="44">
        <v>25</v>
      </c>
      <c r="JGO120" s="47">
        <f>JGM120*0.75</f>
        <v>60366462.75</v>
      </c>
      <c r="JGP120" s="54">
        <f>JGL120+JGO120</f>
        <v>144118086.75</v>
      </c>
      <c r="JGQ120" s="54">
        <v>100000000</v>
      </c>
      <c r="JGR120" s="50" t="s">
        <v>40</v>
      </c>
      <c r="JGS120" s="124" t="s">
        <v>278</v>
      </c>
      <c r="JGT120" s="4">
        <v>45148</v>
      </c>
      <c r="JGU120" s="30" t="s">
        <v>277</v>
      </c>
      <c r="JGV120" s="42" t="s">
        <v>276</v>
      </c>
      <c r="JGW120" s="43">
        <v>9328249</v>
      </c>
      <c r="JGX120" s="43">
        <v>8992634</v>
      </c>
      <c r="JGY120" s="101" t="s">
        <v>18</v>
      </c>
      <c r="JGZ120" s="54">
        <f>335040000*33.33/100</f>
        <v>111668832</v>
      </c>
      <c r="JHA120" s="44">
        <v>25</v>
      </c>
      <c r="JHB120" s="54">
        <f>JGZ120*0.75</f>
        <v>83751624</v>
      </c>
      <c r="JHC120" s="47">
        <f>241490000*33.33/100</f>
        <v>80488617</v>
      </c>
      <c r="JHD120" s="44">
        <v>25</v>
      </c>
      <c r="JHE120" s="47">
        <f>JHC120*0.75</f>
        <v>60366462.75</v>
      </c>
      <c r="JHF120" s="54">
        <f>JHB120+JHE120</f>
        <v>144118086.75</v>
      </c>
      <c r="JHG120" s="54">
        <v>100000000</v>
      </c>
      <c r="JHH120" s="50" t="s">
        <v>40</v>
      </c>
      <c r="JHI120" s="124" t="s">
        <v>278</v>
      </c>
      <c r="JHJ120" s="4">
        <v>45148</v>
      </c>
      <c r="JHK120" s="30" t="s">
        <v>277</v>
      </c>
      <c r="JHL120" s="42" t="s">
        <v>276</v>
      </c>
      <c r="JHM120" s="43">
        <v>9328249</v>
      </c>
      <c r="JHN120" s="43">
        <v>8992634</v>
      </c>
      <c r="JHO120" s="101" t="s">
        <v>18</v>
      </c>
      <c r="JHP120" s="54">
        <f>335040000*33.33/100</f>
        <v>111668832</v>
      </c>
      <c r="JHQ120" s="44">
        <v>25</v>
      </c>
      <c r="JHR120" s="54">
        <f>JHP120*0.75</f>
        <v>83751624</v>
      </c>
      <c r="JHS120" s="47">
        <f>241490000*33.33/100</f>
        <v>80488617</v>
      </c>
      <c r="JHT120" s="44">
        <v>25</v>
      </c>
      <c r="JHU120" s="47">
        <f>JHS120*0.75</f>
        <v>60366462.75</v>
      </c>
      <c r="JHV120" s="54">
        <f>JHR120+JHU120</f>
        <v>144118086.75</v>
      </c>
      <c r="JHW120" s="54">
        <v>100000000</v>
      </c>
      <c r="JHX120" s="50" t="s">
        <v>40</v>
      </c>
      <c r="JHY120" s="124" t="s">
        <v>278</v>
      </c>
      <c r="JHZ120" s="4">
        <v>45148</v>
      </c>
      <c r="JIA120" s="30" t="s">
        <v>277</v>
      </c>
      <c r="JIB120" s="42" t="s">
        <v>276</v>
      </c>
      <c r="JIC120" s="43">
        <v>9328249</v>
      </c>
      <c r="JID120" s="43">
        <v>8992634</v>
      </c>
      <c r="JIE120" s="101" t="s">
        <v>18</v>
      </c>
      <c r="JIF120" s="54">
        <f>335040000*33.33/100</f>
        <v>111668832</v>
      </c>
      <c r="JIG120" s="44">
        <v>25</v>
      </c>
      <c r="JIH120" s="54">
        <f>JIF120*0.75</f>
        <v>83751624</v>
      </c>
      <c r="JII120" s="47">
        <f>241490000*33.33/100</f>
        <v>80488617</v>
      </c>
      <c r="JIJ120" s="44">
        <v>25</v>
      </c>
      <c r="JIK120" s="47">
        <f>JII120*0.75</f>
        <v>60366462.75</v>
      </c>
      <c r="JIL120" s="54">
        <f>JIH120+JIK120</f>
        <v>144118086.75</v>
      </c>
      <c r="JIM120" s="54">
        <v>100000000</v>
      </c>
      <c r="JIN120" s="50" t="s">
        <v>40</v>
      </c>
      <c r="JIO120" s="124" t="s">
        <v>278</v>
      </c>
      <c r="JIP120" s="4">
        <v>45148</v>
      </c>
      <c r="JIQ120" s="30" t="s">
        <v>277</v>
      </c>
      <c r="JIR120" s="42" t="s">
        <v>276</v>
      </c>
      <c r="JIS120" s="43">
        <v>9328249</v>
      </c>
      <c r="JIT120" s="43">
        <v>8992634</v>
      </c>
      <c r="JIU120" s="101" t="s">
        <v>18</v>
      </c>
      <c r="JIV120" s="54">
        <f>335040000*33.33/100</f>
        <v>111668832</v>
      </c>
      <c r="JIW120" s="44">
        <v>25</v>
      </c>
      <c r="JIX120" s="54">
        <f>JIV120*0.75</f>
        <v>83751624</v>
      </c>
      <c r="JIY120" s="47">
        <f>241490000*33.33/100</f>
        <v>80488617</v>
      </c>
      <c r="JIZ120" s="44">
        <v>25</v>
      </c>
      <c r="JJA120" s="47">
        <f>JIY120*0.75</f>
        <v>60366462.75</v>
      </c>
      <c r="JJB120" s="54">
        <f>JIX120+JJA120</f>
        <v>144118086.75</v>
      </c>
      <c r="JJC120" s="54">
        <v>100000000</v>
      </c>
      <c r="JJD120" s="50" t="s">
        <v>40</v>
      </c>
      <c r="JJE120" s="124" t="s">
        <v>278</v>
      </c>
      <c r="JJF120" s="4">
        <v>45148</v>
      </c>
      <c r="JJG120" s="30" t="s">
        <v>277</v>
      </c>
      <c r="JJH120" s="42" t="s">
        <v>276</v>
      </c>
      <c r="JJI120" s="43">
        <v>9328249</v>
      </c>
      <c r="JJJ120" s="43">
        <v>8992634</v>
      </c>
      <c r="JJK120" s="101" t="s">
        <v>18</v>
      </c>
      <c r="JJL120" s="54">
        <f>335040000*33.33/100</f>
        <v>111668832</v>
      </c>
      <c r="JJM120" s="44">
        <v>25</v>
      </c>
      <c r="JJN120" s="54">
        <f>JJL120*0.75</f>
        <v>83751624</v>
      </c>
      <c r="JJO120" s="47">
        <f>241490000*33.33/100</f>
        <v>80488617</v>
      </c>
      <c r="JJP120" s="44">
        <v>25</v>
      </c>
      <c r="JJQ120" s="47">
        <f>JJO120*0.75</f>
        <v>60366462.75</v>
      </c>
      <c r="JJR120" s="54">
        <f>JJN120+JJQ120</f>
        <v>144118086.75</v>
      </c>
      <c r="JJS120" s="54">
        <v>100000000</v>
      </c>
      <c r="JJT120" s="50" t="s">
        <v>40</v>
      </c>
      <c r="JJU120" s="124" t="s">
        <v>278</v>
      </c>
      <c r="JJV120" s="4">
        <v>45148</v>
      </c>
      <c r="JJW120" s="30" t="s">
        <v>277</v>
      </c>
      <c r="JJX120" s="42" t="s">
        <v>276</v>
      </c>
      <c r="JJY120" s="43">
        <v>9328249</v>
      </c>
      <c r="JJZ120" s="43">
        <v>8992634</v>
      </c>
      <c r="JKA120" s="101" t="s">
        <v>18</v>
      </c>
      <c r="JKB120" s="54">
        <f>335040000*33.33/100</f>
        <v>111668832</v>
      </c>
      <c r="JKC120" s="44">
        <v>25</v>
      </c>
      <c r="JKD120" s="54">
        <f>JKB120*0.75</f>
        <v>83751624</v>
      </c>
      <c r="JKE120" s="47">
        <f>241490000*33.33/100</f>
        <v>80488617</v>
      </c>
      <c r="JKF120" s="44">
        <v>25</v>
      </c>
      <c r="JKG120" s="47">
        <f>JKE120*0.75</f>
        <v>60366462.75</v>
      </c>
      <c r="JKH120" s="54">
        <f>JKD120+JKG120</f>
        <v>144118086.75</v>
      </c>
      <c r="JKI120" s="54">
        <v>100000000</v>
      </c>
      <c r="JKJ120" s="50" t="s">
        <v>40</v>
      </c>
      <c r="JKK120" s="124" t="s">
        <v>278</v>
      </c>
      <c r="JKL120" s="4">
        <v>45148</v>
      </c>
      <c r="JKM120" s="30" t="s">
        <v>277</v>
      </c>
      <c r="JKN120" s="42" t="s">
        <v>276</v>
      </c>
      <c r="JKO120" s="43">
        <v>9328249</v>
      </c>
      <c r="JKP120" s="43">
        <v>8992634</v>
      </c>
      <c r="JKQ120" s="101" t="s">
        <v>18</v>
      </c>
      <c r="JKR120" s="54">
        <f>335040000*33.33/100</f>
        <v>111668832</v>
      </c>
      <c r="JKS120" s="44">
        <v>25</v>
      </c>
      <c r="JKT120" s="54">
        <f>JKR120*0.75</f>
        <v>83751624</v>
      </c>
      <c r="JKU120" s="47">
        <f>241490000*33.33/100</f>
        <v>80488617</v>
      </c>
      <c r="JKV120" s="44">
        <v>25</v>
      </c>
      <c r="JKW120" s="47">
        <f>JKU120*0.75</f>
        <v>60366462.75</v>
      </c>
      <c r="JKX120" s="54">
        <f>JKT120+JKW120</f>
        <v>144118086.75</v>
      </c>
      <c r="JKY120" s="54">
        <v>100000000</v>
      </c>
      <c r="JKZ120" s="50" t="s">
        <v>40</v>
      </c>
      <c r="JLA120" s="124" t="s">
        <v>278</v>
      </c>
      <c r="JLB120" s="4">
        <v>45148</v>
      </c>
      <c r="JLC120" s="30" t="s">
        <v>277</v>
      </c>
      <c r="JLD120" s="42" t="s">
        <v>276</v>
      </c>
      <c r="JLE120" s="43">
        <v>9328249</v>
      </c>
      <c r="JLF120" s="43">
        <v>8992634</v>
      </c>
      <c r="JLG120" s="101" t="s">
        <v>18</v>
      </c>
      <c r="JLH120" s="54">
        <f>335040000*33.33/100</f>
        <v>111668832</v>
      </c>
      <c r="JLI120" s="44">
        <v>25</v>
      </c>
      <c r="JLJ120" s="54">
        <f>JLH120*0.75</f>
        <v>83751624</v>
      </c>
      <c r="JLK120" s="47">
        <f>241490000*33.33/100</f>
        <v>80488617</v>
      </c>
      <c r="JLL120" s="44">
        <v>25</v>
      </c>
      <c r="JLM120" s="47">
        <f>JLK120*0.75</f>
        <v>60366462.75</v>
      </c>
      <c r="JLN120" s="54">
        <f>JLJ120+JLM120</f>
        <v>144118086.75</v>
      </c>
      <c r="JLO120" s="54">
        <v>100000000</v>
      </c>
      <c r="JLP120" s="50" t="s">
        <v>40</v>
      </c>
      <c r="JLQ120" s="124" t="s">
        <v>278</v>
      </c>
      <c r="JLR120" s="4">
        <v>45148</v>
      </c>
      <c r="JLS120" s="30" t="s">
        <v>277</v>
      </c>
      <c r="JLT120" s="42" t="s">
        <v>276</v>
      </c>
      <c r="JLU120" s="43">
        <v>9328249</v>
      </c>
      <c r="JLV120" s="43">
        <v>8992634</v>
      </c>
      <c r="JLW120" s="101" t="s">
        <v>18</v>
      </c>
      <c r="JLX120" s="54">
        <f>335040000*33.33/100</f>
        <v>111668832</v>
      </c>
      <c r="JLY120" s="44">
        <v>25</v>
      </c>
      <c r="JLZ120" s="54">
        <f>JLX120*0.75</f>
        <v>83751624</v>
      </c>
      <c r="JMA120" s="47">
        <f>241490000*33.33/100</f>
        <v>80488617</v>
      </c>
      <c r="JMB120" s="44">
        <v>25</v>
      </c>
      <c r="JMC120" s="47">
        <f>JMA120*0.75</f>
        <v>60366462.75</v>
      </c>
      <c r="JMD120" s="54">
        <f>JLZ120+JMC120</f>
        <v>144118086.75</v>
      </c>
      <c r="JME120" s="54">
        <v>100000000</v>
      </c>
      <c r="JMF120" s="50" t="s">
        <v>40</v>
      </c>
      <c r="JMG120" s="124" t="s">
        <v>278</v>
      </c>
      <c r="JMH120" s="4">
        <v>45148</v>
      </c>
      <c r="JMI120" s="30" t="s">
        <v>277</v>
      </c>
      <c r="JMJ120" s="42" t="s">
        <v>276</v>
      </c>
      <c r="JMK120" s="43">
        <v>9328249</v>
      </c>
      <c r="JML120" s="43">
        <v>8992634</v>
      </c>
      <c r="JMM120" s="101" t="s">
        <v>18</v>
      </c>
      <c r="JMN120" s="54">
        <f>335040000*33.33/100</f>
        <v>111668832</v>
      </c>
      <c r="JMO120" s="44">
        <v>25</v>
      </c>
      <c r="JMP120" s="54">
        <f>JMN120*0.75</f>
        <v>83751624</v>
      </c>
      <c r="JMQ120" s="47">
        <f>241490000*33.33/100</f>
        <v>80488617</v>
      </c>
      <c r="JMR120" s="44">
        <v>25</v>
      </c>
      <c r="JMS120" s="47">
        <f>JMQ120*0.75</f>
        <v>60366462.75</v>
      </c>
      <c r="JMT120" s="54">
        <f>JMP120+JMS120</f>
        <v>144118086.75</v>
      </c>
      <c r="JMU120" s="54">
        <v>100000000</v>
      </c>
      <c r="JMV120" s="50" t="s">
        <v>40</v>
      </c>
      <c r="JMW120" s="124" t="s">
        <v>278</v>
      </c>
      <c r="JMX120" s="4">
        <v>45148</v>
      </c>
      <c r="JMY120" s="30" t="s">
        <v>277</v>
      </c>
      <c r="JMZ120" s="42" t="s">
        <v>276</v>
      </c>
      <c r="JNA120" s="43">
        <v>9328249</v>
      </c>
      <c r="JNB120" s="43">
        <v>8992634</v>
      </c>
      <c r="JNC120" s="101" t="s">
        <v>18</v>
      </c>
      <c r="JND120" s="54">
        <f>335040000*33.33/100</f>
        <v>111668832</v>
      </c>
      <c r="JNE120" s="44">
        <v>25</v>
      </c>
      <c r="JNF120" s="54">
        <f>JND120*0.75</f>
        <v>83751624</v>
      </c>
      <c r="JNG120" s="47">
        <f>241490000*33.33/100</f>
        <v>80488617</v>
      </c>
      <c r="JNH120" s="44">
        <v>25</v>
      </c>
      <c r="JNI120" s="47">
        <f>JNG120*0.75</f>
        <v>60366462.75</v>
      </c>
      <c r="JNJ120" s="54">
        <f>JNF120+JNI120</f>
        <v>144118086.75</v>
      </c>
      <c r="JNK120" s="54">
        <v>100000000</v>
      </c>
      <c r="JNL120" s="50" t="s">
        <v>40</v>
      </c>
      <c r="JNM120" s="124" t="s">
        <v>278</v>
      </c>
      <c r="JNN120" s="4">
        <v>45148</v>
      </c>
      <c r="JNO120" s="30" t="s">
        <v>277</v>
      </c>
      <c r="JNP120" s="42" t="s">
        <v>276</v>
      </c>
      <c r="JNQ120" s="43">
        <v>9328249</v>
      </c>
      <c r="JNR120" s="43">
        <v>8992634</v>
      </c>
      <c r="JNS120" s="101" t="s">
        <v>18</v>
      </c>
      <c r="JNT120" s="54">
        <f>335040000*33.33/100</f>
        <v>111668832</v>
      </c>
      <c r="JNU120" s="44">
        <v>25</v>
      </c>
      <c r="JNV120" s="54">
        <f>JNT120*0.75</f>
        <v>83751624</v>
      </c>
      <c r="JNW120" s="47">
        <f>241490000*33.33/100</f>
        <v>80488617</v>
      </c>
      <c r="JNX120" s="44">
        <v>25</v>
      </c>
      <c r="JNY120" s="47">
        <f>JNW120*0.75</f>
        <v>60366462.75</v>
      </c>
      <c r="JNZ120" s="54">
        <f>JNV120+JNY120</f>
        <v>144118086.75</v>
      </c>
      <c r="JOA120" s="54">
        <v>100000000</v>
      </c>
      <c r="JOB120" s="50" t="s">
        <v>40</v>
      </c>
      <c r="JOC120" s="124" t="s">
        <v>278</v>
      </c>
      <c r="JOD120" s="4">
        <v>45148</v>
      </c>
      <c r="JOE120" s="30" t="s">
        <v>277</v>
      </c>
      <c r="JOF120" s="42" t="s">
        <v>276</v>
      </c>
      <c r="JOG120" s="43">
        <v>9328249</v>
      </c>
      <c r="JOH120" s="43">
        <v>8992634</v>
      </c>
      <c r="JOI120" s="101" t="s">
        <v>18</v>
      </c>
      <c r="JOJ120" s="54">
        <f>335040000*33.33/100</f>
        <v>111668832</v>
      </c>
      <c r="JOK120" s="44">
        <v>25</v>
      </c>
      <c r="JOL120" s="54">
        <f>JOJ120*0.75</f>
        <v>83751624</v>
      </c>
      <c r="JOM120" s="47">
        <f>241490000*33.33/100</f>
        <v>80488617</v>
      </c>
      <c r="JON120" s="44">
        <v>25</v>
      </c>
      <c r="JOO120" s="47">
        <f>JOM120*0.75</f>
        <v>60366462.75</v>
      </c>
      <c r="JOP120" s="54">
        <f>JOL120+JOO120</f>
        <v>144118086.75</v>
      </c>
      <c r="JOQ120" s="54">
        <v>100000000</v>
      </c>
      <c r="JOR120" s="50" t="s">
        <v>40</v>
      </c>
      <c r="JOS120" s="124" t="s">
        <v>278</v>
      </c>
      <c r="JOT120" s="4">
        <v>45148</v>
      </c>
      <c r="JOU120" s="30" t="s">
        <v>277</v>
      </c>
      <c r="JOV120" s="42" t="s">
        <v>276</v>
      </c>
      <c r="JOW120" s="43">
        <v>9328249</v>
      </c>
      <c r="JOX120" s="43">
        <v>8992634</v>
      </c>
      <c r="JOY120" s="101" t="s">
        <v>18</v>
      </c>
      <c r="JOZ120" s="54">
        <f>335040000*33.33/100</f>
        <v>111668832</v>
      </c>
      <c r="JPA120" s="44">
        <v>25</v>
      </c>
      <c r="JPB120" s="54">
        <f>JOZ120*0.75</f>
        <v>83751624</v>
      </c>
      <c r="JPC120" s="47">
        <f>241490000*33.33/100</f>
        <v>80488617</v>
      </c>
      <c r="JPD120" s="44">
        <v>25</v>
      </c>
      <c r="JPE120" s="47">
        <f>JPC120*0.75</f>
        <v>60366462.75</v>
      </c>
      <c r="JPF120" s="54">
        <f>JPB120+JPE120</f>
        <v>144118086.75</v>
      </c>
      <c r="JPG120" s="54">
        <v>100000000</v>
      </c>
      <c r="JPH120" s="50" t="s">
        <v>40</v>
      </c>
      <c r="JPI120" s="124" t="s">
        <v>278</v>
      </c>
      <c r="JPJ120" s="4">
        <v>45148</v>
      </c>
      <c r="JPK120" s="30" t="s">
        <v>277</v>
      </c>
      <c r="JPL120" s="42" t="s">
        <v>276</v>
      </c>
      <c r="JPM120" s="43">
        <v>9328249</v>
      </c>
      <c r="JPN120" s="43">
        <v>8992634</v>
      </c>
      <c r="JPO120" s="101" t="s">
        <v>18</v>
      </c>
      <c r="JPP120" s="54">
        <f>335040000*33.33/100</f>
        <v>111668832</v>
      </c>
      <c r="JPQ120" s="44">
        <v>25</v>
      </c>
      <c r="JPR120" s="54">
        <f>JPP120*0.75</f>
        <v>83751624</v>
      </c>
      <c r="JPS120" s="47">
        <f>241490000*33.33/100</f>
        <v>80488617</v>
      </c>
      <c r="JPT120" s="44">
        <v>25</v>
      </c>
      <c r="JPU120" s="47">
        <f>JPS120*0.75</f>
        <v>60366462.75</v>
      </c>
      <c r="JPV120" s="54">
        <f>JPR120+JPU120</f>
        <v>144118086.75</v>
      </c>
      <c r="JPW120" s="54">
        <v>100000000</v>
      </c>
      <c r="JPX120" s="50" t="s">
        <v>40</v>
      </c>
      <c r="JPY120" s="124" t="s">
        <v>278</v>
      </c>
      <c r="JPZ120" s="4">
        <v>45148</v>
      </c>
      <c r="JQA120" s="30" t="s">
        <v>277</v>
      </c>
      <c r="JQB120" s="42" t="s">
        <v>276</v>
      </c>
      <c r="JQC120" s="43">
        <v>9328249</v>
      </c>
      <c r="JQD120" s="43">
        <v>8992634</v>
      </c>
      <c r="JQE120" s="101" t="s">
        <v>18</v>
      </c>
      <c r="JQF120" s="54">
        <f>335040000*33.33/100</f>
        <v>111668832</v>
      </c>
      <c r="JQG120" s="44">
        <v>25</v>
      </c>
      <c r="JQH120" s="54">
        <f>JQF120*0.75</f>
        <v>83751624</v>
      </c>
      <c r="JQI120" s="47">
        <f>241490000*33.33/100</f>
        <v>80488617</v>
      </c>
      <c r="JQJ120" s="44">
        <v>25</v>
      </c>
      <c r="JQK120" s="47">
        <f>JQI120*0.75</f>
        <v>60366462.75</v>
      </c>
      <c r="JQL120" s="54">
        <f>JQH120+JQK120</f>
        <v>144118086.75</v>
      </c>
      <c r="JQM120" s="54">
        <v>100000000</v>
      </c>
      <c r="JQN120" s="50" t="s">
        <v>40</v>
      </c>
      <c r="JQO120" s="124" t="s">
        <v>278</v>
      </c>
      <c r="JQP120" s="4">
        <v>45148</v>
      </c>
      <c r="JQQ120" s="30" t="s">
        <v>277</v>
      </c>
      <c r="JQR120" s="42" t="s">
        <v>276</v>
      </c>
      <c r="JQS120" s="43">
        <v>9328249</v>
      </c>
      <c r="JQT120" s="43">
        <v>8992634</v>
      </c>
      <c r="JQU120" s="101" t="s">
        <v>18</v>
      </c>
      <c r="JQV120" s="54">
        <f>335040000*33.33/100</f>
        <v>111668832</v>
      </c>
      <c r="JQW120" s="44">
        <v>25</v>
      </c>
      <c r="JQX120" s="54">
        <f>JQV120*0.75</f>
        <v>83751624</v>
      </c>
      <c r="JQY120" s="47">
        <f>241490000*33.33/100</f>
        <v>80488617</v>
      </c>
      <c r="JQZ120" s="44">
        <v>25</v>
      </c>
      <c r="JRA120" s="47">
        <f>JQY120*0.75</f>
        <v>60366462.75</v>
      </c>
      <c r="JRB120" s="54">
        <f>JQX120+JRA120</f>
        <v>144118086.75</v>
      </c>
      <c r="JRC120" s="54">
        <v>100000000</v>
      </c>
      <c r="JRD120" s="50" t="s">
        <v>40</v>
      </c>
      <c r="JRE120" s="124" t="s">
        <v>278</v>
      </c>
      <c r="JRF120" s="4">
        <v>45148</v>
      </c>
      <c r="JRG120" s="30" t="s">
        <v>277</v>
      </c>
      <c r="JRH120" s="42" t="s">
        <v>276</v>
      </c>
      <c r="JRI120" s="43">
        <v>9328249</v>
      </c>
      <c r="JRJ120" s="43">
        <v>8992634</v>
      </c>
      <c r="JRK120" s="101" t="s">
        <v>18</v>
      </c>
      <c r="JRL120" s="54">
        <f>335040000*33.33/100</f>
        <v>111668832</v>
      </c>
      <c r="JRM120" s="44">
        <v>25</v>
      </c>
      <c r="JRN120" s="54">
        <f>JRL120*0.75</f>
        <v>83751624</v>
      </c>
      <c r="JRO120" s="47">
        <f>241490000*33.33/100</f>
        <v>80488617</v>
      </c>
      <c r="JRP120" s="44">
        <v>25</v>
      </c>
      <c r="JRQ120" s="47">
        <f>JRO120*0.75</f>
        <v>60366462.75</v>
      </c>
      <c r="JRR120" s="54">
        <f>JRN120+JRQ120</f>
        <v>144118086.75</v>
      </c>
      <c r="JRS120" s="54">
        <v>100000000</v>
      </c>
      <c r="JRT120" s="50" t="s">
        <v>40</v>
      </c>
      <c r="JRU120" s="124" t="s">
        <v>278</v>
      </c>
      <c r="JRV120" s="4">
        <v>45148</v>
      </c>
      <c r="JRW120" s="30" t="s">
        <v>277</v>
      </c>
      <c r="JRX120" s="42" t="s">
        <v>276</v>
      </c>
      <c r="JRY120" s="43">
        <v>9328249</v>
      </c>
      <c r="JRZ120" s="43">
        <v>8992634</v>
      </c>
      <c r="JSA120" s="101" t="s">
        <v>18</v>
      </c>
      <c r="JSB120" s="54">
        <f>335040000*33.33/100</f>
        <v>111668832</v>
      </c>
      <c r="JSC120" s="44">
        <v>25</v>
      </c>
      <c r="JSD120" s="54">
        <f>JSB120*0.75</f>
        <v>83751624</v>
      </c>
      <c r="JSE120" s="47">
        <f>241490000*33.33/100</f>
        <v>80488617</v>
      </c>
      <c r="JSF120" s="44">
        <v>25</v>
      </c>
      <c r="JSG120" s="47">
        <f>JSE120*0.75</f>
        <v>60366462.75</v>
      </c>
      <c r="JSH120" s="54">
        <f>JSD120+JSG120</f>
        <v>144118086.75</v>
      </c>
      <c r="JSI120" s="54">
        <v>100000000</v>
      </c>
      <c r="JSJ120" s="50" t="s">
        <v>40</v>
      </c>
      <c r="JSK120" s="124" t="s">
        <v>278</v>
      </c>
      <c r="JSL120" s="4">
        <v>45148</v>
      </c>
      <c r="JSM120" s="30" t="s">
        <v>277</v>
      </c>
      <c r="JSN120" s="42" t="s">
        <v>276</v>
      </c>
      <c r="JSO120" s="43">
        <v>9328249</v>
      </c>
      <c r="JSP120" s="43">
        <v>8992634</v>
      </c>
      <c r="JSQ120" s="101" t="s">
        <v>18</v>
      </c>
      <c r="JSR120" s="54">
        <f>335040000*33.33/100</f>
        <v>111668832</v>
      </c>
      <c r="JSS120" s="44">
        <v>25</v>
      </c>
      <c r="JST120" s="54">
        <f>JSR120*0.75</f>
        <v>83751624</v>
      </c>
      <c r="JSU120" s="47">
        <f>241490000*33.33/100</f>
        <v>80488617</v>
      </c>
      <c r="JSV120" s="44">
        <v>25</v>
      </c>
      <c r="JSW120" s="47">
        <f>JSU120*0.75</f>
        <v>60366462.75</v>
      </c>
      <c r="JSX120" s="54">
        <f>JST120+JSW120</f>
        <v>144118086.75</v>
      </c>
      <c r="JSY120" s="54">
        <v>100000000</v>
      </c>
      <c r="JSZ120" s="50" t="s">
        <v>40</v>
      </c>
      <c r="JTA120" s="124" t="s">
        <v>278</v>
      </c>
      <c r="JTB120" s="4">
        <v>45148</v>
      </c>
      <c r="JTC120" s="30" t="s">
        <v>277</v>
      </c>
      <c r="JTD120" s="42" t="s">
        <v>276</v>
      </c>
      <c r="JTE120" s="43">
        <v>9328249</v>
      </c>
      <c r="JTF120" s="43">
        <v>8992634</v>
      </c>
      <c r="JTG120" s="101" t="s">
        <v>18</v>
      </c>
      <c r="JTH120" s="54">
        <f>335040000*33.33/100</f>
        <v>111668832</v>
      </c>
      <c r="JTI120" s="44">
        <v>25</v>
      </c>
      <c r="JTJ120" s="54">
        <f>JTH120*0.75</f>
        <v>83751624</v>
      </c>
      <c r="JTK120" s="47">
        <f>241490000*33.33/100</f>
        <v>80488617</v>
      </c>
      <c r="JTL120" s="44">
        <v>25</v>
      </c>
      <c r="JTM120" s="47">
        <f>JTK120*0.75</f>
        <v>60366462.75</v>
      </c>
      <c r="JTN120" s="54">
        <f>JTJ120+JTM120</f>
        <v>144118086.75</v>
      </c>
      <c r="JTO120" s="54">
        <v>100000000</v>
      </c>
      <c r="JTP120" s="50" t="s">
        <v>40</v>
      </c>
      <c r="JTQ120" s="124" t="s">
        <v>278</v>
      </c>
      <c r="JTR120" s="4">
        <v>45148</v>
      </c>
      <c r="JTS120" s="30" t="s">
        <v>277</v>
      </c>
      <c r="JTT120" s="42" t="s">
        <v>276</v>
      </c>
      <c r="JTU120" s="43">
        <v>9328249</v>
      </c>
      <c r="JTV120" s="43">
        <v>8992634</v>
      </c>
      <c r="JTW120" s="101" t="s">
        <v>18</v>
      </c>
      <c r="JTX120" s="54">
        <f>335040000*33.33/100</f>
        <v>111668832</v>
      </c>
      <c r="JTY120" s="44">
        <v>25</v>
      </c>
      <c r="JTZ120" s="54">
        <f>JTX120*0.75</f>
        <v>83751624</v>
      </c>
      <c r="JUA120" s="47">
        <f>241490000*33.33/100</f>
        <v>80488617</v>
      </c>
      <c r="JUB120" s="44">
        <v>25</v>
      </c>
      <c r="JUC120" s="47">
        <f>JUA120*0.75</f>
        <v>60366462.75</v>
      </c>
      <c r="JUD120" s="54">
        <f>JTZ120+JUC120</f>
        <v>144118086.75</v>
      </c>
      <c r="JUE120" s="54">
        <v>100000000</v>
      </c>
      <c r="JUF120" s="50" t="s">
        <v>40</v>
      </c>
      <c r="JUG120" s="124" t="s">
        <v>278</v>
      </c>
      <c r="JUH120" s="4">
        <v>45148</v>
      </c>
      <c r="JUI120" s="30" t="s">
        <v>277</v>
      </c>
      <c r="JUJ120" s="42" t="s">
        <v>276</v>
      </c>
      <c r="JUK120" s="43">
        <v>9328249</v>
      </c>
      <c r="JUL120" s="43">
        <v>8992634</v>
      </c>
      <c r="JUM120" s="101" t="s">
        <v>18</v>
      </c>
      <c r="JUN120" s="54">
        <f>335040000*33.33/100</f>
        <v>111668832</v>
      </c>
      <c r="JUO120" s="44">
        <v>25</v>
      </c>
      <c r="JUP120" s="54">
        <f>JUN120*0.75</f>
        <v>83751624</v>
      </c>
      <c r="JUQ120" s="47">
        <f>241490000*33.33/100</f>
        <v>80488617</v>
      </c>
      <c r="JUR120" s="44">
        <v>25</v>
      </c>
      <c r="JUS120" s="47">
        <f>JUQ120*0.75</f>
        <v>60366462.75</v>
      </c>
      <c r="JUT120" s="54">
        <f>JUP120+JUS120</f>
        <v>144118086.75</v>
      </c>
      <c r="JUU120" s="54">
        <v>100000000</v>
      </c>
      <c r="JUV120" s="50" t="s">
        <v>40</v>
      </c>
      <c r="JUW120" s="124" t="s">
        <v>278</v>
      </c>
      <c r="JUX120" s="4">
        <v>45148</v>
      </c>
      <c r="JUY120" s="30" t="s">
        <v>277</v>
      </c>
      <c r="JUZ120" s="42" t="s">
        <v>276</v>
      </c>
      <c r="JVA120" s="43">
        <v>9328249</v>
      </c>
      <c r="JVB120" s="43">
        <v>8992634</v>
      </c>
      <c r="JVC120" s="101" t="s">
        <v>18</v>
      </c>
      <c r="JVD120" s="54">
        <f>335040000*33.33/100</f>
        <v>111668832</v>
      </c>
      <c r="JVE120" s="44">
        <v>25</v>
      </c>
      <c r="JVF120" s="54">
        <f>JVD120*0.75</f>
        <v>83751624</v>
      </c>
      <c r="JVG120" s="47">
        <f>241490000*33.33/100</f>
        <v>80488617</v>
      </c>
      <c r="JVH120" s="44">
        <v>25</v>
      </c>
      <c r="JVI120" s="47">
        <f>JVG120*0.75</f>
        <v>60366462.75</v>
      </c>
      <c r="JVJ120" s="54">
        <f>JVF120+JVI120</f>
        <v>144118086.75</v>
      </c>
      <c r="JVK120" s="54">
        <v>100000000</v>
      </c>
      <c r="JVL120" s="50" t="s">
        <v>40</v>
      </c>
      <c r="JVM120" s="124" t="s">
        <v>278</v>
      </c>
      <c r="JVN120" s="4">
        <v>45148</v>
      </c>
      <c r="JVO120" s="30" t="s">
        <v>277</v>
      </c>
      <c r="JVP120" s="42" t="s">
        <v>276</v>
      </c>
      <c r="JVQ120" s="43">
        <v>9328249</v>
      </c>
      <c r="JVR120" s="43">
        <v>8992634</v>
      </c>
      <c r="JVS120" s="101" t="s">
        <v>18</v>
      </c>
      <c r="JVT120" s="54">
        <f>335040000*33.33/100</f>
        <v>111668832</v>
      </c>
      <c r="JVU120" s="44">
        <v>25</v>
      </c>
      <c r="JVV120" s="54">
        <f>JVT120*0.75</f>
        <v>83751624</v>
      </c>
      <c r="JVW120" s="47">
        <f>241490000*33.33/100</f>
        <v>80488617</v>
      </c>
      <c r="JVX120" s="44">
        <v>25</v>
      </c>
      <c r="JVY120" s="47">
        <f>JVW120*0.75</f>
        <v>60366462.75</v>
      </c>
      <c r="JVZ120" s="54">
        <f>JVV120+JVY120</f>
        <v>144118086.75</v>
      </c>
      <c r="JWA120" s="54">
        <v>100000000</v>
      </c>
      <c r="JWB120" s="50" t="s">
        <v>40</v>
      </c>
      <c r="JWC120" s="124" t="s">
        <v>278</v>
      </c>
      <c r="JWD120" s="4">
        <v>45148</v>
      </c>
      <c r="JWE120" s="30" t="s">
        <v>277</v>
      </c>
      <c r="JWF120" s="42" t="s">
        <v>276</v>
      </c>
      <c r="JWG120" s="43">
        <v>9328249</v>
      </c>
      <c r="JWH120" s="43">
        <v>8992634</v>
      </c>
      <c r="JWI120" s="101" t="s">
        <v>18</v>
      </c>
      <c r="JWJ120" s="54">
        <f>335040000*33.33/100</f>
        <v>111668832</v>
      </c>
      <c r="JWK120" s="44">
        <v>25</v>
      </c>
      <c r="JWL120" s="54">
        <f>JWJ120*0.75</f>
        <v>83751624</v>
      </c>
      <c r="JWM120" s="47">
        <f>241490000*33.33/100</f>
        <v>80488617</v>
      </c>
      <c r="JWN120" s="44">
        <v>25</v>
      </c>
      <c r="JWO120" s="47">
        <f>JWM120*0.75</f>
        <v>60366462.75</v>
      </c>
      <c r="JWP120" s="54">
        <f>JWL120+JWO120</f>
        <v>144118086.75</v>
      </c>
      <c r="JWQ120" s="54">
        <v>100000000</v>
      </c>
      <c r="JWR120" s="50" t="s">
        <v>40</v>
      </c>
      <c r="JWS120" s="124" t="s">
        <v>278</v>
      </c>
      <c r="JWT120" s="4">
        <v>45148</v>
      </c>
      <c r="JWU120" s="30" t="s">
        <v>277</v>
      </c>
      <c r="JWV120" s="42" t="s">
        <v>276</v>
      </c>
      <c r="JWW120" s="43">
        <v>9328249</v>
      </c>
      <c r="JWX120" s="43">
        <v>8992634</v>
      </c>
      <c r="JWY120" s="101" t="s">
        <v>18</v>
      </c>
      <c r="JWZ120" s="54">
        <f>335040000*33.33/100</f>
        <v>111668832</v>
      </c>
      <c r="JXA120" s="44">
        <v>25</v>
      </c>
      <c r="JXB120" s="54">
        <f>JWZ120*0.75</f>
        <v>83751624</v>
      </c>
      <c r="JXC120" s="47">
        <f>241490000*33.33/100</f>
        <v>80488617</v>
      </c>
      <c r="JXD120" s="44">
        <v>25</v>
      </c>
      <c r="JXE120" s="47">
        <f>JXC120*0.75</f>
        <v>60366462.75</v>
      </c>
      <c r="JXF120" s="54">
        <f>JXB120+JXE120</f>
        <v>144118086.75</v>
      </c>
      <c r="JXG120" s="54">
        <v>100000000</v>
      </c>
      <c r="JXH120" s="50" t="s">
        <v>40</v>
      </c>
      <c r="JXI120" s="124" t="s">
        <v>278</v>
      </c>
      <c r="JXJ120" s="4">
        <v>45148</v>
      </c>
      <c r="JXK120" s="30" t="s">
        <v>277</v>
      </c>
      <c r="JXL120" s="42" t="s">
        <v>276</v>
      </c>
      <c r="JXM120" s="43">
        <v>9328249</v>
      </c>
      <c r="JXN120" s="43">
        <v>8992634</v>
      </c>
      <c r="JXO120" s="101" t="s">
        <v>18</v>
      </c>
      <c r="JXP120" s="54">
        <f>335040000*33.33/100</f>
        <v>111668832</v>
      </c>
      <c r="JXQ120" s="44">
        <v>25</v>
      </c>
      <c r="JXR120" s="54">
        <f>JXP120*0.75</f>
        <v>83751624</v>
      </c>
      <c r="JXS120" s="47">
        <f>241490000*33.33/100</f>
        <v>80488617</v>
      </c>
      <c r="JXT120" s="44">
        <v>25</v>
      </c>
      <c r="JXU120" s="47">
        <f>JXS120*0.75</f>
        <v>60366462.75</v>
      </c>
      <c r="JXV120" s="54">
        <f>JXR120+JXU120</f>
        <v>144118086.75</v>
      </c>
      <c r="JXW120" s="54">
        <v>100000000</v>
      </c>
      <c r="JXX120" s="50" t="s">
        <v>40</v>
      </c>
      <c r="JXY120" s="124" t="s">
        <v>278</v>
      </c>
      <c r="JXZ120" s="4">
        <v>45148</v>
      </c>
      <c r="JYA120" s="30" t="s">
        <v>277</v>
      </c>
      <c r="JYB120" s="42" t="s">
        <v>276</v>
      </c>
      <c r="JYC120" s="43">
        <v>9328249</v>
      </c>
      <c r="JYD120" s="43">
        <v>8992634</v>
      </c>
      <c r="JYE120" s="101" t="s">
        <v>18</v>
      </c>
      <c r="JYF120" s="54">
        <f>335040000*33.33/100</f>
        <v>111668832</v>
      </c>
      <c r="JYG120" s="44">
        <v>25</v>
      </c>
      <c r="JYH120" s="54">
        <f>JYF120*0.75</f>
        <v>83751624</v>
      </c>
      <c r="JYI120" s="47">
        <f>241490000*33.33/100</f>
        <v>80488617</v>
      </c>
      <c r="JYJ120" s="44">
        <v>25</v>
      </c>
      <c r="JYK120" s="47">
        <f>JYI120*0.75</f>
        <v>60366462.75</v>
      </c>
      <c r="JYL120" s="54">
        <f>JYH120+JYK120</f>
        <v>144118086.75</v>
      </c>
      <c r="JYM120" s="54">
        <v>100000000</v>
      </c>
      <c r="JYN120" s="50" t="s">
        <v>40</v>
      </c>
      <c r="JYO120" s="124" t="s">
        <v>278</v>
      </c>
      <c r="JYP120" s="4">
        <v>45148</v>
      </c>
      <c r="JYQ120" s="30" t="s">
        <v>277</v>
      </c>
      <c r="JYR120" s="42" t="s">
        <v>276</v>
      </c>
      <c r="JYS120" s="43">
        <v>9328249</v>
      </c>
      <c r="JYT120" s="43">
        <v>8992634</v>
      </c>
      <c r="JYU120" s="101" t="s">
        <v>18</v>
      </c>
      <c r="JYV120" s="54">
        <f>335040000*33.33/100</f>
        <v>111668832</v>
      </c>
      <c r="JYW120" s="44">
        <v>25</v>
      </c>
      <c r="JYX120" s="54">
        <f>JYV120*0.75</f>
        <v>83751624</v>
      </c>
      <c r="JYY120" s="47">
        <f>241490000*33.33/100</f>
        <v>80488617</v>
      </c>
      <c r="JYZ120" s="44">
        <v>25</v>
      </c>
      <c r="JZA120" s="47">
        <f>JYY120*0.75</f>
        <v>60366462.75</v>
      </c>
      <c r="JZB120" s="54">
        <f>JYX120+JZA120</f>
        <v>144118086.75</v>
      </c>
      <c r="JZC120" s="54">
        <v>100000000</v>
      </c>
      <c r="JZD120" s="50" t="s">
        <v>40</v>
      </c>
      <c r="JZE120" s="124" t="s">
        <v>278</v>
      </c>
      <c r="JZF120" s="4">
        <v>45148</v>
      </c>
      <c r="JZG120" s="30" t="s">
        <v>277</v>
      </c>
      <c r="JZH120" s="42" t="s">
        <v>276</v>
      </c>
      <c r="JZI120" s="43">
        <v>9328249</v>
      </c>
      <c r="JZJ120" s="43">
        <v>8992634</v>
      </c>
      <c r="JZK120" s="101" t="s">
        <v>18</v>
      </c>
      <c r="JZL120" s="54">
        <f>335040000*33.33/100</f>
        <v>111668832</v>
      </c>
      <c r="JZM120" s="44">
        <v>25</v>
      </c>
      <c r="JZN120" s="54">
        <f>JZL120*0.75</f>
        <v>83751624</v>
      </c>
      <c r="JZO120" s="47">
        <f>241490000*33.33/100</f>
        <v>80488617</v>
      </c>
      <c r="JZP120" s="44">
        <v>25</v>
      </c>
      <c r="JZQ120" s="47">
        <f>JZO120*0.75</f>
        <v>60366462.75</v>
      </c>
      <c r="JZR120" s="54">
        <f>JZN120+JZQ120</f>
        <v>144118086.75</v>
      </c>
      <c r="JZS120" s="54">
        <v>100000000</v>
      </c>
      <c r="JZT120" s="50" t="s">
        <v>40</v>
      </c>
      <c r="JZU120" s="124" t="s">
        <v>278</v>
      </c>
      <c r="JZV120" s="4">
        <v>45148</v>
      </c>
      <c r="JZW120" s="30" t="s">
        <v>277</v>
      </c>
      <c r="JZX120" s="42" t="s">
        <v>276</v>
      </c>
      <c r="JZY120" s="43">
        <v>9328249</v>
      </c>
      <c r="JZZ120" s="43">
        <v>8992634</v>
      </c>
      <c r="KAA120" s="101" t="s">
        <v>18</v>
      </c>
      <c r="KAB120" s="54">
        <f>335040000*33.33/100</f>
        <v>111668832</v>
      </c>
      <c r="KAC120" s="44">
        <v>25</v>
      </c>
      <c r="KAD120" s="54">
        <f>KAB120*0.75</f>
        <v>83751624</v>
      </c>
      <c r="KAE120" s="47">
        <f>241490000*33.33/100</f>
        <v>80488617</v>
      </c>
      <c r="KAF120" s="44">
        <v>25</v>
      </c>
      <c r="KAG120" s="47">
        <f>KAE120*0.75</f>
        <v>60366462.75</v>
      </c>
      <c r="KAH120" s="54">
        <f>KAD120+KAG120</f>
        <v>144118086.75</v>
      </c>
      <c r="KAI120" s="54">
        <v>100000000</v>
      </c>
      <c r="KAJ120" s="50" t="s">
        <v>40</v>
      </c>
      <c r="KAK120" s="124" t="s">
        <v>278</v>
      </c>
      <c r="KAL120" s="4">
        <v>45148</v>
      </c>
      <c r="KAM120" s="30" t="s">
        <v>277</v>
      </c>
      <c r="KAN120" s="42" t="s">
        <v>276</v>
      </c>
      <c r="KAO120" s="43">
        <v>9328249</v>
      </c>
      <c r="KAP120" s="43">
        <v>8992634</v>
      </c>
      <c r="KAQ120" s="101" t="s">
        <v>18</v>
      </c>
      <c r="KAR120" s="54">
        <f>335040000*33.33/100</f>
        <v>111668832</v>
      </c>
      <c r="KAS120" s="44">
        <v>25</v>
      </c>
      <c r="KAT120" s="54">
        <f>KAR120*0.75</f>
        <v>83751624</v>
      </c>
      <c r="KAU120" s="47">
        <f>241490000*33.33/100</f>
        <v>80488617</v>
      </c>
      <c r="KAV120" s="44">
        <v>25</v>
      </c>
      <c r="KAW120" s="47">
        <f>KAU120*0.75</f>
        <v>60366462.75</v>
      </c>
      <c r="KAX120" s="54">
        <f>KAT120+KAW120</f>
        <v>144118086.75</v>
      </c>
      <c r="KAY120" s="54">
        <v>100000000</v>
      </c>
      <c r="KAZ120" s="50" t="s">
        <v>40</v>
      </c>
      <c r="KBA120" s="124" t="s">
        <v>278</v>
      </c>
      <c r="KBB120" s="4">
        <v>45148</v>
      </c>
      <c r="KBC120" s="30" t="s">
        <v>277</v>
      </c>
      <c r="KBD120" s="42" t="s">
        <v>276</v>
      </c>
      <c r="KBE120" s="43">
        <v>9328249</v>
      </c>
      <c r="KBF120" s="43">
        <v>8992634</v>
      </c>
      <c r="KBG120" s="101" t="s">
        <v>18</v>
      </c>
      <c r="KBH120" s="54">
        <f>335040000*33.33/100</f>
        <v>111668832</v>
      </c>
      <c r="KBI120" s="44">
        <v>25</v>
      </c>
      <c r="KBJ120" s="54">
        <f>KBH120*0.75</f>
        <v>83751624</v>
      </c>
      <c r="KBK120" s="47">
        <f>241490000*33.33/100</f>
        <v>80488617</v>
      </c>
      <c r="KBL120" s="44">
        <v>25</v>
      </c>
      <c r="KBM120" s="47">
        <f>KBK120*0.75</f>
        <v>60366462.75</v>
      </c>
      <c r="KBN120" s="54">
        <f>KBJ120+KBM120</f>
        <v>144118086.75</v>
      </c>
      <c r="KBO120" s="54">
        <v>100000000</v>
      </c>
      <c r="KBP120" s="50" t="s">
        <v>40</v>
      </c>
      <c r="KBQ120" s="124" t="s">
        <v>278</v>
      </c>
      <c r="KBR120" s="4">
        <v>45148</v>
      </c>
      <c r="KBS120" s="30" t="s">
        <v>277</v>
      </c>
      <c r="KBT120" s="42" t="s">
        <v>276</v>
      </c>
      <c r="KBU120" s="43">
        <v>9328249</v>
      </c>
      <c r="KBV120" s="43">
        <v>8992634</v>
      </c>
      <c r="KBW120" s="101" t="s">
        <v>18</v>
      </c>
      <c r="KBX120" s="54">
        <f>335040000*33.33/100</f>
        <v>111668832</v>
      </c>
      <c r="KBY120" s="44">
        <v>25</v>
      </c>
      <c r="KBZ120" s="54">
        <f>KBX120*0.75</f>
        <v>83751624</v>
      </c>
      <c r="KCA120" s="47">
        <f>241490000*33.33/100</f>
        <v>80488617</v>
      </c>
      <c r="KCB120" s="44">
        <v>25</v>
      </c>
      <c r="KCC120" s="47">
        <f>KCA120*0.75</f>
        <v>60366462.75</v>
      </c>
      <c r="KCD120" s="54">
        <f>KBZ120+KCC120</f>
        <v>144118086.75</v>
      </c>
      <c r="KCE120" s="54">
        <v>100000000</v>
      </c>
      <c r="KCF120" s="50" t="s">
        <v>40</v>
      </c>
      <c r="KCG120" s="124" t="s">
        <v>278</v>
      </c>
      <c r="KCH120" s="4">
        <v>45148</v>
      </c>
      <c r="KCI120" s="30" t="s">
        <v>277</v>
      </c>
      <c r="KCJ120" s="42" t="s">
        <v>276</v>
      </c>
      <c r="KCK120" s="43">
        <v>9328249</v>
      </c>
      <c r="KCL120" s="43">
        <v>8992634</v>
      </c>
      <c r="KCM120" s="101" t="s">
        <v>18</v>
      </c>
      <c r="KCN120" s="54">
        <f>335040000*33.33/100</f>
        <v>111668832</v>
      </c>
      <c r="KCO120" s="44">
        <v>25</v>
      </c>
      <c r="KCP120" s="54">
        <f>KCN120*0.75</f>
        <v>83751624</v>
      </c>
      <c r="KCQ120" s="47">
        <f>241490000*33.33/100</f>
        <v>80488617</v>
      </c>
      <c r="KCR120" s="44">
        <v>25</v>
      </c>
      <c r="KCS120" s="47">
        <f>KCQ120*0.75</f>
        <v>60366462.75</v>
      </c>
      <c r="KCT120" s="54">
        <f>KCP120+KCS120</f>
        <v>144118086.75</v>
      </c>
      <c r="KCU120" s="54">
        <v>100000000</v>
      </c>
      <c r="KCV120" s="50" t="s">
        <v>40</v>
      </c>
      <c r="KCW120" s="124" t="s">
        <v>278</v>
      </c>
      <c r="KCX120" s="4">
        <v>45148</v>
      </c>
      <c r="KCY120" s="30" t="s">
        <v>277</v>
      </c>
      <c r="KCZ120" s="42" t="s">
        <v>276</v>
      </c>
      <c r="KDA120" s="43">
        <v>9328249</v>
      </c>
      <c r="KDB120" s="43">
        <v>8992634</v>
      </c>
      <c r="KDC120" s="101" t="s">
        <v>18</v>
      </c>
      <c r="KDD120" s="54">
        <f>335040000*33.33/100</f>
        <v>111668832</v>
      </c>
      <c r="KDE120" s="44">
        <v>25</v>
      </c>
      <c r="KDF120" s="54">
        <f>KDD120*0.75</f>
        <v>83751624</v>
      </c>
      <c r="KDG120" s="47">
        <f>241490000*33.33/100</f>
        <v>80488617</v>
      </c>
      <c r="KDH120" s="44">
        <v>25</v>
      </c>
      <c r="KDI120" s="47">
        <f>KDG120*0.75</f>
        <v>60366462.75</v>
      </c>
      <c r="KDJ120" s="54">
        <f>KDF120+KDI120</f>
        <v>144118086.75</v>
      </c>
      <c r="KDK120" s="54">
        <v>100000000</v>
      </c>
      <c r="KDL120" s="50" t="s">
        <v>40</v>
      </c>
      <c r="KDM120" s="124" t="s">
        <v>278</v>
      </c>
      <c r="KDN120" s="4">
        <v>45148</v>
      </c>
      <c r="KDO120" s="30" t="s">
        <v>277</v>
      </c>
      <c r="KDP120" s="42" t="s">
        <v>276</v>
      </c>
      <c r="KDQ120" s="43">
        <v>9328249</v>
      </c>
      <c r="KDR120" s="43">
        <v>8992634</v>
      </c>
      <c r="KDS120" s="101" t="s">
        <v>18</v>
      </c>
      <c r="KDT120" s="54">
        <f>335040000*33.33/100</f>
        <v>111668832</v>
      </c>
      <c r="KDU120" s="44">
        <v>25</v>
      </c>
      <c r="KDV120" s="54">
        <f>KDT120*0.75</f>
        <v>83751624</v>
      </c>
      <c r="KDW120" s="47">
        <f>241490000*33.33/100</f>
        <v>80488617</v>
      </c>
      <c r="KDX120" s="44">
        <v>25</v>
      </c>
      <c r="KDY120" s="47">
        <f>KDW120*0.75</f>
        <v>60366462.75</v>
      </c>
      <c r="KDZ120" s="54">
        <f>KDV120+KDY120</f>
        <v>144118086.75</v>
      </c>
      <c r="KEA120" s="54">
        <v>100000000</v>
      </c>
      <c r="KEB120" s="50" t="s">
        <v>40</v>
      </c>
      <c r="KEC120" s="124" t="s">
        <v>278</v>
      </c>
      <c r="KED120" s="4">
        <v>45148</v>
      </c>
      <c r="KEE120" s="30" t="s">
        <v>277</v>
      </c>
      <c r="KEF120" s="42" t="s">
        <v>276</v>
      </c>
      <c r="KEG120" s="43">
        <v>9328249</v>
      </c>
      <c r="KEH120" s="43">
        <v>8992634</v>
      </c>
      <c r="KEI120" s="101" t="s">
        <v>18</v>
      </c>
      <c r="KEJ120" s="54">
        <f>335040000*33.33/100</f>
        <v>111668832</v>
      </c>
      <c r="KEK120" s="44">
        <v>25</v>
      </c>
      <c r="KEL120" s="54">
        <f>KEJ120*0.75</f>
        <v>83751624</v>
      </c>
      <c r="KEM120" s="47">
        <f>241490000*33.33/100</f>
        <v>80488617</v>
      </c>
      <c r="KEN120" s="44">
        <v>25</v>
      </c>
      <c r="KEO120" s="47">
        <f>KEM120*0.75</f>
        <v>60366462.75</v>
      </c>
      <c r="KEP120" s="54">
        <f>KEL120+KEO120</f>
        <v>144118086.75</v>
      </c>
      <c r="KEQ120" s="54">
        <v>100000000</v>
      </c>
      <c r="KER120" s="50" t="s">
        <v>40</v>
      </c>
      <c r="KES120" s="124" t="s">
        <v>278</v>
      </c>
      <c r="KET120" s="4">
        <v>45148</v>
      </c>
      <c r="KEU120" s="30" t="s">
        <v>277</v>
      </c>
      <c r="KEV120" s="42" t="s">
        <v>276</v>
      </c>
      <c r="KEW120" s="43">
        <v>9328249</v>
      </c>
      <c r="KEX120" s="43">
        <v>8992634</v>
      </c>
      <c r="KEY120" s="101" t="s">
        <v>18</v>
      </c>
      <c r="KEZ120" s="54">
        <f>335040000*33.33/100</f>
        <v>111668832</v>
      </c>
      <c r="KFA120" s="44">
        <v>25</v>
      </c>
      <c r="KFB120" s="54">
        <f>KEZ120*0.75</f>
        <v>83751624</v>
      </c>
      <c r="KFC120" s="47">
        <f>241490000*33.33/100</f>
        <v>80488617</v>
      </c>
      <c r="KFD120" s="44">
        <v>25</v>
      </c>
      <c r="KFE120" s="47">
        <f>KFC120*0.75</f>
        <v>60366462.75</v>
      </c>
      <c r="KFF120" s="54">
        <f>KFB120+KFE120</f>
        <v>144118086.75</v>
      </c>
      <c r="KFG120" s="54">
        <v>100000000</v>
      </c>
      <c r="KFH120" s="50" t="s">
        <v>40</v>
      </c>
      <c r="KFI120" s="124" t="s">
        <v>278</v>
      </c>
      <c r="KFJ120" s="4">
        <v>45148</v>
      </c>
      <c r="KFK120" s="30" t="s">
        <v>277</v>
      </c>
      <c r="KFL120" s="42" t="s">
        <v>276</v>
      </c>
      <c r="KFM120" s="43">
        <v>9328249</v>
      </c>
      <c r="KFN120" s="43">
        <v>8992634</v>
      </c>
      <c r="KFO120" s="101" t="s">
        <v>18</v>
      </c>
      <c r="KFP120" s="54">
        <f>335040000*33.33/100</f>
        <v>111668832</v>
      </c>
      <c r="KFQ120" s="44">
        <v>25</v>
      </c>
      <c r="KFR120" s="54">
        <f>KFP120*0.75</f>
        <v>83751624</v>
      </c>
      <c r="KFS120" s="47">
        <f>241490000*33.33/100</f>
        <v>80488617</v>
      </c>
      <c r="KFT120" s="44">
        <v>25</v>
      </c>
      <c r="KFU120" s="47">
        <f>KFS120*0.75</f>
        <v>60366462.75</v>
      </c>
      <c r="KFV120" s="54">
        <f>KFR120+KFU120</f>
        <v>144118086.75</v>
      </c>
      <c r="KFW120" s="54">
        <v>100000000</v>
      </c>
      <c r="KFX120" s="50" t="s">
        <v>40</v>
      </c>
      <c r="KFY120" s="124" t="s">
        <v>278</v>
      </c>
      <c r="KFZ120" s="4">
        <v>45148</v>
      </c>
      <c r="KGA120" s="30" t="s">
        <v>277</v>
      </c>
      <c r="KGB120" s="42" t="s">
        <v>276</v>
      </c>
      <c r="KGC120" s="43">
        <v>9328249</v>
      </c>
      <c r="KGD120" s="43">
        <v>8992634</v>
      </c>
      <c r="KGE120" s="101" t="s">
        <v>18</v>
      </c>
      <c r="KGF120" s="54">
        <f>335040000*33.33/100</f>
        <v>111668832</v>
      </c>
      <c r="KGG120" s="44">
        <v>25</v>
      </c>
      <c r="KGH120" s="54">
        <f>KGF120*0.75</f>
        <v>83751624</v>
      </c>
      <c r="KGI120" s="47">
        <f>241490000*33.33/100</f>
        <v>80488617</v>
      </c>
      <c r="KGJ120" s="44">
        <v>25</v>
      </c>
      <c r="KGK120" s="47">
        <f>KGI120*0.75</f>
        <v>60366462.75</v>
      </c>
      <c r="KGL120" s="54">
        <f>KGH120+KGK120</f>
        <v>144118086.75</v>
      </c>
      <c r="KGM120" s="54">
        <v>100000000</v>
      </c>
      <c r="KGN120" s="50" t="s">
        <v>40</v>
      </c>
      <c r="KGO120" s="124" t="s">
        <v>278</v>
      </c>
      <c r="KGP120" s="4">
        <v>45148</v>
      </c>
      <c r="KGQ120" s="30" t="s">
        <v>277</v>
      </c>
      <c r="KGR120" s="42" t="s">
        <v>276</v>
      </c>
      <c r="KGS120" s="43">
        <v>9328249</v>
      </c>
      <c r="KGT120" s="43">
        <v>8992634</v>
      </c>
      <c r="KGU120" s="101" t="s">
        <v>18</v>
      </c>
      <c r="KGV120" s="54">
        <f>335040000*33.33/100</f>
        <v>111668832</v>
      </c>
      <c r="KGW120" s="44">
        <v>25</v>
      </c>
      <c r="KGX120" s="54">
        <f>KGV120*0.75</f>
        <v>83751624</v>
      </c>
      <c r="KGY120" s="47">
        <f>241490000*33.33/100</f>
        <v>80488617</v>
      </c>
      <c r="KGZ120" s="44">
        <v>25</v>
      </c>
      <c r="KHA120" s="47">
        <f>KGY120*0.75</f>
        <v>60366462.75</v>
      </c>
      <c r="KHB120" s="54">
        <f>KGX120+KHA120</f>
        <v>144118086.75</v>
      </c>
      <c r="KHC120" s="54">
        <v>100000000</v>
      </c>
      <c r="KHD120" s="50" t="s">
        <v>40</v>
      </c>
      <c r="KHE120" s="124" t="s">
        <v>278</v>
      </c>
      <c r="KHF120" s="4">
        <v>45148</v>
      </c>
      <c r="KHG120" s="30" t="s">
        <v>277</v>
      </c>
      <c r="KHH120" s="42" t="s">
        <v>276</v>
      </c>
      <c r="KHI120" s="43">
        <v>9328249</v>
      </c>
      <c r="KHJ120" s="43">
        <v>8992634</v>
      </c>
      <c r="KHK120" s="101" t="s">
        <v>18</v>
      </c>
      <c r="KHL120" s="54">
        <f>335040000*33.33/100</f>
        <v>111668832</v>
      </c>
      <c r="KHM120" s="44">
        <v>25</v>
      </c>
      <c r="KHN120" s="54">
        <f>KHL120*0.75</f>
        <v>83751624</v>
      </c>
      <c r="KHO120" s="47">
        <f>241490000*33.33/100</f>
        <v>80488617</v>
      </c>
      <c r="KHP120" s="44">
        <v>25</v>
      </c>
      <c r="KHQ120" s="47">
        <f>KHO120*0.75</f>
        <v>60366462.75</v>
      </c>
      <c r="KHR120" s="54">
        <f>KHN120+KHQ120</f>
        <v>144118086.75</v>
      </c>
      <c r="KHS120" s="54">
        <v>100000000</v>
      </c>
      <c r="KHT120" s="50" t="s">
        <v>40</v>
      </c>
      <c r="KHU120" s="124" t="s">
        <v>278</v>
      </c>
      <c r="KHV120" s="4">
        <v>45148</v>
      </c>
      <c r="KHW120" s="30" t="s">
        <v>277</v>
      </c>
      <c r="KHX120" s="42" t="s">
        <v>276</v>
      </c>
      <c r="KHY120" s="43">
        <v>9328249</v>
      </c>
      <c r="KHZ120" s="43">
        <v>8992634</v>
      </c>
      <c r="KIA120" s="101" t="s">
        <v>18</v>
      </c>
      <c r="KIB120" s="54">
        <f>335040000*33.33/100</f>
        <v>111668832</v>
      </c>
      <c r="KIC120" s="44">
        <v>25</v>
      </c>
      <c r="KID120" s="54">
        <f>KIB120*0.75</f>
        <v>83751624</v>
      </c>
      <c r="KIE120" s="47">
        <f>241490000*33.33/100</f>
        <v>80488617</v>
      </c>
      <c r="KIF120" s="44">
        <v>25</v>
      </c>
      <c r="KIG120" s="47">
        <f>KIE120*0.75</f>
        <v>60366462.75</v>
      </c>
      <c r="KIH120" s="54">
        <f>KID120+KIG120</f>
        <v>144118086.75</v>
      </c>
      <c r="KII120" s="54">
        <v>100000000</v>
      </c>
      <c r="KIJ120" s="50" t="s">
        <v>40</v>
      </c>
      <c r="KIK120" s="124" t="s">
        <v>278</v>
      </c>
      <c r="KIL120" s="4">
        <v>45148</v>
      </c>
      <c r="KIM120" s="30" t="s">
        <v>277</v>
      </c>
      <c r="KIN120" s="42" t="s">
        <v>276</v>
      </c>
      <c r="KIO120" s="43">
        <v>9328249</v>
      </c>
      <c r="KIP120" s="43">
        <v>8992634</v>
      </c>
      <c r="KIQ120" s="101" t="s">
        <v>18</v>
      </c>
      <c r="KIR120" s="54">
        <f>335040000*33.33/100</f>
        <v>111668832</v>
      </c>
      <c r="KIS120" s="44">
        <v>25</v>
      </c>
      <c r="KIT120" s="54">
        <f>KIR120*0.75</f>
        <v>83751624</v>
      </c>
      <c r="KIU120" s="47">
        <f>241490000*33.33/100</f>
        <v>80488617</v>
      </c>
      <c r="KIV120" s="44">
        <v>25</v>
      </c>
      <c r="KIW120" s="47">
        <f>KIU120*0.75</f>
        <v>60366462.75</v>
      </c>
      <c r="KIX120" s="54">
        <f>KIT120+KIW120</f>
        <v>144118086.75</v>
      </c>
      <c r="KIY120" s="54">
        <v>100000000</v>
      </c>
      <c r="KIZ120" s="50" t="s">
        <v>40</v>
      </c>
      <c r="KJA120" s="124" t="s">
        <v>278</v>
      </c>
      <c r="KJB120" s="4">
        <v>45148</v>
      </c>
      <c r="KJC120" s="30" t="s">
        <v>277</v>
      </c>
      <c r="KJD120" s="42" t="s">
        <v>276</v>
      </c>
      <c r="KJE120" s="43">
        <v>9328249</v>
      </c>
      <c r="KJF120" s="43">
        <v>8992634</v>
      </c>
      <c r="KJG120" s="101" t="s">
        <v>18</v>
      </c>
      <c r="KJH120" s="54">
        <f>335040000*33.33/100</f>
        <v>111668832</v>
      </c>
      <c r="KJI120" s="44">
        <v>25</v>
      </c>
      <c r="KJJ120" s="54">
        <f>KJH120*0.75</f>
        <v>83751624</v>
      </c>
      <c r="KJK120" s="47">
        <f>241490000*33.33/100</f>
        <v>80488617</v>
      </c>
      <c r="KJL120" s="44">
        <v>25</v>
      </c>
      <c r="KJM120" s="47">
        <f>KJK120*0.75</f>
        <v>60366462.75</v>
      </c>
      <c r="KJN120" s="54">
        <f>KJJ120+KJM120</f>
        <v>144118086.75</v>
      </c>
      <c r="KJO120" s="54">
        <v>100000000</v>
      </c>
      <c r="KJP120" s="50" t="s">
        <v>40</v>
      </c>
      <c r="KJQ120" s="124" t="s">
        <v>278</v>
      </c>
      <c r="KJR120" s="4">
        <v>45148</v>
      </c>
      <c r="KJS120" s="30" t="s">
        <v>277</v>
      </c>
      <c r="KJT120" s="42" t="s">
        <v>276</v>
      </c>
      <c r="KJU120" s="43">
        <v>9328249</v>
      </c>
      <c r="KJV120" s="43">
        <v>8992634</v>
      </c>
      <c r="KJW120" s="101" t="s">
        <v>18</v>
      </c>
      <c r="KJX120" s="54">
        <f>335040000*33.33/100</f>
        <v>111668832</v>
      </c>
      <c r="KJY120" s="44">
        <v>25</v>
      </c>
      <c r="KJZ120" s="54">
        <f>KJX120*0.75</f>
        <v>83751624</v>
      </c>
      <c r="KKA120" s="47">
        <f>241490000*33.33/100</f>
        <v>80488617</v>
      </c>
      <c r="KKB120" s="44">
        <v>25</v>
      </c>
      <c r="KKC120" s="47">
        <f>KKA120*0.75</f>
        <v>60366462.75</v>
      </c>
      <c r="KKD120" s="54">
        <f>KJZ120+KKC120</f>
        <v>144118086.75</v>
      </c>
      <c r="KKE120" s="54">
        <v>100000000</v>
      </c>
      <c r="KKF120" s="50" t="s">
        <v>40</v>
      </c>
      <c r="KKG120" s="124" t="s">
        <v>278</v>
      </c>
      <c r="KKH120" s="4">
        <v>45148</v>
      </c>
      <c r="KKI120" s="30" t="s">
        <v>277</v>
      </c>
      <c r="KKJ120" s="42" t="s">
        <v>276</v>
      </c>
      <c r="KKK120" s="43">
        <v>9328249</v>
      </c>
      <c r="KKL120" s="43">
        <v>8992634</v>
      </c>
      <c r="KKM120" s="101" t="s">
        <v>18</v>
      </c>
      <c r="KKN120" s="54">
        <f>335040000*33.33/100</f>
        <v>111668832</v>
      </c>
      <c r="KKO120" s="44">
        <v>25</v>
      </c>
      <c r="KKP120" s="54">
        <f>KKN120*0.75</f>
        <v>83751624</v>
      </c>
      <c r="KKQ120" s="47">
        <f>241490000*33.33/100</f>
        <v>80488617</v>
      </c>
      <c r="KKR120" s="44">
        <v>25</v>
      </c>
      <c r="KKS120" s="47">
        <f>KKQ120*0.75</f>
        <v>60366462.75</v>
      </c>
      <c r="KKT120" s="54">
        <f>KKP120+KKS120</f>
        <v>144118086.75</v>
      </c>
      <c r="KKU120" s="54">
        <v>100000000</v>
      </c>
      <c r="KKV120" s="50" t="s">
        <v>40</v>
      </c>
      <c r="KKW120" s="124" t="s">
        <v>278</v>
      </c>
      <c r="KKX120" s="4">
        <v>45148</v>
      </c>
      <c r="KKY120" s="30" t="s">
        <v>277</v>
      </c>
      <c r="KKZ120" s="42" t="s">
        <v>276</v>
      </c>
      <c r="KLA120" s="43">
        <v>9328249</v>
      </c>
      <c r="KLB120" s="43">
        <v>8992634</v>
      </c>
      <c r="KLC120" s="101" t="s">
        <v>18</v>
      </c>
      <c r="KLD120" s="54">
        <f>335040000*33.33/100</f>
        <v>111668832</v>
      </c>
      <c r="KLE120" s="44">
        <v>25</v>
      </c>
      <c r="KLF120" s="54">
        <f>KLD120*0.75</f>
        <v>83751624</v>
      </c>
      <c r="KLG120" s="47">
        <f>241490000*33.33/100</f>
        <v>80488617</v>
      </c>
      <c r="KLH120" s="44">
        <v>25</v>
      </c>
      <c r="KLI120" s="47">
        <f>KLG120*0.75</f>
        <v>60366462.75</v>
      </c>
      <c r="KLJ120" s="54">
        <f>KLF120+KLI120</f>
        <v>144118086.75</v>
      </c>
      <c r="KLK120" s="54">
        <v>100000000</v>
      </c>
      <c r="KLL120" s="50" t="s">
        <v>40</v>
      </c>
      <c r="KLM120" s="124" t="s">
        <v>278</v>
      </c>
      <c r="KLN120" s="4">
        <v>45148</v>
      </c>
      <c r="KLO120" s="30" t="s">
        <v>277</v>
      </c>
      <c r="KLP120" s="42" t="s">
        <v>276</v>
      </c>
      <c r="KLQ120" s="43">
        <v>9328249</v>
      </c>
      <c r="KLR120" s="43">
        <v>8992634</v>
      </c>
      <c r="KLS120" s="101" t="s">
        <v>18</v>
      </c>
      <c r="KLT120" s="54">
        <f>335040000*33.33/100</f>
        <v>111668832</v>
      </c>
      <c r="KLU120" s="44">
        <v>25</v>
      </c>
      <c r="KLV120" s="54">
        <f>KLT120*0.75</f>
        <v>83751624</v>
      </c>
      <c r="KLW120" s="47">
        <f>241490000*33.33/100</f>
        <v>80488617</v>
      </c>
      <c r="KLX120" s="44">
        <v>25</v>
      </c>
      <c r="KLY120" s="47">
        <f>KLW120*0.75</f>
        <v>60366462.75</v>
      </c>
      <c r="KLZ120" s="54">
        <f>KLV120+KLY120</f>
        <v>144118086.75</v>
      </c>
      <c r="KMA120" s="54">
        <v>100000000</v>
      </c>
      <c r="KMB120" s="50" t="s">
        <v>40</v>
      </c>
      <c r="KMC120" s="124" t="s">
        <v>278</v>
      </c>
      <c r="KMD120" s="4">
        <v>45148</v>
      </c>
      <c r="KME120" s="30" t="s">
        <v>277</v>
      </c>
      <c r="KMF120" s="42" t="s">
        <v>276</v>
      </c>
      <c r="KMG120" s="43">
        <v>9328249</v>
      </c>
      <c r="KMH120" s="43">
        <v>8992634</v>
      </c>
      <c r="KMI120" s="101" t="s">
        <v>18</v>
      </c>
      <c r="KMJ120" s="54">
        <f>335040000*33.33/100</f>
        <v>111668832</v>
      </c>
      <c r="KMK120" s="44">
        <v>25</v>
      </c>
      <c r="KML120" s="54">
        <f>KMJ120*0.75</f>
        <v>83751624</v>
      </c>
      <c r="KMM120" s="47">
        <f>241490000*33.33/100</f>
        <v>80488617</v>
      </c>
      <c r="KMN120" s="44">
        <v>25</v>
      </c>
      <c r="KMO120" s="47">
        <f>KMM120*0.75</f>
        <v>60366462.75</v>
      </c>
      <c r="KMP120" s="54">
        <f>KML120+KMO120</f>
        <v>144118086.75</v>
      </c>
      <c r="KMQ120" s="54">
        <v>100000000</v>
      </c>
      <c r="KMR120" s="50" t="s">
        <v>40</v>
      </c>
      <c r="KMS120" s="124" t="s">
        <v>278</v>
      </c>
      <c r="KMT120" s="4">
        <v>45148</v>
      </c>
      <c r="KMU120" s="30" t="s">
        <v>277</v>
      </c>
      <c r="KMV120" s="42" t="s">
        <v>276</v>
      </c>
      <c r="KMW120" s="43">
        <v>9328249</v>
      </c>
      <c r="KMX120" s="43">
        <v>8992634</v>
      </c>
      <c r="KMY120" s="101" t="s">
        <v>18</v>
      </c>
      <c r="KMZ120" s="54">
        <f>335040000*33.33/100</f>
        <v>111668832</v>
      </c>
      <c r="KNA120" s="44">
        <v>25</v>
      </c>
      <c r="KNB120" s="54">
        <f>KMZ120*0.75</f>
        <v>83751624</v>
      </c>
      <c r="KNC120" s="47">
        <f>241490000*33.33/100</f>
        <v>80488617</v>
      </c>
      <c r="KND120" s="44">
        <v>25</v>
      </c>
      <c r="KNE120" s="47">
        <f>KNC120*0.75</f>
        <v>60366462.75</v>
      </c>
      <c r="KNF120" s="54">
        <f>KNB120+KNE120</f>
        <v>144118086.75</v>
      </c>
      <c r="KNG120" s="54">
        <v>100000000</v>
      </c>
      <c r="KNH120" s="50" t="s">
        <v>40</v>
      </c>
      <c r="KNI120" s="124" t="s">
        <v>278</v>
      </c>
      <c r="KNJ120" s="4">
        <v>45148</v>
      </c>
      <c r="KNK120" s="30" t="s">
        <v>277</v>
      </c>
      <c r="KNL120" s="42" t="s">
        <v>276</v>
      </c>
      <c r="KNM120" s="43">
        <v>9328249</v>
      </c>
      <c r="KNN120" s="43">
        <v>8992634</v>
      </c>
      <c r="KNO120" s="101" t="s">
        <v>18</v>
      </c>
      <c r="KNP120" s="54">
        <f>335040000*33.33/100</f>
        <v>111668832</v>
      </c>
      <c r="KNQ120" s="44">
        <v>25</v>
      </c>
      <c r="KNR120" s="54">
        <f>KNP120*0.75</f>
        <v>83751624</v>
      </c>
      <c r="KNS120" s="47">
        <f>241490000*33.33/100</f>
        <v>80488617</v>
      </c>
      <c r="KNT120" s="44">
        <v>25</v>
      </c>
      <c r="KNU120" s="47">
        <f>KNS120*0.75</f>
        <v>60366462.75</v>
      </c>
      <c r="KNV120" s="54">
        <f>KNR120+KNU120</f>
        <v>144118086.75</v>
      </c>
      <c r="KNW120" s="54">
        <v>100000000</v>
      </c>
      <c r="KNX120" s="50" t="s">
        <v>40</v>
      </c>
      <c r="KNY120" s="124" t="s">
        <v>278</v>
      </c>
      <c r="KNZ120" s="4">
        <v>45148</v>
      </c>
      <c r="KOA120" s="30" t="s">
        <v>277</v>
      </c>
      <c r="KOB120" s="42" t="s">
        <v>276</v>
      </c>
      <c r="KOC120" s="43">
        <v>9328249</v>
      </c>
      <c r="KOD120" s="43">
        <v>8992634</v>
      </c>
      <c r="KOE120" s="101" t="s">
        <v>18</v>
      </c>
      <c r="KOF120" s="54">
        <f>335040000*33.33/100</f>
        <v>111668832</v>
      </c>
      <c r="KOG120" s="44">
        <v>25</v>
      </c>
      <c r="KOH120" s="54">
        <f>KOF120*0.75</f>
        <v>83751624</v>
      </c>
      <c r="KOI120" s="47">
        <f>241490000*33.33/100</f>
        <v>80488617</v>
      </c>
      <c r="KOJ120" s="44">
        <v>25</v>
      </c>
      <c r="KOK120" s="47">
        <f>KOI120*0.75</f>
        <v>60366462.75</v>
      </c>
      <c r="KOL120" s="54">
        <f>KOH120+KOK120</f>
        <v>144118086.75</v>
      </c>
      <c r="KOM120" s="54">
        <v>100000000</v>
      </c>
      <c r="KON120" s="50" t="s">
        <v>40</v>
      </c>
      <c r="KOO120" s="124" t="s">
        <v>278</v>
      </c>
      <c r="KOP120" s="4">
        <v>45148</v>
      </c>
      <c r="KOQ120" s="30" t="s">
        <v>277</v>
      </c>
      <c r="KOR120" s="42" t="s">
        <v>276</v>
      </c>
      <c r="KOS120" s="43">
        <v>9328249</v>
      </c>
      <c r="KOT120" s="43">
        <v>8992634</v>
      </c>
      <c r="KOU120" s="101" t="s">
        <v>18</v>
      </c>
      <c r="KOV120" s="54">
        <f>335040000*33.33/100</f>
        <v>111668832</v>
      </c>
      <c r="KOW120" s="44">
        <v>25</v>
      </c>
      <c r="KOX120" s="54">
        <f>KOV120*0.75</f>
        <v>83751624</v>
      </c>
      <c r="KOY120" s="47">
        <f>241490000*33.33/100</f>
        <v>80488617</v>
      </c>
      <c r="KOZ120" s="44">
        <v>25</v>
      </c>
      <c r="KPA120" s="47">
        <f>KOY120*0.75</f>
        <v>60366462.75</v>
      </c>
      <c r="KPB120" s="54">
        <f>KOX120+KPA120</f>
        <v>144118086.75</v>
      </c>
      <c r="KPC120" s="54">
        <v>100000000</v>
      </c>
      <c r="KPD120" s="50" t="s">
        <v>40</v>
      </c>
      <c r="KPE120" s="124" t="s">
        <v>278</v>
      </c>
      <c r="KPF120" s="4">
        <v>45148</v>
      </c>
      <c r="KPG120" s="30" t="s">
        <v>277</v>
      </c>
      <c r="KPH120" s="42" t="s">
        <v>276</v>
      </c>
      <c r="KPI120" s="43">
        <v>9328249</v>
      </c>
      <c r="KPJ120" s="43">
        <v>8992634</v>
      </c>
      <c r="KPK120" s="101" t="s">
        <v>18</v>
      </c>
      <c r="KPL120" s="54">
        <f>335040000*33.33/100</f>
        <v>111668832</v>
      </c>
      <c r="KPM120" s="44">
        <v>25</v>
      </c>
      <c r="KPN120" s="54">
        <f>KPL120*0.75</f>
        <v>83751624</v>
      </c>
      <c r="KPO120" s="47">
        <f>241490000*33.33/100</f>
        <v>80488617</v>
      </c>
      <c r="KPP120" s="44">
        <v>25</v>
      </c>
      <c r="KPQ120" s="47">
        <f>KPO120*0.75</f>
        <v>60366462.75</v>
      </c>
      <c r="KPR120" s="54">
        <f>KPN120+KPQ120</f>
        <v>144118086.75</v>
      </c>
      <c r="KPS120" s="54">
        <v>100000000</v>
      </c>
      <c r="KPT120" s="50" t="s">
        <v>40</v>
      </c>
      <c r="KPU120" s="124" t="s">
        <v>278</v>
      </c>
      <c r="KPV120" s="4">
        <v>45148</v>
      </c>
      <c r="KPW120" s="30" t="s">
        <v>277</v>
      </c>
      <c r="KPX120" s="42" t="s">
        <v>276</v>
      </c>
      <c r="KPY120" s="43">
        <v>9328249</v>
      </c>
      <c r="KPZ120" s="43">
        <v>8992634</v>
      </c>
      <c r="KQA120" s="101" t="s">
        <v>18</v>
      </c>
      <c r="KQB120" s="54">
        <f>335040000*33.33/100</f>
        <v>111668832</v>
      </c>
      <c r="KQC120" s="44">
        <v>25</v>
      </c>
      <c r="KQD120" s="54">
        <f>KQB120*0.75</f>
        <v>83751624</v>
      </c>
      <c r="KQE120" s="47">
        <f>241490000*33.33/100</f>
        <v>80488617</v>
      </c>
      <c r="KQF120" s="44">
        <v>25</v>
      </c>
      <c r="KQG120" s="47">
        <f>KQE120*0.75</f>
        <v>60366462.75</v>
      </c>
      <c r="KQH120" s="54">
        <f>KQD120+KQG120</f>
        <v>144118086.75</v>
      </c>
      <c r="KQI120" s="54">
        <v>100000000</v>
      </c>
      <c r="KQJ120" s="50" t="s">
        <v>40</v>
      </c>
      <c r="KQK120" s="124" t="s">
        <v>278</v>
      </c>
      <c r="KQL120" s="4">
        <v>45148</v>
      </c>
      <c r="KQM120" s="30" t="s">
        <v>277</v>
      </c>
      <c r="KQN120" s="42" t="s">
        <v>276</v>
      </c>
      <c r="KQO120" s="43">
        <v>9328249</v>
      </c>
      <c r="KQP120" s="43">
        <v>8992634</v>
      </c>
      <c r="KQQ120" s="101" t="s">
        <v>18</v>
      </c>
      <c r="KQR120" s="54">
        <f>335040000*33.33/100</f>
        <v>111668832</v>
      </c>
      <c r="KQS120" s="44">
        <v>25</v>
      </c>
      <c r="KQT120" s="54">
        <f>KQR120*0.75</f>
        <v>83751624</v>
      </c>
      <c r="KQU120" s="47">
        <f>241490000*33.33/100</f>
        <v>80488617</v>
      </c>
      <c r="KQV120" s="44">
        <v>25</v>
      </c>
      <c r="KQW120" s="47">
        <f>KQU120*0.75</f>
        <v>60366462.75</v>
      </c>
      <c r="KQX120" s="54">
        <f>KQT120+KQW120</f>
        <v>144118086.75</v>
      </c>
      <c r="KQY120" s="54">
        <v>100000000</v>
      </c>
      <c r="KQZ120" s="50" t="s">
        <v>40</v>
      </c>
      <c r="KRA120" s="124" t="s">
        <v>278</v>
      </c>
      <c r="KRB120" s="4">
        <v>45148</v>
      </c>
      <c r="KRC120" s="30" t="s">
        <v>277</v>
      </c>
      <c r="KRD120" s="42" t="s">
        <v>276</v>
      </c>
      <c r="KRE120" s="43">
        <v>9328249</v>
      </c>
      <c r="KRF120" s="43">
        <v>8992634</v>
      </c>
      <c r="KRG120" s="101" t="s">
        <v>18</v>
      </c>
      <c r="KRH120" s="54">
        <f>335040000*33.33/100</f>
        <v>111668832</v>
      </c>
      <c r="KRI120" s="44">
        <v>25</v>
      </c>
      <c r="KRJ120" s="54">
        <f>KRH120*0.75</f>
        <v>83751624</v>
      </c>
      <c r="KRK120" s="47">
        <f>241490000*33.33/100</f>
        <v>80488617</v>
      </c>
      <c r="KRL120" s="44">
        <v>25</v>
      </c>
      <c r="KRM120" s="47">
        <f>KRK120*0.75</f>
        <v>60366462.75</v>
      </c>
      <c r="KRN120" s="54">
        <f>KRJ120+KRM120</f>
        <v>144118086.75</v>
      </c>
      <c r="KRO120" s="54">
        <v>100000000</v>
      </c>
      <c r="KRP120" s="50" t="s">
        <v>40</v>
      </c>
      <c r="KRQ120" s="124" t="s">
        <v>278</v>
      </c>
      <c r="KRR120" s="4">
        <v>45148</v>
      </c>
      <c r="KRS120" s="30" t="s">
        <v>277</v>
      </c>
      <c r="KRT120" s="42" t="s">
        <v>276</v>
      </c>
      <c r="KRU120" s="43">
        <v>9328249</v>
      </c>
      <c r="KRV120" s="43">
        <v>8992634</v>
      </c>
      <c r="KRW120" s="101" t="s">
        <v>18</v>
      </c>
      <c r="KRX120" s="54">
        <f>335040000*33.33/100</f>
        <v>111668832</v>
      </c>
      <c r="KRY120" s="44">
        <v>25</v>
      </c>
      <c r="KRZ120" s="54">
        <f>KRX120*0.75</f>
        <v>83751624</v>
      </c>
      <c r="KSA120" s="47">
        <f>241490000*33.33/100</f>
        <v>80488617</v>
      </c>
      <c r="KSB120" s="44">
        <v>25</v>
      </c>
      <c r="KSC120" s="47">
        <f>KSA120*0.75</f>
        <v>60366462.75</v>
      </c>
      <c r="KSD120" s="54">
        <f>KRZ120+KSC120</f>
        <v>144118086.75</v>
      </c>
      <c r="KSE120" s="54">
        <v>100000000</v>
      </c>
      <c r="KSF120" s="50" t="s">
        <v>40</v>
      </c>
      <c r="KSG120" s="124" t="s">
        <v>278</v>
      </c>
      <c r="KSH120" s="4">
        <v>45148</v>
      </c>
      <c r="KSI120" s="30" t="s">
        <v>277</v>
      </c>
      <c r="KSJ120" s="42" t="s">
        <v>276</v>
      </c>
      <c r="KSK120" s="43">
        <v>9328249</v>
      </c>
      <c r="KSL120" s="43">
        <v>8992634</v>
      </c>
      <c r="KSM120" s="101" t="s">
        <v>18</v>
      </c>
      <c r="KSN120" s="54">
        <f>335040000*33.33/100</f>
        <v>111668832</v>
      </c>
      <c r="KSO120" s="44">
        <v>25</v>
      </c>
      <c r="KSP120" s="54">
        <f>KSN120*0.75</f>
        <v>83751624</v>
      </c>
      <c r="KSQ120" s="47">
        <f>241490000*33.33/100</f>
        <v>80488617</v>
      </c>
      <c r="KSR120" s="44">
        <v>25</v>
      </c>
      <c r="KSS120" s="47">
        <f>KSQ120*0.75</f>
        <v>60366462.75</v>
      </c>
      <c r="KST120" s="54">
        <f>KSP120+KSS120</f>
        <v>144118086.75</v>
      </c>
      <c r="KSU120" s="54">
        <v>100000000</v>
      </c>
      <c r="KSV120" s="50" t="s">
        <v>40</v>
      </c>
      <c r="KSW120" s="124" t="s">
        <v>278</v>
      </c>
      <c r="KSX120" s="4">
        <v>45148</v>
      </c>
      <c r="KSY120" s="30" t="s">
        <v>277</v>
      </c>
      <c r="KSZ120" s="42" t="s">
        <v>276</v>
      </c>
      <c r="KTA120" s="43">
        <v>9328249</v>
      </c>
      <c r="KTB120" s="43">
        <v>8992634</v>
      </c>
      <c r="KTC120" s="101" t="s">
        <v>18</v>
      </c>
      <c r="KTD120" s="54">
        <f>335040000*33.33/100</f>
        <v>111668832</v>
      </c>
      <c r="KTE120" s="44">
        <v>25</v>
      </c>
      <c r="KTF120" s="54">
        <f>KTD120*0.75</f>
        <v>83751624</v>
      </c>
      <c r="KTG120" s="47">
        <f>241490000*33.33/100</f>
        <v>80488617</v>
      </c>
      <c r="KTH120" s="44">
        <v>25</v>
      </c>
      <c r="KTI120" s="47">
        <f>KTG120*0.75</f>
        <v>60366462.75</v>
      </c>
      <c r="KTJ120" s="54">
        <f>KTF120+KTI120</f>
        <v>144118086.75</v>
      </c>
      <c r="KTK120" s="54">
        <v>100000000</v>
      </c>
      <c r="KTL120" s="50" t="s">
        <v>40</v>
      </c>
      <c r="KTM120" s="124" t="s">
        <v>278</v>
      </c>
      <c r="KTN120" s="4">
        <v>45148</v>
      </c>
      <c r="KTO120" s="30" t="s">
        <v>277</v>
      </c>
      <c r="KTP120" s="42" t="s">
        <v>276</v>
      </c>
      <c r="KTQ120" s="43">
        <v>9328249</v>
      </c>
      <c r="KTR120" s="43">
        <v>8992634</v>
      </c>
      <c r="KTS120" s="101" t="s">
        <v>18</v>
      </c>
      <c r="KTT120" s="54">
        <f>335040000*33.33/100</f>
        <v>111668832</v>
      </c>
      <c r="KTU120" s="44">
        <v>25</v>
      </c>
      <c r="KTV120" s="54">
        <f>KTT120*0.75</f>
        <v>83751624</v>
      </c>
      <c r="KTW120" s="47">
        <f>241490000*33.33/100</f>
        <v>80488617</v>
      </c>
      <c r="KTX120" s="44">
        <v>25</v>
      </c>
      <c r="KTY120" s="47">
        <f>KTW120*0.75</f>
        <v>60366462.75</v>
      </c>
      <c r="KTZ120" s="54">
        <f>KTV120+KTY120</f>
        <v>144118086.75</v>
      </c>
      <c r="KUA120" s="54">
        <v>100000000</v>
      </c>
      <c r="KUB120" s="50" t="s">
        <v>40</v>
      </c>
      <c r="KUC120" s="124" t="s">
        <v>278</v>
      </c>
      <c r="KUD120" s="4">
        <v>45148</v>
      </c>
      <c r="KUE120" s="30" t="s">
        <v>277</v>
      </c>
      <c r="KUF120" s="42" t="s">
        <v>276</v>
      </c>
      <c r="KUG120" s="43">
        <v>9328249</v>
      </c>
      <c r="KUH120" s="43">
        <v>8992634</v>
      </c>
      <c r="KUI120" s="101" t="s">
        <v>18</v>
      </c>
      <c r="KUJ120" s="54">
        <f>335040000*33.33/100</f>
        <v>111668832</v>
      </c>
      <c r="KUK120" s="44">
        <v>25</v>
      </c>
      <c r="KUL120" s="54">
        <f>KUJ120*0.75</f>
        <v>83751624</v>
      </c>
      <c r="KUM120" s="47">
        <f>241490000*33.33/100</f>
        <v>80488617</v>
      </c>
      <c r="KUN120" s="44">
        <v>25</v>
      </c>
      <c r="KUO120" s="47">
        <f>KUM120*0.75</f>
        <v>60366462.75</v>
      </c>
      <c r="KUP120" s="54">
        <f>KUL120+KUO120</f>
        <v>144118086.75</v>
      </c>
      <c r="KUQ120" s="54">
        <v>100000000</v>
      </c>
      <c r="KUR120" s="50" t="s">
        <v>40</v>
      </c>
      <c r="KUS120" s="124" t="s">
        <v>278</v>
      </c>
      <c r="KUT120" s="4">
        <v>45148</v>
      </c>
      <c r="KUU120" s="30" t="s">
        <v>277</v>
      </c>
      <c r="KUV120" s="42" t="s">
        <v>276</v>
      </c>
      <c r="KUW120" s="43">
        <v>9328249</v>
      </c>
      <c r="KUX120" s="43">
        <v>8992634</v>
      </c>
      <c r="KUY120" s="101" t="s">
        <v>18</v>
      </c>
      <c r="KUZ120" s="54">
        <f>335040000*33.33/100</f>
        <v>111668832</v>
      </c>
      <c r="KVA120" s="44">
        <v>25</v>
      </c>
      <c r="KVB120" s="54">
        <f>KUZ120*0.75</f>
        <v>83751624</v>
      </c>
      <c r="KVC120" s="47">
        <f>241490000*33.33/100</f>
        <v>80488617</v>
      </c>
      <c r="KVD120" s="44">
        <v>25</v>
      </c>
      <c r="KVE120" s="47">
        <f>KVC120*0.75</f>
        <v>60366462.75</v>
      </c>
      <c r="KVF120" s="54">
        <f>KVB120+KVE120</f>
        <v>144118086.75</v>
      </c>
      <c r="KVG120" s="54">
        <v>100000000</v>
      </c>
      <c r="KVH120" s="50" t="s">
        <v>40</v>
      </c>
      <c r="KVI120" s="124" t="s">
        <v>278</v>
      </c>
      <c r="KVJ120" s="4">
        <v>45148</v>
      </c>
      <c r="KVK120" s="30" t="s">
        <v>277</v>
      </c>
      <c r="KVL120" s="42" t="s">
        <v>276</v>
      </c>
      <c r="KVM120" s="43">
        <v>9328249</v>
      </c>
      <c r="KVN120" s="43">
        <v>8992634</v>
      </c>
      <c r="KVO120" s="101" t="s">
        <v>18</v>
      </c>
      <c r="KVP120" s="54">
        <f>335040000*33.33/100</f>
        <v>111668832</v>
      </c>
      <c r="KVQ120" s="44">
        <v>25</v>
      </c>
      <c r="KVR120" s="54">
        <f>KVP120*0.75</f>
        <v>83751624</v>
      </c>
      <c r="KVS120" s="47">
        <f>241490000*33.33/100</f>
        <v>80488617</v>
      </c>
      <c r="KVT120" s="44">
        <v>25</v>
      </c>
      <c r="KVU120" s="47">
        <f>KVS120*0.75</f>
        <v>60366462.75</v>
      </c>
      <c r="KVV120" s="54">
        <f>KVR120+KVU120</f>
        <v>144118086.75</v>
      </c>
      <c r="KVW120" s="54">
        <v>100000000</v>
      </c>
      <c r="KVX120" s="50" t="s">
        <v>40</v>
      </c>
      <c r="KVY120" s="124" t="s">
        <v>278</v>
      </c>
      <c r="KVZ120" s="4">
        <v>45148</v>
      </c>
      <c r="KWA120" s="30" t="s">
        <v>277</v>
      </c>
      <c r="KWB120" s="42" t="s">
        <v>276</v>
      </c>
      <c r="KWC120" s="43">
        <v>9328249</v>
      </c>
      <c r="KWD120" s="43">
        <v>8992634</v>
      </c>
      <c r="KWE120" s="101" t="s">
        <v>18</v>
      </c>
      <c r="KWF120" s="54">
        <f>335040000*33.33/100</f>
        <v>111668832</v>
      </c>
      <c r="KWG120" s="44">
        <v>25</v>
      </c>
      <c r="KWH120" s="54">
        <f>KWF120*0.75</f>
        <v>83751624</v>
      </c>
      <c r="KWI120" s="47">
        <f>241490000*33.33/100</f>
        <v>80488617</v>
      </c>
      <c r="KWJ120" s="44">
        <v>25</v>
      </c>
      <c r="KWK120" s="47">
        <f>KWI120*0.75</f>
        <v>60366462.75</v>
      </c>
      <c r="KWL120" s="54">
        <f>KWH120+KWK120</f>
        <v>144118086.75</v>
      </c>
      <c r="KWM120" s="54">
        <v>100000000</v>
      </c>
      <c r="KWN120" s="50" t="s">
        <v>40</v>
      </c>
      <c r="KWO120" s="124" t="s">
        <v>278</v>
      </c>
      <c r="KWP120" s="4">
        <v>45148</v>
      </c>
      <c r="KWQ120" s="30" t="s">
        <v>277</v>
      </c>
      <c r="KWR120" s="42" t="s">
        <v>276</v>
      </c>
      <c r="KWS120" s="43">
        <v>9328249</v>
      </c>
      <c r="KWT120" s="43">
        <v>8992634</v>
      </c>
      <c r="KWU120" s="101" t="s">
        <v>18</v>
      </c>
      <c r="KWV120" s="54">
        <f>335040000*33.33/100</f>
        <v>111668832</v>
      </c>
      <c r="KWW120" s="44">
        <v>25</v>
      </c>
      <c r="KWX120" s="54">
        <f>KWV120*0.75</f>
        <v>83751624</v>
      </c>
      <c r="KWY120" s="47">
        <f>241490000*33.33/100</f>
        <v>80488617</v>
      </c>
      <c r="KWZ120" s="44">
        <v>25</v>
      </c>
      <c r="KXA120" s="47">
        <f>KWY120*0.75</f>
        <v>60366462.75</v>
      </c>
      <c r="KXB120" s="54">
        <f>KWX120+KXA120</f>
        <v>144118086.75</v>
      </c>
      <c r="KXC120" s="54">
        <v>100000000</v>
      </c>
      <c r="KXD120" s="50" t="s">
        <v>40</v>
      </c>
      <c r="KXE120" s="124" t="s">
        <v>278</v>
      </c>
      <c r="KXF120" s="4">
        <v>45148</v>
      </c>
      <c r="KXG120" s="30" t="s">
        <v>277</v>
      </c>
      <c r="KXH120" s="42" t="s">
        <v>276</v>
      </c>
      <c r="KXI120" s="43">
        <v>9328249</v>
      </c>
      <c r="KXJ120" s="43">
        <v>8992634</v>
      </c>
      <c r="KXK120" s="101" t="s">
        <v>18</v>
      </c>
      <c r="KXL120" s="54">
        <f>335040000*33.33/100</f>
        <v>111668832</v>
      </c>
      <c r="KXM120" s="44">
        <v>25</v>
      </c>
      <c r="KXN120" s="54">
        <f>KXL120*0.75</f>
        <v>83751624</v>
      </c>
      <c r="KXO120" s="47">
        <f>241490000*33.33/100</f>
        <v>80488617</v>
      </c>
      <c r="KXP120" s="44">
        <v>25</v>
      </c>
      <c r="KXQ120" s="47">
        <f>KXO120*0.75</f>
        <v>60366462.75</v>
      </c>
      <c r="KXR120" s="54">
        <f>KXN120+KXQ120</f>
        <v>144118086.75</v>
      </c>
      <c r="KXS120" s="54">
        <v>100000000</v>
      </c>
      <c r="KXT120" s="50" t="s">
        <v>40</v>
      </c>
      <c r="KXU120" s="124" t="s">
        <v>278</v>
      </c>
      <c r="KXV120" s="4">
        <v>45148</v>
      </c>
      <c r="KXW120" s="30" t="s">
        <v>277</v>
      </c>
      <c r="KXX120" s="42" t="s">
        <v>276</v>
      </c>
      <c r="KXY120" s="43">
        <v>9328249</v>
      </c>
      <c r="KXZ120" s="43">
        <v>8992634</v>
      </c>
      <c r="KYA120" s="101" t="s">
        <v>18</v>
      </c>
      <c r="KYB120" s="54">
        <f>335040000*33.33/100</f>
        <v>111668832</v>
      </c>
      <c r="KYC120" s="44">
        <v>25</v>
      </c>
      <c r="KYD120" s="54">
        <f>KYB120*0.75</f>
        <v>83751624</v>
      </c>
      <c r="KYE120" s="47">
        <f>241490000*33.33/100</f>
        <v>80488617</v>
      </c>
      <c r="KYF120" s="44">
        <v>25</v>
      </c>
      <c r="KYG120" s="47">
        <f>KYE120*0.75</f>
        <v>60366462.75</v>
      </c>
      <c r="KYH120" s="54">
        <f>KYD120+KYG120</f>
        <v>144118086.75</v>
      </c>
      <c r="KYI120" s="54">
        <v>100000000</v>
      </c>
      <c r="KYJ120" s="50" t="s">
        <v>40</v>
      </c>
      <c r="KYK120" s="124" t="s">
        <v>278</v>
      </c>
      <c r="KYL120" s="4">
        <v>45148</v>
      </c>
      <c r="KYM120" s="30" t="s">
        <v>277</v>
      </c>
      <c r="KYN120" s="42" t="s">
        <v>276</v>
      </c>
      <c r="KYO120" s="43">
        <v>9328249</v>
      </c>
      <c r="KYP120" s="43">
        <v>8992634</v>
      </c>
      <c r="KYQ120" s="101" t="s">
        <v>18</v>
      </c>
      <c r="KYR120" s="54">
        <f>335040000*33.33/100</f>
        <v>111668832</v>
      </c>
      <c r="KYS120" s="44">
        <v>25</v>
      </c>
      <c r="KYT120" s="54">
        <f>KYR120*0.75</f>
        <v>83751624</v>
      </c>
      <c r="KYU120" s="47">
        <f>241490000*33.33/100</f>
        <v>80488617</v>
      </c>
      <c r="KYV120" s="44">
        <v>25</v>
      </c>
      <c r="KYW120" s="47">
        <f>KYU120*0.75</f>
        <v>60366462.75</v>
      </c>
      <c r="KYX120" s="54">
        <f>KYT120+KYW120</f>
        <v>144118086.75</v>
      </c>
      <c r="KYY120" s="54">
        <v>100000000</v>
      </c>
      <c r="KYZ120" s="50" t="s">
        <v>40</v>
      </c>
      <c r="KZA120" s="124" t="s">
        <v>278</v>
      </c>
      <c r="KZB120" s="4">
        <v>45148</v>
      </c>
      <c r="KZC120" s="30" t="s">
        <v>277</v>
      </c>
      <c r="KZD120" s="42" t="s">
        <v>276</v>
      </c>
      <c r="KZE120" s="43">
        <v>9328249</v>
      </c>
      <c r="KZF120" s="43">
        <v>8992634</v>
      </c>
      <c r="KZG120" s="101" t="s">
        <v>18</v>
      </c>
      <c r="KZH120" s="54">
        <f>335040000*33.33/100</f>
        <v>111668832</v>
      </c>
      <c r="KZI120" s="44">
        <v>25</v>
      </c>
      <c r="KZJ120" s="54">
        <f>KZH120*0.75</f>
        <v>83751624</v>
      </c>
      <c r="KZK120" s="47">
        <f>241490000*33.33/100</f>
        <v>80488617</v>
      </c>
      <c r="KZL120" s="44">
        <v>25</v>
      </c>
      <c r="KZM120" s="47">
        <f>KZK120*0.75</f>
        <v>60366462.75</v>
      </c>
      <c r="KZN120" s="54">
        <f>KZJ120+KZM120</f>
        <v>144118086.75</v>
      </c>
      <c r="KZO120" s="54">
        <v>100000000</v>
      </c>
      <c r="KZP120" s="50" t="s">
        <v>40</v>
      </c>
      <c r="KZQ120" s="124" t="s">
        <v>278</v>
      </c>
      <c r="KZR120" s="4">
        <v>45148</v>
      </c>
      <c r="KZS120" s="30" t="s">
        <v>277</v>
      </c>
      <c r="KZT120" s="42" t="s">
        <v>276</v>
      </c>
      <c r="KZU120" s="43">
        <v>9328249</v>
      </c>
      <c r="KZV120" s="43">
        <v>8992634</v>
      </c>
      <c r="KZW120" s="101" t="s">
        <v>18</v>
      </c>
      <c r="KZX120" s="54">
        <f>335040000*33.33/100</f>
        <v>111668832</v>
      </c>
      <c r="KZY120" s="44">
        <v>25</v>
      </c>
      <c r="KZZ120" s="54">
        <f>KZX120*0.75</f>
        <v>83751624</v>
      </c>
      <c r="LAA120" s="47">
        <f>241490000*33.33/100</f>
        <v>80488617</v>
      </c>
      <c r="LAB120" s="44">
        <v>25</v>
      </c>
      <c r="LAC120" s="47">
        <f>LAA120*0.75</f>
        <v>60366462.75</v>
      </c>
      <c r="LAD120" s="54">
        <f>KZZ120+LAC120</f>
        <v>144118086.75</v>
      </c>
      <c r="LAE120" s="54">
        <v>100000000</v>
      </c>
      <c r="LAF120" s="50" t="s">
        <v>40</v>
      </c>
      <c r="LAG120" s="124" t="s">
        <v>278</v>
      </c>
      <c r="LAH120" s="4">
        <v>45148</v>
      </c>
      <c r="LAI120" s="30" t="s">
        <v>277</v>
      </c>
      <c r="LAJ120" s="42" t="s">
        <v>276</v>
      </c>
      <c r="LAK120" s="43">
        <v>9328249</v>
      </c>
      <c r="LAL120" s="43">
        <v>8992634</v>
      </c>
      <c r="LAM120" s="101" t="s">
        <v>18</v>
      </c>
      <c r="LAN120" s="54">
        <f>335040000*33.33/100</f>
        <v>111668832</v>
      </c>
      <c r="LAO120" s="44">
        <v>25</v>
      </c>
      <c r="LAP120" s="54">
        <f>LAN120*0.75</f>
        <v>83751624</v>
      </c>
      <c r="LAQ120" s="47">
        <f>241490000*33.33/100</f>
        <v>80488617</v>
      </c>
      <c r="LAR120" s="44">
        <v>25</v>
      </c>
      <c r="LAS120" s="47">
        <f>LAQ120*0.75</f>
        <v>60366462.75</v>
      </c>
      <c r="LAT120" s="54">
        <f>LAP120+LAS120</f>
        <v>144118086.75</v>
      </c>
      <c r="LAU120" s="54">
        <v>100000000</v>
      </c>
      <c r="LAV120" s="50" t="s">
        <v>40</v>
      </c>
      <c r="LAW120" s="124" t="s">
        <v>278</v>
      </c>
      <c r="LAX120" s="4">
        <v>45148</v>
      </c>
      <c r="LAY120" s="30" t="s">
        <v>277</v>
      </c>
      <c r="LAZ120" s="42" t="s">
        <v>276</v>
      </c>
      <c r="LBA120" s="43">
        <v>9328249</v>
      </c>
      <c r="LBB120" s="43">
        <v>8992634</v>
      </c>
      <c r="LBC120" s="101" t="s">
        <v>18</v>
      </c>
      <c r="LBD120" s="54">
        <f>335040000*33.33/100</f>
        <v>111668832</v>
      </c>
      <c r="LBE120" s="44">
        <v>25</v>
      </c>
      <c r="LBF120" s="54">
        <f>LBD120*0.75</f>
        <v>83751624</v>
      </c>
      <c r="LBG120" s="47">
        <f>241490000*33.33/100</f>
        <v>80488617</v>
      </c>
      <c r="LBH120" s="44">
        <v>25</v>
      </c>
      <c r="LBI120" s="47">
        <f>LBG120*0.75</f>
        <v>60366462.75</v>
      </c>
      <c r="LBJ120" s="54">
        <f>LBF120+LBI120</f>
        <v>144118086.75</v>
      </c>
      <c r="LBK120" s="54">
        <v>100000000</v>
      </c>
      <c r="LBL120" s="50" t="s">
        <v>40</v>
      </c>
      <c r="LBM120" s="124" t="s">
        <v>278</v>
      </c>
      <c r="LBN120" s="4">
        <v>45148</v>
      </c>
      <c r="LBO120" s="30" t="s">
        <v>277</v>
      </c>
      <c r="LBP120" s="42" t="s">
        <v>276</v>
      </c>
      <c r="LBQ120" s="43">
        <v>9328249</v>
      </c>
      <c r="LBR120" s="43">
        <v>8992634</v>
      </c>
      <c r="LBS120" s="101" t="s">
        <v>18</v>
      </c>
      <c r="LBT120" s="54">
        <f>335040000*33.33/100</f>
        <v>111668832</v>
      </c>
      <c r="LBU120" s="44">
        <v>25</v>
      </c>
      <c r="LBV120" s="54">
        <f>LBT120*0.75</f>
        <v>83751624</v>
      </c>
      <c r="LBW120" s="47">
        <f>241490000*33.33/100</f>
        <v>80488617</v>
      </c>
      <c r="LBX120" s="44">
        <v>25</v>
      </c>
      <c r="LBY120" s="47">
        <f>LBW120*0.75</f>
        <v>60366462.75</v>
      </c>
      <c r="LBZ120" s="54">
        <f>LBV120+LBY120</f>
        <v>144118086.75</v>
      </c>
      <c r="LCA120" s="54">
        <v>100000000</v>
      </c>
      <c r="LCB120" s="50" t="s">
        <v>40</v>
      </c>
      <c r="LCC120" s="124" t="s">
        <v>278</v>
      </c>
      <c r="LCD120" s="4">
        <v>45148</v>
      </c>
      <c r="LCE120" s="30" t="s">
        <v>277</v>
      </c>
      <c r="LCF120" s="42" t="s">
        <v>276</v>
      </c>
      <c r="LCG120" s="43">
        <v>9328249</v>
      </c>
      <c r="LCH120" s="43">
        <v>8992634</v>
      </c>
      <c r="LCI120" s="101" t="s">
        <v>18</v>
      </c>
      <c r="LCJ120" s="54">
        <f>335040000*33.33/100</f>
        <v>111668832</v>
      </c>
      <c r="LCK120" s="44">
        <v>25</v>
      </c>
      <c r="LCL120" s="54">
        <f>LCJ120*0.75</f>
        <v>83751624</v>
      </c>
      <c r="LCM120" s="47">
        <f>241490000*33.33/100</f>
        <v>80488617</v>
      </c>
      <c r="LCN120" s="44">
        <v>25</v>
      </c>
      <c r="LCO120" s="47">
        <f>LCM120*0.75</f>
        <v>60366462.75</v>
      </c>
      <c r="LCP120" s="54">
        <f>LCL120+LCO120</f>
        <v>144118086.75</v>
      </c>
      <c r="LCQ120" s="54">
        <v>100000000</v>
      </c>
      <c r="LCR120" s="50" t="s">
        <v>40</v>
      </c>
      <c r="LCS120" s="124" t="s">
        <v>278</v>
      </c>
      <c r="LCT120" s="4">
        <v>45148</v>
      </c>
      <c r="LCU120" s="30" t="s">
        <v>277</v>
      </c>
      <c r="LCV120" s="42" t="s">
        <v>276</v>
      </c>
      <c r="LCW120" s="43">
        <v>9328249</v>
      </c>
      <c r="LCX120" s="43">
        <v>8992634</v>
      </c>
      <c r="LCY120" s="101" t="s">
        <v>18</v>
      </c>
      <c r="LCZ120" s="54">
        <f>335040000*33.33/100</f>
        <v>111668832</v>
      </c>
      <c r="LDA120" s="44">
        <v>25</v>
      </c>
      <c r="LDB120" s="54">
        <f>LCZ120*0.75</f>
        <v>83751624</v>
      </c>
      <c r="LDC120" s="47">
        <f>241490000*33.33/100</f>
        <v>80488617</v>
      </c>
      <c r="LDD120" s="44">
        <v>25</v>
      </c>
      <c r="LDE120" s="47">
        <f>LDC120*0.75</f>
        <v>60366462.75</v>
      </c>
      <c r="LDF120" s="54">
        <f>LDB120+LDE120</f>
        <v>144118086.75</v>
      </c>
      <c r="LDG120" s="54">
        <v>100000000</v>
      </c>
      <c r="LDH120" s="50" t="s">
        <v>40</v>
      </c>
      <c r="LDI120" s="124" t="s">
        <v>278</v>
      </c>
      <c r="LDJ120" s="4">
        <v>45148</v>
      </c>
      <c r="LDK120" s="30" t="s">
        <v>277</v>
      </c>
      <c r="LDL120" s="42" t="s">
        <v>276</v>
      </c>
      <c r="LDM120" s="43">
        <v>9328249</v>
      </c>
      <c r="LDN120" s="43">
        <v>8992634</v>
      </c>
      <c r="LDO120" s="101" t="s">
        <v>18</v>
      </c>
      <c r="LDP120" s="54">
        <f>335040000*33.33/100</f>
        <v>111668832</v>
      </c>
      <c r="LDQ120" s="44">
        <v>25</v>
      </c>
      <c r="LDR120" s="54">
        <f>LDP120*0.75</f>
        <v>83751624</v>
      </c>
      <c r="LDS120" s="47">
        <f>241490000*33.33/100</f>
        <v>80488617</v>
      </c>
      <c r="LDT120" s="44">
        <v>25</v>
      </c>
      <c r="LDU120" s="47">
        <f>LDS120*0.75</f>
        <v>60366462.75</v>
      </c>
      <c r="LDV120" s="54">
        <f>LDR120+LDU120</f>
        <v>144118086.75</v>
      </c>
      <c r="LDW120" s="54">
        <v>100000000</v>
      </c>
      <c r="LDX120" s="50" t="s">
        <v>40</v>
      </c>
      <c r="LDY120" s="124" t="s">
        <v>278</v>
      </c>
      <c r="LDZ120" s="4">
        <v>45148</v>
      </c>
      <c r="LEA120" s="30" t="s">
        <v>277</v>
      </c>
      <c r="LEB120" s="42" t="s">
        <v>276</v>
      </c>
      <c r="LEC120" s="43">
        <v>9328249</v>
      </c>
      <c r="LED120" s="43">
        <v>8992634</v>
      </c>
      <c r="LEE120" s="101" t="s">
        <v>18</v>
      </c>
      <c r="LEF120" s="54">
        <f>335040000*33.33/100</f>
        <v>111668832</v>
      </c>
      <c r="LEG120" s="44">
        <v>25</v>
      </c>
      <c r="LEH120" s="54">
        <f>LEF120*0.75</f>
        <v>83751624</v>
      </c>
      <c r="LEI120" s="47">
        <f>241490000*33.33/100</f>
        <v>80488617</v>
      </c>
      <c r="LEJ120" s="44">
        <v>25</v>
      </c>
      <c r="LEK120" s="47">
        <f>LEI120*0.75</f>
        <v>60366462.75</v>
      </c>
      <c r="LEL120" s="54">
        <f>LEH120+LEK120</f>
        <v>144118086.75</v>
      </c>
      <c r="LEM120" s="54">
        <v>100000000</v>
      </c>
      <c r="LEN120" s="50" t="s">
        <v>40</v>
      </c>
      <c r="LEO120" s="124" t="s">
        <v>278</v>
      </c>
      <c r="LEP120" s="4">
        <v>45148</v>
      </c>
      <c r="LEQ120" s="30" t="s">
        <v>277</v>
      </c>
      <c r="LER120" s="42" t="s">
        <v>276</v>
      </c>
      <c r="LES120" s="43">
        <v>9328249</v>
      </c>
      <c r="LET120" s="43">
        <v>8992634</v>
      </c>
      <c r="LEU120" s="101" t="s">
        <v>18</v>
      </c>
      <c r="LEV120" s="54">
        <f>335040000*33.33/100</f>
        <v>111668832</v>
      </c>
      <c r="LEW120" s="44">
        <v>25</v>
      </c>
      <c r="LEX120" s="54">
        <f>LEV120*0.75</f>
        <v>83751624</v>
      </c>
      <c r="LEY120" s="47">
        <f>241490000*33.33/100</f>
        <v>80488617</v>
      </c>
      <c r="LEZ120" s="44">
        <v>25</v>
      </c>
      <c r="LFA120" s="47">
        <f>LEY120*0.75</f>
        <v>60366462.75</v>
      </c>
      <c r="LFB120" s="54">
        <f>LEX120+LFA120</f>
        <v>144118086.75</v>
      </c>
      <c r="LFC120" s="54">
        <v>100000000</v>
      </c>
      <c r="LFD120" s="50" t="s">
        <v>40</v>
      </c>
      <c r="LFE120" s="124" t="s">
        <v>278</v>
      </c>
      <c r="LFF120" s="4">
        <v>45148</v>
      </c>
      <c r="LFG120" s="30" t="s">
        <v>277</v>
      </c>
      <c r="LFH120" s="42" t="s">
        <v>276</v>
      </c>
      <c r="LFI120" s="43">
        <v>9328249</v>
      </c>
      <c r="LFJ120" s="43">
        <v>8992634</v>
      </c>
      <c r="LFK120" s="101" t="s">
        <v>18</v>
      </c>
      <c r="LFL120" s="54">
        <f>335040000*33.33/100</f>
        <v>111668832</v>
      </c>
      <c r="LFM120" s="44">
        <v>25</v>
      </c>
      <c r="LFN120" s="54">
        <f>LFL120*0.75</f>
        <v>83751624</v>
      </c>
      <c r="LFO120" s="47">
        <f>241490000*33.33/100</f>
        <v>80488617</v>
      </c>
      <c r="LFP120" s="44">
        <v>25</v>
      </c>
      <c r="LFQ120" s="47">
        <f>LFO120*0.75</f>
        <v>60366462.75</v>
      </c>
      <c r="LFR120" s="54">
        <f>LFN120+LFQ120</f>
        <v>144118086.75</v>
      </c>
      <c r="LFS120" s="54">
        <v>100000000</v>
      </c>
      <c r="LFT120" s="50" t="s">
        <v>40</v>
      </c>
      <c r="LFU120" s="124" t="s">
        <v>278</v>
      </c>
      <c r="LFV120" s="4">
        <v>45148</v>
      </c>
      <c r="LFW120" s="30" t="s">
        <v>277</v>
      </c>
      <c r="LFX120" s="42" t="s">
        <v>276</v>
      </c>
      <c r="LFY120" s="43">
        <v>9328249</v>
      </c>
      <c r="LFZ120" s="43">
        <v>8992634</v>
      </c>
      <c r="LGA120" s="101" t="s">
        <v>18</v>
      </c>
      <c r="LGB120" s="54">
        <f>335040000*33.33/100</f>
        <v>111668832</v>
      </c>
      <c r="LGC120" s="44">
        <v>25</v>
      </c>
      <c r="LGD120" s="54">
        <f>LGB120*0.75</f>
        <v>83751624</v>
      </c>
      <c r="LGE120" s="47">
        <f>241490000*33.33/100</f>
        <v>80488617</v>
      </c>
      <c r="LGF120" s="44">
        <v>25</v>
      </c>
      <c r="LGG120" s="47">
        <f>LGE120*0.75</f>
        <v>60366462.75</v>
      </c>
      <c r="LGH120" s="54">
        <f>LGD120+LGG120</f>
        <v>144118086.75</v>
      </c>
      <c r="LGI120" s="54">
        <v>100000000</v>
      </c>
      <c r="LGJ120" s="50" t="s">
        <v>40</v>
      </c>
      <c r="LGK120" s="124" t="s">
        <v>278</v>
      </c>
      <c r="LGL120" s="4">
        <v>45148</v>
      </c>
      <c r="LGM120" s="30" t="s">
        <v>277</v>
      </c>
      <c r="LGN120" s="42" t="s">
        <v>276</v>
      </c>
      <c r="LGO120" s="43">
        <v>9328249</v>
      </c>
      <c r="LGP120" s="43">
        <v>8992634</v>
      </c>
      <c r="LGQ120" s="101" t="s">
        <v>18</v>
      </c>
      <c r="LGR120" s="54">
        <f>335040000*33.33/100</f>
        <v>111668832</v>
      </c>
      <c r="LGS120" s="44">
        <v>25</v>
      </c>
      <c r="LGT120" s="54">
        <f>LGR120*0.75</f>
        <v>83751624</v>
      </c>
      <c r="LGU120" s="47">
        <f>241490000*33.33/100</f>
        <v>80488617</v>
      </c>
      <c r="LGV120" s="44">
        <v>25</v>
      </c>
      <c r="LGW120" s="47">
        <f>LGU120*0.75</f>
        <v>60366462.75</v>
      </c>
      <c r="LGX120" s="54">
        <f>LGT120+LGW120</f>
        <v>144118086.75</v>
      </c>
      <c r="LGY120" s="54">
        <v>100000000</v>
      </c>
      <c r="LGZ120" s="50" t="s">
        <v>40</v>
      </c>
      <c r="LHA120" s="124" t="s">
        <v>278</v>
      </c>
      <c r="LHB120" s="4">
        <v>45148</v>
      </c>
      <c r="LHC120" s="30" t="s">
        <v>277</v>
      </c>
      <c r="LHD120" s="42" t="s">
        <v>276</v>
      </c>
      <c r="LHE120" s="43">
        <v>9328249</v>
      </c>
      <c r="LHF120" s="43">
        <v>8992634</v>
      </c>
      <c r="LHG120" s="101" t="s">
        <v>18</v>
      </c>
      <c r="LHH120" s="54">
        <f>335040000*33.33/100</f>
        <v>111668832</v>
      </c>
      <c r="LHI120" s="44">
        <v>25</v>
      </c>
      <c r="LHJ120" s="54">
        <f>LHH120*0.75</f>
        <v>83751624</v>
      </c>
      <c r="LHK120" s="47">
        <f>241490000*33.33/100</f>
        <v>80488617</v>
      </c>
      <c r="LHL120" s="44">
        <v>25</v>
      </c>
      <c r="LHM120" s="47">
        <f>LHK120*0.75</f>
        <v>60366462.75</v>
      </c>
      <c r="LHN120" s="54">
        <f>LHJ120+LHM120</f>
        <v>144118086.75</v>
      </c>
      <c r="LHO120" s="54">
        <v>100000000</v>
      </c>
      <c r="LHP120" s="50" t="s">
        <v>40</v>
      </c>
      <c r="LHQ120" s="124" t="s">
        <v>278</v>
      </c>
      <c r="LHR120" s="4">
        <v>45148</v>
      </c>
      <c r="LHS120" s="30" t="s">
        <v>277</v>
      </c>
      <c r="LHT120" s="42" t="s">
        <v>276</v>
      </c>
      <c r="LHU120" s="43">
        <v>9328249</v>
      </c>
      <c r="LHV120" s="43">
        <v>8992634</v>
      </c>
      <c r="LHW120" s="101" t="s">
        <v>18</v>
      </c>
      <c r="LHX120" s="54">
        <f>335040000*33.33/100</f>
        <v>111668832</v>
      </c>
      <c r="LHY120" s="44">
        <v>25</v>
      </c>
      <c r="LHZ120" s="54">
        <f>LHX120*0.75</f>
        <v>83751624</v>
      </c>
      <c r="LIA120" s="47">
        <f>241490000*33.33/100</f>
        <v>80488617</v>
      </c>
      <c r="LIB120" s="44">
        <v>25</v>
      </c>
      <c r="LIC120" s="47">
        <f>LIA120*0.75</f>
        <v>60366462.75</v>
      </c>
      <c r="LID120" s="54">
        <f>LHZ120+LIC120</f>
        <v>144118086.75</v>
      </c>
      <c r="LIE120" s="54">
        <v>100000000</v>
      </c>
      <c r="LIF120" s="50" t="s">
        <v>40</v>
      </c>
      <c r="LIG120" s="124" t="s">
        <v>278</v>
      </c>
      <c r="LIH120" s="4">
        <v>45148</v>
      </c>
      <c r="LII120" s="30" t="s">
        <v>277</v>
      </c>
      <c r="LIJ120" s="42" t="s">
        <v>276</v>
      </c>
      <c r="LIK120" s="43">
        <v>9328249</v>
      </c>
      <c r="LIL120" s="43">
        <v>8992634</v>
      </c>
      <c r="LIM120" s="101" t="s">
        <v>18</v>
      </c>
      <c r="LIN120" s="54">
        <f>335040000*33.33/100</f>
        <v>111668832</v>
      </c>
      <c r="LIO120" s="44">
        <v>25</v>
      </c>
      <c r="LIP120" s="54">
        <f>LIN120*0.75</f>
        <v>83751624</v>
      </c>
      <c r="LIQ120" s="47">
        <f>241490000*33.33/100</f>
        <v>80488617</v>
      </c>
      <c r="LIR120" s="44">
        <v>25</v>
      </c>
      <c r="LIS120" s="47">
        <f>LIQ120*0.75</f>
        <v>60366462.75</v>
      </c>
      <c r="LIT120" s="54">
        <f>LIP120+LIS120</f>
        <v>144118086.75</v>
      </c>
      <c r="LIU120" s="54">
        <v>100000000</v>
      </c>
      <c r="LIV120" s="50" t="s">
        <v>40</v>
      </c>
      <c r="LIW120" s="124" t="s">
        <v>278</v>
      </c>
      <c r="LIX120" s="4">
        <v>45148</v>
      </c>
      <c r="LIY120" s="30" t="s">
        <v>277</v>
      </c>
      <c r="LIZ120" s="42" t="s">
        <v>276</v>
      </c>
      <c r="LJA120" s="43">
        <v>9328249</v>
      </c>
      <c r="LJB120" s="43">
        <v>8992634</v>
      </c>
      <c r="LJC120" s="101" t="s">
        <v>18</v>
      </c>
      <c r="LJD120" s="54">
        <f>335040000*33.33/100</f>
        <v>111668832</v>
      </c>
      <c r="LJE120" s="44">
        <v>25</v>
      </c>
      <c r="LJF120" s="54">
        <f>LJD120*0.75</f>
        <v>83751624</v>
      </c>
      <c r="LJG120" s="47">
        <f>241490000*33.33/100</f>
        <v>80488617</v>
      </c>
      <c r="LJH120" s="44">
        <v>25</v>
      </c>
      <c r="LJI120" s="47">
        <f>LJG120*0.75</f>
        <v>60366462.75</v>
      </c>
      <c r="LJJ120" s="54">
        <f>LJF120+LJI120</f>
        <v>144118086.75</v>
      </c>
      <c r="LJK120" s="54">
        <v>100000000</v>
      </c>
      <c r="LJL120" s="50" t="s">
        <v>40</v>
      </c>
      <c r="LJM120" s="124" t="s">
        <v>278</v>
      </c>
      <c r="LJN120" s="4">
        <v>45148</v>
      </c>
      <c r="LJO120" s="30" t="s">
        <v>277</v>
      </c>
      <c r="LJP120" s="42" t="s">
        <v>276</v>
      </c>
      <c r="LJQ120" s="43">
        <v>9328249</v>
      </c>
      <c r="LJR120" s="43">
        <v>8992634</v>
      </c>
      <c r="LJS120" s="101" t="s">
        <v>18</v>
      </c>
      <c r="LJT120" s="54">
        <f>335040000*33.33/100</f>
        <v>111668832</v>
      </c>
      <c r="LJU120" s="44">
        <v>25</v>
      </c>
      <c r="LJV120" s="54">
        <f>LJT120*0.75</f>
        <v>83751624</v>
      </c>
      <c r="LJW120" s="47">
        <f>241490000*33.33/100</f>
        <v>80488617</v>
      </c>
      <c r="LJX120" s="44">
        <v>25</v>
      </c>
      <c r="LJY120" s="47">
        <f>LJW120*0.75</f>
        <v>60366462.75</v>
      </c>
      <c r="LJZ120" s="54">
        <f>LJV120+LJY120</f>
        <v>144118086.75</v>
      </c>
      <c r="LKA120" s="54">
        <v>100000000</v>
      </c>
      <c r="LKB120" s="50" t="s">
        <v>40</v>
      </c>
      <c r="LKC120" s="124" t="s">
        <v>278</v>
      </c>
      <c r="LKD120" s="4">
        <v>45148</v>
      </c>
      <c r="LKE120" s="30" t="s">
        <v>277</v>
      </c>
      <c r="LKF120" s="42" t="s">
        <v>276</v>
      </c>
      <c r="LKG120" s="43">
        <v>9328249</v>
      </c>
      <c r="LKH120" s="43">
        <v>8992634</v>
      </c>
      <c r="LKI120" s="101" t="s">
        <v>18</v>
      </c>
      <c r="LKJ120" s="54">
        <f>335040000*33.33/100</f>
        <v>111668832</v>
      </c>
      <c r="LKK120" s="44">
        <v>25</v>
      </c>
      <c r="LKL120" s="54">
        <f>LKJ120*0.75</f>
        <v>83751624</v>
      </c>
      <c r="LKM120" s="47">
        <f>241490000*33.33/100</f>
        <v>80488617</v>
      </c>
      <c r="LKN120" s="44">
        <v>25</v>
      </c>
      <c r="LKO120" s="47">
        <f>LKM120*0.75</f>
        <v>60366462.75</v>
      </c>
      <c r="LKP120" s="54">
        <f>LKL120+LKO120</f>
        <v>144118086.75</v>
      </c>
      <c r="LKQ120" s="54">
        <v>100000000</v>
      </c>
      <c r="LKR120" s="50" t="s">
        <v>40</v>
      </c>
      <c r="LKS120" s="124" t="s">
        <v>278</v>
      </c>
      <c r="LKT120" s="4">
        <v>45148</v>
      </c>
      <c r="LKU120" s="30" t="s">
        <v>277</v>
      </c>
      <c r="LKV120" s="42" t="s">
        <v>276</v>
      </c>
      <c r="LKW120" s="43">
        <v>9328249</v>
      </c>
      <c r="LKX120" s="43">
        <v>8992634</v>
      </c>
      <c r="LKY120" s="101" t="s">
        <v>18</v>
      </c>
      <c r="LKZ120" s="54">
        <f>335040000*33.33/100</f>
        <v>111668832</v>
      </c>
      <c r="LLA120" s="44">
        <v>25</v>
      </c>
      <c r="LLB120" s="54">
        <f>LKZ120*0.75</f>
        <v>83751624</v>
      </c>
      <c r="LLC120" s="47">
        <f>241490000*33.33/100</f>
        <v>80488617</v>
      </c>
      <c r="LLD120" s="44">
        <v>25</v>
      </c>
      <c r="LLE120" s="47">
        <f>LLC120*0.75</f>
        <v>60366462.75</v>
      </c>
      <c r="LLF120" s="54">
        <f>LLB120+LLE120</f>
        <v>144118086.75</v>
      </c>
      <c r="LLG120" s="54">
        <v>100000000</v>
      </c>
      <c r="LLH120" s="50" t="s">
        <v>40</v>
      </c>
      <c r="LLI120" s="124" t="s">
        <v>278</v>
      </c>
      <c r="LLJ120" s="4">
        <v>45148</v>
      </c>
      <c r="LLK120" s="30" t="s">
        <v>277</v>
      </c>
      <c r="LLL120" s="42" t="s">
        <v>276</v>
      </c>
      <c r="LLM120" s="43">
        <v>9328249</v>
      </c>
      <c r="LLN120" s="43">
        <v>8992634</v>
      </c>
      <c r="LLO120" s="101" t="s">
        <v>18</v>
      </c>
      <c r="LLP120" s="54">
        <f>335040000*33.33/100</f>
        <v>111668832</v>
      </c>
      <c r="LLQ120" s="44">
        <v>25</v>
      </c>
      <c r="LLR120" s="54">
        <f>LLP120*0.75</f>
        <v>83751624</v>
      </c>
      <c r="LLS120" s="47">
        <f>241490000*33.33/100</f>
        <v>80488617</v>
      </c>
      <c r="LLT120" s="44">
        <v>25</v>
      </c>
      <c r="LLU120" s="47">
        <f>LLS120*0.75</f>
        <v>60366462.75</v>
      </c>
      <c r="LLV120" s="54">
        <f>LLR120+LLU120</f>
        <v>144118086.75</v>
      </c>
      <c r="LLW120" s="54">
        <v>100000000</v>
      </c>
      <c r="LLX120" s="50" t="s">
        <v>40</v>
      </c>
      <c r="LLY120" s="124" t="s">
        <v>278</v>
      </c>
      <c r="LLZ120" s="4">
        <v>45148</v>
      </c>
      <c r="LMA120" s="30" t="s">
        <v>277</v>
      </c>
      <c r="LMB120" s="42" t="s">
        <v>276</v>
      </c>
      <c r="LMC120" s="43">
        <v>9328249</v>
      </c>
      <c r="LMD120" s="43">
        <v>8992634</v>
      </c>
      <c r="LME120" s="101" t="s">
        <v>18</v>
      </c>
      <c r="LMF120" s="54">
        <f>335040000*33.33/100</f>
        <v>111668832</v>
      </c>
      <c r="LMG120" s="44">
        <v>25</v>
      </c>
      <c r="LMH120" s="54">
        <f>LMF120*0.75</f>
        <v>83751624</v>
      </c>
      <c r="LMI120" s="47">
        <f>241490000*33.33/100</f>
        <v>80488617</v>
      </c>
      <c r="LMJ120" s="44">
        <v>25</v>
      </c>
      <c r="LMK120" s="47">
        <f>LMI120*0.75</f>
        <v>60366462.75</v>
      </c>
      <c r="LML120" s="54">
        <f>LMH120+LMK120</f>
        <v>144118086.75</v>
      </c>
      <c r="LMM120" s="54">
        <v>100000000</v>
      </c>
      <c r="LMN120" s="50" t="s">
        <v>40</v>
      </c>
      <c r="LMO120" s="124" t="s">
        <v>278</v>
      </c>
      <c r="LMP120" s="4">
        <v>45148</v>
      </c>
      <c r="LMQ120" s="30" t="s">
        <v>277</v>
      </c>
      <c r="LMR120" s="42" t="s">
        <v>276</v>
      </c>
      <c r="LMS120" s="43">
        <v>9328249</v>
      </c>
      <c r="LMT120" s="43">
        <v>8992634</v>
      </c>
      <c r="LMU120" s="101" t="s">
        <v>18</v>
      </c>
      <c r="LMV120" s="54">
        <f>335040000*33.33/100</f>
        <v>111668832</v>
      </c>
      <c r="LMW120" s="44">
        <v>25</v>
      </c>
      <c r="LMX120" s="54">
        <f>LMV120*0.75</f>
        <v>83751624</v>
      </c>
      <c r="LMY120" s="47">
        <f>241490000*33.33/100</f>
        <v>80488617</v>
      </c>
      <c r="LMZ120" s="44">
        <v>25</v>
      </c>
      <c r="LNA120" s="47">
        <f>LMY120*0.75</f>
        <v>60366462.75</v>
      </c>
      <c r="LNB120" s="54">
        <f>LMX120+LNA120</f>
        <v>144118086.75</v>
      </c>
      <c r="LNC120" s="54">
        <v>100000000</v>
      </c>
      <c r="LND120" s="50" t="s">
        <v>40</v>
      </c>
      <c r="LNE120" s="124" t="s">
        <v>278</v>
      </c>
      <c r="LNF120" s="4">
        <v>45148</v>
      </c>
      <c r="LNG120" s="30" t="s">
        <v>277</v>
      </c>
      <c r="LNH120" s="42" t="s">
        <v>276</v>
      </c>
      <c r="LNI120" s="43">
        <v>9328249</v>
      </c>
      <c r="LNJ120" s="43">
        <v>8992634</v>
      </c>
      <c r="LNK120" s="101" t="s">
        <v>18</v>
      </c>
      <c r="LNL120" s="54">
        <f>335040000*33.33/100</f>
        <v>111668832</v>
      </c>
      <c r="LNM120" s="44">
        <v>25</v>
      </c>
      <c r="LNN120" s="54">
        <f>LNL120*0.75</f>
        <v>83751624</v>
      </c>
      <c r="LNO120" s="47">
        <f>241490000*33.33/100</f>
        <v>80488617</v>
      </c>
      <c r="LNP120" s="44">
        <v>25</v>
      </c>
      <c r="LNQ120" s="47">
        <f>LNO120*0.75</f>
        <v>60366462.75</v>
      </c>
      <c r="LNR120" s="54">
        <f>LNN120+LNQ120</f>
        <v>144118086.75</v>
      </c>
      <c r="LNS120" s="54">
        <v>100000000</v>
      </c>
      <c r="LNT120" s="50" t="s">
        <v>40</v>
      </c>
      <c r="LNU120" s="124" t="s">
        <v>278</v>
      </c>
      <c r="LNV120" s="4">
        <v>45148</v>
      </c>
      <c r="LNW120" s="30" t="s">
        <v>277</v>
      </c>
      <c r="LNX120" s="42" t="s">
        <v>276</v>
      </c>
      <c r="LNY120" s="43">
        <v>9328249</v>
      </c>
      <c r="LNZ120" s="43">
        <v>8992634</v>
      </c>
      <c r="LOA120" s="101" t="s">
        <v>18</v>
      </c>
      <c r="LOB120" s="54">
        <f>335040000*33.33/100</f>
        <v>111668832</v>
      </c>
      <c r="LOC120" s="44">
        <v>25</v>
      </c>
      <c r="LOD120" s="54">
        <f>LOB120*0.75</f>
        <v>83751624</v>
      </c>
      <c r="LOE120" s="47">
        <f>241490000*33.33/100</f>
        <v>80488617</v>
      </c>
      <c r="LOF120" s="44">
        <v>25</v>
      </c>
      <c r="LOG120" s="47">
        <f>LOE120*0.75</f>
        <v>60366462.75</v>
      </c>
      <c r="LOH120" s="54">
        <f>LOD120+LOG120</f>
        <v>144118086.75</v>
      </c>
      <c r="LOI120" s="54">
        <v>100000000</v>
      </c>
      <c r="LOJ120" s="50" t="s">
        <v>40</v>
      </c>
      <c r="LOK120" s="124" t="s">
        <v>278</v>
      </c>
      <c r="LOL120" s="4">
        <v>45148</v>
      </c>
      <c r="LOM120" s="30" t="s">
        <v>277</v>
      </c>
      <c r="LON120" s="42" t="s">
        <v>276</v>
      </c>
      <c r="LOO120" s="43">
        <v>9328249</v>
      </c>
      <c r="LOP120" s="43">
        <v>8992634</v>
      </c>
      <c r="LOQ120" s="101" t="s">
        <v>18</v>
      </c>
      <c r="LOR120" s="54">
        <f>335040000*33.33/100</f>
        <v>111668832</v>
      </c>
      <c r="LOS120" s="44">
        <v>25</v>
      </c>
      <c r="LOT120" s="54">
        <f>LOR120*0.75</f>
        <v>83751624</v>
      </c>
      <c r="LOU120" s="47">
        <f>241490000*33.33/100</f>
        <v>80488617</v>
      </c>
      <c r="LOV120" s="44">
        <v>25</v>
      </c>
      <c r="LOW120" s="47">
        <f>LOU120*0.75</f>
        <v>60366462.75</v>
      </c>
      <c r="LOX120" s="54">
        <f>LOT120+LOW120</f>
        <v>144118086.75</v>
      </c>
      <c r="LOY120" s="54">
        <v>100000000</v>
      </c>
      <c r="LOZ120" s="50" t="s">
        <v>40</v>
      </c>
      <c r="LPA120" s="124" t="s">
        <v>278</v>
      </c>
      <c r="LPB120" s="4">
        <v>45148</v>
      </c>
      <c r="LPC120" s="30" t="s">
        <v>277</v>
      </c>
      <c r="LPD120" s="42" t="s">
        <v>276</v>
      </c>
      <c r="LPE120" s="43">
        <v>9328249</v>
      </c>
      <c r="LPF120" s="43">
        <v>8992634</v>
      </c>
      <c r="LPG120" s="101" t="s">
        <v>18</v>
      </c>
      <c r="LPH120" s="54">
        <f>335040000*33.33/100</f>
        <v>111668832</v>
      </c>
      <c r="LPI120" s="44">
        <v>25</v>
      </c>
      <c r="LPJ120" s="54">
        <f>LPH120*0.75</f>
        <v>83751624</v>
      </c>
      <c r="LPK120" s="47">
        <f>241490000*33.33/100</f>
        <v>80488617</v>
      </c>
      <c r="LPL120" s="44">
        <v>25</v>
      </c>
      <c r="LPM120" s="47">
        <f>LPK120*0.75</f>
        <v>60366462.75</v>
      </c>
      <c r="LPN120" s="54">
        <f>LPJ120+LPM120</f>
        <v>144118086.75</v>
      </c>
      <c r="LPO120" s="54">
        <v>100000000</v>
      </c>
      <c r="LPP120" s="50" t="s">
        <v>40</v>
      </c>
      <c r="LPQ120" s="124" t="s">
        <v>278</v>
      </c>
      <c r="LPR120" s="4">
        <v>45148</v>
      </c>
      <c r="LPS120" s="30" t="s">
        <v>277</v>
      </c>
      <c r="LPT120" s="42" t="s">
        <v>276</v>
      </c>
      <c r="LPU120" s="43">
        <v>9328249</v>
      </c>
      <c r="LPV120" s="43">
        <v>8992634</v>
      </c>
      <c r="LPW120" s="101" t="s">
        <v>18</v>
      </c>
      <c r="LPX120" s="54">
        <f>335040000*33.33/100</f>
        <v>111668832</v>
      </c>
      <c r="LPY120" s="44">
        <v>25</v>
      </c>
      <c r="LPZ120" s="54">
        <f>LPX120*0.75</f>
        <v>83751624</v>
      </c>
      <c r="LQA120" s="47">
        <f>241490000*33.33/100</f>
        <v>80488617</v>
      </c>
      <c r="LQB120" s="44">
        <v>25</v>
      </c>
      <c r="LQC120" s="47">
        <f>LQA120*0.75</f>
        <v>60366462.75</v>
      </c>
      <c r="LQD120" s="54">
        <f>LPZ120+LQC120</f>
        <v>144118086.75</v>
      </c>
      <c r="LQE120" s="54">
        <v>100000000</v>
      </c>
      <c r="LQF120" s="50" t="s">
        <v>40</v>
      </c>
      <c r="LQG120" s="124" t="s">
        <v>278</v>
      </c>
      <c r="LQH120" s="4">
        <v>45148</v>
      </c>
      <c r="LQI120" s="30" t="s">
        <v>277</v>
      </c>
      <c r="LQJ120" s="42" t="s">
        <v>276</v>
      </c>
      <c r="LQK120" s="43">
        <v>9328249</v>
      </c>
      <c r="LQL120" s="43">
        <v>8992634</v>
      </c>
      <c r="LQM120" s="101" t="s">
        <v>18</v>
      </c>
      <c r="LQN120" s="54">
        <f>335040000*33.33/100</f>
        <v>111668832</v>
      </c>
      <c r="LQO120" s="44">
        <v>25</v>
      </c>
      <c r="LQP120" s="54">
        <f>LQN120*0.75</f>
        <v>83751624</v>
      </c>
      <c r="LQQ120" s="47">
        <f>241490000*33.33/100</f>
        <v>80488617</v>
      </c>
      <c r="LQR120" s="44">
        <v>25</v>
      </c>
      <c r="LQS120" s="47">
        <f>LQQ120*0.75</f>
        <v>60366462.75</v>
      </c>
      <c r="LQT120" s="54">
        <f>LQP120+LQS120</f>
        <v>144118086.75</v>
      </c>
      <c r="LQU120" s="54">
        <v>100000000</v>
      </c>
      <c r="LQV120" s="50" t="s">
        <v>40</v>
      </c>
      <c r="LQW120" s="124" t="s">
        <v>278</v>
      </c>
      <c r="LQX120" s="4">
        <v>45148</v>
      </c>
      <c r="LQY120" s="30" t="s">
        <v>277</v>
      </c>
      <c r="LQZ120" s="42" t="s">
        <v>276</v>
      </c>
      <c r="LRA120" s="43">
        <v>9328249</v>
      </c>
      <c r="LRB120" s="43">
        <v>8992634</v>
      </c>
      <c r="LRC120" s="101" t="s">
        <v>18</v>
      </c>
      <c r="LRD120" s="54">
        <f>335040000*33.33/100</f>
        <v>111668832</v>
      </c>
      <c r="LRE120" s="44">
        <v>25</v>
      </c>
      <c r="LRF120" s="54">
        <f>LRD120*0.75</f>
        <v>83751624</v>
      </c>
      <c r="LRG120" s="47">
        <f>241490000*33.33/100</f>
        <v>80488617</v>
      </c>
      <c r="LRH120" s="44">
        <v>25</v>
      </c>
      <c r="LRI120" s="47">
        <f>LRG120*0.75</f>
        <v>60366462.75</v>
      </c>
      <c r="LRJ120" s="54">
        <f>LRF120+LRI120</f>
        <v>144118086.75</v>
      </c>
      <c r="LRK120" s="54">
        <v>100000000</v>
      </c>
      <c r="LRL120" s="50" t="s">
        <v>40</v>
      </c>
      <c r="LRM120" s="124" t="s">
        <v>278</v>
      </c>
      <c r="LRN120" s="4">
        <v>45148</v>
      </c>
      <c r="LRO120" s="30" t="s">
        <v>277</v>
      </c>
      <c r="LRP120" s="42" t="s">
        <v>276</v>
      </c>
      <c r="LRQ120" s="43">
        <v>9328249</v>
      </c>
      <c r="LRR120" s="43">
        <v>8992634</v>
      </c>
      <c r="LRS120" s="101" t="s">
        <v>18</v>
      </c>
      <c r="LRT120" s="54">
        <f>335040000*33.33/100</f>
        <v>111668832</v>
      </c>
      <c r="LRU120" s="44">
        <v>25</v>
      </c>
      <c r="LRV120" s="54">
        <f>LRT120*0.75</f>
        <v>83751624</v>
      </c>
      <c r="LRW120" s="47">
        <f>241490000*33.33/100</f>
        <v>80488617</v>
      </c>
      <c r="LRX120" s="44">
        <v>25</v>
      </c>
      <c r="LRY120" s="47">
        <f>LRW120*0.75</f>
        <v>60366462.75</v>
      </c>
      <c r="LRZ120" s="54">
        <f>LRV120+LRY120</f>
        <v>144118086.75</v>
      </c>
      <c r="LSA120" s="54">
        <v>100000000</v>
      </c>
      <c r="LSB120" s="50" t="s">
        <v>40</v>
      </c>
      <c r="LSC120" s="124" t="s">
        <v>278</v>
      </c>
      <c r="LSD120" s="4">
        <v>45148</v>
      </c>
      <c r="LSE120" s="30" t="s">
        <v>277</v>
      </c>
      <c r="LSF120" s="42" t="s">
        <v>276</v>
      </c>
      <c r="LSG120" s="43">
        <v>9328249</v>
      </c>
      <c r="LSH120" s="43">
        <v>8992634</v>
      </c>
      <c r="LSI120" s="101" t="s">
        <v>18</v>
      </c>
      <c r="LSJ120" s="54">
        <f>335040000*33.33/100</f>
        <v>111668832</v>
      </c>
      <c r="LSK120" s="44">
        <v>25</v>
      </c>
      <c r="LSL120" s="54">
        <f>LSJ120*0.75</f>
        <v>83751624</v>
      </c>
      <c r="LSM120" s="47">
        <f>241490000*33.33/100</f>
        <v>80488617</v>
      </c>
      <c r="LSN120" s="44">
        <v>25</v>
      </c>
      <c r="LSO120" s="47">
        <f>LSM120*0.75</f>
        <v>60366462.75</v>
      </c>
      <c r="LSP120" s="54">
        <f>LSL120+LSO120</f>
        <v>144118086.75</v>
      </c>
      <c r="LSQ120" s="54">
        <v>100000000</v>
      </c>
      <c r="LSR120" s="50" t="s">
        <v>40</v>
      </c>
      <c r="LSS120" s="124" t="s">
        <v>278</v>
      </c>
      <c r="LST120" s="4">
        <v>45148</v>
      </c>
      <c r="LSU120" s="30" t="s">
        <v>277</v>
      </c>
      <c r="LSV120" s="42" t="s">
        <v>276</v>
      </c>
      <c r="LSW120" s="43">
        <v>9328249</v>
      </c>
      <c r="LSX120" s="43">
        <v>8992634</v>
      </c>
      <c r="LSY120" s="101" t="s">
        <v>18</v>
      </c>
      <c r="LSZ120" s="54">
        <f>335040000*33.33/100</f>
        <v>111668832</v>
      </c>
      <c r="LTA120" s="44">
        <v>25</v>
      </c>
      <c r="LTB120" s="54">
        <f>LSZ120*0.75</f>
        <v>83751624</v>
      </c>
      <c r="LTC120" s="47">
        <f>241490000*33.33/100</f>
        <v>80488617</v>
      </c>
      <c r="LTD120" s="44">
        <v>25</v>
      </c>
      <c r="LTE120" s="47">
        <f>LTC120*0.75</f>
        <v>60366462.75</v>
      </c>
      <c r="LTF120" s="54">
        <f>LTB120+LTE120</f>
        <v>144118086.75</v>
      </c>
      <c r="LTG120" s="54">
        <v>100000000</v>
      </c>
      <c r="LTH120" s="50" t="s">
        <v>40</v>
      </c>
      <c r="LTI120" s="124" t="s">
        <v>278</v>
      </c>
      <c r="LTJ120" s="4">
        <v>45148</v>
      </c>
      <c r="LTK120" s="30" t="s">
        <v>277</v>
      </c>
      <c r="LTL120" s="42" t="s">
        <v>276</v>
      </c>
      <c r="LTM120" s="43">
        <v>9328249</v>
      </c>
      <c r="LTN120" s="43">
        <v>8992634</v>
      </c>
      <c r="LTO120" s="101" t="s">
        <v>18</v>
      </c>
      <c r="LTP120" s="54">
        <f>335040000*33.33/100</f>
        <v>111668832</v>
      </c>
      <c r="LTQ120" s="44">
        <v>25</v>
      </c>
      <c r="LTR120" s="54">
        <f>LTP120*0.75</f>
        <v>83751624</v>
      </c>
      <c r="LTS120" s="47">
        <f>241490000*33.33/100</f>
        <v>80488617</v>
      </c>
      <c r="LTT120" s="44">
        <v>25</v>
      </c>
      <c r="LTU120" s="47">
        <f>LTS120*0.75</f>
        <v>60366462.75</v>
      </c>
      <c r="LTV120" s="54">
        <f>LTR120+LTU120</f>
        <v>144118086.75</v>
      </c>
      <c r="LTW120" s="54">
        <v>100000000</v>
      </c>
      <c r="LTX120" s="50" t="s">
        <v>40</v>
      </c>
      <c r="LTY120" s="124" t="s">
        <v>278</v>
      </c>
      <c r="LTZ120" s="4">
        <v>45148</v>
      </c>
      <c r="LUA120" s="30" t="s">
        <v>277</v>
      </c>
      <c r="LUB120" s="42" t="s">
        <v>276</v>
      </c>
      <c r="LUC120" s="43">
        <v>9328249</v>
      </c>
      <c r="LUD120" s="43">
        <v>8992634</v>
      </c>
      <c r="LUE120" s="101" t="s">
        <v>18</v>
      </c>
      <c r="LUF120" s="54">
        <f>335040000*33.33/100</f>
        <v>111668832</v>
      </c>
      <c r="LUG120" s="44">
        <v>25</v>
      </c>
      <c r="LUH120" s="54">
        <f>LUF120*0.75</f>
        <v>83751624</v>
      </c>
      <c r="LUI120" s="47">
        <f>241490000*33.33/100</f>
        <v>80488617</v>
      </c>
      <c r="LUJ120" s="44">
        <v>25</v>
      </c>
      <c r="LUK120" s="47">
        <f>LUI120*0.75</f>
        <v>60366462.75</v>
      </c>
      <c r="LUL120" s="54">
        <f>LUH120+LUK120</f>
        <v>144118086.75</v>
      </c>
      <c r="LUM120" s="54">
        <v>100000000</v>
      </c>
      <c r="LUN120" s="50" t="s">
        <v>40</v>
      </c>
      <c r="LUO120" s="124" t="s">
        <v>278</v>
      </c>
      <c r="LUP120" s="4">
        <v>45148</v>
      </c>
      <c r="LUQ120" s="30" t="s">
        <v>277</v>
      </c>
      <c r="LUR120" s="42" t="s">
        <v>276</v>
      </c>
      <c r="LUS120" s="43">
        <v>9328249</v>
      </c>
      <c r="LUT120" s="43">
        <v>8992634</v>
      </c>
      <c r="LUU120" s="101" t="s">
        <v>18</v>
      </c>
      <c r="LUV120" s="54">
        <f>335040000*33.33/100</f>
        <v>111668832</v>
      </c>
      <c r="LUW120" s="44">
        <v>25</v>
      </c>
      <c r="LUX120" s="54">
        <f>LUV120*0.75</f>
        <v>83751624</v>
      </c>
      <c r="LUY120" s="47">
        <f>241490000*33.33/100</f>
        <v>80488617</v>
      </c>
      <c r="LUZ120" s="44">
        <v>25</v>
      </c>
      <c r="LVA120" s="47">
        <f>LUY120*0.75</f>
        <v>60366462.75</v>
      </c>
      <c r="LVB120" s="54">
        <f>LUX120+LVA120</f>
        <v>144118086.75</v>
      </c>
      <c r="LVC120" s="54">
        <v>100000000</v>
      </c>
      <c r="LVD120" s="50" t="s">
        <v>40</v>
      </c>
      <c r="LVE120" s="124" t="s">
        <v>278</v>
      </c>
      <c r="LVF120" s="4">
        <v>45148</v>
      </c>
      <c r="LVG120" s="30" t="s">
        <v>277</v>
      </c>
      <c r="LVH120" s="42" t="s">
        <v>276</v>
      </c>
      <c r="LVI120" s="43">
        <v>9328249</v>
      </c>
      <c r="LVJ120" s="43">
        <v>8992634</v>
      </c>
      <c r="LVK120" s="101" t="s">
        <v>18</v>
      </c>
      <c r="LVL120" s="54">
        <f>335040000*33.33/100</f>
        <v>111668832</v>
      </c>
      <c r="LVM120" s="44">
        <v>25</v>
      </c>
      <c r="LVN120" s="54">
        <f>LVL120*0.75</f>
        <v>83751624</v>
      </c>
      <c r="LVO120" s="47">
        <f>241490000*33.33/100</f>
        <v>80488617</v>
      </c>
      <c r="LVP120" s="44">
        <v>25</v>
      </c>
      <c r="LVQ120" s="47">
        <f>LVO120*0.75</f>
        <v>60366462.75</v>
      </c>
      <c r="LVR120" s="54">
        <f>LVN120+LVQ120</f>
        <v>144118086.75</v>
      </c>
      <c r="LVS120" s="54">
        <v>100000000</v>
      </c>
      <c r="LVT120" s="50" t="s">
        <v>40</v>
      </c>
      <c r="LVU120" s="124" t="s">
        <v>278</v>
      </c>
      <c r="LVV120" s="4">
        <v>45148</v>
      </c>
      <c r="LVW120" s="30" t="s">
        <v>277</v>
      </c>
      <c r="LVX120" s="42" t="s">
        <v>276</v>
      </c>
      <c r="LVY120" s="43">
        <v>9328249</v>
      </c>
      <c r="LVZ120" s="43">
        <v>8992634</v>
      </c>
      <c r="LWA120" s="101" t="s">
        <v>18</v>
      </c>
      <c r="LWB120" s="54">
        <f>335040000*33.33/100</f>
        <v>111668832</v>
      </c>
      <c r="LWC120" s="44">
        <v>25</v>
      </c>
      <c r="LWD120" s="54">
        <f>LWB120*0.75</f>
        <v>83751624</v>
      </c>
      <c r="LWE120" s="47">
        <f>241490000*33.33/100</f>
        <v>80488617</v>
      </c>
      <c r="LWF120" s="44">
        <v>25</v>
      </c>
      <c r="LWG120" s="47">
        <f>LWE120*0.75</f>
        <v>60366462.75</v>
      </c>
      <c r="LWH120" s="54">
        <f>LWD120+LWG120</f>
        <v>144118086.75</v>
      </c>
      <c r="LWI120" s="54">
        <v>100000000</v>
      </c>
      <c r="LWJ120" s="50" t="s">
        <v>40</v>
      </c>
      <c r="LWK120" s="124" t="s">
        <v>278</v>
      </c>
      <c r="LWL120" s="4">
        <v>45148</v>
      </c>
      <c r="LWM120" s="30" t="s">
        <v>277</v>
      </c>
      <c r="LWN120" s="42" t="s">
        <v>276</v>
      </c>
      <c r="LWO120" s="43">
        <v>9328249</v>
      </c>
      <c r="LWP120" s="43">
        <v>8992634</v>
      </c>
      <c r="LWQ120" s="101" t="s">
        <v>18</v>
      </c>
      <c r="LWR120" s="54">
        <f>335040000*33.33/100</f>
        <v>111668832</v>
      </c>
      <c r="LWS120" s="44">
        <v>25</v>
      </c>
      <c r="LWT120" s="54">
        <f>LWR120*0.75</f>
        <v>83751624</v>
      </c>
      <c r="LWU120" s="47">
        <f>241490000*33.33/100</f>
        <v>80488617</v>
      </c>
      <c r="LWV120" s="44">
        <v>25</v>
      </c>
      <c r="LWW120" s="47">
        <f>LWU120*0.75</f>
        <v>60366462.75</v>
      </c>
      <c r="LWX120" s="54">
        <f>LWT120+LWW120</f>
        <v>144118086.75</v>
      </c>
      <c r="LWY120" s="54">
        <v>100000000</v>
      </c>
      <c r="LWZ120" s="50" t="s">
        <v>40</v>
      </c>
      <c r="LXA120" s="124" t="s">
        <v>278</v>
      </c>
      <c r="LXB120" s="4">
        <v>45148</v>
      </c>
      <c r="LXC120" s="30" t="s">
        <v>277</v>
      </c>
      <c r="LXD120" s="42" t="s">
        <v>276</v>
      </c>
      <c r="LXE120" s="43">
        <v>9328249</v>
      </c>
      <c r="LXF120" s="43">
        <v>8992634</v>
      </c>
      <c r="LXG120" s="101" t="s">
        <v>18</v>
      </c>
      <c r="LXH120" s="54">
        <f>335040000*33.33/100</f>
        <v>111668832</v>
      </c>
      <c r="LXI120" s="44">
        <v>25</v>
      </c>
      <c r="LXJ120" s="54">
        <f>LXH120*0.75</f>
        <v>83751624</v>
      </c>
      <c r="LXK120" s="47">
        <f>241490000*33.33/100</f>
        <v>80488617</v>
      </c>
      <c r="LXL120" s="44">
        <v>25</v>
      </c>
      <c r="LXM120" s="47">
        <f>LXK120*0.75</f>
        <v>60366462.75</v>
      </c>
      <c r="LXN120" s="54">
        <f>LXJ120+LXM120</f>
        <v>144118086.75</v>
      </c>
      <c r="LXO120" s="54">
        <v>100000000</v>
      </c>
      <c r="LXP120" s="50" t="s">
        <v>40</v>
      </c>
      <c r="LXQ120" s="124" t="s">
        <v>278</v>
      </c>
      <c r="LXR120" s="4">
        <v>45148</v>
      </c>
      <c r="LXS120" s="30" t="s">
        <v>277</v>
      </c>
      <c r="LXT120" s="42" t="s">
        <v>276</v>
      </c>
      <c r="LXU120" s="43">
        <v>9328249</v>
      </c>
      <c r="LXV120" s="43">
        <v>8992634</v>
      </c>
      <c r="LXW120" s="101" t="s">
        <v>18</v>
      </c>
      <c r="LXX120" s="54">
        <f>335040000*33.33/100</f>
        <v>111668832</v>
      </c>
      <c r="LXY120" s="44">
        <v>25</v>
      </c>
      <c r="LXZ120" s="54">
        <f>LXX120*0.75</f>
        <v>83751624</v>
      </c>
      <c r="LYA120" s="47">
        <f>241490000*33.33/100</f>
        <v>80488617</v>
      </c>
      <c r="LYB120" s="44">
        <v>25</v>
      </c>
      <c r="LYC120" s="47">
        <f>LYA120*0.75</f>
        <v>60366462.75</v>
      </c>
      <c r="LYD120" s="54">
        <f>LXZ120+LYC120</f>
        <v>144118086.75</v>
      </c>
      <c r="LYE120" s="54">
        <v>100000000</v>
      </c>
      <c r="LYF120" s="50" t="s">
        <v>40</v>
      </c>
      <c r="LYG120" s="124" t="s">
        <v>278</v>
      </c>
      <c r="LYH120" s="4">
        <v>45148</v>
      </c>
      <c r="LYI120" s="30" t="s">
        <v>277</v>
      </c>
      <c r="LYJ120" s="42" t="s">
        <v>276</v>
      </c>
      <c r="LYK120" s="43">
        <v>9328249</v>
      </c>
      <c r="LYL120" s="43">
        <v>8992634</v>
      </c>
      <c r="LYM120" s="101" t="s">
        <v>18</v>
      </c>
      <c r="LYN120" s="54">
        <f>335040000*33.33/100</f>
        <v>111668832</v>
      </c>
      <c r="LYO120" s="44">
        <v>25</v>
      </c>
      <c r="LYP120" s="54">
        <f>LYN120*0.75</f>
        <v>83751624</v>
      </c>
      <c r="LYQ120" s="47">
        <f>241490000*33.33/100</f>
        <v>80488617</v>
      </c>
      <c r="LYR120" s="44">
        <v>25</v>
      </c>
      <c r="LYS120" s="47">
        <f>LYQ120*0.75</f>
        <v>60366462.75</v>
      </c>
      <c r="LYT120" s="54">
        <f>LYP120+LYS120</f>
        <v>144118086.75</v>
      </c>
      <c r="LYU120" s="54">
        <v>100000000</v>
      </c>
      <c r="LYV120" s="50" t="s">
        <v>40</v>
      </c>
      <c r="LYW120" s="124" t="s">
        <v>278</v>
      </c>
      <c r="LYX120" s="4">
        <v>45148</v>
      </c>
      <c r="LYY120" s="30" t="s">
        <v>277</v>
      </c>
      <c r="LYZ120" s="42" t="s">
        <v>276</v>
      </c>
      <c r="LZA120" s="43">
        <v>9328249</v>
      </c>
      <c r="LZB120" s="43">
        <v>8992634</v>
      </c>
      <c r="LZC120" s="101" t="s">
        <v>18</v>
      </c>
      <c r="LZD120" s="54">
        <f>335040000*33.33/100</f>
        <v>111668832</v>
      </c>
      <c r="LZE120" s="44">
        <v>25</v>
      </c>
      <c r="LZF120" s="54">
        <f>LZD120*0.75</f>
        <v>83751624</v>
      </c>
      <c r="LZG120" s="47">
        <f>241490000*33.33/100</f>
        <v>80488617</v>
      </c>
      <c r="LZH120" s="44">
        <v>25</v>
      </c>
      <c r="LZI120" s="47">
        <f>LZG120*0.75</f>
        <v>60366462.75</v>
      </c>
      <c r="LZJ120" s="54">
        <f>LZF120+LZI120</f>
        <v>144118086.75</v>
      </c>
      <c r="LZK120" s="54">
        <v>100000000</v>
      </c>
      <c r="LZL120" s="50" t="s">
        <v>40</v>
      </c>
      <c r="LZM120" s="124" t="s">
        <v>278</v>
      </c>
      <c r="LZN120" s="4">
        <v>45148</v>
      </c>
      <c r="LZO120" s="30" t="s">
        <v>277</v>
      </c>
      <c r="LZP120" s="42" t="s">
        <v>276</v>
      </c>
      <c r="LZQ120" s="43">
        <v>9328249</v>
      </c>
      <c r="LZR120" s="43">
        <v>8992634</v>
      </c>
      <c r="LZS120" s="101" t="s">
        <v>18</v>
      </c>
      <c r="LZT120" s="54">
        <f>335040000*33.33/100</f>
        <v>111668832</v>
      </c>
      <c r="LZU120" s="44">
        <v>25</v>
      </c>
      <c r="LZV120" s="54">
        <f>LZT120*0.75</f>
        <v>83751624</v>
      </c>
      <c r="LZW120" s="47">
        <f>241490000*33.33/100</f>
        <v>80488617</v>
      </c>
      <c r="LZX120" s="44">
        <v>25</v>
      </c>
      <c r="LZY120" s="47">
        <f>LZW120*0.75</f>
        <v>60366462.75</v>
      </c>
      <c r="LZZ120" s="54">
        <f>LZV120+LZY120</f>
        <v>144118086.75</v>
      </c>
      <c r="MAA120" s="54">
        <v>100000000</v>
      </c>
      <c r="MAB120" s="50" t="s">
        <v>40</v>
      </c>
      <c r="MAC120" s="124" t="s">
        <v>278</v>
      </c>
      <c r="MAD120" s="4">
        <v>45148</v>
      </c>
      <c r="MAE120" s="30" t="s">
        <v>277</v>
      </c>
      <c r="MAF120" s="42" t="s">
        <v>276</v>
      </c>
      <c r="MAG120" s="43">
        <v>9328249</v>
      </c>
      <c r="MAH120" s="43">
        <v>8992634</v>
      </c>
      <c r="MAI120" s="101" t="s">
        <v>18</v>
      </c>
      <c r="MAJ120" s="54">
        <f>335040000*33.33/100</f>
        <v>111668832</v>
      </c>
      <c r="MAK120" s="44">
        <v>25</v>
      </c>
      <c r="MAL120" s="54">
        <f>MAJ120*0.75</f>
        <v>83751624</v>
      </c>
      <c r="MAM120" s="47">
        <f>241490000*33.33/100</f>
        <v>80488617</v>
      </c>
      <c r="MAN120" s="44">
        <v>25</v>
      </c>
      <c r="MAO120" s="47">
        <f>MAM120*0.75</f>
        <v>60366462.75</v>
      </c>
      <c r="MAP120" s="54">
        <f>MAL120+MAO120</f>
        <v>144118086.75</v>
      </c>
      <c r="MAQ120" s="54">
        <v>100000000</v>
      </c>
      <c r="MAR120" s="50" t="s">
        <v>40</v>
      </c>
      <c r="MAS120" s="124" t="s">
        <v>278</v>
      </c>
      <c r="MAT120" s="4">
        <v>45148</v>
      </c>
      <c r="MAU120" s="30" t="s">
        <v>277</v>
      </c>
      <c r="MAV120" s="42" t="s">
        <v>276</v>
      </c>
      <c r="MAW120" s="43">
        <v>9328249</v>
      </c>
      <c r="MAX120" s="43">
        <v>8992634</v>
      </c>
      <c r="MAY120" s="101" t="s">
        <v>18</v>
      </c>
      <c r="MAZ120" s="54">
        <f>335040000*33.33/100</f>
        <v>111668832</v>
      </c>
      <c r="MBA120" s="44">
        <v>25</v>
      </c>
      <c r="MBB120" s="54">
        <f>MAZ120*0.75</f>
        <v>83751624</v>
      </c>
      <c r="MBC120" s="47">
        <f>241490000*33.33/100</f>
        <v>80488617</v>
      </c>
      <c r="MBD120" s="44">
        <v>25</v>
      </c>
      <c r="MBE120" s="47">
        <f>MBC120*0.75</f>
        <v>60366462.75</v>
      </c>
      <c r="MBF120" s="54">
        <f>MBB120+MBE120</f>
        <v>144118086.75</v>
      </c>
      <c r="MBG120" s="54">
        <v>100000000</v>
      </c>
      <c r="MBH120" s="50" t="s">
        <v>40</v>
      </c>
      <c r="MBI120" s="124" t="s">
        <v>278</v>
      </c>
      <c r="MBJ120" s="4">
        <v>45148</v>
      </c>
      <c r="MBK120" s="30" t="s">
        <v>277</v>
      </c>
      <c r="MBL120" s="42" t="s">
        <v>276</v>
      </c>
      <c r="MBM120" s="43">
        <v>9328249</v>
      </c>
      <c r="MBN120" s="43">
        <v>8992634</v>
      </c>
      <c r="MBO120" s="101" t="s">
        <v>18</v>
      </c>
      <c r="MBP120" s="54">
        <f>335040000*33.33/100</f>
        <v>111668832</v>
      </c>
      <c r="MBQ120" s="44">
        <v>25</v>
      </c>
      <c r="MBR120" s="54">
        <f>MBP120*0.75</f>
        <v>83751624</v>
      </c>
      <c r="MBS120" s="47">
        <f>241490000*33.33/100</f>
        <v>80488617</v>
      </c>
      <c r="MBT120" s="44">
        <v>25</v>
      </c>
      <c r="MBU120" s="47">
        <f>MBS120*0.75</f>
        <v>60366462.75</v>
      </c>
      <c r="MBV120" s="54">
        <f>MBR120+MBU120</f>
        <v>144118086.75</v>
      </c>
      <c r="MBW120" s="54">
        <v>100000000</v>
      </c>
      <c r="MBX120" s="50" t="s">
        <v>40</v>
      </c>
      <c r="MBY120" s="124" t="s">
        <v>278</v>
      </c>
      <c r="MBZ120" s="4">
        <v>45148</v>
      </c>
      <c r="MCA120" s="30" t="s">
        <v>277</v>
      </c>
      <c r="MCB120" s="42" t="s">
        <v>276</v>
      </c>
      <c r="MCC120" s="43">
        <v>9328249</v>
      </c>
      <c r="MCD120" s="43">
        <v>8992634</v>
      </c>
      <c r="MCE120" s="101" t="s">
        <v>18</v>
      </c>
      <c r="MCF120" s="54">
        <f>335040000*33.33/100</f>
        <v>111668832</v>
      </c>
      <c r="MCG120" s="44">
        <v>25</v>
      </c>
      <c r="MCH120" s="54">
        <f>MCF120*0.75</f>
        <v>83751624</v>
      </c>
      <c r="MCI120" s="47">
        <f>241490000*33.33/100</f>
        <v>80488617</v>
      </c>
      <c r="MCJ120" s="44">
        <v>25</v>
      </c>
      <c r="MCK120" s="47">
        <f>MCI120*0.75</f>
        <v>60366462.75</v>
      </c>
      <c r="MCL120" s="54">
        <f>MCH120+MCK120</f>
        <v>144118086.75</v>
      </c>
      <c r="MCM120" s="54">
        <v>100000000</v>
      </c>
      <c r="MCN120" s="50" t="s">
        <v>40</v>
      </c>
      <c r="MCO120" s="124" t="s">
        <v>278</v>
      </c>
      <c r="MCP120" s="4">
        <v>45148</v>
      </c>
      <c r="MCQ120" s="30" t="s">
        <v>277</v>
      </c>
      <c r="MCR120" s="42" t="s">
        <v>276</v>
      </c>
      <c r="MCS120" s="43">
        <v>9328249</v>
      </c>
      <c r="MCT120" s="43">
        <v>8992634</v>
      </c>
      <c r="MCU120" s="101" t="s">
        <v>18</v>
      </c>
      <c r="MCV120" s="54">
        <f>335040000*33.33/100</f>
        <v>111668832</v>
      </c>
      <c r="MCW120" s="44">
        <v>25</v>
      </c>
      <c r="MCX120" s="54">
        <f>MCV120*0.75</f>
        <v>83751624</v>
      </c>
      <c r="MCY120" s="47">
        <f>241490000*33.33/100</f>
        <v>80488617</v>
      </c>
      <c r="MCZ120" s="44">
        <v>25</v>
      </c>
      <c r="MDA120" s="47">
        <f>MCY120*0.75</f>
        <v>60366462.75</v>
      </c>
      <c r="MDB120" s="54">
        <f>MCX120+MDA120</f>
        <v>144118086.75</v>
      </c>
      <c r="MDC120" s="54">
        <v>100000000</v>
      </c>
      <c r="MDD120" s="50" t="s">
        <v>40</v>
      </c>
      <c r="MDE120" s="124" t="s">
        <v>278</v>
      </c>
      <c r="MDF120" s="4">
        <v>45148</v>
      </c>
      <c r="MDG120" s="30" t="s">
        <v>277</v>
      </c>
      <c r="MDH120" s="42" t="s">
        <v>276</v>
      </c>
      <c r="MDI120" s="43">
        <v>9328249</v>
      </c>
      <c r="MDJ120" s="43">
        <v>8992634</v>
      </c>
      <c r="MDK120" s="101" t="s">
        <v>18</v>
      </c>
      <c r="MDL120" s="54">
        <f>335040000*33.33/100</f>
        <v>111668832</v>
      </c>
      <c r="MDM120" s="44">
        <v>25</v>
      </c>
      <c r="MDN120" s="54">
        <f>MDL120*0.75</f>
        <v>83751624</v>
      </c>
      <c r="MDO120" s="47">
        <f>241490000*33.33/100</f>
        <v>80488617</v>
      </c>
      <c r="MDP120" s="44">
        <v>25</v>
      </c>
      <c r="MDQ120" s="47">
        <f>MDO120*0.75</f>
        <v>60366462.75</v>
      </c>
      <c r="MDR120" s="54">
        <f>MDN120+MDQ120</f>
        <v>144118086.75</v>
      </c>
      <c r="MDS120" s="54">
        <v>100000000</v>
      </c>
      <c r="MDT120" s="50" t="s">
        <v>40</v>
      </c>
      <c r="MDU120" s="124" t="s">
        <v>278</v>
      </c>
      <c r="MDV120" s="4">
        <v>45148</v>
      </c>
      <c r="MDW120" s="30" t="s">
        <v>277</v>
      </c>
      <c r="MDX120" s="42" t="s">
        <v>276</v>
      </c>
      <c r="MDY120" s="43">
        <v>9328249</v>
      </c>
      <c r="MDZ120" s="43">
        <v>8992634</v>
      </c>
      <c r="MEA120" s="101" t="s">
        <v>18</v>
      </c>
      <c r="MEB120" s="54">
        <f>335040000*33.33/100</f>
        <v>111668832</v>
      </c>
      <c r="MEC120" s="44">
        <v>25</v>
      </c>
      <c r="MED120" s="54">
        <f>MEB120*0.75</f>
        <v>83751624</v>
      </c>
      <c r="MEE120" s="47">
        <f>241490000*33.33/100</f>
        <v>80488617</v>
      </c>
      <c r="MEF120" s="44">
        <v>25</v>
      </c>
      <c r="MEG120" s="47">
        <f>MEE120*0.75</f>
        <v>60366462.75</v>
      </c>
      <c r="MEH120" s="54">
        <f>MED120+MEG120</f>
        <v>144118086.75</v>
      </c>
      <c r="MEI120" s="54">
        <v>100000000</v>
      </c>
      <c r="MEJ120" s="50" t="s">
        <v>40</v>
      </c>
      <c r="MEK120" s="124" t="s">
        <v>278</v>
      </c>
      <c r="MEL120" s="4">
        <v>45148</v>
      </c>
      <c r="MEM120" s="30" t="s">
        <v>277</v>
      </c>
      <c r="MEN120" s="42" t="s">
        <v>276</v>
      </c>
      <c r="MEO120" s="43">
        <v>9328249</v>
      </c>
      <c r="MEP120" s="43">
        <v>8992634</v>
      </c>
      <c r="MEQ120" s="101" t="s">
        <v>18</v>
      </c>
      <c r="MER120" s="54">
        <f>335040000*33.33/100</f>
        <v>111668832</v>
      </c>
      <c r="MES120" s="44">
        <v>25</v>
      </c>
      <c r="MET120" s="54">
        <f>MER120*0.75</f>
        <v>83751624</v>
      </c>
      <c r="MEU120" s="47">
        <f>241490000*33.33/100</f>
        <v>80488617</v>
      </c>
      <c r="MEV120" s="44">
        <v>25</v>
      </c>
      <c r="MEW120" s="47">
        <f>MEU120*0.75</f>
        <v>60366462.75</v>
      </c>
      <c r="MEX120" s="54">
        <f>MET120+MEW120</f>
        <v>144118086.75</v>
      </c>
      <c r="MEY120" s="54">
        <v>100000000</v>
      </c>
      <c r="MEZ120" s="50" t="s">
        <v>40</v>
      </c>
      <c r="MFA120" s="124" t="s">
        <v>278</v>
      </c>
      <c r="MFB120" s="4">
        <v>45148</v>
      </c>
      <c r="MFC120" s="30" t="s">
        <v>277</v>
      </c>
      <c r="MFD120" s="42" t="s">
        <v>276</v>
      </c>
      <c r="MFE120" s="43">
        <v>9328249</v>
      </c>
      <c r="MFF120" s="43">
        <v>8992634</v>
      </c>
      <c r="MFG120" s="101" t="s">
        <v>18</v>
      </c>
      <c r="MFH120" s="54">
        <f>335040000*33.33/100</f>
        <v>111668832</v>
      </c>
      <c r="MFI120" s="44">
        <v>25</v>
      </c>
      <c r="MFJ120" s="54">
        <f>MFH120*0.75</f>
        <v>83751624</v>
      </c>
      <c r="MFK120" s="47">
        <f>241490000*33.33/100</f>
        <v>80488617</v>
      </c>
      <c r="MFL120" s="44">
        <v>25</v>
      </c>
      <c r="MFM120" s="47">
        <f>MFK120*0.75</f>
        <v>60366462.75</v>
      </c>
      <c r="MFN120" s="54">
        <f>MFJ120+MFM120</f>
        <v>144118086.75</v>
      </c>
      <c r="MFO120" s="54">
        <v>100000000</v>
      </c>
      <c r="MFP120" s="50" t="s">
        <v>40</v>
      </c>
      <c r="MFQ120" s="124" t="s">
        <v>278</v>
      </c>
      <c r="MFR120" s="4">
        <v>45148</v>
      </c>
      <c r="MFS120" s="30" t="s">
        <v>277</v>
      </c>
      <c r="MFT120" s="42" t="s">
        <v>276</v>
      </c>
      <c r="MFU120" s="43">
        <v>9328249</v>
      </c>
      <c r="MFV120" s="43">
        <v>8992634</v>
      </c>
      <c r="MFW120" s="101" t="s">
        <v>18</v>
      </c>
      <c r="MFX120" s="54">
        <f>335040000*33.33/100</f>
        <v>111668832</v>
      </c>
      <c r="MFY120" s="44">
        <v>25</v>
      </c>
      <c r="MFZ120" s="54">
        <f>MFX120*0.75</f>
        <v>83751624</v>
      </c>
      <c r="MGA120" s="47">
        <f>241490000*33.33/100</f>
        <v>80488617</v>
      </c>
      <c r="MGB120" s="44">
        <v>25</v>
      </c>
      <c r="MGC120" s="47">
        <f>MGA120*0.75</f>
        <v>60366462.75</v>
      </c>
      <c r="MGD120" s="54">
        <f>MFZ120+MGC120</f>
        <v>144118086.75</v>
      </c>
      <c r="MGE120" s="54">
        <v>100000000</v>
      </c>
      <c r="MGF120" s="50" t="s">
        <v>40</v>
      </c>
      <c r="MGG120" s="124" t="s">
        <v>278</v>
      </c>
      <c r="MGH120" s="4">
        <v>45148</v>
      </c>
      <c r="MGI120" s="30" t="s">
        <v>277</v>
      </c>
      <c r="MGJ120" s="42" t="s">
        <v>276</v>
      </c>
      <c r="MGK120" s="43">
        <v>9328249</v>
      </c>
      <c r="MGL120" s="43">
        <v>8992634</v>
      </c>
      <c r="MGM120" s="101" t="s">
        <v>18</v>
      </c>
      <c r="MGN120" s="54">
        <f>335040000*33.33/100</f>
        <v>111668832</v>
      </c>
      <c r="MGO120" s="44">
        <v>25</v>
      </c>
      <c r="MGP120" s="54">
        <f>MGN120*0.75</f>
        <v>83751624</v>
      </c>
      <c r="MGQ120" s="47">
        <f>241490000*33.33/100</f>
        <v>80488617</v>
      </c>
      <c r="MGR120" s="44">
        <v>25</v>
      </c>
      <c r="MGS120" s="47">
        <f>MGQ120*0.75</f>
        <v>60366462.75</v>
      </c>
      <c r="MGT120" s="54">
        <f>MGP120+MGS120</f>
        <v>144118086.75</v>
      </c>
      <c r="MGU120" s="54">
        <v>100000000</v>
      </c>
      <c r="MGV120" s="50" t="s">
        <v>40</v>
      </c>
      <c r="MGW120" s="124" t="s">
        <v>278</v>
      </c>
      <c r="MGX120" s="4">
        <v>45148</v>
      </c>
      <c r="MGY120" s="30" t="s">
        <v>277</v>
      </c>
      <c r="MGZ120" s="42" t="s">
        <v>276</v>
      </c>
      <c r="MHA120" s="43">
        <v>9328249</v>
      </c>
      <c r="MHB120" s="43">
        <v>8992634</v>
      </c>
      <c r="MHC120" s="101" t="s">
        <v>18</v>
      </c>
      <c r="MHD120" s="54">
        <f>335040000*33.33/100</f>
        <v>111668832</v>
      </c>
      <c r="MHE120" s="44">
        <v>25</v>
      </c>
      <c r="MHF120" s="54">
        <f>MHD120*0.75</f>
        <v>83751624</v>
      </c>
      <c r="MHG120" s="47">
        <f>241490000*33.33/100</f>
        <v>80488617</v>
      </c>
      <c r="MHH120" s="44">
        <v>25</v>
      </c>
      <c r="MHI120" s="47">
        <f>MHG120*0.75</f>
        <v>60366462.75</v>
      </c>
      <c r="MHJ120" s="54">
        <f>MHF120+MHI120</f>
        <v>144118086.75</v>
      </c>
      <c r="MHK120" s="54">
        <v>100000000</v>
      </c>
      <c r="MHL120" s="50" t="s">
        <v>40</v>
      </c>
      <c r="MHM120" s="124" t="s">
        <v>278</v>
      </c>
      <c r="MHN120" s="4">
        <v>45148</v>
      </c>
      <c r="MHO120" s="30" t="s">
        <v>277</v>
      </c>
      <c r="MHP120" s="42" t="s">
        <v>276</v>
      </c>
      <c r="MHQ120" s="43">
        <v>9328249</v>
      </c>
      <c r="MHR120" s="43">
        <v>8992634</v>
      </c>
      <c r="MHS120" s="101" t="s">
        <v>18</v>
      </c>
      <c r="MHT120" s="54">
        <f>335040000*33.33/100</f>
        <v>111668832</v>
      </c>
      <c r="MHU120" s="44">
        <v>25</v>
      </c>
      <c r="MHV120" s="54">
        <f>MHT120*0.75</f>
        <v>83751624</v>
      </c>
      <c r="MHW120" s="47">
        <f>241490000*33.33/100</f>
        <v>80488617</v>
      </c>
      <c r="MHX120" s="44">
        <v>25</v>
      </c>
      <c r="MHY120" s="47">
        <f>MHW120*0.75</f>
        <v>60366462.75</v>
      </c>
      <c r="MHZ120" s="54">
        <f>MHV120+MHY120</f>
        <v>144118086.75</v>
      </c>
      <c r="MIA120" s="54">
        <v>100000000</v>
      </c>
      <c r="MIB120" s="50" t="s">
        <v>40</v>
      </c>
      <c r="MIC120" s="124" t="s">
        <v>278</v>
      </c>
      <c r="MID120" s="4">
        <v>45148</v>
      </c>
      <c r="MIE120" s="30" t="s">
        <v>277</v>
      </c>
      <c r="MIF120" s="42" t="s">
        <v>276</v>
      </c>
      <c r="MIG120" s="43">
        <v>9328249</v>
      </c>
      <c r="MIH120" s="43">
        <v>8992634</v>
      </c>
      <c r="MII120" s="101" t="s">
        <v>18</v>
      </c>
      <c r="MIJ120" s="54">
        <f>335040000*33.33/100</f>
        <v>111668832</v>
      </c>
      <c r="MIK120" s="44">
        <v>25</v>
      </c>
      <c r="MIL120" s="54">
        <f>MIJ120*0.75</f>
        <v>83751624</v>
      </c>
      <c r="MIM120" s="47">
        <f>241490000*33.33/100</f>
        <v>80488617</v>
      </c>
      <c r="MIN120" s="44">
        <v>25</v>
      </c>
      <c r="MIO120" s="47">
        <f>MIM120*0.75</f>
        <v>60366462.75</v>
      </c>
      <c r="MIP120" s="54">
        <f>MIL120+MIO120</f>
        <v>144118086.75</v>
      </c>
      <c r="MIQ120" s="54">
        <v>100000000</v>
      </c>
      <c r="MIR120" s="50" t="s">
        <v>40</v>
      </c>
      <c r="MIS120" s="124" t="s">
        <v>278</v>
      </c>
      <c r="MIT120" s="4">
        <v>45148</v>
      </c>
      <c r="MIU120" s="30" t="s">
        <v>277</v>
      </c>
      <c r="MIV120" s="42" t="s">
        <v>276</v>
      </c>
      <c r="MIW120" s="43">
        <v>9328249</v>
      </c>
      <c r="MIX120" s="43">
        <v>8992634</v>
      </c>
      <c r="MIY120" s="101" t="s">
        <v>18</v>
      </c>
      <c r="MIZ120" s="54">
        <f>335040000*33.33/100</f>
        <v>111668832</v>
      </c>
      <c r="MJA120" s="44">
        <v>25</v>
      </c>
      <c r="MJB120" s="54">
        <f>MIZ120*0.75</f>
        <v>83751624</v>
      </c>
      <c r="MJC120" s="47">
        <f>241490000*33.33/100</f>
        <v>80488617</v>
      </c>
      <c r="MJD120" s="44">
        <v>25</v>
      </c>
      <c r="MJE120" s="47">
        <f>MJC120*0.75</f>
        <v>60366462.75</v>
      </c>
      <c r="MJF120" s="54">
        <f>MJB120+MJE120</f>
        <v>144118086.75</v>
      </c>
      <c r="MJG120" s="54">
        <v>100000000</v>
      </c>
      <c r="MJH120" s="50" t="s">
        <v>40</v>
      </c>
      <c r="MJI120" s="124" t="s">
        <v>278</v>
      </c>
      <c r="MJJ120" s="4">
        <v>45148</v>
      </c>
      <c r="MJK120" s="30" t="s">
        <v>277</v>
      </c>
      <c r="MJL120" s="42" t="s">
        <v>276</v>
      </c>
      <c r="MJM120" s="43">
        <v>9328249</v>
      </c>
      <c r="MJN120" s="43">
        <v>8992634</v>
      </c>
      <c r="MJO120" s="101" t="s">
        <v>18</v>
      </c>
      <c r="MJP120" s="54">
        <f>335040000*33.33/100</f>
        <v>111668832</v>
      </c>
      <c r="MJQ120" s="44">
        <v>25</v>
      </c>
      <c r="MJR120" s="54">
        <f>MJP120*0.75</f>
        <v>83751624</v>
      </c>
      <c r="MJS120" s="47">
        <f>241490000*33.33/100</f>
        <v>80488617</v>
      </c>
      <c r="MJT120" s="44">
        <v>25</v>
      </c>
      <c r="MJU120" s="47">
        <f>MJS120*0.75</f>
        <v>60366462.75</v>
      </c>
      <c r="MJV120" s="54">
        <f>MJR120+MJU120</f>
        <v>144118086.75</v>
      </c>
      <c r="MJW120" s="54">
        <v>100000000</v>
      </c>
      <c r="MJX120" s="50" t="s">
        <v>40</v>
      </c>
      <c r="MJY120" s="124" t="s">
        <v>278</v>
      </c>
      <c r="MJZ120" s="4">
        <v>45148</v>
      </c>
      <c r="MKA120" s="30" t="s">
        <v>277</v>
      </c>
      <c r="MKB120" s="42" t="s">
        <v>276</v>
      </c>
      <c r="MKC120" s="43">
        <v>9328249</v>
      </c>
      <c r="MKD120" s="43">
        <v>8992634</v>
      </c>
      <c r="MKE120" s="101" t="s">
        <v>18</v>
      </c>
      <c r="MKF120" s="54">
        <f>335040000*33.33/100</f>
        <v>111668832</v>
      </c>
      <c r="MKG120" s="44">
        <v>25</v>
      </c>
      <c r="MKH120" s="54">
        <f>MKF120*0.75</f>
        <v>83751624</v>
      </c>
      <c r="MKI120" s="47">
        <f>241490000*33.33/100</f>
        <v>80488617</v>
      </c>
      <c r="MKJ120" s="44">
        <v>25</v>
      </c>
      <c r="MKK120" s="47">
        <f>MKI120*0.75</f>
        <v>60366462.75</v>
      </c>
      <c r="MKL120" s="54">
        <f>MKH120+MKK120</f>
        <v>144118086.75</v>
      </c>
      <c r="MKM120" s="54">
        <v>100000000</v>
      </c>
      <c r="MKN120" s="50" t="s">
        <v>40</v>
      </c>
      <c r="MKO120" s="124" t="s">
        <v>278</v>
      </c>
      <c r="MKP120" s="4">
        <v>45148</v>
      </c>
      <c r="MKQ120" s="30" t="s">
        <v>277</v>
      </c>
      <c r="MKR120" s="42" t="s">
        <v>276</v>
      </c>
      <c r="MKS120" s="43">
        <v>9328249</v>
      </c>
      <c r="MKT120" s="43">
        <v>8992634</v>
      </c>
      <c r="MKU120" s="101" t="s">
        <v>18</v>
      </c>
      <c r="MKV120" s="54">
        <f>335040000*33.33/100</f>
        <v>111668832</v>
      </c>
      <c r="MKW120" s="44">
        <v>25</v>
      </c>
      <c r="MKX120" s="54">
        <f>MKV120*0.75</f>
        <v>83751624</v>
      </c>
      <c r="MKY120" s="47">
        <f>241490000*33.33/100</f>
        <v>80488617</v>
      </c>
      <c r="MKZ120" s="44">
        <v>25</v>
      </c>
      <c r="MLA120" s="47">
        <f>MKY120*0.75</f>
        <v>60366462.75</v>
      </c>
      <c r="MLB120" s="54">
        <f>MKX120+MLA120</f>
        <v>144118086.75</v>
      </c>
      <c r="MLC120" s="54">
        <v>100000000</v>
      </c>
      <c r="MLD120" s="50" t="s">
        <v>40</v>
      </c>
      <c r="MLE120" s="124" t="s">
        <v>278</v>
      </c>
      <c r="MLF120" s="4">
        <v>45148</v>
      </c>
      <c r="MLG120" s="30" t="s">
        <v>277</v>
      </c>
      <c r="MLH120" s="42" t="s">
        <v>276</v>
      </c>
      <c r="MLI120" s="43">
        <v>9328249</v>
      </c>
      <c r="MLJ120" s="43">
        <v>8992634</v>
      </c>
      <c r="MLK120" s="101" t="s">
        <v>18</v>
      </c>
      <c r="MLL120" s="54">
        <f>335040000*33.33/100</f>
        <v>111668832</v>
      </c>
      <c r="MLM120" s="44">
        <v>25</v>
      </c>
      <c r="MLN120" s="54">
        <f>MLL120*0.75</f>
        <v>83751624</v>
      </c>
      <c r="MLO120" s="47">
        <f>241490000*33.33/100</f>
        <v>80488617</v>
      </c>
      <c r="MLP120" s="44">
        <v>25</v>
      </c>
      <c r="MLQ120" s="47">
        <f>MLO120*0.75</f>
        <v>60366462.75</v>
      </c>
      <c r="MLR120" s="54">
        <f>MLN120+MLQ120</f>
        <v>144118086.75</v>
      </c>
      <c r="MLS120" s="54">
        <v>100000000</v>
      </c>
      <c r="MLT120" s="50" t="s">
        <v>40</v>
      </c>
      <c r="MLU120" s="124" t="s">
        <v>278</v>
      </c>
      <c r="MLV120" s="4">
        <v>45148</v>
      </c>
      <c r="MLW120" s="30" t="s">
        <v>277</v>
      </c>
      <c r="MLX120" s="42" t="s">
        <v>276</v>
      </c>
      <c r="MLY120" s="43">
        <v>9328249</v>
      </c>
      <c r="MLZ120" s="43">
        <v>8992634</v>
      </c>
      <c r="MMA120" s="101" t="s">
        <v>18</v>
      </c>
      <c r="MMB120" s="54">
        <f>335040000*33.33/100</f>
        <v>111668832</v>
      </c>
      <c r="MMC120" s="44">
        <v>25</v>
      </c>
      <c r="MMD120" s="54">
        <f>MMB120*0.75</f>
        <v>83751624</v>
      </c>
      <c r="MME120" s="47">
        <f>241490000*33.33/100</f>
        <v>80488617</v>
      </c>
      <c r="MMF120" s="44">
        <v>25</v>
      </c>
      <c r="MMG120" s="47">
        <f>MME120*0.75</f>
        <v>60366462.75</v>
      </c>
      <c r="MMH120" s="54">
        <f>MMD120+MMG120</f>
        <v>144118086.75</v>
      </c>
      <c r="MMI120" s="54">
        <v>100000000</v>
      </c>
      <c r="MMJ120" s="50" t="s">
        <v>40</v>
      </c>
      <c r="MMK120" s="124" t="s">
        <v>278</v>
      </c>
      <c r="MML120" s="4">
        <v>45148</v>
      </c>
      <c r="MMM120" s="30" t="s">
        <v>277</v>
      </c>
      <c r="MMN120" s="42" t="s">
        <v>276</v>
      </c>
      <c r="MMO120" s="43">
        <v>9328249</v>
      </c>
      <c r="MMP120" s="43">
        <v>8992634</v>
      </c>
      <c r="MMQ120" s="101" t="s">
        <v>18</v>
      </c>
      <c r="MMR120" s="54">
        <f>335040000*33.33/100</f>
        <v>111668832</v>
      </c>
      <c r="MMS120" s="44">
        <v>25</v>
      </c>
      <c r="MMT120" s="54">
        <f>MMR120*0.75</f>
        <v>83751624</v>
      </c>
      <c r="MMU120" s="47">
        <f>241490000*33.33/100</f>
        <v>80488617</v>
      </c>
      <c r="MMV120" s="44">
        <v>25</v>
      </c>
      <c r="MMW120" s="47">
        <f>MMU120*0.75</f>
        <v>60366462.75</v>
      </c>
      <c r="MMX120" s="54">
        <f>MMT120+MMW120</f>
        <v>144118086.75</v>
      </c>
      <c r="MMY120" s="54">
        <v>100000000</v>
      </c>
      <c r="MMZ120" s="50" t="s">
        <v>40</v>
      </c>
      <c r="MNA120" s="124" t="s">
        <v>278</v>
      </c>
      <c r="MNB120" s="4">
        <v>45148</v>
      </c>
      <c r="MNC120" s="30" t="s">
        <v>277</v>
      </c>
      <c r="MND120" s="42" t="s">
        <v>276</v>
      </c>
      <c r="MNE120" s="43">
        <v>9328249</v>
      </c>
      <c r="MNF120" s="43">
        <v>8992634</v>
      </c>
      <c r="MNG120" s="101" t="s">
        <v>18</v>
      </c>
      <c r="MNH120" s="54">
        <f>335040000*33.33/100</f>
        <v>111668832</v>
      </c>
      <c r="MNI120" s="44">
        <v>25</v>
      </c>
      <c r="MNJ120" s="54">
        <f>MNH120*0.75</f>
        <v>83751624</v>
      </c>
      <c r="MNK120" s="47">
        <f>241490000*33.33/100</f>
        <v>80488617</v>
      </c>
      <c r="MNL120" s="44">
        <v>25</v>
      </c>
      <c r="MNM120" s="47">
        <f>MNK120*0.75</f>
        <v>60366462.75</v>
      </c>
      <c r="MNN120" s="54">
        <f>MNJ120+MNM120</f>
        <v>144118086.75</v>
      </c>
      <c r="MNO120" s="54">
        <v>100000000</v>
      </c>
      <c r="MNP120" s="50" t="s">
        <v>40</v>
      </c>
      <c r="MNQ120" s="124" t="s">
        <v>278</v>
      </c>
      <c r="MNR120" s="4">
        <v>45148</v>
      </c>
      <c r="MNS120" s="30" t="s">
        <v>277</v>
      </c>
      <c r="MNT120" s="42" t="s">
        <v>276</v>
      </c>
      <c r="MNU120" s="43">
        <v>9328249</v>
      </c>
      <c r="MNV120" s="43">
        <v>8992634</v>
      </c>
      <c r="MNW120" s="101" t="s">
        <v>18</v>
      </c>
      <c r="MNX120" s="54">
        <f>335040000*33.33/100</f>
        <v>111668832</v>
      </c>
      <c r="MNY120" s="44">
        <v>25</v>
      </c>
      <c r="MNZ120" s="54">
        <f>MNX120*0.75</f>
        <v>83751624</v>
      </c>
      <c r="MOA120" s="47">
        <f>241490000*33.33/100</f>
        <v>80488617</v>
      </c>
      <c r="MOB120" s="44">
        <v>25</v>
      </c>
      <c r="MOC120" s="47">
        <f>MOA120*0.75</f>
        <v>60366462.75</v>
      </c>
      <c r="MOD120" s="54">
        <f>MNZ120+MOC120</f>
        <v>144118086.75</v>
      </c>
      <c r="MOE120" s="54">
        <v>100000000</v>
      </c>
      <c r="MOF120" s="50" t="s">
        <v>40</v>
      </c>
      <c r="MOG120" s="124" t="s">
        <v>278</v>
      </c>
      <c r="MOH120" s="4">
        <v>45148</v>
      </c>
      <c r="MOI120" s="30" t="s">
        <v>277</v>
      </c>
      <c r="MOJ120" s="42" t="s">
        <v>276</v>
      </c>
      <c r="MOK120" s="43">
        <v>9328249</v>
      </c>
      <c r="MOL120" s="43">
        <v>8992634</v>
      </c>
      <c r="MOM120" s="101" t="s">
        <v>18</v>
      </c>
      <c r="MON120" s="54">
        <f>335040000*33.33/100</f>
        <v>111668832</v>
      </c>
      <c r="MOO120" s="44">
        <v>25</v>
      </c>
      <c r="MOP120" s="54">
        <f>MON120*0.75</f>
        <v>83751624</v>
      </c>
      <c r="MOQ120" s="47">
        <f>241490000*33.33/100</f>
        <v>80488617</v>
      </c>
      <c r="MOR120" s="44">
        <v>25</v>
      </c>
      <c r="MOS120" s="47">
        <f>MOQ120*0.75</f>
        <v>60366462.75</v>
      </c>
      <c r="MOT120" s="54">
        <f>MOP120+MOS120</f>
        <v>144118086.75</v>
      </c>
      <c r="MOU120" s="54">
        <v>100000000</v>
      </c>
      <c r="MOV120" s="50" t="s">
        <v>40</v>
      </c>
      <c r="MOW120" s="124" t="s">
        <v>278</v>
      </c>
      <c r="MOX120" s="4">
        <v>45148</v>
      </c>
      <c r="MOY120" s="30" t="s">
        <v>277</v>
      </c>
      <c r="MOZ120" s="42" t="s">
        <v>276</v>
      </c>
      <c r="MPA120" s="43">
        <v>9328249</v>
      </c>
      <c r="MPB120" s="43">
        <v>8992634</v>
      </c>
      <c r="MPC120" s="101" t="s">
        <v>18</v>
      </c>
      <c r="MPD120" s="54">
        <f>335040000*33.33/100</f>
        <v>111668832</v>
      </c>
      <c r="MPE120" s="44">
        <v>25</v>
      </c>
      <c r="MPF120" s="54">
        <f>MPD120*0.75</f>
        <v>83751624</v>
      </c>
      <c r="MPG120" s="47">
        <f>241490000*33.33/100</f>
        <v>80488617</v>
      </c>
      <c r="MPH120" s="44">
        <v>25</v>
      </c>
      <c r="MPI120" s="47">
        <f>MPG120*0.75</f>
        <v>60366462.75</v>
      </c>
      <c r="MPJ120" s="54">
        <f>MPF120+MPI120</f>
        <v>144118086.75</v>
      </c>
      <c r="MPK120" s="54">
        <v>100000000</v>
      </c>
      <c r="MPL120" s="50" t="s">
        <v>40</v>
      </c>
      <c r="MPM120" s="124" t="s">
        <v>278</v>
      </c>
      <c r="MPN120" s="4">
        <v>45148</v>
      </c>
      <c r="MPO120" s="30" t="s">
        <v>277</v>
      </c>
      <c r="MPP120" s="42" t="s">
        <v>276</v>
      </c>
      <c r="MPQ120" s="43">
        <v>9328249</v>
      </c>
      <c r="MPR120" s="43">
        <v>8992634</v>
      </c>
      <c r="MPS120" s="101" t="s">
        <v>18</v>
      </c>
      <c r="MPT120" s="54">
        <f>335040000*33.33/100</f>
        <v>111668832</v>
      </c>
      <c r="MPU120" s="44">
        <v>25</v>
      </c>
      <c r="MPV120" s="54">
        <f>MPT120*0.75</f>
        <v>83751624</v>
      </c>
      <c r="MPW120" s="47">
        <f>241490000*33.33/100</f>
        <v>80488617</v>
      </c>
      <c r="MPX120" s="44">
        <v>25</v>
      </c>
      <c r="MPY120" s="47">
        <f>MPW120*0.75</f>
        <v>60366462.75</v>
      </c>
      <c r="MPZ120" s="54">
        <f>MPV120+MPY120</f>
        <v>144118086.75</v>
      </c>
      <c r="MQA120" s="54">
        <v>100000000</v>
      </c>
      <c r="MQB120" s="50" t="s">
        <v>40</v>
      </c>
      <c r="MQC120" s="124" t="s">
        <v>278</v>
      </c>
      <c r="MQD120" s="4">
        <v>45148</v>
      </c>
      <c r="MQE120" s="30" t="s">
        <v>277</v>
      </c>
      <c r="MQF120" s="42" t="s">
        <v>276</v>
      </c>
      <c r="MQG120" s="43">
        <v>9328249</v>
      </c>
      <c r="MQH120" s="43">
        <v>8992634</v>
      </c>
      <c r="MQI120" s="101" t="s">
        <v>18</v>
      </c>
      <c r="MQJ120" s="54">
        <f>335040000*33.33/100</f>
        <v>111668832</v>
      </c>
      <c r="MQK120" s="44">
        <v>25</v>
      </c>
      <c r="MQL120" s="54">
        <f>MQJ120*0.75</f>
        <v>83751624</v>
      </c>
      <c r="MQM120" s="47">
        <f>241490000*33.33/100</f>
        <v>80488617</v>
      </c>
      <c r="MQN120" s="44">
        <v>25</v>
      </c>
      <c r="MQO120" s="47">
        <f>MQM120*0.75</f>
        <v>60366462.75</v>
      </c>
      <c r="MQP120" s="54">
        <f>MQL120+MQO120</f>
        <v>144118086.75</v>
      </c>
      <c r="MQQ120" s="54">
        <v>100000000</v>
      </c>
      <c r="MQR120" s="50" t="s">
        <v>40</v>
      </c>
      <c r="MQS120" s="124" t="s">
        <v>278</v>
      </c>
      <c r="MQT120" s="4">
        <v>45148</v>
      </c>
      <c r="MQU120" s="30" t="s">
        <v>277</v>
      </c>
      <c r="MQV120" s="42" t="s">
        <v>276</v>
      </c>
      <c r="MQW120" s="43">
        <v>9328249</v>
      </c>
      <c r="MQX120" s="43">
        <v>8992634</v>
      </c>
      <c r="MQY120" s="101" t="s">
        <v>18</v>
      </c>
      <c r="MQZ120" s="54">
        <f>335040000*33.33/100</f>
        <v>111668832</v>
      </c>
      <c r="MRA120" s="44">
        <v>25</v>
      </c>
      <c r="MRB120" s="54">
        <f>MQZ120*0.75</f>
        <v>83751624</v>
      </c>
      <c r="MRC120" s="47">
        <f>241490000*33.33/100</f>
        <v>80488617</v>
      </c>
      <c r="MRD120" s="44">
        <v>25</v>
      </c>
      <c r="MRE120" s="47">
        <f>MRC120*0.75</f>
        <v>60366462.75</v>
      </c>
      <c r="MRF120" s="54">
        <f>MRB120+MRE120</f>
        <v>144118086.75</v>
      </c>
      <c r="MRG120" s="54">
        <v>100000000</v>
      </c>
      <c r="MRH120" s="50" t="s">
        <v>40</v>
      </c>
      <c r="MRI120" s="124" t="s">
        <v>278</v>
      </c>
      <c r="MRJ120" s="4">
        <v>45148</v>
      </c>
      <c r="MRK120" s="30" t="s">
        <v>277</v>
      </c>
      <c r="MRL120" s="42" t="s">
        <v>276</v>
      </c>
      <c r="MRM120" s="43">
        <v>9328249</v>
      </c>
      <c r="MRN120" s="43">
        <v>8992634</v>
      </c>
      <c r="MRO120" s="101" t="s">
        <v>18</v>
      </c>
      <c r="MRP120" s="54">
        <f>335040000*33.33/100</f>
        <v>111668832</v>
      </c>
      <c r="MRQ120" s="44">
        <v>25</v>
      </c>
      <c r="MRR120" s="54">
        <f>MRP120*0.75</f>
        <v>83751624</v>
      </c>
      <c r="MRS120" s="47">
        <f>241490000*33.33/100</f>
        <v>80488617</v>
      </c>
      <c r="MRT120" s="44">
        <v>25</v>
      </c>
      <c r="MRU120" s="47">
        <f>MRS120*0.75</f>
        <v>60366462.75</v>
      </c>
      <c r="MRV120" s="54">
        <f>MRR120+MRU120</f>
        <v>144118086.75</v>
      </c>
      <c r="MRW120" s="54">
        <v>100000000</v>
      </c>
      <c r="MRX120" s="50" t="s">
        <v>40</v>
      </c>
      <c r="MRY120" s="124" t="s">
        <v>278</v>
      </c>
      <c r="MRZ120" s="4">
        <v>45148</v>
      </c>
      <c r="MSA120" s="30" t="s">
        <v>277</v>
      </c>
      <c r="MSB120" s="42" t="s">
        <v>276</v>
      </c>
      <c r="MSC120" s="43">
        <v>9328249</v>
      </c>
      <c r="MSD120" s="43">
        <v>8992634</v>
      </c>
      <c r="MSE120" s="101" t="s">
        <v>18</v>
      </c>
      <c r="MSF120" s="54">
        <f>335040000*33.33/100</f>
        <v>111668832</v>
      </c>
      <c r="MSG120" s="44">
        <v>25</v>
      </c>
      <c r="MSH120" s="54">
        <f>MSF120*0.75</f>
        <v>83751624</v>
      </c>
      <c r="MSI120" s="47">
        <f>241490000*33.33/100</f>
        <v>80488617</v>
      </c>
      <c r="MSJ120" s="44">
        <v>25</v>
      </c>
      <c r="MSK120" s="47">
        <f>MSI120*0.75</f>
        <v>60366462.75</v>
      </c>
      <c r="MSL120" s="54">
        <f>MSH120+MSK120</f>
        <v>144118086.75</v>
      </c>
      <c r="MSM120" s="54">
        <v>100000000</v>
      </c>
      <c r="MSN120" s="50" t="s">
        <v>40</v>
      </c>
      <c r="MSO120" s="124" t="s">
        <v>278</v>
      </c>
      <c r="MSP120" s="4">
        <v>45148</v>
      </c>
      <c r="MSQ120" s="30" t="s">
        <v>277</v>
      </c>
      <c r="MSR120" s="42" t="s">
        <v>276</v>
      </c>
      <c r="MSS120" s="43">
        <v>9328249</v>
      </c>
      <c r="MST120" s="43">
        <v>8992634</v>
      </c>
      <c r="MSU120" s="101" t="s">
        <v>18</v>
      </c>
      <c r="MSV120" s="54">
        <f>335040000*33.33/100</f>
        <v>111668832</v>
      </c>
      <c r="MSW120" s="44">
        <v>25</v>
      </c>
      <c r="MSX120" s="54">
        <f>MSV120*0.75</f>
        <v>83751624</v>
      </c>
      <c r="MSY120" s="47">
        <f>241490000*33.33/100</f>
        <v>80488617</v>
      </c>
      <c r="MSZ120" s="44">
        <v>25</v>
      </c>
      <c r="MTA120" s="47">
        <f>MSY120*0.75</f>
        <v>60366462.75</v>
      </c>
      <c r="MTB120" s="54">
        <f>MSX120+MTA120</f>
        <v>144118086.75</v>
      </c>
      <c r="MTC120" s="54">
        <v>100000000</v>
      </c>
      <c r="MTD120" s="50" t="s">
        <v>40</v>
      </c>
      <c r="MTE120" s="124" t="s">
        <v>278</v>
      </c>
      <c r="MTF120" s="4">
        <v>45148</v>
      </c>
      <c r="MTG120" s="30" t="s">
        <v>277</v>
      </c>
      <c r="MTH120" s="42" t="s">
        <v>276</v>
      </c>
      <c r="MTI120" s="43">
        <v>9328249</v>
      </c>
      <c r="MTJ120" s="43">
        <v>8992634</v>
      </c>
      <c r="MTK120" s="101" t="s">
        <v>18</v>
      </c>
      <c r="MTL120" s="54">
        <f>335040000*33.33/100</f>
        <v>111668832</v>
      </c>
      <c r="MTM120" s="44">
        <v>25</v>
      </c>
      <c r="MTN120" s="54">
        <f>MTL120*0.75</f>
        <v>83751624</v>
      </c>
      <c r="MTO120" s="47">
        <f>241490000*33.33/100</f>
        <v>80488617</v>
      </c>
      <c r="MTP120" s="44">
        <v>25</v>
      </c>
      <c r="MTQ120" s="47">
        <f>MTO120*0.75</f>
        <v>60366462.75</v>
      </c>
      <c r="MTR120" s="54">
        <f>MTN120+MTQ120</f>
        <v>144118086.75</v>
      </c>
      <c r="MTS120" s="54">
        <v>100000000</v>
      </c>
      <c r="MTT120" s="50" t="s">
        <v>40</v>
      </c>
      <c r="MTU120" s="124" t="s">
        <v>278</v>
      </c>
      <c r="MTV120" s="4">
        <v>45148</v>
      </c>
      <c r="MTW120" s="30" t="s">
        <v>277</v>
      </c>
      <c r="MTX120" s="42" t="s">
        <v>276</v>
      </c>
      <c r="MTY120" s="43">
        <v>9328249</v>
      </c>
      <c r="MTZ120" s="43">
        <v>8992634</v>
      </c>
      <c r="MUA120" s="101" t="s">
        <v>18</v>
      </c>
      <c r="MUB120" s="54">
        <f>335040000*33.33/100</f>
        <v>111668832</v>
      </c>
      <c r="MUC120" s="44">
        <v>25</v>
      </c>
      <c r="MUD120" s="54">
        <f>MUB120*0.75</f>
        <v>83751624</v>
      </c>
      <c r="MUE120" s="47">
        <f>241490000*33.33/100</f>
        <v>80488617</v>
      </c>
      <c r="MUF120" s="44">
        <v>25</v>
      </c>
      <c r="MUG120" s="47">
        <f>MUE120*0.75</f>
        <v>60366462.75</v>
      </c>
      <c r="MUH120" s="54">
        <f>MUD120+MUG120</f>
        <v>144118086.75</v>
      </c>
      <c r="MUI120" s="54">
        <v>100000000</v>
      </c>
      <c r="MUJ120" s="50" t="s">
        <v>40</v>
      </c>
      <c r="MUK120" s="124" t="s">
        <v>278</v>
      </c>
      <c r="MUL120" s="4">
        <v>45148</v>
      </c>
      <c r="MUM120" s="30" t="s">
        <v>277</v>
      </c>
      <c r="MUN120" s="42" t="s">
        <v>276</v>
      </c>
      <c r="MUO120" s="43">
        <v>9328249</v>
      </c>
      <c r="MUP120" s="43">
        <v>8992634</v>
      </c>
      <c r="MUQ120" s="101" t="s">
        <v>18</v>
      </c>
      <c r="MUR120" s="54">
        <f>335040000*33.33/100</f>
        <v>111668832</v>
      </c>
      <c r="MUS120" s="44">
        <v>25</v>
      </c>
      <c r="MUT120" s="54">
        <f>MUR120*0.75</f>
        <v>83751624</v>
      </c>
      <c r="MUU120" s="47">
        <f>241490000*33.33/100</f>
        <v>80488617</v>
      </c>
      <c r="MUV120" s="44">
        <v>25</v>
      </c>
      <c r="MUW120" s="47">
        <f>MUU120*0.75</f>
        <v>60366462.75</v>
      </c>
      <c r="MUX120" s="54">
        <f>MUT120+MUW120</f>
        <v>144118086.75</v>
      </c>
      <c r="MUY120" s="54">
        <v>100000000</v>
      </c>
      <c r="MUZ120" s="50" t="s">
        <v>40</v>
      </c>
      <c r="MVA120" s="124" t="s">
        <v>278</v>
      </c>
      <c r="MVB120" s="4">
        <v>45148</v>
      </c>
      <c r="MVC120" s="30" t="s">
        <v>277</v>
      </c>
      <c r="MVD120" s="42" t="s">
        <v>276</v>
      </c>
      <c r="MVE120" s="43">
        <v>9328249</v>
      </c>
      <c r="MVF120" s="43">
        <v>8992634</v>
      </c>
      <c r="MVG120" s="101" t="s">
        <v>18</v>
      </c>
      <c r="MVH120" s="54">
        <f>335040000*33.33/100</f>
        <v>111668832</v>
      </c>
      <c r="MVI120" s="44">
        <v>25</v>
      </c>
      <c r="MVJ120" s="54">
        <f>MVH120*0.75</f>
        <v>83751624</v>
      </c>
      <c r="MVK120" s="47">
        <f>241490000*33.33/100</f>
        <v>80488617</v>
      </c>
      <c r="MVL120" s="44">
        <v>25</v>
      </c>
      <c r="MVM120" s="47">
        <f>MVK120*0.75</f>
        <v>60366462.75</v>
      </c>
      <c r="MVN120" s="54">
        <f>MVJ120+MVM120</f>
        <v>144118086.75</v>
      </c>
      <c r="MVO120" s="54">
        <v>100000000</v>
      </c>
      <c r="MVP120" s="50" t="s">
        <v>40</v>
      </c>
      <c r="MVQ120" s="124" t="s">
        <v>278</v>
      </c>
      <c r="MVR120" s="4">
        <v>45148</v>
      </c>
      <c r="MVS120" s="30" t="s">
        <v>277</v>
      </c>
      <c r="MVT120" s="42" t="s">
        <v>276</v>
      </c>
      <c r="MVU120" s="43">
        <v>9328249</v>
      </c>
      <c r="MVV120" s="43">
        <v>8992634</v>
      </c>
      <c r="MVW120" s="101" t="s">
        <v>18</v>
      </c>
      <c r="MVX120" s="54">
        <f>335040000*33.33/100</f>
        <v>111668832</v>
      </c>
      <c r="MVY120" s="44">
        <v>25</v>
      </c>
      <c r="MVZ120" s="54">
        <f>MVX120*0.75</f>
        <v>83751624</v>
      </c>
      <c r="MWA120" s="47">
        <f>241490000*33.33/100</f>
        <v>80488617</v>
      </c>
      <c r="MWB120" s="44">
        <v>25</v>
      </c>
      <c r="MWC120" s="47">
        <f>MWA120*0.75</f>
        <v>60366462.75</v>
      </c>
      <c r="MWD120" s="54">
        <f>MVZ120+MWC120</f>
        <v>144118086.75</v>
      </c>
      <c r="MWE120" s="54">
        <v>100000000</v>
      </c>
      <c r="MWF120" s="50" t="s">
        <v>40</v>
      </c>
      <c r="MWG120" s="124" t="s">
        <v>278</v>
      </c>
      <c r="MWH120" s="4">
        <v>45148</v>
      </c>
      <c r="MWI120" s="30" t="s">
        <v>277</v>
      </c>
      <c r="MWJ120" s="42" t="s">
        <v>276</v>
      </c>
      <c r="MWK120" s="43">
        <v>9328249</v>
      </c>
      <c r="MWL120" s="43">
        <v>8992634</v>
      </c>
      <c r="MWM120" s="101" t="s">
        <v>18</v>
      </c>
      <c r="MWN120" s="54">
        <f>335040000*33.33/100</f>
        <v>111668832</v>
      </c>
      <c r="MWO120" s="44">
        <v>25</v>
      </c>
      <c r="MWP120" s="54">
        <f>MWN120*0.75</f>
        <v>83751624</v>
      </c>
      <c r="MWQ120" s="47">
        <f>241490000*33.33/100</f>
        <v>80488617</v>
      </c>
      <c r="MWR120" s="44">
        <v>25</v>
      </c>
      <c r="MWS120" s="47">
        <f>MWQ120*0.75</f>
        <v>60366462.75</v>
      </c>
      <c r="MWT120" s="54">
        <f>MWP120+MWS120</f>
        <v>144118086.75</v>
      </c>
      <c r="MWU120" s="54">
        <v>100000000</v>
      </c>
      <c r="MWV120" s="50" t="s">
        <v>40</v>
      </c>
      <c r="MWW120" s="124" t="s">
        <v>278</v>
      </c>
      <c r="MWX120" s="4">
        <v>45148</v>
      </c>
      <c r="MWY120" s="30" t="s">
        <v>277</v>
      </c>
      <c r="MWZ120" s="42" t="s">
        <v>276</v>
      </c>
      <c r="MXA120" s="43">
        <v>9328249</v>
      </c>
      <c r="MXB120" s="43">
        <v>8992634</v>
      </c>
      <c r="MXC120" s="101" t="s">
        <v>18</v>
      </c>
      <c r="MXD120" s="54">
        <f>335040000*33.33/100</f>
        <v>111668832</v>
      </c>
      <c r="MXE120" s="44">
        <v>25</v>
      </c>
      <c r="MXF120" s="54">
        <f>MXD120*0.75</f>
        <v>83751624</v>
      </c>
      <c r="MXG120" s="47">
        <f>241490000*33.33/100</f>
        <v>80488617</v>
      </c>
      <c r="MXH120" s="44">
        <v>25</v>
      </c>
      <c r="MXI120" s="47">
        <f>MXG120*0.75</f>
        <v>60366462.75</v>
      </c>
      <c r="MXJ120" s="54">
        <f>MXF120+MXI120</f>
        <v>144118086.75</v>
      </c>
      <c r="MXK120" s="54">
        <v>100000000</v>
      </c>
      <c r="MXL120" s="50" t="s">
        <v>40</v>
      </c>
      <c r="MXM120" s="124" t="s">
        <v>278</v>
      </c>
      <c r="MXN120" s="4">
        <v>45148</v>
      </c>
      <c r="MXO120" s="30" t="s">
        <v>277</v>
      </c>
      <c r="MXP120" s="42" t="s">
        <v>276</v>
      </c>
      <c r="MXQ120" s="43">
        <v>9328249</v>
      </c>
      <c r="MXR120" s="43">
        <v>8992634</v>
      </c>
      <c r="MXS120" s="101" t="s">
        <v>18</v>
      </c>
      <c r="MXT120" s="54">
        <f>335040000*33.33/100</f>
        <v>111668832</v>
      </c>
      <c r="MXU120" s="44">
        <v>25</v>
      </c>
      <c r="MXV120" s="54">
        <f>MXT120*0.75</f>
        <v>83751624</v>
      </c>
      <c r="MXW120" s="47">
        <f>241490000*33.33/100</f>
        <v>80488617</v>
      </c>
      <c r="MXX120" s="44">
        <v>25</v>
      </c>
      <c r="MXY120" s="47">
        <f>MXW120*0.75</f>
        <v>60366462.75</v>
      </c>
      <c r="MXZ120" s="54">
        <f>MXV120+MXY120</f>
        <v>144118086.75</v>
      </c>
      <c r="MYA120" s="54">
        <v>100000000</v>
      </c>
      <c r="MYB120" s="50" t="s">
        <v>40</v>
      </c>
      <c r="MYC120" s="124" t="s">
        <v>278</v>
      </c>
      <c r="MYD120" s="4">
        <v>45148</v>
      </c>
      <c r="MYE120" s="30" t="s">
        <v>277</v>
      </c>
      <c r="MYF120" s="42" t="s">
        <v>276</v>
      </c>
      <c r="MYG120" s="43">
        <v>9328249</v>
      </c>
      <c r="MYH120" s="43">
        <v>8992634</v>
      </c>
      <c r="MYI120" s="101" t="s">
        <v>18</v>
      </c>
      <c r="MYJ120" s="54">
        <f>335040000*33.33/100</f>
        <v>111668832</v>
      </c>
      <c r="MYK120" s="44">
        <v>25</v>
      </c>
      <c r="MYL120" s="54">
        <f>MYJ120*0.75</f>
        <v>83751624</v>
      </c>
      <c r="MYM120" s="47">
        <f>241490000*33.33/100</f>
        <v>80488617</v>
      </c>
      <c r="MYN120" s="44">
        <v>25</v>
      </c>
      <c r="MYO120" s="47">
        <f>MYM120*0.75</f>
        <v>60366462.75</v>
      </c>
      <c r="MYP120" s="54">
        <f>MYL120+MYO120</f>
        <v>144118086.75</v>
      </c>
      <c r="MYQ120" s="54">
        <v>100000000</v>
      </c>
      <c r="MYR120" s="50" t="s">
        <v>40</v>
      </c>
      <c r="MYS120" s="124" t="s">
        <v>278</v>
      </c>
      <c r="MYT120" s="4">
        <v>45148</v>
      </c>
      <c r="MYU120" s="30" t="s">
        <v>277</v>
      </c>
      <c r="MYV120" s="42" t="s">
        <v>276</v>
      </c>
      <c r="MYW120" s="43">
        <v>9328249</v>
      </c>
      <c r="MYX120" s="43">
        <v>8992634</v>
      </c>
      <c r="MYY120" s="101" t="s">
        <v>18</v>
      </c>
      <c r="MYZ120" s="54">
        <f>335040000*33.33/100</f>
        <v>111668832</v>
      </c>
      <c r="MZA120" s="44">
        <v>25</v>
      </c>
      <c r="MZB120" s="54">
        <f>MYZ120*0.75</f>
        <v>83751624</v>
      </c>
      <c r="MZC120" s="47">
        <f>241490000*33.33/100</f>
        <v>80488617</v>
      </c>
      <c r="MZD120" s="44">
        <v>25</v>
      </c>
      <c r="MZE120" s="47">
        <f>MZC120*0.75</f>
        <v>60366462.75</v>
      </c>
      <c r="MZF120" s="54">
        <f>MZB120+MZE120</f>
        <v>144118086.75</v>
      </c>
      <c r="MZG120" s="54">
        <v>100000000</v>
      </c>
      <c r="MZH120" s="50" t="s">
        <v>40</v>
      </c>
      <c r="MZI120" s="124" t="s">
        <v>278</v>
      </c>
      <c r="MZJ120" s="4">
        <v>45148</v>
      </c>
      <c r="MZK120" s="30" t="s">
        <v>277</v>
      </c>
      <c r="MZL120" s="42" t="s">
        <v>276</v>
      </c>
      <c r="MZM120" s="43">
        <v>9328249</v>
      </c>
      <c r="MZN120" s="43">
        <v>8992634</v>
      </c>
      <c r="MZO120" s="101" t="s">
        <v>18</v>
      </c>
      <c r="MZP120" s="54">
        <f>335040000*33.33/100</f>
        <v>111668832</v>
      </c>
      <c r="MZQ120" s="44">
        <v>25</v>
      </c>
      <c r="MZR120" s="54">
        <f>MZP120*0.75</f>
        <v>83751624</v>
      </c>
      <c r="MZS120" s="47">
        <f>241490000*33.33/100</f>
        <v>80488617</v>
      </c>
      <c r="MZT120" s="44">
        <v>25</v>
      </c>
      <c r="MZU120" s="47">
        <f>MZS120*0.75</f>
        <v>60366462.75</v>
      </c>
      <c r="MZV120" s="54">
        <f>MZR120+MZU120</f>
        <v>144118086.75</v>
      </c>
      <c r="MZW120" s="54">
        <v>100000000</v>
      </c>
      <c r="MZX120" s="50" t="s">
        <v>40</v>
      </c>
      <c r="MZY120" s="124" t="s">
        <v>278</v>
      </c>
      <c r="MZZ120" s="4">
        <v>45148</v>
      </c>
      <c r="NAA120" s="30" t="s">
        <v>277</v>
      </c>
      <c r="NAB120" s="42" t="s">
        <v>276</v>
      </c>
      <c r="NAC120" s="43">
        <v>9328249</v>
      </c>
      <c r="NAD120" s="43">
        <v>8992634</v>
      </c>
      <c r="NAE120" s="101" t="s">
        <v>18</v>
      </c>
      <c r="NAF120" s="54">
        <f>335040000*33.33/100</f>
        <v>111668832</v>
      </c>
      <c r="NAG120" s="44">
        <v>25</v>
      </c>
      <c r="NAH120" s="54">
        <f>NAF120*0.75</f>
        <v>83751624</v>
      </c>
      <c r="NAI120" s="47">
        <f>241490000*33.33/100</f>
        <v>80488617</v>
      </c>
      <c r="NAJ120" s="44">
        <v>25</v>
      </c>
      <c r="NAK120" s="47">
        <f>NAI120*0.75</f>
        <v>60366462.75</v>
      </c>
      <c r="NAL120" s="54">
        <f>NAH120+NAK120</f>
        <v>144118086.75</v>
      </c>
      <c r="NAM120" s="54">
        <v>100000000</v>
      </c>
      <c r="NAN120" s="50" t="s">
        <v>40</v>
      </c>
      <c r="NAO120" s="124" t="s">
        <v>278</v>
      </c>
      <c r="NAP120" s="4">
        <v>45148</v>
      </c>
      <c r="NAQ120" s="30" t="s">
        <v>277</v>
      </c>
      <c r="NAR120" s="42" t="s">
        <v>276</v>
      </c>
      <c r="NAS120" s="43">
        <v>9328249</v>
      </c>
      <c r="NAT120" s="43">
        <v>8992634</v>
      </c>
      <c r="NAU120" s="101" t="s">
        <v>18</v>
      </c>
      <c r="NAV120" s="54">
        <f>335040000*33.33/100</f>
        <v>111668832</v>
      </c>
      <c r="NAW120" s="44">
        <v>25</v>
      </c>
      <c r="NAX120" s="54">
        <f>NAV120*0.75</f>
        <v>83751624</v>
      </c>
      <c r="NAY120" s="47">
        <f>241490000*33.33/100</f>
        <v>80488617</v>
      </c>
      <c r="NAZ120" s="44">
        <v>25</v>
      </c>
      <c r="NBA120" s="47">
        <f>NAY120*0.75</f>
        <v>60366462.75</v>
      </c>
      <c r="NBB120" s="54">
        <f>NAX120+NBA120</f>
        <v>144118086.75</v>
      </c>
      <c r="NBC120" s="54">
        <v>100000000</v>
      </c>
      <c r="NBD120" s="50" t="s">
        <v>40</v>
      </c>
      <c r="NBE120" s="124" t="s">
        <v>278</v>
      </c>
      <c r="NBF120" s="4">
        <v>45148</v>
      </c>
      <c r="NBG120" s="30" t="s">
        <v>277</v>
      </c>
      <c r="NBH120" s="42" t="s">
        <v>276</v>
      </c>
      <c r="NBI120" s="43">
        <v>9328249</v>
      </c>
      <c r="NBJ120" s="43">
        <v>8992634</v>
      </c>
      <c r="NBK120" s="101" t="s">
        <v>18</v>
      </c>
      <c r="NBL120" s="54">
        <f>335040000*33.33/100</f>
        <v>111668832</v>
      </c>
      <c r="NBM120" s="44">
        <v>25</v>
      </c>
      <c r="NBN120" s="54">
        <f>NBL120*0.75</f>
        <v>83751624</v>
      </c>
      <c r="NBO120" s="47">
        <f>241490000*33.33/100</f>
        <v>80488617</v>
      </c>
      <c r="NBP120" s="44">
        <v>25</v>
      </c>
      <c r="NBQ120" s="47">
        <f>NBO120*0.75</f>
        <v>60366462.75</v>
      </c>
      <c r="NBR120" s="54">
        <f>NBN120+NBQ120</f>
        <v>144118086.75</v>
      </c>
      <c r="NBS120" s="54">
        <v>100000000</v>
      </c>
      <c r="NBT120" s="50" t="s">
        <v>40</v>
      </c>
      <c r="NBU120" s="124" t="s">
        <v>278</v>
      </c>
      <c r="NBV120" s="4">
        <v>45148</v>
      </c>
      <c r="NBW120" s="30" t="s">
        <v>277</v>
      </c>
      <c r="NBX120" s="42" t="s">
        <v>276</v>
      </c>
      <c r="NBY120" s="43">
        <v>9328249</v>
      </c>
      <c r="NBZ120" s="43">
        <v>8992634</v>
      </c>
      <c r="NCA120" s="101" t="s">
        <v>18</v>
      </c>
      <c r="NCB120" s="54">
        <f>335040000*33.33/100</f>
        <v>111668832</v>
      </c>
      <c r="NCC120" s="44">
        <v>25</v>
      </c>
      <c r="NCD120" s="54">
        <f>NCB120*0.75</f>
        <v>83751624</v>
      </c>
      <c r="NCE120" s="47">
        <f>241490000*33.33/100</f>
        <v>80488617</v>
      </c>
      <c r="NCF120" s="44">
        <v>25</v>
      </c>
      <c r="NCG120" s="47">
        <f>NCE120*0.75</f>
        <v>60366462.75</v>
      </c>
      <c r="NCH120" s="54">
        <f>NCD120+NCG120</f>
        <v>144118086.75</v>
      </c>
      <c r="NCI120" s="54">
        <v>100000000</v>
      </c>
      <c r="NCJ120" s="50" t="s">
        <v>40</v>
      </c>
      <c r="NCK120" s="124" t="s">
        <v>278</v>
      </c>
      <c r="NCL120" s="4">
        <v>45148</v>
      </c>
      <c r="NCM120" s="30" t="s">
        <v>277</v>
      </c>
      <c r="NCN120" s="42" t="s">
        <v>276</v>
      </c>
      <c r="NCO120" s="43">
        <v>9328249</v>
      </c>
      <c r="NCP120" s="43">
        <v>8992634</v>
      </c>
      <c r="NCQ120" s="101" t="s">
        <v>18</v>
      </c>
      <c r="NCR120" s="54">
        <f>335040000*33.33/100</f>
        <v>111668832</v>
      </c>
      <c r="NCS120" s="44">
        <v>25</v>
      </c>
      <c r="NCT120" s="54">
        <f>NCR120*0.75</f>
        <v>83751624</v>
      </c>
      <c r="NCU120" s="47">
        <f>241490000*33.33/100</f>
        <v>80488617</v>
      </c>
      <c r="NCV120" s="44">
        <v>25</v>
      </c>
      <c r="NCW120" s="47">
        <f>NCU120*0.75</f>
        <v>60366462.75</v>
      </c>
      <c r="NCX120" s="54">
        <f>NCT120+NCW120</f>
        <v>144118086.75</v>
      </c>
      <c r="NCY120" s="54">
        <v>100000000</v>
      </c>
      <c r="NCZ120" s="50" t="s">
        <v>40</v>
      </c>
      <c r="NDA120" s="124" t="s">
        <v>278</v>
      </c>
      <c r="NDB120" s="4">
        <v>45148</v>
      </c>
      <c r="NDC120" s="30" t="s">
        <v>277</v>
      </c>
      <c r="NDD120" s="42" t="s">
        <v>276</v>
      </c>
      <c r="NDE120" s="43">
        <v>9328249</v>
      </c>
      <c r="NDF120" s="43">
        <v>8992634</v>
      </c>
      <c r="NDG120" s="101" t="s">
        <v>18</v>
      </c>
      <c r="NDH120" s="54">
        <f>335040000*33.33/100</f>
        <v>111668832</v>
      </c>
      <c r="NDI120" s="44">
        <v>25</v>
      </c>
      <c r="NDJ120" s="54">
        <f>NDH120*0.75</f>
        <v>83751624</v>
      </c>
      <c r="NDK120" s="47">
        <f>241490000*33.33/100</f>
        <v>80488617</v>
      </c>
      <c r="NDL120" s="44">
        <v>25</v>
      </c>
      <c r="NDM120" s="47">
        <f>NDK120*0.75</f>
        <v>60366462.75</v>
      </c>
      <c r="NDN120" s="54">
        <f>NDJ120+NDM120</f>
        <v>144118086.75</v>
      </c>
      <c r="NDO120" s="54">
        <v>100000000</v>
      </c>
      <c r="NDP120" s="50" t="s">
        <v>40</v>
      </c>
      <c r="NDQ120" s="124" t="s">
        <v>278</v>
      </c>
      <c r="NDR120" s="4">
        <v>45148</v>
      </c>
      <c r="NDS120" s="30" t="s">
        <v>277</v>
      </c>
      <c r="NDT120" s="42" t="s">
        <v>276</v>
      </c>
      <c r="NDU120" s="43">
        <v>9328249</v>
      </c>
      <c r="NDV120" s="43">
        <v>8992634</v>
      </c>
      <c r="NDW120" s="101" t="s">
        <v>18</v>
      </c>
      <c r="NDX120" s="54">
        <f>335040000*33.33/100</f>
        <v>111668832</v>
      </c>
      <c r="NDY120" s="44">
        <v>25</v>
      </c>
      <c r="NDZ120" s="54">
        <f>NDX120*0.75</f>
        <v>83751624</v>
      </c>
      <c r="NEA120" s="47">
        <f>241490000*33.33/100</f>
        <v>80488617</v>
      </c>
      <c r="NEB120" s="44">
        <v>25</v>
      </c>
      <c r="NEC120" s="47">
        <f>NEA120*0.75</f>
        <v>60366462.75</v>
      </c>
      <c r="NED120" s="54">
        <f>NDZ120+NEC120</f>
        <v>144118086.75</v>
      </c>
      <c r="NEE120" s="54">
        <v>100000000</v>
      </c>
      <c r="NEF120" s="50" t="s">
        <v>40</v>
      </c>
      <c r="NEG120" s="124" t="s">
        <v>278</v>
      </c>
      <c r="NEH120" s="4">
        <v>45148</v>
      </c>
      <c r="NEI120" s="30" t="s">
        <v>277</v>
      </c>
      <c r="NEJ120" s="42" t="s">
        <v>276</v>
      </c>
      <c r="NEK120" s="43">
        <v>9328249</v>
      </c>
      <c r="NEL120" s="43">
        <v>8992634</v>
      </c>
      <c r="NEM120" s="101" t="s">
        <v>18</v>
      </c>
      <c r="NEN120" s="54">
        <f>335040000*33.33/100</f>
        <v>111668832</v>
      </c>
      <c r="NEO120" s="44">
        <v>25</v>
      </c>
      <c r="NEP120" s="54">
        <f>NEN120*0.75</f>
        <v>83751624</v>
      </c>
      <c r="NEQ120" s="47">
        <f>241490000*33.33/100</f>
        <v>80488617</v>
      </c>
      <c r="NER120" s="44">
        <v>25</v>
      </c>
      <c r="NES120" s="47">
        <f>NEQ120*0.75</f>
        <v>60366462.75</v>
      </c>
      <c r="NET120" s="54">
        <f>NEP120+NES120</f>
        <v>144118086.75</v>
      </c>
      <c r="NEU120" s="54">
        <v>100000000</v>
      </c>
      <c r="NEV120" s="50" t="s">
        <v>40</v>
      </c>
      <c r="NEW120" s="124" t="s">
        <v>278</v>
      </c>
      <c r="NEX120" s="4">
        <v>45148</v>
      </c>
      <c r="NEY120" s="30" t="s">
        <v>277</v>
      </c>
      <c r="NEZ120" s="42" t="s">
        <v>276</v>
      </c>
      <c r="NFA120" s="43">
        <v>9328249</v>
      </c>
      <c r="NFB120" s="43">
        <v>8992634</v>
      </c>
      <c r="NFC120" s="101" t="s">
        <v>18</v>
      </c>
      <c r="NFD120" s="54">
        <f>335040000*33.33/100</f>
        <v>111668832</v>
      </c>
      <c r="NFE120" s="44">
        <v>25</v>
      </c>
      <c r="NFF120" s="54">
        <f>NFD120*0.75</f>
        <v>83751624</v>
      </c>
      <c r="NFG120" s="47">
        <f>241490000*33.33/100</f>
        <v>80488617</v>
      </c>
      <c r="NFH120" s="44">
        <v>25</v>
      </c>
      <c r="NFI120" s="47">
        <f>NFG120*0.75</f>
        <v>60366462.75</v>
      </c>
      <c r="NFJ120" s="54">
        <f>NFF120+NFI120</f>
        <v>144118086.75</v>
      </c>
      <c r="NFK120" s="54">
        <v>100000000</v>
      </c>
      <c r="NFL120" s="50" t="s">
        <v>40</v>
      </c>
      <c r="NFM120" s="124" t="s">
        <v>278</v>
      </c>
      <c r="NFN120" s="4">
        <v>45148</v>
      </c>
      <c r="NFO120" s="30" t="s">
        <v>277</v>
      </c>
      <c r="NFP120" s="42" t="s">
        <v>276</v>
      </c>
      <c r="NFQ120" s="43">
        <v>9328249</v>
      </c>
      <c r="NFR120" s="43">
        <v>8992634</v>
      </c>
      <c r="NFS120" s="101" t="s">
        <v>18</v>
      </c>
      <c r="NFT120" s="54">
        <f>335040000*33.33/100</f>
        <v>111668832</v>
      </c>
      <c r="NFU120" s="44">
        <v>25</v>
      </c>
      <c r="NFV120" s="54">
        <f>NFT120*0.75</f>
        <v>83751624</v>
      </c>
      <c r="NFW120" s="47">
        <f>241490000*33.33/100</f>
        <v>80488617</v>
      </c>
      <c r="NFX120" s="44">
        <v>25</v>
      </c>
      <c r="NFY120" s="47">
        <f>NFW120*0.75</f>
        <v>60366462.75</v>
      </c>
      <c r="NFZ120" s="54">
        <f>NFV120+NFY120</f>
        <v>144118086.75</v>
      </c>
      <c r="NGA120" s="54">
        <v>100000000</v>
      </c>
      <c r="NGB120" s="50" t="s">
        <v>40</v>
      </c>
      <c r="NGC120" s="124" t="s">
        <v>278</v>
      </c>
      <c r="NGD120" s="4">
        <v>45148</v>
      </c>
      <c r="NGE120" s="30" t="s">
        <v>277</v>
      </c>
      <c r="NGF120" s="42" t="s">
        <v>276</v>
      </c>
      <c r="NGG120" s="43">
        <v>9328249</v>
      </c>
      <c r="NGH120" s="43">
        <v>8992634</v>
      </c>
      <c r="NGI120" s="101" t="s">
        <v>18</v>
      </c>
      <c r="NGJ120" s="54">
        <f>335040000*33.33/100</f>
        <v>111668832</v>
      </c>
      <c r="NGK120" s="44">
        <v>25</v>
      </c>
      <c r="NGL120" s="54">
        <f>NGJ120*0.75</f>
        <v>83751624</v>
      </c>
      <c r="NGM120" s="47">
        <f>241490000*33.33/100</f>
        <v>80488617</v>
      </c>
      <c r="NGN120" s="44">
        <v>25</v>
      </c>
      <c r="NGO120" s="47">
        <f>NGM120*0.75</f>
        <v>60366462.75</v>
      </c>
      <c r="NGP120" s="54">
        <f>NGL120+NGO120</f>
        <v>144118086.75</v>
      </c>
      <c r="NGQ120" s="54">
        <v>100000000</v>
      </c>
      <c r="NGR120" s="50" t="s">
        <v>40</v>
      </c>
      <c r="NGS120" s="124" t="s">
        <v>278</v>
      </c>
      <c r="NGT120" s="4">
        <v>45148</v>
      </c>
      <c r="NGU120" s="30" t="s">
        <v>277</v>
      </c>
      <c r="NGV120" s="42" t="s">
        <v>276</v>
      </c>
      <c r="NGW120" s="43">
        <v>9328249</v>
      </c>
      <c r="NGX120" s="43">
        <v>8992634</v>
      </c>
      <c r="NGY120" s="101" t="s">
        <v>18</v>
      </c>
      <c r="NGZ120" s="54">
        <f>335040000*33.33/100</f>
        <v>111668832</v>
      </c>
      <c r="NHA120" s="44">
        <v>25</v>
      </c>
      <c r="NHB120" s="54">
        <f>NGZ120*0.75</f>
        <v>83751624</v>
      </c>
      <c r="NHC120" s="47">
        <f>241490000*33.33/100</f>
        <v>80488617</v>
      </c>
      <c r="NHD120" s="44">
        <v>25</v>
      </c>
      <c r="NHE120" s="47">
        <f>NHC120*0.75</f>
        <v>60366462.75</v>
      </c>
      <c r="NHF120" s="54">
        <f>NHB120+NHE120</f>
        <v>144118086.75</v>
      </c>
      <c r="NHG120" s="54">
        <v>100000000</v>
      </c>
      <c r="NHH120" s="50" t="s">
        <v>40</v>
      </c>
      <c r="NHI120" s="124" t="s">
        <v>278</v>
      </c>
      <c r="NHJ120" s="4">
        <v>45148</v>
      </c>
      <c r="NHK120" s="30" t="s">
        <v>277</v>
      </c>
      <c r="NHL120" s="42" t="s">
        <v>276</v>
      </c>
      <c r="NHM120" s="43">
        <v>9328249</v>
      </c>
      <c r="NHN120" s="43">
        <v>8992634</v>
      </c>
      <c r="NHO120" s="101" t="s">
        <v>18</v>
      </c>
      <c r="NHP120" s="54">
        <f>335040000*33.33/100</f>
        <v>111668832</v>
      </c>
      <c r="NHQ120" s="44">
        <v>25</v>
      </c>
      <c r="NHR120" s="54">
        <f>NHP120*0.75</f>
        <v>83751624</v>
      </c>
      <c r="NHS120" s="47">
        <f>241490000*33.33/100</f>
        <v>80488617</v>
      </c>
      <c r="NHT120" s="44">
        <v>25</v>
      </c>
      <c r="NHU120" s="47">
        <f>NHS120*0.75</f>
        <v>60366462.75</v>
      </c>
      <c r="NHV120" s="54">
        <f>NHR120+NHU120</f>
        <v>144118086.75</v>
      </c>
      <c r="NHW120" s="54">
        <v>100000000</v>
      </c>
      <c r="NHX120" s="50" t="s">
        <v>40</v>
      </c>
      <c r="NHY120" s="124" t="s">
        <v>278</v>
      </c>
      <c r="NHZ120" s="4">
        <v>45148</v>
      </c>
      <c r="NIA120" s="30" t="s">
        <v>277</v>
      </c>
      <c r="NIB120" s="42" t="s">
        <v>276</v>
      </c>
      <c r="NIC120" s="43">
        <v>9328249</v>
      </c>
      <c r="NID120" s="43">
        <v>8992634</v>
      </c>
      <c r="NIE120" s="101" t="s">
        <v>18</v>
      </c>
      <c r="NIF120" s="54">
        <f>335040000*33.33/100</f>
        <v>111668832</v>
      </c>
      <c r="NIG120" s="44">
        <v>25</v>
      </c>
      <c r="NIH120" s="54">
        <f>NIF120*0.75</f>
        <v>83751624</v>
      </c>
      <c r="NII120" s="47">
        <f>241490000*33.33/100</f>
        <v>80488617</v>
      </c>
      <c r="NIJ120" s="44">
        <v>25</v>
      </c>
      <c r="NIK120" s="47">
        <f>NII120*0.75</f>
        <v>60366462.75</v>
      </c>
      <c r="NIL120" s="54">
        <f>NIH120+NIK120</f>
        <v>144118086.75</v>
      </c>
      <c r="NIM120" s="54">
        <v>100000000</v>
      </c>
      <c r="NIN120" s="50" t="s">
        <v>40</v>
      </c>
      <c r="NIO120" s="124" t="s">
        <v>278</v>
      </c>
      <c r="NIP120" s="4">
        <v>45148</v>
      </c>
      <c r="NIQ120" s="30" t="s">
        <v>277</v>
      </c>
      <c r="NIR120" s="42" t="s">
        <v>276</v>
      </c>
      <c r="NIS120" s="43">
        <v>9328249</v>
      </c>
      <c r="NIT120" s="43">
        <v>8992634</v>
      </c>
      <c r="NIU120" s="101" t="s">
        <v>18</v>
      </c>
      <c r="NIV120" s="54">
        <f>335040000*33.33/100</f>
        <v>111668832</v>
      </c>
      <c r="NIW120" s="44">
        <v>25</v>
      </c>
      <c r="NIX120" s="54">
        <f>NIV120*0.75</f>
        <v>83751624</v>
      </c>
      <c r="NIY120" s="47">
        <f>241490000*33.33/100</f>
        <v>80488617</v>
      </c>
      <c r="NIZ120" s="44">
        <v>25</v>
      </c>
      <c r="NJA120" s="47">
        <f>NIY120*0.75</f>
        <v>60366462.75</v>
      </c>
      <c r="NJB120" s="54">
        <f>NIX120+NJA120</f>
        <v>144118086.75</v>
      </c>
      <c r="NJC120" s="54">
        <v>100000000</v>
      </c>
      <c r="NJD120" s="50" t="s">
        <v>40</v>
      </c>
      <c r="NJE120" s="124" t="s">
        <v>278</v>
      </c>
      <c r="NJF120" s="4">
        <v>45148</v>
      </c>
      <c r="NJG120" s="30" t="s">
        <v>277</v>
      </c>
      <c r="NJH120" s="42" t="s">
        <v>276</v>
      </c>
      <c r="NJI120" s="43">
        <v>9328249</v>
      </c>
      <c r="NJJ120" s="43">
        <v>8992634</v>
      </c>
      <c r="NJK120" s="101" t="s">
        <v>18</v>
      </c>
      <c r="NJL120" s="54">
        <f>335040000*33.33/100</f>
        <v>111668832</v>
      </c>
      <c r="NJM120" s="44">
        <v>25</v>
      </c>
      <c r="NJN120" s="54">
        <f>NJL120*0.75</f>
        <v>83751624</v>
      </c>
      <c r="NJO120" s="47">
        <f>241490000*33.33/100</f>
        <v>80488617</v>
      </c>
      <c r="NJP120" s="44">
        <v>25</v>
      </c>
      <c r="NJQ120" s="47">
        <f>NJO120*0.75</f>
        <v>60366462.75</v>
      </c>
      <c r="NJR120" s="54">
        <f>NJN120+NJQ120</f>
        <v>144118086.75</v>
      </c>
      <c r="NJS120" s="54">
        <v>100000000</v>
      </c>
      <c r="NJT120" s="50" t="s">
        <v>40</v>
      </c>
      <c r="NJU120" s="124" t="s">
        <v>278</v>
      </c>
      <c r="NJV120" s="4">
        <v>45148</v>
      </c>
      <c r="NJW120" s="30" t="s">
        <v>277</v>
      </c>
      <c r="NJX120" s="42" t="s">
        <v>276</v>
      </c>
      <c r="NJY120" s="43">
        <v>9328249</v>
      </c>
      <c r="NJZ120" s="43">
        <v>8992634</v>
      </c>
      <c r="NKA120" s="101" t="s">
        <v>18</v>
      </c>
      <c r="NKB120" s="54">
        <f>335040000*33.33/100</f>
        <v>111668832</v>
      </c>
      <c r="NKC120" s="44">
        <v>25</v>
      </c>
      <c r="NKD120" s="54">
        <f>NKB120*0.75</f>
        <v>83751624</v>
      </c>
      <c r="NKE120" s="47">
        <f>241490000*33.33/100</f>
        <v>80488617</v>
      </c>
      <c r="NKF120" s="44">
        <v>25</v>
      </c>
      <c r="NKG120" s="47">
        <f>NKE120*0.75</f>
        <v>60366462.75</v>
      </c>
      <c r="NKH120" s="54">
        <f>NKD120+NKG120</f>
        <v>144118086.75</v>
      </c>
      <c r="NKI120" s="54">
        <v>100000000</v>
      </c>
      <c r="NKJ120" s="50" t="s">
        <v>40</v>
      </c>
      <c r="NKK120" s="124" t="s">
        <v>278</v>
      </c>
      <c r="NKL120" s="4">
        <v>45148</v>
      </c>
      <c r="NKM120" s="30" t="s">
        <v>277</v>
      </c>
      <c r="NKN120" s="42" t="s">
        <v>276</v>
      </c>
      <c r="NKO120" s="43">
        <v>9328249</v>
      </c>
      <c r="NKP120" s="43">
        <v>8992634</v>
      </c>
      <c r="NKQ120" s="101" t="s">
        <v>18</v>
      </c>
      <c r="NKR120" s="54">
        <f>335040000*33.33/100</f>
        <v>111668832</v>
      </c>
      <c r="NKS120" s="44">
        <v>25</v>
      </c>
      <c r="NKT120" s="54">
        <f>NKR120*0.75</f>
        <v>83751624</v>
      </c>
      <c r="NKU120" s="47">
        <f>241490000*33.33/100</f>
        <v>80488617</v>
      </c>
      <c r="NKV120" s="44">
        <v>25</v>
      </c>
      <c r="NKW120" s="47">
        <f>NKU120*0.75</f>
        <v>60366462.75</v>
      </c>
      <c r="NKX120" s="54">
        <f>NKT120+NKW120</f>
        <v>144118086.75</v>
      </c>
      <c r="NKY120" s="54">
        <v>100000000</v>
      </c>
      <c r="NKZ120" s="50" t="s">
        <v>40</v>
      </c>
      <c r="NLA120" s="124" t="s">
        <v>278</v>
      </c>
      <c r="NLB120" s="4">
        <v>45148</v>
      </c>
      <c r="NLC120" s="30" t="s">
        <v>277</v>
      </c>
      <c r="NLD120" s="42" t="s">
        <v>276</v>
      </c>
      <c r="NLE120" s="43">
        <v>9328249</v>
      </c>
      <c r="NLF120" s="43">
        <v>8992634</v>
      </c>
      <c r="NLG120" s="101" t="s">
        <v>18</v>
      </c>
      <c r="NLH120" s="54">
        <f>335040000*33.33/100</f>
        <v>111668832</v>
      </c>
      <c r="NLI120" s="44">
        <v>25</v>
      </c>
      <c r="NLJ120" s="54">
        <f>NLH120*0.75</f>
        <v>83751624</v>
      </c>
      <c r="NLK120" s="47">
        <f>241490000*33.33/100</f>
        <v>80488617</v>
      </c>
      <c r="NLL120" s="44">
        <v>25</v>
      </c>
      <c r="NLM120" s="47">
        <f>NLK120*0.75</f>
        <v>60366462.75</v>
      </c>
      <c r="NLN120" s="54">
        <f>NLJ120+NLM120</f>
        <v>144118086.75</v>
      </c>
      <c r="NLO120" s="54">
        <v>100000000</v>
      </c>
      <c r="NLP120" s="50" t="s">
        <v>40</v>
      </c>
      <c r="NLQ120" s="124" t="s">
        <v>278</v>
      </c>
      <c r="NLR120" s="4">
        <v>45148</v>
      </c>
      <c r="NLS120" s="30" t="s">
        <v>277</v>
      </c>
      <c r="NLT120" s="42" t="s">
        <v>276</v>
      </c>
      <c r="NLU120" s="43">
        <v>9328249</v>
      </c>
      <c r="NLV120" s="43">
        <v>8992634</v>
      </c>
      <c r="NLW120" s="101" t="s">
        <v>18</v>
      </c>
      <c r="NLX120" s="54">
        <f>335040000*33.33/100</f>
        <v>111668832</v>
      </c>
      <c r="NLY120" s="44">
        <v>25</v>
      </c>
      <c r="NLZ120" s="54">
        <f>NLX120*0.75</f>
        <v>83751624</v>
      </c>
      <c r="NMA120" s="47">
        <f>241490000*33.33/100</f>
        <v>80488617</v>
      </c>
      <c r="NMB120" s="44">
        <v>25</v>
      </c>
      <c r="NMC120" s="47">
        <f>NMA120*0.75</f>
        <v>60366462.75</v>
      </c>
      <c r="NMD120" s="54">
        <f>NLZ120+NMC120</f>
        <v>144118086.75</v>
      </c>
      <c r="NME120" s="54">
        <v>100000000</v>
      </c>
      <c r="NMF120" s="50" t="s">
        <v>40</v>
      </c>
      <c r="NMG120" s="124" t="s">
        <v>278</v>
      </c>
      <c r="NMH120" s="4">
        <v>45148</v>
      </c>
      <c r="NMI120" s="30" t="s">
        <v>277</v>
      </c>
      <c r="NMJ120" s="42" t="s">
        <v>276</v>
      </c>
      <c r="NMK120" s="43">
        <v>9328249</v>
      </c>
      <c r="NML120" s="43">
        <v>8992634</v>
      </c>
      <c r="NMM120" s="101" t="s">
        <v>18</v>
      </c>
      <c r="NMN120" s="54">
        <f>335040000*33.33/100</f>
        <v>111668832</v>
      </c>
      <c r="NMO120" s="44">
        <v>25</v>
      </c>
      <c r="NMP120" s="54">
        <f>NMN120*0.75</f>
        <v>83751624</v>
      </c>
      <c r="NMQ120" s="47">
        <f>241490000*33.33/100</f>
        <v>80488617</v>
      </c>
      <c r="NMR120" s="44">
        <v>25</v>
      </c>
      <c r="NMS120" s="47">
        <f>NMQ120*0.75</f>
        <v>60366462.75</v>
      </c>
      <c r="NMT120" s="54">
        <f>NMP120+NMS120</f>
        <v>144118086.75</v>
      </c>
      <c r="NMU120" s="54">
        <v>100000000</v>
      </c>
      <c r="NMV120" s="50" t="s">
        <v>40</v>
      </c>
      <c r="NMW120" s="124" t="s">
        <v>278</v>
      </c>
      <c r="NMX120" s="4">
        <v>45148</v>
      </c>
      <c r="NMY120" s="30" t="s">
        <v>277</v>
      </c>
      <c r="NMZ120" s="42" t="s">
        <v>276</v>
      </c>
      <c r="NNA120" s="43">
        <v>9328249</v>
      </c>
      <c r="NNB120" s="43">
        <v>8992634</v>
      </c>
      <c r="NNC120" s="101" t="s">
        <v>18</v>
      </c>
      <c r="NND120" s="54">
        <f>335040000*33.33/100</f>
        <v>111668832</v>
      </c>
      <c r="NNE120" s="44">
        <v>25</v>
      </c>
      <c r="NNF120" s="54">
        <f>NND120*0.75</f>
        <v>83751624</v>
      </c>
      <c r="NNG120" s="47">
        <f>241490000*33.33/100</f>
        <v>80488617</v>
      </c>
      <c r="NNH120" s="44">
        <v>25</v>
      </c>
      <c r="NNI120" s="47">
        <f>NNG120*0.75</f>
        <v>60366462.75</v>
      </c>
      <c r="NNJ120" s="54">
        <f>NNF120+NNI120</f>
        <v>144118086.75</v>
      </c>
      <c r="NNK120" s="54">
        <v>100000000</v>
      </c>
      <c r="NNL120" s="50" t="s">
        <v>40</v>
      </c>
      <c r="NNM120" s="124" t="s">
        <v>278</v>
      </c>
      <c r="NNN120" s="4">
        <v>45148</v>
      </c>
      <c r="NNO120" s="30" t="s">
        <v>277</v>
      </c>
      <c r="NNP120" s="42" t="s">
        <v>276</v>
      </c>
      <c r="NNQ120" s="43">
        <v>9328249</v>
      </c>
      <c r="NNR120" s="43">
        <v>8992634</v>
      </c>
      <c r="NNS120" s="101" t="s">
        <v>18</v>
      </c>
      <c r="NNT120" s="54">
        <f>335040000*33.33/100</f>
        <v>111668832</v>
      </c>
      <c r="NNU120" s="44">
        <v>25</v>
      </c>
      <c r="NNV120" s="54">
        <f>NNT120*0.75</f>
        <v>83751624</v>
      </c>
      <c r="NNW120" s="47">
        <f>241490000*33.33/100</f>
        <v>80488617</v>
      </c>
      <c r="NNX120" s="44">
        <v>25</v>
      </c>
      <c r="NNY120" s="47">
        <f>NNW120*0.75</f>
        <v>60366462.75</v>
      </c>
      <c r="NNZ120" s="54">
        <f>NNV120+NNY120</f>
        <v>144118086.75</v>
      </c>
      <c r="NOA120" s="54">
        <v>100000000</v>
      </c>
      <c r="NOB120" s="50" t="s">
        <v>40</v>
      </c>
      <c r="NOC120" s="124" t="s">
        <v>278</v>
      </c>
      <c r="NOD120" s="4">
        <v>45148</v>
      </c>
      <c r="NOE120" s="30" t="s">
        <v>277</v>
      </c>
      <c r="NOF120" s="42" t="s">
        <v>276</v>
      </c>
      <c r="NOG120" s="43">
        <v>9328249</v>
      </c>
      <c r="NOH120" s="43">
        <v>8992634</v>
      </c>
      <c r="NOI120" s="101" t="s">
        <v>18</v>
      </c>
      <c r="NOJ120" s="54">
        <f>335040000*33.33/100</f>
        <v>111668832</v>
      </c>
      <c r="NOK120" s="44">
        <v>25</v>
      </c>
      <c r="NOL120" s="54">
        <f>NOJ120*0.75</f>
        <v>83751624</v>
      </c>
      <c r="NOM120" s="47">
        <f>241490000*33.33/100</f>
        <v>80488617</v>
      </c>
      <c r="NON120" s="44">
        <v>25</v>
      </c>
      <c r="NOO120" s="47">
        <f>NOM120*0.75</f>
        <v>60366462.75</v>
      </c>
      <c r="NOP120" s="54">
        <f>NOL120+NOO120</f>
        <v>144118086.75</v>
      </c>
      <c r="NOQ120" s="54">
        <v>100000000</v>
      </c>
      <c r="NOR120" s="50" t="s">
        <v>40</v>
      </c>
      <c r="NOS120" s="124" t="s">
        <v>278</v>
      </c>
      <c r="NOT120" s="4">
        <v>45148</v>
      </c>
      <c r="NOU120" s="30" t="s">
        <v>277</v>
      </c>
      <c r="NOV120" s="42" t="s">
        <v>276</v>
      </c>
      <c r="NOW120" s="43">
        <v>9328249</v>
      </c>
      <c r="NOX120" s="43">
        <v>8992634</v>
      </c>
      <c r="NOY120" s="101" t="s">
        <v>18</v>
      </c>
      <c r="NOZ120" s="54">
        <f>335040000*33.33/100</f>
        <v>111668832</v>
      </c>
      <c r="NPA120" s="44">
        <v>25</v>
      </c>
      <c r="NPB120" s="54">
        <f>NOZ120*0.75</f>
        <v>83751624</v>
      </c>
      <c r="NPC120" s="47">
        <f>241490000*33.33/100</f>
        <v>80488617</v>
      </c>
      <c r="NPD120" s="44">
        <v>25</v>
      </c>
      <c r="NPE120" s="47">
        <f>NPC120*0.75</f>
        <v>60366462.75</v>
      </c>
      <c r="NPF120" s="54">
        <f>NPB120+NPE120</f>
        <v>144118086.75</v>
      </c>
      <c r="NPG120" s="54">
        <v>100000000</v>
      </c>
      <c r="NPH120" s="50" t="s">
        <v>40</v>
      </c>
      <c r="NPI120" s="124" t="s">
        <v>278</v>
      </c>
      <c r="NPJ120" s="4">
        <v>45148</v>
      </c>
      <c r="NPK120" s="30" t="s">
        <v>277</v>
      </c>
      <c r="NPL120" s="42" t="s">
        <v>276</v>
      </c>
      <c r="NPM120" s="43">
        <v>9328249</v>
      </c>
      <c r="NPN120" s="43">
        <v>8992634</v>
      </c>
      <c r="NPO120" s="101" t="s">
        <v>18</v>
      </c>
      <c r="NPP120" s="54">
        <f>335040000*33.33/100</f>
        <v>111668832</v>
      </c>
      <c r="NPQ120" s="44">
        <v>25</v>
      </c>
      <c r="NPR120" s="54">
        <f>NPP120*0.75</f>
        <v>83751624</v>
      </c>
      <c r="NPS120" s="47">
        <f>241490000*33.33/100</f>
        <v>80488617</v>
      </c>
      <c r="NPT120" s="44">
        <v>25</v>
      </c>
      <c r="NPU120" s="47">
        <f>NPS120*0.75</f>
        <v>60366462.75</v>
      </c>
      <c r="NPV120" s="54">
        <f>NPR120+NPU120</f>
        <v>144118086.75</v>
      </c>
      <c r="NPW120" s="54">
        <v>100000000</v>
      </c>
      <c r="NPX120" s="50" t="s">
        <v>40</v>
      </c>
      <c r="NPY120" s="124" t="s">
        <v>278</v>
      </c>
      <c r="NPZ120" s="4">
        <v>45148</v>
      </c>
      <c r="NQA120" s="30" t="s">
        <v>277</v>
      </c>
      <c r="NQB120" s="42" t="s">
        <v>276</v>
      </c>
      <c r="NQC120" s="43">
        <v>9328249</v>
      </c>
      <c r="NQD120" s="43">
        <v>8992634</v>
      </c>
      <c r="NQE120" s="101" t="s">
        <v>18</v>
      </c>
      <c r="NQF120" s="54">
        <f>335040000*33.33/100</f>
        <v>111668832</v>
      </c>
      <c r="NQG120" s="44">
        <v>25</v>
      </c>
      <c r="NQH120" s="54">
        <f>NQF120*0.75</f>
        <v>83751624</v>
      </c>
      <c r="NQI120" s="47">
        <f>241490000*33.33/100</f>
        <v>80488617</v>
      </c>
      <c r="NQJ120" s="44">
        <v>25</v>
      </c>
      <c r="NQK120" s="47">
        <f>NQI120*0.75</f>
        <v>60366462.75</v>
      </c>
      <c r="NQL120" s="54">
        <f>NQH120+NQK120</f>
        <v>144118086.75</v>
      </c>
      <c r="NQM120" s="54">
        <v>100000000</v>
      </c>
      <c r="NQN120" s="50" t="s">
        <v>40</v>
      </c>
      <c r="NQO120" s="124" t="s">
        <v>278</v>
      </c>
      <c r="NQP120" s="4">
        <v>45148</v>
      </c>
      <c r="NQQ120" s="30" t="s">
        <v>277</v>
      </c>
      <c r="NQR120" s="42" t="s">
        <v>276</v>
      </c>
      <c r="NQS120" s="43">
        <v>9328249</v>
      </c>
      <c r="NQT120" s="43">
        <v>8992634</v>
      </c>
      <c r="NQU120" s="101" t="s">
        <v>18</v>
      </c>
      <c r="NQV120" s="54">
        <f>335040000*33.33/100</f>
        <v>111668832</v>
      </c>
      <c r="NQW120" s="44">
        <v>25</v>
      </c>
      <c r="NQX120" s="54">
        <f>NQV120*0.75</f>
        <v>83751624</v>
      </c>
      <c r="NQY120" s="47">
        <f>241490000*33.33/100</f>
        <v>80488617</v>
      </c>
      <c r="NQZ120" s="44">
        <v>25</v>
      </c>
      <c r="NRA120" s="47">
        <f>NQY120*0.75</f>
        <v>60366462.75</v>
      </c>
      <c r="NRB120" s="54">
        <f>NQX120+NRA120</f>
        <v>144118086.75</v>
      </c>
      <c r="NRC120" s="54">
        <v>100000000</v>
      </c>
      <c r="NRD120" s="50" t="s">
        <v>40</v>
      </c>
      <c r="NRE120" s="124" t="s">
        <v>278</v>
      </c>
      <c r="NRF120" s="4">
        <v>45148</v>
      </c>
      <c r="NRG120" s="30" t="s">
        <v>277</v>
      </c>
      <c r="NRH120" s="42" t="s">
        <v>276</v>
      </c>
      <c r="NRI120" s="43">
        <v>9328249</v>
      </c>
      <c r="NRJ120" s="43">
        <v>8992634</v>
      </c>
      <c r="NRK120" s="101" t="s">
        <v>18</v>
      </c>
      <c r="NRL120" s="54">
        <f>335040000*33.33/100</f>
        <v>111668832</v>
      </c>
      <c r="NRM120" s="44">
        <v>25</v>
      </c>
      <c r="NRN120" s="54">
        <f>NRL120*0.75</f>
        <v>83751624</v>
      </c>
      <c r="NRO120" s="47">
        <f>241490000*33.33/100</f>
        <v>80488617</v>
      </c>
      <c r="NRP120" s="44">
        <v>25</v>
      </c>
      <c r="NRQ120" s="47">
        <f>NRO120*0.75</f>
        <v>60366462.75</v>
      </c>
      <c r="NRR120" s="54">
        <f>NRN120+NRQ120</f>
        <v>144118086.75</v>
      </c>
      <c r="NRS120" s="54">
        <v>100000000</v>
      </c>
      <c r="NRT120" s="50" t="s">
        <v>40</v>
      </c>
      <c r="NRU120" s="124" t="s">
        <v>278</v>
      </c>
      <c r="NRV120" s="4">
        <v>45148</v>
      </c>
      <c r="NRW120" s="30" t="s">
        <v>277</v>
      </c>
      <c r="NRX120" s="42" t="s">
        <v>276</v>
      </c>
      <c r="NRY120" s="43">
        <v>9328249</v>
      </c>
      <c r="NRZ120" s="43">
        <v>8992634</v>
      </c>
      <c r="NSA120" s="101" t="s">
        <v>18</v>
      </c>
      <c r="NSB120" s="54">
        <f>335040000*33.33/100</f>
        <v>111668832</v>
      </c>
      <c r="NSC120" s="44">
        <v>25</v>
      </c>
      <c r="NSD120" s="54">
        <f>NSB120*0.75</f>
        <v>83751624</v>
      </c>
      <c r="NSE120" s="47">
        <f>241490000*33.33/100</f>
        <v>80488617</v>
      </c>
      <c r="NSF120" s="44">
        <v>25</v>
      </c>
      <c r="NSG120" s="47">
        <f>NSE120*0.75</f>
        <v>60366462.75</v>
      </c>
      <c r="NSH120" s="54">
        <f>NSD120+NSG120</f>
        <v>144118086.75</v>
      </c>
      <c r="NSI120" s="54">
        <v>100000000</v>
      </c>
      <c r="NSJ120" s="50" t="s">
        <v>40</v>
      </c>
      <c r="NSK120" s="124" t="s">
        <v>278</v>
      </c>
      <c r="NSL120" s="4">
        <v>45148</v>
      </c>
      <c r="NSM120" s="30" t="s">
        <v>277</v>
      </c>
      <c r="NSN120" s="42" t="s">
        <v>276</v>
      </c>
      <c r="NSO120" s="43">
        <v>9328249</v>
      </c>
      <c r="NSP120" s="43">
        <v>8992634</v>
      </c>
      <c r="NSQ120" s="101" t="s">
        <v>18</v>
      </c>
      <c r="NSR120" s="54">
        <f>335040000*33.33/100</f>
        <v>111668832</v>
      </c>
      <c r="NSS120" s="44">
        <v>25</v>
      </c>
      <c r="NST120" s="54">
        <f>NSR120*0.75</f>
        <v>83751624</v>
      </c>
      <c r="NSU120" s="47">
        <f>241490000*33.33/100</f>
        <v>80488617</v>
      </c>
      <c r="NSV120" s="44">
        <v>25</v>
      </c>
      <c r="NSW120" s="47">
        <f>NSU120*0.75</f>
        <v>60366462.75</v>
      </c>
      <c r="NSX120" s="54">
        <f>NST120+NSW120</f>
        <v>144118086.75</v>
      </c>
      <c r="NSY120" s="54">
        <v>100000000</v>
      </c>
      <c r="NSZ120" s="50" t="s">
        <v>40</v>
      </c>
      <c r="NTA120" s="124" t="s">
        <v>278</v>
      </c>
      <c r="NTB120" s="4">
        <v>45148</v>
      </c>
      <c r="NTC120" s="30" t="s">
        <v>277</v>
      </c>
      <c r="NTD120" s="42" t="s">
        <v>276</v>
      </c>
      <c r="NTE120" s="43">
        <v>9328249</v>
      </c>
      <c r="NTF120" s="43">
        <v>8992634</v>
      </c>
      <c r="NTG120" s="101" t="s">
        <v>18</v>
      </c>
      <c r="NTH120" s="54">
        <f>335040000*33.33/100</f>
        <v>111668832</v>
      </c>
      <c r="NTI120" s="44">
        <v>25</v>
      </c>
      <c r="NTJ120" s="54">
        <f>NTH120*0.75</f>
        <v>83751624</v>
      </c>
      <c r="NTK120" s="47">
        <f>241490000*33.33/100</f>
        <v>80488617</v>
      </c>
      <c r="NTL120" s="44">
        <v>25</v>
      </c>
      <c r="NTM120" s="47">
        <f>NTK120*0.75</f>
        <v>60366462.75</v>
      </c>
      <c r="NTN120" s="54">
        <f>NTJ120+NTM120</f>
        <v>144118086.75</v>
      </c>
      <c r="NTO120" s="54">
        <v>100000000</v>
      </c>
      <c r="NTP120" s="50" t="s">
        <v>40</v>
      </c>
      <c r="NTQ120" s="124" t="s">
        <v>278</v>
      </c>
      <c r="NTR120" s="4">
        <v>45148</v>
      </c>
      <c r="NTS120" s="30" t="s">
        <v>277</v>
      </c>
      <c r="NTT120" s="42" t="s">
        <v>276</v>
      </c>
      <c r="NTU120" s="43">
        <v>9328249</v>
      </c>
      <c r="NTV120" s="43">
        <v>8992634</v>
      </c>
      <c r="NTW120" s="101" t="s">
        <v>18</v>
      </c>
      <c r="NTX120" s="54">
        <f>335040000*33.33/100</f>
        <v>111668832</v>
      </c>
      <c r="NTY120" s="44">
        <v>25</v>
      </c>
      <c r="NTZ120" s="54">
        <f>NTX120*0.75</f>
        <v>83751624</v>
      </c>
      <c r="NUA120" s="47">
        <f>241490000*33.33/100</f>
        <v>80488617</v>
      </c>
      <c r="NUB120" s="44">
        <v>25</v>
      </c>
      <c r="NUC120" s="47">
        <f>NUA120*0.75</f>
        <v>60366462.75</v>
      </c>
      <c r="NUD120" s="54">
        <f>NTZ120+NUC120</f>
        <v>144118086.75</v>
      </c>
      <c r="NUE120" s="54">
        <v>100000000</v>
      </c>
      <c r="NUF120" s="50" t="s">
        <v>40</v>
      </c>
      <c r="NUG120" s="124" t="s">
        <v>278</v>
      </c>
      <c r="NUH120" s="4">
        <v>45148</v>
      </c>
      <c r="NUI120" s="30" t="s">
        <v>277</v>
      </c>
      <c r="NUJ120" s="42" t="s">
        <v>276</v>
      </c>
      <c r="NUK120" s="43">
        <v>9328249</v>
      </c>
      <c r="NUL120" s="43">
        <v>8992634</v>
      </c>
      <c r="NUM120" s="101" t="s">
        <v>18</v>
      </c>
      <c r="NUN120" s="54">
        <f>335040000*33.33/100</f>
        <v>111668832</v>
      </c>
      <c r="NUO120" s="44">
        <v>25</v>
      </c>
      <c r="NUP120" s="54">
        <f>NUN120*0.75</f>
        <v>83751624</v>
      </c>
      <c r="NUQ120" s="47">
        <f>241490000*33.33/100</f>
        <v>80488617</v>
      </c>
      <c r="NUR120" s="44">
        <v>25</v>
      </c>
      <c r="NUS120" s="47">
        <f>NUQ120*0.75</f>
        <v>60366462.75</v>
      </c>
      <c r="NUT120" s="54">
        <f>NUP120+NUS120</f>
        <v>144118086.75</v>
      </c>
      <c r="NUU120" s="54">
        <v>100000000</v>
      </c>
      <c r="NUV120" s="50" t="s">
        <v>40</v>
      </c>
      <c r="NUW120" s="124" t="s">
        <v>278</v>
      </c>
      <c r="NUX120" s="4">
        <v>45148</v>
      </c>
      <c r="NUY120" s="30" t="s">
        <v>277</v>
      </c>
      <c r="NUZ120" s="42" t="s">
        <v>276</v>
      </c>
      <c r="NVA120" s="43">
        <v>9328249</v>
      </c>
      <c r="NVB120" s="43">
        <v>8992634</v>
      </c>
      <c r="NVC120" s="101" t="s">
        <v>18</v>
      </c>
      <c r="NVD120" s="54">
        <f>335040000*33.33/100</f>
        <v>111668832</v>
      </c>
      <c r="NVE120" s="44">
        <v>25</v>
      </c>
      <c r="NVF120" s="54">
        <f>NVD120*0.75</f>
        <v>83751624</v>
      </c>
      <c r="NVG120" s="47">
        <f>241490000*33.33/100</f>
        <v>80488617</v>
      </c>
      <c r="NVH120" s="44">
        <v>25</v>
      </c>
      <c r="NVI120" s="47">
        <f>NVG120*0.75</f>
        <v>60366462.75</v>
      </c>
      <c r="NVJ120" s="54">
        <f>NVF120+NVI120</f>
        <v>144118086.75</v>
      </c>
      <c r="NVK120" s="54">
        <v>100000000</v>
      </c>
      <c r="NVL120" s="50" t="s">
        <v>40</v>
      </c>
      <c r="NVM120" s="124" t="s">
        <v>278</v>
      </c>
      <c r="NVN120" s="4">
        <v>45148</v>
      </c>
      <c r="NVO120" s="30" t="s">
        <v>277</v>
      </c>
      <c r="NVP120" s="42" t="s">
        <v>276</v>
      </c>
      <c r="NVQ120" s="43">
        <v>9328249</v>
      </c>
      <c r="NVR120" s="43">
        <v>8992634</v>
      </c>
      <c r="NVS120" s="101" t="s">
        <v>18</v>
      </c>
      <c r="NVT120" s="54">
        <f>335040000*33.33/100</f>
        <v>111668832</v>
      </c>
      <c r="NVU120" s="44">
        <v>25</v>
      </c>
      <c r="NVV120" s="54">
        <f>NVT120*0.75</f>
        <v>83751624</v>
      </c>
      <c r="NVW120" s="47">
        <f>241490000*33.33/100</f>
        <v>80488617</v>
      </c>
      <c r="NVX120" s="44">
        <v>25</v>
      </c>
      <c r="NVY120" s="47">
        <f>NVW120*0.75</f>
        <v>60366462.75</v>
      </c>
      <c r="NVZ120" s="54">
        <f>NVV120+NVY120</f>
        <v>144118086.75</v>
      </c>
      <c r="NWA120" s="54">
        <v>100000000</v>
      </c>
      <c r="NWB120" s="50" t="s">
        <v>40</v>
      </c>
      <c r="NWC120" s="124" t="s">
        <v>278</v>
      </c>
      <c r="NWD120" s="4">
        <v>45148</v>
      </c>
      <c r="NWE120" s="30" t="s">
        <v>277</v>
      </c>
      <c r="NWF120" s="42" t="s">
        <v>276</v>
      </c>
      <c r="NWG120" s="43">
        <v>9328249</v>
      </c>
      <c r="NWH120" s="43">
        <v>8992634</v>
      </c>
      <c r="NWI120" s="101" t="s">
        <v>18</v>
      </c>
      <c r="NWJ120" s="54">
        <f>335040000*33.33/100</f>
        <v>111668832</v>
      </c>
      <c r="NWK120" s="44">
        <v>25</v>
      </c>
      <c r="NWL120" s="54">
        <f>NWJ120*0.75</f>
        <v>83751624</v>
      </c>
      <c r="NWM120" s="47">
        <f>241490000*33.33/100</f>
        <v>80488617</v>
      </c>
      <c r="NWN120" s="44">
        <v>25</v>
      </c>
      <c r="NWO120" s="47">
        <f>NWM120*0.75</f>
        <v>60366462.75</v>
      </c>
      <c r="NWP120" s="54">
        <f>NWL120+NWO120</f>
        <v>144118086.75</v>
      </c>
      <c r="NWQ120" s="54">
        <v>100000000</v>
      </c>
      <c r="NWR120" s="50" t="s">
        <v>40</v>
      </c>
      <c r="NWS120" s="124" t="s">
        <v>278</v>
      </c>
      <c r="NWT120" s="4">
        <v>45148</v>
      </c>
      <c r="NWU120" s="30" t="s">
        <v>277</v>
      </c>
      <c r="NWV120" s="42" t="s">
        <v>276</v>
      </c>
      <c r="NWW120" s="43">
        <v>9328249</v>
      </c>
      <c r="NWX120" s="43">
        <v>8992634</v>
      </c>
      <c r="NWY120" s="101" t="s">
        <v>18</v>
      </c>
      <c r="NWZ120" s="54">
        <f>335040000*33.33/100</f>
        <v>111668832</v>
      </c>
      <c r="NXA120" s="44">
        <v>25</v>
      </c>
      <c r="NXB120" s="54">
        <f>NWZ120*0.75</f>
        <v>83751624</v>
      </c>
      <c r="NXC120" s="47">
        <f>241490000*33.33/100</f>
        <v>80488617</v>
      </c>
      <c r="NXD120" s="44">
        <v>25</v>
      </c>
      <c r="NXE120" s="47">
        <f>NXC120*0.75</f>
        <v>60366462.75</v>
      </c>
      <c r="NXF120" s="54">
        <f>NXB120+NXE120</f>
        <v>144118086.75</v>
      </c>
      <c r="NXG120" s="54">
        <v>100000000</v>
      </c>
      <c r="NXH120" s="50" t="s">
        <v>40</v>
      </c>
      <c r="NXI120" s="124" t="s">
        <v>278</v>
      </c>
      <c r="NXJ120" s="4">
        <v>45148</v>
      </c>
      <c r="NXK120" s="30" t="s">
        <v>277</v>
      </c>
      <c r="NXL120" s="42" t="s">
        <v>276</v>
      </c>
      <c r="NXM120" s="43">
        <v>9328249</v>
      </c>
      <c r="NXN120" s="43">
        <v>8992634</v>
      </c>
      <c r="NXO120" s="101" t="s">
        <v>18</v>
      </c>
      <c r="NXP120" s="54">
        <f>335040000*33.33/100</f>
        <v>111668832</v>
      </c>
      <c r="NXQ120" s="44">
        <v>25</v>
      </c>
      <c r="NXR120" s="54">
        <f>NXP120*0.75</f>
        <v>83751624</v>
      </c>
      <c r="NXS120" s="47">
        <f>241490000*33.33/100</f>
        <v>80488617</v>
      </c>
      <c r="NXT120" s="44">
        <v>25</v>
      </c>
      <c r="NXU120" s="47">
        <f>NXS120*0.75</f>
        <v>60366462.75</v>
      </c>
      <c r="NXV120" s="54">
        <f>NXR120+NXU120</f>
        <v>144118086.75</v>
      </c>
      <c r="NXW120" s="54">
        <v>100000000</v>
      </c>
      <c r="NXX120" s="50" t="s">
        <v>40</v>
      </c>
      <c r="NXY120" s="124" t="s">
        <v>278</v>
      </c>
      <c r="NXZ120" s="4">
        <v>45148</v>
      </c>
      <c r="NYA120" s="30" t="s">
        <v>277</v>
      </c>
      <c r="NYB120" s="42" t="s">
        <v>276</v>
      </c>
      <c r="NYC120" s="43">
        <v>9328249</v>
      </c>
      <c r="NYD120" s="43">
        <v>8992634</v>
      </c>
      <c r="NYE120" s="101" t="s">
        <v>18</v>
      </c>
      <c r="NYF120" s="54">
        <f>335040000*33.33/100</f>
        <v>111668832</v>
      </c>
      <c r="NYG120" s="44">
        <v>25</v>
      </c>
      <c r="NYH120" s="54">
        <f>NYF120*0.75</f>
        <v>83751624</v>
      </c>
      <c r="NYI120" s="47">
        <f>241490000*33.33/100</f>
        <v>80488617</v>
      </c>
      <c r="NYJ120" s="44">
        <v>25</v>
      </c>
      <c r="NYK120" s="47">
        <f>NYI120*0.75</f>
        <v>60366462.75</v>
      </c>
      <c r="NYL120" s="54">
        <f>NYH120+NYK120</f>
        <v>144118086.75</v>
      </c>
      <c r="NYM120" s="54">
        <v>100000000</v>
      </c>
      <c r="NYN120" s="50" t="s">
        <v>40</v>
      </c>
      <c r="NYO120" s="124" t="s">
        <v>278</v>
      </c>
      <c r="NYP120" s="4">
        <v>45148</v>
      </c>
      <c r="NYQ120" s="30" t="s">
        <v>277</v>
      </c>
      <c r="NYR120" s="42" t="s">
        <v>276</v>
      </c>
      <c r="NYS120" s="43">
        <v>9328249</v>
      </c>
      <c r="NYT120" s="43">
        <v>8992634</v>
      </c>
      <c r="NYU120" s="101" t="s">
        <v>18</v>
      </c>
      <c r="NYV120" s="54">
        <f>335040000*33.33/100</f>
        <v>111668832</v>
      </c>
      <c r="NYW120" s="44">
        <v>25</v>
      </c>
      <c r="NYX120" s="54">
        <f>NYV120*0.75</f>
        <v>83751624</v>
      </c>
      <c r="NYY120" s="47">
        <f>241490000*33.33/100</f>
        <v>80488617</v>
      </c>
      <c r="NYZ120" s="44">
        <v>25</v>
      </c>
      <c r="NZA120" s="47">
        <f>NYY120*0.75</f>
        <v>60366462.75</v>
      </c>
      <c r="NZB120" s="54">
        <f>NYX120+NZA120</f>
        <v>144118086.75</v>
      </c>
      <c r="NZC120" s="54">
        <v>100000000</v>
      </c>
      <c r="NZD120" s="50" t="s">
        <v>40</v>
      </c>
      <c r="NZE120" s="124" t="s">
        <v>278</v>
      </c>
      <c r="NZF120" s="4">
        <v>45148</v>
      </c>
      <c r="NZG120" s="30" t="s">
        <v>277</v>
      </c>
      <c r="NZH120" s="42" t="s">
        <v>276</v>
      </c>
      <c r="NZI120" s="43">
        <v>9328249</v>
      </c>
      <c r="NZJ120" s="43">
        <v>8992634</v>
      </c>
      <c r="NZK120" s="101" t="s">
        <v>18</v>
      </c>
      <c r="NZL120" s="54">
        <f>335040000*33.33/100</f>
        <v>111668832</v>
      </c>
      <c r="NZM120" s="44">
        <v>25</v>
      </c>
      <c r="NZN120" s="54">
        <f>NZL120*0.75</f>
        <v>83751624</v>
      </c>
      <c r="NZO120" s="47">
        <f>241490000*33.33/100</f>
        <v>80488617</v>
      </c>
      <c r="NZP120" s="44">
        <v>25</v>
      </c>
      <c r="NZQ120" s="47">
        <f>NZO120*0.75</f>
        <v>60366462.75</v>
      </c>
      <c r="NZR120" s="54">
        <f>NZN120+NZQ120</f>
        <v>144118086.75</v>
      </c>
      <c r="NZS120" s="54">
        <v>100000000</v>
      </c>
      <c r="NZT120" s="50" t="s">
        <v>40</v>
      </c>
      <c r="NZU120" s="124" t="s">
        <v>278</v>
      </c>
      <c r="NZV120" s="4">
        <v>45148</v>
      </c>
      <c r="NZW120" s="30" t="s">
        <v>277</v>
      </c>
      <c r="NZX120" s="42" t="s">
        <v>276</v>
      </c>
      <c r="NZY120" s="43">
        <v>9328249</v>
      </c>
      <c r="NZZ120" s="43">
        <v>8992634</v>
      </c>
      <c r="OAA120" s="101" t="s">
        <v>18</v>
      </c>
      <c r="OAB120" s="54">
        <f>335040000*33.33/100</f>
        <v>111668832</v>
      </c>
      <c r="OAC120" s="44">
        <v>25</v>
      </c>
      <c r="OAD120" s="54">
        <f>OAB120*0.75</f>
        <v>83751624</v>
      </c>
      <c r="OAE120" s="47">
        <f>241490000*33.33/100</f>
        <v>80488617</v>
      </c>
      <c r="OAF120" s="44">
        <v>25</v>
      </c>
      <c r="OAG120" s="47">
        <f>OAE120*0.75</f>
        <v>60366462.75</v>
      </c>
      <c r="OAH120" s="54">
        <f>OAD120+OAG120</f>
        <v>144118086.75</v>
      </c>
      <c r="OAI120" s="54">
        <v>100000000</v>
      </c>
      <c r="OAJ120" s="50" t="s">
        <v>40</v>
      </c>
      <c r="OAK120" s="124" t="s">
        <v>278</v>
      </c>
      <c r="OAL120" s="4">
        <v>45148</v>
      </c>
      <c r="OAM120" s="30" t="s">
        <v>277</v>
      </c>
      <c r="OAN120" s="42" t="s">
        <v>276</v>
      </c>
      <c r="OAO120" s="43">
        <v>9328249</v>
      </c>
      <c r="OAP120" s="43">
        <v>8992634</v>
      </c>
      <c r="OAQ120" s="101" t="s">
        <v>18</v>
      </c>
      <c r="OAR120" s="54">
        <f>335040000*33.33/100</f>
        <v>111668832</v>
      </c>
      <c r="OAS120" s="44">
        <v>25</v>
      </c>
      <c r="OAT120" s="54">
        <f>OAR120*0.75</f>
        <v>83751624</v>
      </c>
      <c r="OAU120" s="47">
        <f>241490000*33.33/100</f>
        <v>80488617</v>
      </c>
      <c r="OAV120" s="44">
        <v>25</v>
      </c>
      <c r="OAW120" s="47">
        <f>OAU120*0.75</f>
        <v>60366462.75</v>
      </c>
      <c r="OAX120" s="54">
        <f>OAT120+OAW120</f>
        <v>144118086.75</v>
      </c>
      <c r="OAY120" s="54">
        <v>100000000</v>
      </c>
      <c r="OAZ120" s="50" t="s">
        <v>40</v>
      </c>
      <c r="OBA120" s="124" t="s">
        <v>278</v>
      </c>
      <c r="OBB120" s="4">
        <v>45148</v>
      </c>
      <c r="OBC120" s="30" t="s">
        <v>277</v>
      </c>
      <c r="OBD120" s="42" t="s">
        <v>276</v>
      </c>
      <c r="OBE120" s="43">
        <v>9328249</v>
      </c>
      <c r="OBF120" s="43">
        <v>8992634</v>
      </c>
      <c r="OBG120" s="101" t="s">
        <v>18</v>
      </c>
      <c r="OBH120" s="54">
        <f>335040000*33.33/100</f>
        <v>111668832</v>
      </c>
      <c r="OBI120" s="44">
        <v>25</v>
      </c>
      <c r="OBJ120" s="54">
        <f>OBH120*0.75</f>
        <v>83751624</v>
      </c>
      <c r="OBK120" s="47">
        <f>241490000*33.33/100</f>
        <v>80488617</v>
      </c>
      <c r="OBL120" s="44">
        <v>25</v>
      </c>
      <c r="OBM120" s="47">
        <f>OBK120*0.75</f>
        <v>60366462.75</v>
      </c>
      <c r="OBN120" s="54">
        <f>OBJ120+OBM120</f>
        <v>144118086.75</v>
      </c>
      <c r="OBO120" s="54">
        <v>100000000</v>
      </c>
      <c r="OBP120" s="50" t="s">
        <v>40</v>
      </c>
      <c r="OBQ120" s="124" t="s">
        <v>278</v>
      </c>
      <c r="OBR120" s="4">
        <v>45148</v>
      </c>
      <c r="OBS120" s="30" t="s">
        <v>277</v>
      </c>
      <c r="OBT120" s="42" t="s">
        <v>276</v>
      </c>
      <c r="OBU120" s="43">
        <v>9328249</v>
      </c>
      <c r="OBV120" s="43">
        <v>8992634</v>
      </c>
      <c r="OBW120" s="101" t="s">
        <v>18</v>
      </c>
      <c r="OBX120" s="54">
        <f>335040000*33.33/100</f>
        <v>111668832</v>
      </c>
      <c r="OBY120" s="44">
        <v>25</v>
      </c>
      <c r="OBZ120" s="54">
        <f>OBX120*0.75</f>
        <v>83751624</v>
      </c>
      <c r="OCA120" s="47">
        <f>241490000*33.33/100</f>
        <v>80488617</v>
      </c>
      <c r="OCB120" s="44">
        <v>25</v>
      </c>
      <c r="OCC120" s="47">
        <f>OCA120*0.75</f>
        <v>60366462.75</v>
      </c>
      <c r="OCD120" s="54">
        <f>OBZ120+OCC120</f>
        <v>144118086.75</v>
      </c>
      <c r="OCE120" s="54">
        <v>100000000</v>
      </c>
      <c r="OCF120" s="50" t="s">
        <v>40</v>
      </c>
      <c r="OCG120" s="124" t="s">
        <v>278</v>
      </c>
      <c r="OCH120" s="4">
        <v>45148</v>
      </c>
      <c r="OCI120" s="30" t="s">
        <v>277</v>
      </c>
      <c r="OCJ120" s="42" t="s">
        <v>276</v>
      </c>
      <c r="OCK120" s="43">
        <v>9328249</v>
      </c>
      <c r="OCL120" s="43">
        <v>8992634</v>
      </c>
      <c r="OCM120" s="101" t="s">
        <v>18</v>
      </c>
      <c r="OCN120" s="54">
        <f>335040000*33.33/100</f>
        <v>111668832</v>
      </c>
      <c r="OCO120" s="44">
        <v>25</v>
      </c>
      <c r="OCP120" s="54">
        <f>OCN120*0.75</f>
        <v>83751624</v>
      </c>
      <c r="OCQ120" s="47">
        <f>241490000*33.33/100</f>
        <v>80488617</v>
      </c>
      <c r="OCR120" s="44">
        <v>25</v>
      </c>
      <c r="OCS120" s="47">
        <f>OCQ120*0.75</f>
        <v>60366462.75</v>
      </c>
      <c r="OCT120" s="54">
        <f>OCP120+OCS120</f>
        <v>144118086.75</v>
      </c>
      <c r="OCU120" s="54">
        <v>100000000</v>
      </c>
      <c r="OCV120" s="50" t="s">
        <v>40</v>
      </c>
      <c r="OCW120" s="124" t="s">
        <v>278</v>
      </c>
      <c r="OCX120" s="4">
        <v>45148</v>
      </c>
      <c r="OCY120" s="30" t="s">
        <v>277</v>
      </c>
      <c r="OCZ120" s="42" t="s">
        <v>276</v>
      </c>
      <c r="ODA120" s="43">
        <v>9328249</v>
      </c>
      <c r="ODB120" s="43">
        <v>8992634</v>
      </c>
      <c r="ODC120" s="101" t="s">
        <v>18</v>
      </c>
      <c r="ODD120" s="54">
        <f>335040000*33.33/100</f>
        <v>111668832</v>
      </c>
      <c r="ODE120" s="44">
        <v>25</v>
      </c>
      <c r="ODF120" s="54">
        <f>ODD120*0.75</f>
        <v>83751624</v>
      </c>
      <c r="ODG120" s="47">
        <f>241490000*33.33/100</f>
        <v>80488617</v>
      </c>
      <c r="ODH120" s="44">
        <v>25</v>
      </c>
      <c r="ODI120" s="47">
        <f>ODG120*0.75</f>
        <v>60366462.75</v>
      </c>
      <c r="ODJ120" s="54">
        <f>ODF120+ODI120</f>
        <v>144118086.75</v>
      </c>
      <c r="ODK120" s="54">
        <v>100000000</v>
      </c>
      <c r="ODL120" s="50" t="s">
        <v>40</v>
      </c>
      <c r="ODM120" s="124" t="s">
        <v>278</v>
      </c>
      <c r="ODN120" s="4">
        <v>45148</v>
      </c>
      <c r="ODO120" s="30" t="s">
        <v>277</v>
      </c>
      <c r="ODP120" s="42" t="s">
        <v>276</v>
      </c>
      <c r="ODQ120" s="43">
        <v>9328249</v>
      </c>
      <c r="ODR120" s="43">
        <v>8992634</v>
      </c>
      <c r="ODS120" s="101" t="s">
        <v>18</v>
      </c>
      <c r="ODT120" s="54">
        <f>335040000*33.33/100</f>
        <v>111668832</v>
      </c>
      <c r="ODU120" s="44">
        <v>25</v>
      </c>
      <c r="ODV120" s="54">
        <f>ODT120*0.75</f>
        <v>83751624</v>
      </c>
      <c r="ODW120" s="47">
        <f>241490000*33.33/100</f>
        <v>80488617</v>
      </c>
      <c r="ODX120" s="44">
        <v>25</v>
      </c>
      <c r="ODY120" s="47">
        <f>ODW120*0.75</f>
        <v>60366462.75</v>
      </c>
      <c r="ODZ120" s="54">
        <f>ODV120+ODY120</f>
        <v>144118086.75</v>
      </c>
      <c r="OEA120" s="54">
        <v>100000000</v>
      </c>
      <c r="OEB120" s="50" t="s">
        <v>40</v>
      </c>
      <c r="OEC120" s="124" t="s">
        <v>278</v>
      </c>
      <c r="OED120" s="4">
        <v>45148</v>
      </c>
      <c r="OEE120" s="30" t="s">
        <v>277</v>
      </c>
      <c r="OEF120" s="42" t="s">
        <v>276</v>
      </c>
      <c r="OEG120" s="43">
        <v>9328249</v>
      </c>
      <c r="OEH120" s="43">
        <v>8992634</v>
      </c>
      <c r="OEI120" s="101" t="s">
        <v>18</v>
      </c>
      <c r="OEJ120" s="54">
        <f>335040000*33.33/100</f>
        <v>111668832</v>
      </c>
      <c r="OEK120" s="44">
        <v>25</v>
      </c>
      <c r="OEL120" s="54">
        <f>OEJ120*0.75</f>
        <v>83751624</v>
      </c>
      <c r="OEM120" s="47">
        <f>241490000*33.33/100</f>
        <v>80488617</v>
      </c>
      <c r="OEN120" s="44">
        <v>25</v>
      </c>
      <c r="OEO120" s="47">
        <f>OEM120*0.75</f>
        <v>60366462.75</v>
      </c>
      <c r="OEP120" s="54">
        <f>OEL120+OEO120</f>
        <v>144118086.75</v>
      </c>
      <c r="OEQ120" s="54">
        <v>100000000</v>
      </c>
      <c r="OER120" s="50" t="s">
        <v>40</v>
      </c>
      <c r="OES120" s="124" t="s">
        <v>278</v>
      </c>
      <c r="OET120" s="4">
        <v>45148</v>
      </c>
      <c r="OEU120" s="30" t="s">
        <v>277</v>
      </c>
      <c r="OEV120" s="42" t="s">
        <v>276</v>
      </c>
      <c r="OEW120" s="43">
        <v>9328249</v>
      </c>
      <c r="OEX120" s="43">
        <v>8992634</v>
      </c>
      <c r="OEY120" s="101" t="s">
        <v>18</v>
      </c>
      <c r="OEZ120" s="54">
        <f>335040000*33.33/100</f>
        <v>111668832</v>
      </c>
      <c r="OFA120" s="44">
        <v>25</v>
      </c>
      <c r="OFB120" s="54">
        <f>OEZ120*0.75</f>
        <v>83751624</v>
      </c>
      <c r="OFC120" s="47">
        <f>241490000*33.33/100</f>
        <v>80488617</v>
      </c>
      <c r="OFD120" s="44">
        <v>25</v>
      </c>
      <c r="OFE120" s="47">
        <f>OFC120*0.75</f>
        <v>60366462.75</v>
      </c>
      <c r="OFF120" s="54">
        <f>OFB120+OFE120</f>
        <v>144118086.75</v>
      </c>
      <c r="OFG120" s="54">
        <v>100000000</v>
      </c>
      <c r="OFH120" s="50" t="s">
        <v>40</v>
      </c>
      <c r="OFI120" s="124" t="s">
        <v>278</v>
      </c>
      <c r="OFJ120" s="4">
        <v>45148</v>
      </c>
      <c r="OFK120" s="30" t="s">
        <v>277</v>
      </c>
      <c r="OFL120" s="42" t="s">
        <v>276</v>
      </c>
      <c r="OFM120" s="43">
        <v>9328249</v>
      </c>
      <c r="OFN120" s="43">
        <v>8992634</v>
      </c>
      <c r="OFO120" s="101" t="s">
        <v>18</v>
      </c>
      <c r="OFP120" s="54">
        <f>335040000*33.33/100</f>
        <v>111668832</v>
      </c>
      <c r="OFQ120" s="44">
        <v>25</v>
      </c>
      <c r="OFR120" s="54">
        <f>OFP120*0.75</f>
        <v>83751624</v>
      </c>
      <c r="OFS120" s="47">
        <f>241490000*33.33/100</f>
        <v>80488617</v>
      </c>
      <c r="OFT120" s="44">
        <v>25</v>
      </c>
      <c r="OFU120" s="47">
        <f>OFS120*0.75</f>
        <v>60366462.75</v>
      </c>
      <c r="OFV120" s="54">
        <f>OFR120+OFU120</f>
        <v>144118086.75</v>
      </c>
      <c r="OFW120" s="54">
        <v>100000000</v>
      </c>
      <c r="OFX120" s="50" t="s">
        <v>40</v>
      </c>
      <c r="OFY120" s="124" t="s">
        <v>278</v>
      </c>
      <c r="OFZ120" s="4">
        <v>45148</v>
      </c>
      <c r="OGA120" s="30" t="s">
        <v>277</v>
      </c>
      <c r="OGB120" s="42" t="s">
        <v>276</v>
      </c>
      <c r="OGC120" s="43">
        <v>9328249</v>
      </c>
      <c r="OGD120" s="43">
        <v>8992634</v>
      </c>
      <c r="OGE120" s="101" t="s">
        <v>18</v>
      </c>
      <c r="OGF120" s="54">
        <f>335040000*33.33/100</f>
        <v>111668832</v>
      </c>
      <c r="OGG120" s="44">
        <v>25</v>
      </c>
      <c r="OGH120" s="54">
        <f>OGF120*0.75</f>
        <v>83751624</v>
      </c>
      <c r="OGI120" s="47">
        <f>241490000*33.33/100</f>
        <v>80488617</v>
      </c>
      <c r="OGJ120" s="44">
        <v>25</v>
      </c>
      <c r="OGK120" s="47">
        <f>OGI120*0.75</f>
        <v>60366462.75</v>
      </c>
      <c r="OGL120" s="54">
        <f>OGH120+OGK120</f>
        <v>144118086.75</v>
      </c>
      <c r="OGM120" s="54">
        <v>100000000</v>
      </c>
      <c r="OGN120" s="50" t="s">
        <v>40</v>
      </c>
      <c r="OGO120" s="124" t="s">
        <v>278</v>
      </c>
      <c r="OGP120" s="4">
        <v>45148</v>
      </c>
      <c r="OGQ120" s="30" t="s">
        <v>277</v>
      </c>
      <c r="OGR120" s="42" t="s">
        <v>276</v>
      </c>
      <c r="OGS120" s="43">
        <v>9328249</v>
      </c>
      <c r="OGT120" s="43">
        <v>8992634</v>
      </c>
      <c r="OGU120" s="101" t="s">
        <v>18</v>
      </c>
      <c r="OGV120" s="54">
        <f>335040000*33.33/100</f>
        <v>111668832</v>
      </c>
      <c r="OGW120" s="44">
        <v>25</v>
      </c>
      <c r="OGX120" s="54">
        <f>OGV120*0.75</f>
        <v>83751624</v>
      </c>
      <c r="OGY120" s="47">
        <f>241490000*33.33/100</f>
        <v>80488617</v>
      </c>
      <c r="OGZ120" s="44">
        <v>25</v>
      </c>
      <c r="OHA120" s="47">
        <f>OGY120*0.75</f>
        <v>60366462.75</v>
      </c>
      <c r="OHB120" s="54">
        <f>OGX120+OHA120</f>
        <v>144118086.75</v>
      </c>
      <c r="OHC120" s="54">
        <v>100000000</v>
      </c>
      <c r="OHD120" s="50" t="s">
        <v>40</v>
      </c>
      <c r="OHE120" s="124" t="s">
        <v>278</v>
      </c>
      <c r="OHF120" s="4">
        <v>45148</v>
      </c>
      <c r="OHG120" s="30" t="s">
        <v>277</v>
      </c>
      <c r="OHH120" s="42" t="s">
        <v>276</v>
      </c>
      <c r="OHI120" s="43">
        <v>9328249</v>
      </c>
      <c r="OHJ120" s="43">
        <v>8992634</v>
      </c>
      <c r="OHK120" s="101" t="s">
        <v>18</v>
      </c>
      <c r="OHL120" s="54">
        <f>335040000*33.33/100</f>
        <v>111668832</v>
      </c>
      <c r="OHM120" s="44">
        <v>25</v>
      </c>
      <c r="OHN120" s="54">
        <f>OHL120*0.75</f>
        <v>83751624</v>
      </c>
      <c r="OHO120" s="47">
        <f>241490000*33.33/100</f>
        <v>80488617</v>
      </c>
      <c r="OHP120" s="44">
        <v>25</v>
      </c>
      <c r="OHQ120" s="47">
        <f>OHO120*0.75</f>
        <v>60366462.75</v>
      </c>
      <c r="OHR120" s="54">
        <f>OHN120+OHQ120</f>
        <v>144118086.75</v>
      </c>
      <c r="OHS120" s="54">
        <v>100000000</v>
      </c>
      <c r="OHT120" s="50" t="s">
        <v>40</v>
      </c>
      <c r="OHU120" s="124" t="s">
        <v>278</v>
      </c>
      <c r="OHV120" s="4">
        <v>45148</v>
      </c>
      <c r="OHW120" s="30" t="s">
        <v>277</v>
      </c>
      <c r="OHX120" s="42" t="s">
        <v>276</v>
      </c>
      <c r="OHY120" s="43">
        <v>9328249</v>
      </c>
      <c r="OHZ120" s="43">
        <v>8992634</v>
      </c>
      <c r="OIA120" s="101" t="s">
        <v>18</v>
      </c>
      <c r="OIB120" s="54">
        <f>335040000*33.33/100</f>
        <v>111668832</v>
      </c>
      <c r="OIC120" s="44">
        <v>25</v>
      </c>
      <c r="OID120" s="54">
        <f>OIB120*0.75</f>
        <v>83751624</v>
      </c>
      <c r="OIE120" s="47">
        <f>241490000*33.33/100</f>
        <v>80488617</v>
      </c>
      <c r="OIF120" s="44">
        <v>25</v>
      </c>
      <c r="OIG120" s="47">
        <f>OIE120*0.75</f>
        <v>60366462.75</v>
      </c>
      <c r="OIH120" s="54">
        <f>OID120+OIG120</f>
        <v>144118086.75</v>
      </c>
      <c r="OII120" s="54">
        <v>100000000</v>
      </c>
      <c r="OIJ120" s="50" t="s">
        <v>40</v>
      </c>
      <c r="OIK120" s="124" t="s">
        <v>278</v>
      </c>
      <c r="OIL120" s="4">
        <v>45148</v>
      </c>
      <c r="OIM120" s="30" t="s">
        <v>277</v>
      </c>
      <c r="OIN120" s="42" t="s">
        <v>276</v>
      </c>
      <c r="OIO120" s="43">
        <v>9328249</v>
      </c>
      <c r="OIP120" s="43">
        <v>8992634</v>
      </c>
      <c r="OIQ120" s="101" t="s">
        <v>18</v>
      </c>
      <c r="OIR120" s="54">
        <f>335040000*33.33/100</f>
        <v>111668832</v>
      </c>
      <c r="OIS120" s="44">
        <v>25</v>
      </c>
      <c r="OIT120" s="54">
        <f>OIR120*0.75</f>
        <v>83751624</v>
      </c>
      <c r="OIU120" s="47">
        <f>241490000*33.33/100</f>
        <v>80488617</v>
      </c>
      <c r="OIV120" s="44">
        <v>25</v>
      </c>
      <c r="OIW120" s="47">
        <f>OIU120*0.75</f>
        <v>60366462.75</v>
      </c>
      <c r="OIX120" s="54">
        <f>OIT120+OIW120</f>
        <v>144118086.75</v>
      </c>
      <c r="OIY120" s="54">
        <v>100000000</v>
      </c>
      <c r="OIZ120" s="50" t="s">
        <v>40</v>
      </c>
      <c r="OJA120" s="124" t="s">
        <v>278</v>
      </c>
      <c r="OJB120" s="4">
        <v>45148</v>
      </c>
      <c r="OJC120" s="30" t="s">
        <v>277</v>
      </c>
      <c r="OJD120" s="42" t="s">
        <v>276</v>
      </c>
      <c r="OJE120" s="43">
        <v>9328249</v>
      </c>
      <c r="OJF120" s="43">
        <v>8992634</v>
      </c>
      <c r="OJG120" s="101" t="s">
        <v>18</v>
      </c>
      <c r="OJH120" s="54">
        <f>335040000*33.33/100</f>
        <v>111668832</v>
      </c>
      <c r="OJI120" s="44">
        <v>25</v>
      </c>
      <c r="OJJ120" s="54">
        <f>OJH120*0.75</f>
        <v>83751624</v>
      </c>
      <c r="OJK120" s="47">
        <f>241490000*33.33/100</f>
        <v>80488617</v>
      </c>
      <c r="OJL120" s="44">
        <v>25</v>
      </c>
      <c r="OJM120" s="47">
        <f>OJK120*0.75</f>
        <v>60366462.75</v>
      </c>
      <c r="OJN120" s="54">
        <f>OJJ120+OJM120</f>
        <v>144118086.75</v>
      </c>
      <c r="OJO120" s="54">
        <v>100000000</v>
      </c>
      <c r="OJP120" s="50" t="s">
        <v>40</v>
      </c>
      <c r="OJQ120" s="124" t="s">
        <v>278</v>
      </c>
      <c r="OJR120" s="4">
        <v>45148</v>
      </c>
      <c r="OJS120" s="30" t="s">
        <v>277</v>
      </c>
      <c r="OJT120" s="42" t="s">
        <v>276</v>
      </c>
      <c r="OJU120" s="43">
        <v>9328249</v>
      </c>
      <c r="OJV120" s="43">
        <v>8992634</v>
      </c>
      <c r="OJW120" s="101" t="s">
        <v>18</v>
      </c>
      <c r="OJX120" s="54">
        <f>335040000*33.33/100</f>
        <v>111668832</v>
      </c>
      <c r="OJY120" s="44">
        <v>25</v>
      </c>
      <c r="OJZ120" s="54">
        <f>OJX120*0.75</f>
        <v>83751624</v>
      </c>
      <c r="OKA120" s="47">
        <f>241490000*33.33/100</f>
        <v>80488617</v>
      </c>
      <c r="OKB120" s="44">
        <v>25</v>
      </c>
      <c r="OKC120" s="47">
        <f>OKA120*0.75</f>
        <v>60366462.75</v>
      </c>
      <c r="OKD120" s="54">
        <f>OJZ120+OKC120</f>
        <v>144118086.75</v>
      </c>
      <c r="OKE120" s="54">
        <v>100000000</v>
      </c>
      <c r="OKF120" s="50" t="s">
        <v>40</v>
      </c>
      <c r="OKG120" s="124" t="s">
        <v>278</v>
      </c>
      <c r="OKH120" s="4">
        <v>45148</v>
      </c>
      <c r="OKI120" s="30" t="s">
        <v>277</v>
      </c>
      <c r="OKJ120" s="42" t="s">
        <v>276</v>
      </c>
      <c r="OKK120" s="43">
        <v>9328249</v>
      </c>
      <c r="OKL120" s="43">
        <v>8992634</v>
      </c>
      <c r="OKM120" s="101" t="s">
        <v>18</v>
      </c>
      <c r="OKN120" s="54">
        <f>335040000*33.33/100</f>
        <v>111668832</v>
      </c>
      <c r="OKO120" s="44">
        <v>25</v>
      </c>
      <c r="OKP120" s="54">
        <f>OKN120*0.75</f>
        <v>83751624</v>
      </c>
      <c r="OKQ120" s="47">
        <f>241490000*33.33/100</f>
        <v>80488617</v>
      </c>
      <c r="OKR120" s="44">
        <v>25</v>
      </c>
      <c r="OKS120" s="47">
        <f>OKQ120*0.75</f>
        <v>60366462.75</v>
      </c>
      <c r="OKT120" s="54">
        <f>OKP120+OKS120</f>
        <v>144118086.75</v>
      </c>
      <c r="OKU120" s="54">
        <v>100000000</v>
      </c>
      <c r="OKV120" s="50" t="s">
        <v>40</v>
      </c>
      <c r="OKW120" s="124" t="s">
        <v>278</v>
      </c>
      <c r="OKX120" s="4">
        <v>45148</v>
      </c>
      <c r="OKY120" s="30" t="s">
        <v>277</v>
      </c>
      <c r="OKZ120" s="42" t="s">
        <v>276</v>
      </c>
      <c r="OLA120" s="43">
        <v>9328249</v>
      </c>
      <c r="OLB120" s="43">
        <v>8992634</v>
      </c>
      <c r="OLC120" s="101" t="s">
        <v>18</v>
      </c>
      <c r="OLD120" s="54">
        <f>335040000*33.33/100</f>
        <v>111668832</v>
      </c>
      <c r="OLE120" s="44">
        <v>25</v>
      </c>
      <c r="OLF120" s="54">
        <f>OLD120*0.75</f>
        <v>83751624</v>
      </c>
      <c r="OLG120" s="47">
        <f>241490000*33.33/100</f>
        <v>80488617</v>
      </c>
      <c r="OLH120" s="44">
        <v>25</v>
      </c>
      <c r="OLI120" s="47">
        <f>OLG120*0.75</f>
        <v>60366462.75</v>
      </c>
      <c r="OLJ120" s="54">
        <f>OLF120+OLI120</f>
        <v>144118086.75</v>
      </c>
      <c r="OLK120" s="54">
        <v>100000000</v>
      </c>
      <c r="OLL120" s="50" t="s">
        <v>40</v>
      </c>
      <c r="OLM120" s="124" t="s">
        <v>278</v>
      </c>
      <c r="OLN120" s="4">
        <v>45148</v>
      </c>
      <c r="OLO120" s="30" t="s">
        <v>277</v>
      </c>
      <c r="OLP120" s="42" t="s">
        <v>276</v>
      </c>
      <c r="OLQ120" s="43">
        <v>9328249</v>
      </c>
      <c r="OLR120" s="43">
        <v>8992634</v>
      </c>
      <c r="OLS120" s="101" t="s">
        <v>18</v>
      </c>
      <c r="OLT120" s="54">
        <f>335040000*33.33/100</f>
        <v>111668832</v>
      </c>
      <c r="OLU120" s="44">
        <v>25</v>
      </c>
      <c r="OLV120" s="54">
        <f>OLT120*0.75</f>
        <v>83751624</v>
      </c>
      <c r="OLW120" s="47">
        <f>241490000*33.33/100</f>
        <v>80488617</v>
      </c>
      <c r="OLX120" s="44">
        <v>25</v>
      </c>
      <c r="OLY120" s="47">
        <f>OLW120*0.75</f>
        <v>60366462.75</v>
      </c>
      <c r="OLZ120" s="54">
        <f>OLV120+OLY120</f>
        <v>144118086.75</v>
      </c>
      <c r="OMA120" s="54">
        <v>100000000</v>
      </c>
      <c r="OMB120" s="50" t="s">
        <v>40</v>
      </c>
      <c r="OMC120" s="124" t="s">
        <v>278</v>
      </c>
      <c r="OMD120" s="4">
        <v>45148</v>
      </c>
      <c r="OME120" s="30" t="s">
        <v>277</v>
      </c>
      <c r="OMF120" s="42" t="s">
        <v>276</v>
      </c>
      <c r="OMG120" s="43">
        <v>9328249</v>
      </c>
      <c r="OMH120" s="43">
        <v>8992634</v>
      </c>
      <c r="OMI120" s="101" t="s">
        <v>18</v>
      </c>
      <c r="OMJ120" s="54">
        <f>335040000*33.33/100</f>
        <v>111668832</v>
      </c>
      <c r="OMK120" s="44">
        <v>25</v>
      </c>
      <c r="OML120" s="54">
        <f>OMJ120*0.75</f>
        <v>83751624</v>
      </c>
      <c r="OMM120" s="47">
        <f>241490000*33.33/100</f>
        <v>80488617</v>
      </c>
      <c r="OMN120" s="44">
        <v>25</v>
      </c>
      <c r="OMO120" s="47">
        <f>OMM120*0.75</f>
        <v>60366462.75</v>
      </c>
      <c r="OMP120" s="54">
        <f>OML120+OMO120</f>
        <v>144118086.75</v>
      </c>
      <c r="OMQ120" s="54">
        <v>100000000</v>
      </c>
      <c r="OMR120" s="50" t="s">
        <v>40</v>
      </c>
      <c r="OMS120" s="124" t="s">
        <v>278</v>
      </c>
      <c r="OMT120" s="4">
        <v>45148</v>
      </c>
      <c r="OMU120" s="30" t="s">
        <v>277</v>
      </c>
      <c r="OMV120" s="42" t="s">
        <v>276</v>
      </c>
      <c r="OMW120" s="43">
        <v>9328249</v>
      </c>
      <c r="OMX120" s="43">
        <v>8992634</v>
      </c>
      <c r="OMY120" s="101" t="s">
        <v>18</v>
      </c>
      <c r="OMZ120" s="54">
        <f>335040000*33.33/100</f>
        <v>111668832</v>
      </c>
      <c r="ONA120" s="44">
        <v>25</v>
      </c>
      <c r="ONB120" s="54">
        <f>OMZ120*0.75</f>
        <v>83751624</v>
      </c>
      <c r="ONC120" s="47">
        <f>241490000*33.33/100</f>
        <v>80488617</v>
      </c>
      <c r="OND120" s="44">
        <v>25</v>
      </c>
      <c r="ONE120" s="47">
        <f>ONC120*0.75</f>
        <v>60366462.75</v>
      </c>
      <c r="ONF120" s="54">
        <f>ONB120+ONE120</f>
        <v>144118086.75</v>
      </c>
      <c r="ONG120" s="54">
        <v>100000000</v>
      </c>
      <c r="ONH120" s="50" t="s">
        <v>40</v>
      </c>
      <c r="ONI120" s="124" t="s">
        <v>278</v>
      </c>
      <c r="ONJ120" s="4">
        <v>45148</v>
      </c>
      <c r="ONK120" s="30" t="s">
        <v>277</v>
      </c>
      <c r="ONL120" s="42" t="s">
        <v>276</v>
      </c>
      <c r="ONM120" s="43">
        <v>9328249</v>
      </c>
      <c r="ONN120" s="43">
        <v>8992634</v>
      </c>
      <c r="ONO120" s="101" t="s">
        <v>18</v>
      </c>
      <c r="ONP120" s="54">
        <f>335040000*33.33/100</f>
        <v>111668832</v>
      </c>
      <c r="ONQ120" s="44">
        <v>25</v>
      </c>
      <c r="ONR120" s="54">
        <f>ONP120*0.75</f>
        <v>83751624</v>
      </c>
      <c r="ONS120" s="47">
        <f>241490000*33.33/100</f>
        <v>80488617</v>
      </c>
      <c r="ONT120" s="44">
        <v>25</v>
      </c>
      <c r="ONU120" s="47">
        <f>ONS120*0.75</f>
        <v>60366462.75</v>
      </c>
      <c r="ONV120" s="54">
        <f>ONR120+ONU120</f>
        <v>144118086.75</v>
      </c>
      <c r="ONW120" s="54">
        <v>100000000</v>
      </c>
      <c r="ONX120" s="50" t="s">
        <v>40</v>
      </c>
      <c r="ONY120" s="124" t="s">
        <v>278</v>
      </c>
      <c r="ONZ120" s="4">
        <v>45148</v>
      </c>
      <c r="OOA120" s="30" t="s">
        <v>277</v>
      </c>
      <c r="OOB120" s="42" t="s">
        <v>276</v>
      </c>
      <c r="OOC120" s="43">
        <v>9328249</v>
      </c>
      <c r="OOD120" s="43">
        <v>8992634</v>
      </c>
      <c r="OOE120" s="101" t="s">
        <v>18</v>
      </c>
      <c r="OOF120" s="54">
        <f>335040000*33.33/100</f>
        <v>111668832</v>
      </c>
      <c r="OOG120" s="44">
        <v>25</v>
      </c>
      <c r="OOH120" s="54">
        <f>OOF120*0.75</f>
        <v>83751624</v>
      </c>
      <c r="OOI120" s="47">
        <f>241490000*33.33/100</f>
        <v>80488617</v>
      </c>
      <c r="OOJ120" s="44">
        <v>25</v>
      </c>
      <c r="OOK120" s="47">
        <f>OOI120*0.75</f>
        <v>60366462.75</v>
      </c>
      <c r="OOL120" s="54">
        <f>OOH120+OOK120</f>
        <v>144118086.75</v>
      </c>
      <c r="OOM120" s="54">
        <v>100000000</v>
      </c>
      <c r="OON120" s="50" t="s">
        <v>40</v>
      </c>
      <c r="OOO120" s="124" t="s">
        <v>278</v>
      </c>
      <c r="OOP120" s="4">
        <v>45148</v>
      </c>
      <c r="OOQ120" s="30" t="s">
        <v>277</v>
      </c>
      <c r="OOR120" s="42" t="s">
        <v>276</v>
      </c>
      <c r="OOS120" s="43">
        <v>9328249</v>
      </c>
      <c r="OOT120" s="43">
        <v>8992634</v>
      </c>
      <c r="OOU120" s="101" t="s">
        <v>18</v>
      </c>
      <c r="OOV120" s="54">
        <f>335040000*33.33/100</f>
        <v>111668832</v>
      </c>
      <c r="OOW120" s="44">
        <v>25</v>
      </c>
      <c r="OOX120" s="54">
        <f>OOV120*0.75</f>
        <v>83751624</v>
      </c>
      <c r="OOY120" s="47">
        <f>241490000*33.33/100</f>
        <v>80488617</v>
      </c>
      <c r="OOZ120" s="44">
        <v>25</v>
      </c>
      <c r="OPA120" s="47">
        <f>OOY120*0.75</f>
        <v>60366462.75</v>
      </c>
      <c r="OPB120" s="54">
        <f>OOX120+OPA120</f>
        <v>144118086.75</v>
      </c>
      <c r="OPC120" s="54">
        <v>100000000</v>
      </c>
      <c r="OPD120" s="50" t="s">
        <v>40</v>
      </c>
      <c r="OPE120" s="124" t="s">
        <v>278</v>
      </c>
      <c r="OPF120" s="4">
        <v>45148</v>
      </c>
      <c r="OPG120" s="30" t="s">
        <v>277</v>
      </c>
      <c r="OPH120" s="42" t="s">
        <v>276</v>
      </c>
      <c r="OPI120" s="43">
        <v>9328249</v>
      </c>
      <c r="OPJ120" s="43">
        <v>8992634</v>
      </c>
      <c r="OPK120" s="101" t="s">
        <v>18</v>
      </c>
      <c r="OPL120" s="54">
        <f>335040000*33.33/100</f>
        <v>111668832</v>
      </c>
      <c r="OPM120" s="44">
        <v>25</v>
      </c>
      <c r="OPN120" s="54">
        <f>OPL120*0.75</f>
        <v>83751624</v>
      </c>
      <c r="OPO120" s="47">
        <f>241490000*33.33/100</f>
        <v>80488617</v>
      </c>
      <c r="OPP120" s="44">
        <v>25</v>
      </c>
      <c r="OPQ120" s="47">
        <f>OPO120*0.75</f>
        <v>60366462.75</v>
      </c>
      <c r="OPR120" s="54">
        <f>OPN120+OPQ120</f>
        <v>144118086.75</v>
      </c>
      <c r="OPS120" s="54">
        <v>100000000</v>
      </c>
      <c r="OPT120" s="50" t="s">
        <v>40</v>
      </c>
      <c r="OPU120" s="124" t="s">
        <v>278</v>
      </c>
      <c r="OPV120" s="4">
        <v>45148</v>
      </c>
      <c r="OPW120" s="30" t="s">
        <v>277</v>
      </c>
      <c r="OPX120" s="42" t="s">
        <v>276</v>
      </c>
      <c r="OPY120" s="43">
        <v>9328249</v>
      </c>
      <c r="OPZ120" s="43">
        <v>8992634</v>
      </c>
      <c r="OQA120" s="101" t="s">
        <v>18</v>
      </c>
      <c r="OQB120" s="54">
        <f>335040000*33.33/100</f>
        <v>111668832</v>
      </c>
      <c r="OQC120" s="44">
        <v>25</v>
      </c>
      <c r="OQD120" s="54">
        <f>OQB120*0.75</f>
        <v>83751624</v>
      </c>
      <c r="OQE120" s="47">
        <f>241490000*33.33/100</f>
        <v>80488617</v>
      </c>
      <c r="OQF120" s="44">
        <v>25</v>
      </c>
      <c r="OQG120" s="47">
        <f>OQE120*0.75</f>
        <v>60366462.75</v>
      </c>
      <c r="OQH120" s="54">
        <f>OQD120+OQG120</f>
        <v>144118086.75</v>
      </c>
      <c r="OQI120" s="54">
        <v>100000000</v>
      </c>
      <c r="OQJ120" s="50" t="s">
        <v>40</v>
      </c>
      <c r="OQK120" s="124" t="s">
        <v>278</v>
      </c>
      <c r="OQL120" s="4">
        <v>45148</v>
      </c>
      <c r="OQM120" s="30" t="s">
        <v>277</v>
      </c>
      <c r="OQN120" s="42" t="s">
        <v>276</v>
      </c>
      <c r="OQO120" s="43">
        <v>9328249</v>
      </c>
      <c r="OQP120" s="43">
        <v>8992634</v>
      </c>
      <c r="OQQ120" s="101" t="s">
        <v>18</v>
      </c>
      <c r="OQR120" s="54">
        <f>335040000*33.33/100</f>
        <v>111668832</v>
      </c>
      <c r="OQS120" s="44">
        <v>25</v>
      </c>
      <c r="OQT120" s="54">
        <f>OQR120*0.75</f>
        <v>83751624</v>
      </c>
      <c r="OQU120" s="47">
        <f>241490000*33.33/100</f>
        <v>80488617</v>
      </c>
      <c r="OQV120" s="44">
        <v>25</v>
      </c>
      <c r="OQW120" s="47">
        <f>OQU120*0.75</f>
        <v>60366462.75</v>
      </c>
      <c r="OQX120" s="54">
        <f>OQT120+OQW120</f>
        <v>144118086.75</v>
      </c>
      <c r="OQY120" s="54">
        <v>100000000</v>
      </c>
      <c r="OQZ120" s="50" t="s">
        <v>40</v>
      </c>
      <c r="ORA120" s="124" t="s">
        <v>278</v>
      </c>
      <c r="ORB120" s="4">
        <v>45148</v>
      </c>
      <c r="ORC120" s="30" t="s">
        <v>277</v>
      </c>
      <c r="ORD120" s="42" t="s">
        <v>276</v>
      </c>
      <c r="ORE120" s="43">
        <v>9328249</v>
      </c>
      <c r="ORF120" s="43">
        <v>8992634</v>
      </c>
      <c r="ORG120" s="101" t="s">
        <v>18</v>
      </c>
      <c r="ORH120" s="54">
        <f>335040000*33.33/100</f>
        <v>111668832</v>
      </c>
      <c r="ORI120" s="44">
        <v>25</v>
      </c>
      <c r="ORJ120" s="54">
        <f>ORH120*0.75</f>
        <v>83751624</v>
      </c>
      <c r="ORK120" s="47">
        <f>241490000*33.33/100</f>
        <v>80488617</v>
      </c>
      <c r="ORL120" s="44">
        <v>25</v>
      </c>
      <c r="ORM120" s="47">
        <f>ORK120*0.75</f>
        <v>60366462.75</v>
      </c>
      <c r="ORN120" s="54">
        <f>ORJ120+ORM120</f>
        <v>144118086.75</v>
      </c>
      <c r="ORO120" s="54">
        <v>100000000</v>
      </c>
      <c r="ORP120" s="50" t="s">
        <v>40</v>
      </c>
      <c r="ORQ120" s="124" t="s">
        <v>278</v>
      </c>
      <c r="ORR120" s="4">
        <v>45148</v>
      </c>
      <c r="ORS120" s="30" t="s">
        <v>277</v>
      </c>
      <c r="ORT120" s="42" t="s">
        <v>276</v>
      </c>
      <c r="ORU120" s="43">
        <v>9328249</v>
      </c>
      <c r="ORV120" s="43">
        <v>8992634</v>
      </c>
      <c r="ORW120" s="101" t="s">
        <v>18</v>
      </c>
      <c r="ORX120" s="54">
        <f>335040000*33.33/100</f>
        <v>111668832</v>
      </c>
      <c r="ORY120" s="44">
        <v>25</v>
      </c>
      <c r="ORZ120" s="54">
        <f>ORX120*0.75</f>
        <v>83751624</v>
      </c>
      <c r="OSA120" s="47">
        <f>241490000*33.33/100</f>
        <v>80488617</v>
      </c>
      <c r="OSB120" s="44">
        <v>25</v>
      </c>
      <c r="OSC120" s="47">
        <f>OSA120*0.75</f>
        <v>60366462.75</v>
      </c>
      <c r="OSD120" s="54">
        <f>ORZ120+OSC120</f>
        <v>144118086.75</v>
      </c>
      <c r="OSE120" s="54">
        <v>100000000</v>
      </c>
      <c r="OSF120" s="50" t="s">
        <v>40</v>
      </c>
      <c r="OSG120" s="124" t="s">
        <v>278</v>
      </c>
      <c r="OSH120" s="4">
        <v>45148</v>
      </c>
      <c r="OSI120" s="30" t="s">
        <v>277</v>
      </c>
      <c r="OSJ120" s="42" t="s">
        <v>276</v>
      </c>
      <c r="OSK120" s="43">
        <v>9328249</v>
      </c>
      <c r="OSL120" s="43">
        <v>8992634</v>
      </c>
      <c r="OSM120" s="101" t="s">
        <v>18</v>
      </c>
      <c r="OSN120" s="54">
        <f>335040000*33.33/100</f>
        <v>111668832</v>
      </c>
      <c r="OSO120" s="44">
        <v>25</v>
      </c>
      <c r="OSP120" s="54">
        <f>OSN120*0.75</f>
        <v>83751624</v>
      </c>
      <c r="OSQ120" s="47">
        <f>241490000*33.33/100</f>
        <v>80488617</v>
      </c>
      <c r="OSR120" s="44">
        <v>25</v>
      </c>
      <c r="OSS120" s="47">
        <f>OSQ120*0.75</f>
        <v>60366462.75</v>
      </c>
      <c r="OST120" s="54">
        <f>OSP120+OSS120</f>
        <v>144118086.75</v>
      </c>
      <c r="OSU120" s="54">
        <v>100000000</v>
      </c>
      <c r="OSV120" s="50" t="s">
        <v>40</v>
      </c>
      <c r="OSW120" s="124" t="s">
        <v>278</v>
      </c>
      <c r="OSX120" s="4">
        <v>45148</v>
      </c>
      <c r="OSY120" s="30" t="s">
        <v>277</v>
      </c>
      <c r="OSZ120" s="42" t="s">
        <v>276</v>
      </c>
      <c r="OTA120" s="43">
        <v>9328249</v>
      </c>
      <c r="OTB120" s="43">
        <v>8992634</v>
      </c>
      <c r="OTC120" s="101" t="s">
        <v>18</v>
      </c>
      <c r="OTD120" s="54">
        <f>335040000*33.33/100</f>
        <v>111668832</v>
      </c>
      <c r="OTE120" s="44">
        <v>25</v>
      </c>
      <c r="OTF120" s="54">
        <f>OTD120*0.75</f>
        <v>83751624</v>
      </c>
      <c r="OTG120" s="47">
        <f>241490000*33.33/100</f>
        <v>80488617</v>
      </c>
      <c r="OTH120" s="44">
        <v>25</v>
      </c>
      <c r="OTI120" s="47">
        <f>OTG120*0.75</f>
        <v>60366462.75</v>
      </c>
      <c r="OTJ120" s="54">
        <f>OTF120+OTI120</f>
        <v>144118086.75</v>
      </c>
      <c r="OTK120" s="54">
        <v>100000000</v>
      </c>
      <c r="OTL120" s="50" t="s">
        <v>40</v>
      </c>
      <c r="OTM120" s="124" t="s">
        <v>278</v>
      </c>
      <c r="OTN120" s="4">
        <v>45148</v>
      </c>
      <c r="OTO120" s="30" t="s">
        <v>277</v>
      </c>
      <c r="OTP120" s="42" t="s">
        <v>276</v>
      </c>
      <c r="OTQ120" s="43">
        <v>9328249</v>
      </c>
      <c r="OTR120" s="43">
        <v>8992634</v>
      </c>
      <c r="OTS120" s="101" t="s">
        <v>18</v>
      </c>
      <c r="OTT120" s="54">
        <f>335040000*33.33/100</f>
        <v>111668832</v>
      </c>
      <c r="OTU120" s="44">
        <v>25</v>
      </c>
      <c r="OTV120" s="54">
        <f>OTT120*0.75</f>
        <v>83751624</v>
      </c>
      <c r="OTW120" s="47">
        <f>241490000*33.33/100</f>
        <v>80488617</v>
      </c>
      <c r="OTX120" s="44">
        <v>25</v>
      </c>
      <c r="OTY120" s="47">
        <f>OTW120*0.75</f>
        <v>60366462.75</v>
      </c>
      <c r="OTZ120" s="54">
        <f>OTV120+OTY120</f>
        <v>144118086.75</v>
      </c>
      <c r="OUA120" s="54">
        <v>100000000</v>
      </c>
      <c r="OUB120" s="50" t="s">
        <v>40</v>
      </c>
      <c r="OUC120" s="124" t="s">
        <v>278</v>
      </c>
      <c r="OUD120" s="4">
        <v>45148</v>
      </c>
      <c r="OUE120" s="30" t="s">
        <v>277</v>
      </c>
      <c r="OUF120" s="42" t="s">
        <v>276</v>
      </c>
      <c r="OUG120" s="43">
        <v>9328249</v>
      </c>
      <c r="OUH120" s="43">
        <v>8992634</v>
      </c>
      <c r="OUI120" s="101" t="s">
        <v>18</v>
      </c>
      <c r="OUJ120" s="54">
        <f>335040000*33.33/100</f>
        <v>111668832</v>
      </c>
      <c r="OUK120" s="44">
        <v>25</v>
      </c>
      <c r="OUL120" s="54">
        <f>OUJ120*0.75</f>
        <v>83751624</v>
      </c>
      <c r="OUM120" s="47">
        <f>241490000*33.33/100</f>
        <v>80488617</v>
      </c>
      <c r="OUN120" s="44">
        <v>25</v>
      </c>
      <c r="OUO120" s="47">
        <f>OUM120*0.75</f>
        <v>60366462.75</v>
      </c>
      <c r="OUP120" s="54">
        <f>OUL120+OUO120</f>
        <v>144118086.75</v>
      </c>
      <c r="OUQ120" s="54">
        <v>100000000</v>
      </c>
      <c r="OUR120" s="50" t="s">
        <v>40</v>
      </c>
      <c r="OUS120" s="124" t="s">
        <v>278</v>
      </c>
      <c r="OUT120" s="4">
        <v>45148</v>
      </c>
      <c r="OUU120" s="30" t="s">
        <v>277</v>
      </c>
      <c r="OUV120" s="42" t="s">
        <v>276</v>
      </c>
      <c r="OUW120" s="43">
        <v>9328249</v>
      </c>
      <c r="OUX120" s="43">
        <v>8992634</v>
      </c>
      <c r="OUY120" s="101" t="s">
        <v>18</v>
      </c>
      <c r="OUZ120" s="54">
        <f>335040000*33.33/100</f>
        <v>111668832</v>
      </c>
      <c r="OVA120" s="44">
        <v>25</v>
      </c>
      <c r="OVB120" s="54">
        <f>OUZ120*0.75</f>
        <v>83751624</v>
      </c>
      <c r="OVC120" s="47">
        <f>241490000*33.33/100</f>
        <v>80488617</v>
      </c>
      <c r="OVD120" s="44">
        <v>25</v>
      </c>
      <c r="OVE120" s="47">
        <f>OVC120*0.75</f>
        <v>60366462.75</v>
      </c>
      <c r="OVF120" s="54">
        <f>OVB120+OVE120</f>
        <v>144118086.75</v>
      </c>
      <c r="OVG120" s="54">
        <v>100000000</v>
      </c>
      <c r="OVH120" s="50" t="s">
        <v>40</v>
      </c>
      <c r="OVI120" s="124" t="s">
        <v>278</v>
      </c>
      <c r="OVJ120" s="4">
        <v>45148</v>
      </c>
      <c r="OVK120" s="30" t="s">
        <v>277</v>
      </c>
      <c r="OVL120" s="42" t="s">
        <v>276</v>
      </c>
      <c r="OVM120" s="43">
        <v>9328249</v>
      </c>
      <c r="OVN120" s="43">
        <v>8992634</v>
      </c>
      <c r="OVO120" s="101" t="s">
        <v>18</v>
      </c>
      <c r="OVP120" s="54">
        <f>335040000*33.33/100</f>
        <v>111668832</v>
      </c>
      <c r="OVQ120" s="44">
        <v>25</v>
      </c>
      <c r="OVR120" s="54">
        <f>OVP120*0.75</f>
        <v>83751624</v>
      </c>
      <c r="OVS120" s="47">
        <f>241490000*33.33/100</f>
        <v>80488617</v>
      </c>
      <c r="OVT120" s="44">
        <v>25</v>
      </c>
      <c r="OVU120" s="47">
        <f>OVS120*0.75</f>
        <v>60366462.75</v>
      </c>
      <c r="OVV120" s="54">
        <f>OVR120+OVU120</f>
        <v>144118086.75</v>
      </c>
      <c r="OVW120" s="54">
        <v>100000000</v>
      </c>
      <c r="OVX120" s="50" t="s">
        <v>40</v>
      </c>
      <c r="OVY120" s="124" t="s">
        <v>278</v>
      </c>
      <c r="OVZ120" s="4">
        <v>45148</v>
      </c>
      <c r="OWA120" s="30" t="s">
        <v>277</v>
      </c>
      <c r="OWB120" s="42" t="s">
        <v>276</v>
      </c>
      <c r="OWC120" s="43">
        <v>9328249</v>
      </c>
      <c r="OWD120" s="43">
        <v>8992634</v>
      </c>
      <c r="OWE120" s="101" t="s">
        <v>18</v>
      </c>
      <c r="OWF120" s="54">
        <f>335040000*33.33/100</f>
        <v>111668832</v>
      </c>
      <c r="OWG120" s="44">
        <v>25</v>
      </c>
      <c r="OWH120" s="54">
        <f>OWF120*0.75</f>
        <v>83751624</v>
      </c>
      <c r="OWI120" s="47">
        <f>241490000*33.33/100</f>
        <v>80488617</v>
      </c>
      <c r="OWJ120" s="44">
        <v>25</v>
      </c>
      <c r="OWK120" s="47">
        <f>OWI120*0.75</f>
        <v>60366462.75</v>
      </c>
      <c r="OWL120" s="54">
        <f>OWH120+OWK120</f>
        <v>144118086.75</v>
      </c>
      <c r="OWM120" s="54">
        <v>100000000</v>
      </c>
      <c r="OWN120" s="50" t="s">
        <v>40</v>
      </c>
      <c r="OWO120" s="124" t="s">
        <v>278</v>
      </c>
      <c r="OWP120" s="4">
        <v>45148</v>
      </c>
      <c r="OWQ120" s="30" t="s">
        <v>277</v>
      </c>
      <c r="OWR120" s="42" t="s">
        <v>276</v>
      </c>
      <c r="OWS120" s="43">
        <v>9328249</v>
      </c>
      <c r="OWT120" s="43">
        <v>8992634</v>
      </c>
      <c r="OWU120" s="101" t="s">
        <v>18</v>
      </c>
      <c r="OWV120" s="54">
        <f>335040000*33.33/100</f>
        <v>111668832</v>
      </c>
      <c r="OWW120" s="44">
        <v>25</v>
      </c>
      <c r="OWX120" s="54">
        <f>OWV120*0.75</f>
        <v>83751624</v>
      </c>
      <c r="OWY120" s="47">
        <f>241490000*33.33/100</f>
        <v>80488617</v>
      </c>
      <c r="OWZ120" s="44">
        <v>25</v>
      </c>
      <c r="OXA120" s="47">
        <f>OWY120*0.75</f>
        <v>60366462.75</v>
      </c>
      <c r="OXB120" s="54">
        <f>OWX120+OXA120</f>
        <v>144118086.75</v>
      </c>
      <c r="OXC120" s="54">
        <v>100000000</v>
      </c>
      <c r="OXD120" s="50" t="s">
        <v>40</v>
      </c>
      <c r="OXE120" s="124" t="s">
        <v>278</v>
      </c>
      <c r="OXF120" s="4">
        <v>45148</v>
      </c>
      <c r="OXG120" s="30" t="s">
        <v>277</v>
      </c>
      <c r="OXH120" s="42" t="s">
        <v>276</v>
      </c>
      <c r="OXI120" s="43">
        <v>9328249</v>
      </c>
      <c r="OXJ120" s="43">
        <v>8992634</v>
      </c>
      <c r="OXK120" s="101" t="s">
        <v>18</v>
      </c>
      <c r="OXL120" s="54">
        <f>335040000*33.33/100</f>
        <v>111668832</v>
      </c>
      <c r="OXM120" s="44">
        <v>25</v>
      </c>
      <c r="OXN120" s="54">
        <f>OXL120*0.75</f>
        <v>83751624</v>
      </c>
      <c r="OXO120" s="47">
        <f>241490000*33.33/100</f>
        <v>80488617</v>
      </c>
      <c r="OXP120" s="44">
        <v>25</v>
      </c>
      <c r="OXQ120" s="47">
        <f>OXO120*0.75</f>
        <v>60366462.75</v>
      </c>
      <c r="OXR120" s="54">
        <f>OXN120+OXQ120</f>
        <v>144118086.75</v>
      </c>
      <c r="OXS120" s="54">
        <v>100000000</v>
      </c>
      <c r="OXT120" s="50" t="s">
        <v>40</v>
      </c>
      <c r="OXU120" s="124" t="s">
        <v>278</v>
      </c>
      <c r="OXV120" s="4">
        <v>45148</v>
      </c>
      <c r="OXW120" s="30" t="s">
        <v>277</v>
      </c>
      <c r="OXX120" s="42" t="s">
        <v>276</v>
      </c>
      <c r="OXY120" s="43">
        <v>9328249</v>
      </c>
      <c r="OXZ120" s="43">
        <v>8992634</v>
      </c>
      <c r="OYA120" s="101" t="s">
        <v>18</v>
      </c>
      <c r="OYB120" s="54">
        <f>335040000*33.33/100</f>
        <v>111668832</v>
      </c>
      <c r="OYC120" s="44">
        <v>25</v>
      </c>
      <c r="OYD120" s="54">
        <f>OYB120*0.75</f>
        <v>83751624</v>
      </c>
      <c r="OYE120" s="47">
        <f>241490000*33.33/100</f>
        <v>80488617</v>
      </c>
      <c r="OYF120" s="44">
        <v>25</v>
      </c>
      <c r="OYG120" s="47">
        <f>OYE120*0.75</f>
        <v>60366462.75</v>
      </c>
      <c r="OYH120" s="54">
        <f>OYD120+OYG120</f>
        <v>144118086.75</v>
      </c>
      <c r="OYI120" s="54">
        <v>100000000</v>
      </c>
      <c r="OYJ120" s="50" t="s">
        <v>40</v>
      </c>
      <c r="OYK120" s="124" t="s">
        <v>278</v>
      </c>
      <c r="OYL120" s="4">
        <v>45148</v>
      </c>
      <c r="OYM120" s="30" t="s">
        <v>277</v>
      </c>
      <c r="OYN120" s="42" t="s">
        <v>276</v>
      </c>
      <c r="OYO120" s="43">
        <v>9328249</v>
      </c>
      <c r="OYP120" s="43">
        <v>8992634</v>
      </c>
      <c r="OYQ120" s="101" t="s">
        <v>18</v>
      </c>
      <c r="OYR120" s="54">
        <f>335040000*33.33/100</f>
        <v>111668832</v>
      </c>
      <c r="OYS120" s="44">
        <v>25</v>
      </c>
      <c r="OYT120" s="54">
        <f>OYR120*0.75</f>
        <v>83751624</v>
      </c>
      <c r="OYU120" s="47">
        <f>241490000*33.33/100</f>
        <v>80488617</v>
      </c>
      <c r="OYV120" s="44">
        <v>25</v>
      </c>
      <c r="OYW120" s="47">
        <f>OYU120*0.75</f>
        <v>60366462.75</v>
      </c>
      <c r="OYX120" s="54">
        <f>OYT120+OYW120</f>
        <v>144118086.75</v>
      </c>
      <c r="OYY120" s="54">
        <v>100000000</v>
      </c>
      <c r="OYZ120" s="50" t="s">
        <v>40</v>
      </c>
      <c r="OZA120" s="124" t="s">
        <v>278</v>
      </c>
      <c r="OZB120" s="4">
        <v>45148</v>
      </c>
      <c r="OZC120" s="30" t="s">
        <v>277</v>
      </c>
      <c r="OZD120" s="42" t="s">
        <v>276</v>
      </c>
      <c r="OZE120" s="43">
        <v>9328249</v>
      </c>
      <c r="OZF120" s="43">
        <v>8992634</v>
      </c>
      <c r="OZG120" s="101" t="s">
        <v>18</v>
      </c>
      <c r="OZH120" s="54">
        <f>335040000*33.33/100</f>
        <v>111668832</v>
      </c>
      <c r="OZI120" s="44">
        <v>25</v>
      </c>
      <c r="OZJ120" s="54">
        <f>OZH120*0.75</f>
        <v>83751624</v>
      </c>
      <c r="OZK120" s="47">
        <f>241490000*33.33/100</f>
        <v>80488617</v>
      </c>
      <c r="OZL120" s="44">
        <v>25</v>
      </c>
      <c r="OZM120" s="47">
        <f>OZK120*0.75</f>
        <v>60366462.75</v>
      </c>
      <c r="OZN120" s="54">
        <f>OZJ120+OZM120</f>
        <v>144118086.75</v>
      </c>
      <c r="OZO120" s="54">
        <v>100000000</v>
      </c>
      <c r="OZP120" s="50" t="s">
        <v>40</v>
      </c>
      <c r="OZQ120" s="124" t="s">
        <v>278</v>
      </c>
      <c r="OZR120" s="4">
        <v>45148</v>
      </c>
      <c r="OZS120" s="30" t="s">
        <v>277</v>
      </c>
      <c r="OZT120" s="42" t="s">
        <v>276</v>
      </c>
      <c r="OZU120" s="43">
        <v>9328249</v>
      </c>
      <c r="OZV120" s="43">
        <v>8992634</v>
      </c>
      <c r="OZW120" s="101" t="s">
        <v>18</v>
      </c>
      <c r="OZX120" s="54">
        <f>335040000*33.33/100</f>
        <v>111668832</v>
      </c>
      <c r="OZY120" s="44">
        <v>25</v>
      </c>
      <c r="OZZ120" s="54">
        <f>OZX120*0.75</f>
        <v>83751624</v>
      </c>
      <c r="PAA120" s="47">
        <f>241490000*33.33/100</f>
        <v>80488617</v>
      </c>
      <c r="PAB120" s="44">
        <v>25</v>
      </c>
      <c r="PAC120" s="47">
        <f>PAA120*0.75</f>
        <v>60366462.75</v>
      </c>
      <c r="PAD120" s="54">
        <f>OZZ120+PAC120</f>
        <v>144118086.75</v>
      </c>
      <c r="PAE120" s="54">
        <v>100000000</v>
      </c>
      <c r="PAF120" s="50" t="s">
        <v>40</v>
      </c>
      <c r="PAG120" s="124" t="s">
        <v>278</v>
      </c>
      <c r="PAH120" s="4">
        <v>45148</v>
      </c>
      <c r="PAI120" s="30" t="s">
        <v>277</v>
      </c>
      <c r="PAJ120" s="42" t="s">
        <v>276</v>
      </c>
      <c r="PAK120" s="43">
        <v>9328249</v>
      </c>
      <c r="PAL120" s="43">
        <v>8992634</v>
      </c>
      <c r="PAM120" s="101" t="s">
        <v>18</v>
      </c>
      <c r="PAN120" s="54">
        <f>335040000*33.33/100</f>
        <v>111668832</v>
      </c>
      <c r="PAO120" s="44">
        <v>25</v>
      </c>
      <c r="PAP120" s="54">
        <f>PAN120*0.75</f>
        <v>83751624</v>
      </c>
      <c r="PAQ120" s="47">
        <f>241490000*33.33/100</f>
        <v>80488617</v>
      </c>
      <c r="PAR120" s="44">
        <v>25</v>
      </c>
      <c r="PAS120" s="47">
        <f>PAQ120*0.75</f>
        <v>60366462.75</v>
      </c>
      <c r="PAT120" s="54">
        <f>PAP120+PAS120</f>
        <v>144118086.75</v>
      </c>
      <c r="PAU120" s="54">
        <v>100000000</v>
      </c>
      <c r="PAV120" s="50" t="s">
        <v>40</v>
      </c>
      <c r="PAW120" s="124" t="s">
        <v>278</v>
      </c>
      <c r="PAX120" s="4">
        <v>45148</v>
      </c>
      <c r="PAY120" s="30" t="s">
        <v>277</v>
      </c>
      <c r="PAZ120" s="42" t="s">
        <v>276</v>
      </c>
      <c r="PBA120" s="43">
        <v>9328249</v>
      </c>
      <c r="PBB120" s="43">
        <v>8992634</v>
      </c>
      <c r="PBC120" s="101" t="s">
        <v>18</v>
      </c>
      <c r="PBD120" s="54">
        <f>335040000*33.33/100</f>
        <v>111668832</v>
      </c>
      <c r="PBE120" s="44">
        <v>25</v>
      </c>
      <c r="PBF120" s="54">
        <f>PBD120*0.75</f>
        <v>83751624</v>
      </c>
      <c r="PBG120" s="47">
        <f>241490000*33.33/100</f>
        <v>80488617</v>
      </c>
      <c r="PBH120" s="44">
        <v>25</v>
      </c>
      <c r="PBI120" s="47">
        <f>PBG120*0.75</f>
        <v>60366462.75</v>
      </c>
      <c r="PBJ120" s="54">
        <f>PBF120+PBI120</f>
        <v>144118086.75</v>
      </c>
      <c r="PBK120" s="54">
        <v>100000000</v>
      </c>
      <c r="PBL120" s="50" t="s">
        <v>40</v>
      </c>
      <c r="PBM120" s="124" t="s">
        <v>278</v>
      </c>
      <c r="PBN120" s="4">
        <v>45148</v>
      </c>
      <c r="PBO120" s="30" t="s">
        <v>277</v>
      </c>
      <c r="PBP120" s="42" t="s">
        <v>276</v>
      </c>
      <c r="PBQ120" s="43">
        <v>9328249</v>
      </c>
      <c r="PBR120" s="43">
        <v>8992634</v>
      </c>
      <c r="PBS120" s="101" t="s">
        <v>18</v>
      </c>
      <c r="PBT120" s="54">
        <f>335040000*33.33/100</f>
        <v>111668832</v>
      </c>
      <c r="PBU120" s="44">
        <v>25</v>
      </c>
      <c r="PBV120" s="54">
        <f>PBT120*0.75</f>
        <v>83751624</v>
      </c>
      <c r="PBW120" s="47">
        <f>241490000*33.33/100</f>
        <v>80488617</v>
      </c>
      <c r="PBX120" s="44">
        <v>25</v>
      </c>
      <c r="PBY120" s="47">
        <f>PBW120*0.75</f>
        <v>60366462.75</v>
      </c>
      <c r="PBZ120" s="54">
        <f>PBV120+PBY120</f>
        <v>144118086.75</v>
      </c>
      <c r="PCA120" s="54">
        <v>100000000</v>
      </c>
      <c r="PCB120" s="50" t="s">
        <v>40</v>
      </c>
      <c r="PCC120" s="124" t="s">
        <v>278</v>
      </c>
      <c r="PCD120" s="4">
        <v>45148</v>
      </c>
      <c r="PCE120" s="30" t="s">
        <v>277</v>
      </c>
      <c r="PCF120" s="42" t="s">
        <v>276</v>
      </c>
      <c r="PCG120" s="43">
        <v>9328249</v>
      </c>
      <c r="PCH120" s="43">
        <v>8992634</v>
      </c>
      <c r="PCI120" s="101" t="s">
        <v>18</v>
      </c>
      <c r="PCJ120" s="54">
        <f>335040000*33.33/100</f>
        <v>111668832</v>
      </c>
      <c r="PCK120" s="44">
        <v>25</v>
      </c>
      <c r="PCL120" s="54">
        <f>PCJ120*0.75</f>
        <v>83751624</v>
      </c>
      <c r="PCM120" s="47">
        <f>241490000*33.33/100</f>
        <v>80488617</v>
      </c>
      <c r="PCN120" s="44">
        <v>25</v>
      </c>
      <c r="PCO120" s="47">
        <f>PCM120*0.75</f>
        <v>60366462.75</v>
      </c>
      <c r="PCP120" s="54">
        <f>PCL120+PCO120</f>
        <v>144118086.75</v>
      </c>
      <c r="PCQ120" s="54">
        <v>100000000</v>
      </c>
      <c r="PCR120" s="50" t="s">
        <v>40</v>
      </c>
      <c r="PCS120" s="124" t="s">
        <v>278</v>
      </c>
      <c r="PCT120" s="4">
        <v>45148</v>
      </c>
      <c r="PCU120" s="30" t="s">
        <v>277</v>
      </c>
      <c r="PCV120" s="42" t="s">
        <v>276</v>
      </c>
      <c r="PCW120" s="43">
        <v>9328249</v>
      </c>
      <c r="PCX120" s="43">
        <v>8992634</v>
      </c>
      <c r="PCY120" s="101" t="s">
        <v>18</v>
      </c>
      <c r="PCZ120" s="54">
        <f>335040000*33.33/100</f>
        <v>111668832</v>
      </c>
      <c r="PDA120" s="44">
        <v>25</v>
      </c>
      <c r="PDB120" s="54">
        <f>PCZ120*0.75</f>
        <v>83751624</v>
      </c>
      <c r="PDC120" s="47">
        <f>241490000*33.33/100</f>
        <v>80488617</v>
      </c>
      <c r="PDD120" s="44">
        <v>25</v>
      </c>
      <c r="PDE120" s="47">
        <f>PDC120*0.75</f>
        <v>60366462.75</v>
      </c>
      <c r="PDF120" s="54">
        <f>PDB120+PDE120</f>
        <v>144118086.75</v>
      </c>
      <c r="PDG120" s="54">
        <v>100000000</v>
      </c>
      <c r="PDH120" s="50" t="s">
        <v>40</v>
      </c>
      <c r="PDI120" s="124" t="s">
        <v>278</v>
      </c>
      <c r="PDJ120" s="4">
        <v>45148</v>
      </c>
      <c r="PDK120" s="30" t="s">
        <v>277</v>
      </c>
      <c r="PDL120" s="42" t="s">
        <v>276</v>
      </c>
      <c r="PDM120" s="43">
        <v>9328249</v>
      </c>
      <c r="PDN120" s="43">
        <v>8992634</v>
      </c>
      <c r="PDO120" s="101" t="s">
        <v>18</v>
      </c>
      <c r="PDP120" s="54">
        <f>335040000*33.33/100</f>
        <v>111668832</v>
      </c>
      <c r="PDQ120" s="44">
        <v>25</v>
      </c>
      <c r="PDR120" s="54">
        <f>PDP120*0.75</f>
        <v>83751624</v>
      </c>
      <c r="PDS120" s="47">
        <f>241490000*33.33/100</f>
        <v>80488617</v>
      </c>
      <c r="PDT120" s="44">
        <v>25</v>
      </c>
      <c r="PDU120" s="47">
        <f>PDS120*0.75</f>
        <v>60366462.75</v>
      </c>
      <c r="PDV120" s="54">
        <f>PDR120+PDU120</f>
        <v>144118086.75</v>
      </c>
      <c r="PDW120" s="54">
        <v>100000000</v>
      </c>
      <c r="PDX120" s="50" t="s">
        <v>40</v>
      </c>
      <c r="PDY120" s="124" t="s">
        <v>278</v>
      </c>
      <c r="PDZ120" s="4">
        <v>45148</v>
      </c>
      <c r="PEA120" s="30" t="s">
        <v>277</v>
      </c>
      <c r="PEB120" s="42" t="s">
        <v>276</v>
      </c>
      <c r="PEC120" s="43">
        <v>9328249</v>
      </c>
      <c r="PED120" s="43">
        <v>8992634</v>
      </c>
      <c r="PEE120" s="101" t="s">
        <v>18</v>
      </c>
      <c r="PEF120" s="54">
        <f>335040000*33.33/100</f>
        <v>111668832</v>
      </c>
      <c r="PEG120" s="44">
        <v>25</v>
      </c>
      <c r="PEH120" s="54">
        <f>PEF120*0.75</f>
        <v>83751624</v>
      </c>
      <c r="PEI120" s="47">
        <f>241490000*33.33/100</f>
        <v>80488617</v>
      </c>
      <c r="PEJ120" s="44">
        <v>25</v>
      </c>
      <c r="PEK120" s="47">
        <f>PEI120*0.75</f>
        <v>60366462.75</v>
      </c>
      <c r="PEL120" s="54">
        <f>PEH120+PEK120</f>
        <v>144118086.75</v>
      </c>
      <c r="PEM120" s="54">
        <v>100000000</v>
      </c>
      <c r="PEN120" s="50" t="s">
        <v>40</v>
      </c>
      <c r="PEO120" s="124" t="s">
        <v>278</v>
      </c>
      <c r="PEP120" s="4">
        <v>45148</v>
      </c>
      <c r="PEQ120" s="30" t="s">
        <v>277</v>
      </c>
      <c r="PER120" s="42" t="s">
        <v>276</v>
      </c>
      <c r="PES120" s="43">
        <v>9328249</v>
      </c>
      <c r="PET120" s="43">
        <v>8992634</v>
      </c>
      <c r="PEU120" s="101" t="s">
        <v>18</v>
      </c>
      <c r="PEV120" s="54">
        <f>335040000*33.33/100</f>
        <v>111668832</v>
      </c>
      <c r="PEW120" s="44">
        <v>25</v>
      </c>
      <c r="PEX120" s="54">
        <f>PEV120*0.75</f>
        <v>83751624</v>
      </c>
      <c r="PEY120" s="47">
        <f>241490000*33.33/100</f>
        <v>80488617</v>
      </c>
      <c r="PEZ120" s="44">
        <v>25</v>
      </c>
      <c r="PFA120" s="47">
        <f>PEY120*0.75</f>
        <v>60366462.75</v>
      </c>
      <c r="PFB120" s="54">
        <f>PEX120+PFA120</f>
        <v>144118086.75</v>
      </c>
      <c r="PFC120" s="54">
        <v>100000000</v>
      </c>
      <c r="PFD120" s="50" t="s">
        <v>40</v>
      </c>
      <c r="PFE120" s="124" t="s">
        <v>278</v>
      </c>
      <c r="PFF120" s="4">
        <v>45148</v>
      </c>
      <c r="PFG120" s="30" t="s">
        <v>277</v>
      </c>
      <c r="PFH120" s="42" t="s">
        <v>276</v>
      </c>
      <c r="PFI120" s="43">
        <v>9328249</v>
      </c>
      <c r="PFJ120" s="43">
        <v>8992634</v>
      </c>
      <c r="PFK120" s="101" t="s">
        <v>18</v>
      </c>
      <c r="PFL120" s="54">
        <f>335040000*33.33/100</f>
        <v>111668832</v>
      </c>
      <c r="PFM120" s="44">
        <v>25</v>
      </c>
      <c r="PFN120" s="54">
        <f>PFL120*0.75</f>
        <v>83751624</v>
      </c>
      <c r="PFO120" s="47">
        <f>241490000*33.33/100</f>
        <v>80488617</v>
      </c>
      <c r="PFP120" s="44">
        <v>25</v>
      </c>
      <c r="PFQ120" s="47">
        <f>PFO120*0.75</f>
        <v>60366462.75</v>
      </c>
      <c r="PFR120" s="54">
        <f>PFN120+PFQ120</f>
        <v>144118086.75</v>
      </c>
      <c r="PFS120" s="54">
        <v>100000000</v>
      </c>
      <c r="PFT120" s="50" t="s">
        <v>40</v>
      </c>
      <c r="PFU120" s="124" t="s">
        <v>278</v>
      </c>
      <c r="PFV120" s="4">
        <v>45148</v>
      </c>
      <c r="PFW120" s="30" t="s">
        <v>277</v>
      </c>
      <c r="PFX120" s="42" t="s">
        <v>276</v>
      </c>
      <c r="PFY120" s="43">
        <v>9328249</v>
      </c>
      <c r="PFZ120" s="43">
        <v>8992634</v>
      </c>
      <c r="PGA120" s="101" t="s">
        <v>18</v>
      </c>
      <c r="PGB120" s="54">
        <f>335040000*33.33/100</f>
        <v>111668832</v>
      </c>
      <c r="PGC120" s="44">
        <v>25</v>
      </c>
      <c r="PGD120" s="54">
        <f>PGB120*0.75</f>
        <v>83751624</v>
      </c>
      <c r="PGE120" s="47">
        <f>241490000*33.33/100</f>
        <v>80488617</v>
      </c>
      <c r="PGF120" s="44">
        <v>25</v>
      </c>
      <c r="PGG120" s="47">
        <f>PGE120*0.75</f>
        <v>60366462.75</v>
      </c>
      <c r="PGH120" s="54">
        <f>PGD120+PGG120</f>
        <v>144118086.75</v>
      </c>
      <c r="PGI120" s="54">
        <v>100000000</v>
      </c>
      <c r="PGJ120" s="50" t="s">
        <v>40</v>
      </c>
      <c r="PGK120" s="124" t="s">
        <v>278</v>
      </c>
      <c r="PGL120" s="4">
        <v>45148</v>
      </c>
      <c r="PGM120" s="30" t="s">
        <v>277</v>
      </c>
      <c r="PGN120" s="42" t="s">
        <v>276</v>
      </c>
      <c r="PGO120" s="43">
        <v>9328249</v>
      </c>
      <c r="PGP120" s="43">
        <v>8992634</v>
      </c>
      <c r="PGQ120" s="101" t="s">
        <v>18</v>
      </c>
      <c r="PGR120" s="54">
        <f>335040000*33.33/100</f>
        <v>111668832</v>
      </c>
      <c r="PGS120" s="44">
        <v>25</v>
      </c>
      <c r="PGT120" s="54">
        <f>PGR120*0.75</f>
        <v>83751624</v>
      </c>
      <c r="PGU120" s="47">
        <f>241490000*33.33/100</f>
        <v>80488617</v>
      </c>
      <c r="PGV120" s="44">
        <v>25</v>
      </c>
      <c r="PGW120" s="47">
        <f>PGU120*0.75</f>
        <v>60366462.75</v>
      </c>
      <c r="PGX120" s="54">
        <f>PGT120+PGW120</f>
        <v>144118086.75</v>
      </c>
      <c r="PGY120" s="54">
        <v>100000000</v>
      </c>
      <c r="PGZ120" s="50" t="s">
        <v>40</v>
      </c>
      <c r="PHA120" s="124" t="s">
        <v>278</v>
      </c>
      <c r="PHB120" s="4">
        <v>45148</v>
      </c>
      <c r="PHC120" s="30" t="s">
        <v>277</v>
      </c>
      <c r="PHD120" s="42" t="s">
        <v>276</v>
      </c>
      <c r="PHE120" s="43">
        <v>9328249</v>
      </c>
      <c r="PHF120" s="43">
        <v>8992634</v>
      </c>
      <c r="PHG120" s="101" t="s">
        <v>18</v>
      </c>
      <c r="PHH120" s="54">
        <f>335040000*33.33/100</f>
        <v>111668832</v>
      </c>
      <c r="PHI120" s="44">
        <v>25</v>
      </c>
      <c r="PHJ120" s="54">
        <f>PHH120*0.75</f>
        <v>83751624</v>
      </c>
      <c r="PHK120" s="47">
        <f>241490000*33.33/100</f>
        <v>80488617</v>
      </c>
      <c r="PHL120" s="44">
        <v>25</v>
      </c>
      <c r="PHM120" s="47">
        <f>PHK120*0.75</f>
        <v>60366462.75</v>
      </c>
      <c r="PHN120" s="54">
        <f>PHJ120+PHM120</f>
        <v>144118086.75</v>
      </c>
      <c r="PHO120" s="54">
        <v>100000000</v>
      </c>
      <c r="PHP120" s="50" t="s">
        <v>40</v>
      </c>
      <c r="PHQ120" s="124" t="s">
        <v>278</v>
      </c>
      <c r="PHR120" s="4">
        <v>45148</v>
      </c>
      <c r="PHS120" s="30" t="s">
        <v>277</v>
      </c>
      <c r="PHT120" s="42" t="s">
        <v>276</v>
      </c>
      <c r="PHU120" s="43">
        <v>9328249</v>
      </c>
      <c r="PHV120" s="43">
        <v>8992634</v>
      </c>
      <c r="PHW120" s="101" t="s">
        <v>18</v>
      </c>
      <c r="PHX120" s="54">
        <f>335040000*33.33/100</f>
        <v>111668832</v>
      </c>
      <c r="PHY120" s="44">
        <v>25</v>
      </c>
      <c r="PHZ120" s="54">
        <f>PHX120*0.75</f>
        <v>83751624</v>
      </c>
      <c r="PIA120" s="47">
        <f>241490000*33.33/100</f>
        <v>80488617</v>
      </c>
      <c r="PIB120" s="44">
        <v>25</v>
      </c>
      <c r="PIC120" s="47">
        <f>PIA120*0.75</f>
        <v>60366462.75</v>
      </c>
      <c r="PID120" s="54">
        <f>PHZ120+PIC120</f>
        <v>144118086.75</v>
      </c>
      <c r="PIE120" s="54">
        <v>100000000</v>
      </c>
      <c r="PIF120" s="50" t="s">
        <v>40</v>
      </c>
      <c r="PIG120" s="124" t="s">
        <v>278</v>
      </c>
      <c r="PIH120" s="4">
        <v>45148</v>
      </c>
      <c r="PII120" s="30" t="s">
        <v>277</v>
      </c>
      <c r="PIJ120" s="42" t="s">
        <v>276</v>
      </c>
      <c r="PIK120" s="43">
        <v>9328249</v>
      </c>
      <c r="PIL120" s="43">
        <v>8992634</v>
      </c>
      <c r="PIM120" s="101" t="s">
        <v>18</v>
      </c>
      <c r="PIN120" s="54">
        <f>335040000*33.33/100</f>
        <v>111668832</v>
      </c>
      <c r="PIO120" s="44">
        <v>25</v>
      </c>
      <c r="PIP120" s="54">
        <f>PIN120*0.75</f>
        <v>83751624</v>
      </c>
      <c r="PIQ120" s="47">
        <f>241490000*33.33/100</f>
        <v>80488617</v>
      </c>
      <c r="PIR120" s="44">
        <v>25</v>
      </c>
      <c r="PIS120" s="47">
        <f>PIQ120*0.75</f>
        <v>60366462.75</v>
      </c>
      <c r="PIT120" s="54">
        <f>PIP120+PIS120</f>
        <v>144118086.75</v>
      </c>
      <c r="PIU120" s="54">
        <v>100000000</v>
      </c>
      <c r="PIV120" s="50" t="s">
        <v>40</v>
      </c>
      <c r="PIW120" s="124" t="s">
        <v>278</v>
      </c>
      <c r="PIX120" s="4">
        <v>45148</v>
      </c>
      <c r="PIY120" s="30" t="s">
        <v>277</v>
      </c>
      <c r="PIZ120" s="42" t="s">
        <v>276</v>
      </c>
      <c r="PJA120" s="43">
        <v>9328249</v>
      </c>
      <c r="PJB120" s="43">
        <v>8992634</v>
      </c>
      <c r="PJC120" s="101" t="s">
        <v>18</v>
      </c>
      <c r="PJD120" s="54">
        <f>335040000*33.33/100</f>
        <v>111668832</v>
      </c>
      <c r="PJE120" s="44">
        <v>25</v>
      </c>
      <c r="PJF120" s="54">
        <f>PJD120*0.75</f>
        <v>83751624</v>
      </c>
      <c r="PJG120" s="47">
        <f>241490000*33.33/100</f>
        <v>80488617</v>
      </c>
      <c r="PJH120" s="44">
        <v>25</v>
      </c>
      <c r="PJI120" s="47">
        <f>PJG120*0.75</f>
        <v>60366462.75</v>
      </c>
      <c r="PJJ120" s="54">
        <f>PJF120+PJI120</f>
        <v>144118086.75</v>
      </c>
      <c r="PJK120" s="54">
        <v>100000000</v>
      </c>
      <c r="PJL120" s="50" t="s">
        <v>40</v>
      </c>
      <c r="PJM120" s="124" t="s">
        <v>278</v>
      </c>
      <c r="PJN120" s="4">
        <v>45148</v>
      </c>
      <c r="PJO120" s="30" t="s">
        <v>277</v>
      </c>
      <c r="PJP120" s="42" t="s">
        <v>276</v>
      </c>
      <c r="PJQ120" s="43">
        <v>9328249</v>
      </c>
      <c r="PJR120" s="43">
        <v>8992634</v>
      </c>
      <c r="PJS120" s="101" t="s">
        <v>18</v>
      </c>
      <c r="PJT120" s="54">
        <f>335040000*33.33/100</f>
        <v>111668832</v>
      </c>
      <c r="PJU120" s="44">
        <v>25</v>
      </c>
      <c r="PJV120" s="54">
        <f>PJT120*0.75</f>
        <v>83751624</v>
      </c>
      <c r="PJW120" s="47">
        <f>241490000*33.33/100</f>
        <v>80488617</v>
      </c>
      <c r="PJX120" s="44">
        <v>25</v>
      </c>
      <c r="PJY120" s="47">
        <f>PJW120*0.75</f>
        <v>60366462.75</v>
      </c>
      <c r="PJZ120" s="54">
        <f>PJV120+PJY120</f>
        <v>144118086.75</v>
      </c>
      <c r="PKA120" s="54">
        <v>100000000</v>
      </c>
      <c r="PKB120" s="50" t="s">
        <v>40</v>
      </c>
      <c r="PKC120" s="124" t="s">
        <v>278</v>
      </c>
      <c r="PKD120" s="4">
        <v>45148</v>
      </c>
      <c r="PKE120" s="30" t="s">
        <v>277</v>
      </c>
      <c r="PKF120" s="42" t="s">
        <v>276</v>
      </c>
      <c r="PKG120" s="43">
        <v>9328249</v>
      </c>
      <c r="PKH120" s="43">
        <v>8992634</v>
      </c>
      <c r="PKI120" s="101" t="s">
        <v>18</v>
      </c>
      <c r="PKJ120" s="54">
        <f>335040000*33.33/100</f>
        <v>111668832</v>
      </c>
      <c r="PKK120" s="44">
        <v>25</v>
      </c>
      <c r="PKL120" s="54">
        <f>PKJ120*0.75</f>
        <v>83751624</v>
      </c>
      <c r="PKM120" s="47">
        <f>241490000*33.33/100</f>
        <v>80488617</v>
      </c>
      <c r="PKN120" s="44">
        <v>25</v>
      </c>
      <c r="PKO120" s="47">
        <f>PKM120*0.75</f>
        <v>60366462.75</v>
      </c>
      <c r="PKP120" s="54">
        <f>PKL120+PKO120</f>
        <v>144118086.75</v>
      </c>
      <c r="PKQ120" s="54">
        <v>100000000</v>
      </c>
      <c r="PKR120" s="50" t="s">
        <v>40</v>
      </c>
      <c r="PKS120" s="124" t="s">
        <v>278</v>
      </c>
      <c r="PKT120" s="4">
        <v>45148</v>
      </c>
      <c r="PKU120" s="30" t="s">
        <v>277</v>
      </c>
      <c r="PKV120" s="42" t="s">
        <v>276</v>
      </c>
      <c r="PKW120" s="43">
        <v>9328249</v>
      </c>
      <c r="PKX120" s="43">
        <v>8992634</v>
      </c>
      <c r="PKY120" s="101" t="s">
        <v>18</v>
      </c>
      <c r="PKZ120" s="54">
        <f>335040000*33.33/100</f>
        <v>111668832</v>
      </c>
      <c r="PLA120" s="44">
        <v>25</v>
      </c>
      <c r="PLB120" s="54">
        <f>PKZ120*0.75</f>
        <v>83751624</v>
      </c>
      <c r="PLC120" s="47">
        <f>241490000*33.33/100</f>
        <v>80488617</v>
      </c>
      <c r="PLD120" s="44">
        <v>25</v>
      </c>
      <c r="PLE120" s="47">
        <f>PLC120*0.75</f>
        <v>60366462.75</v>
      </c>
      <c r="PLF120" s="54">
        <f>PLB120+PLE120</f>
        <v>144118086.75</v>
      </c>
      <c r="PLG120" s="54">
        <v>100000000</v>
      </c>
      <c r="PLH120" s="50" t="s">
        <v>40</v>
      </c>
      <c r="PLI120" s="124" t="s">
        <v>278</v>
      </c>
      <c r="PLJ120" s="4">
        <v>45148</v>
      </c>
      <c r="PLK120" s="30" t="s">
        <v>277</v>
      </c>
      <c r="PLL120" s="42" t="s">
        <v>276</v>
      </c>
      <c r="PLM120" s="43">
        <v>9328249</v>
      </c>
      <c r="PLN120" s="43">
        <v>8992634</v>
      </c>
      <c r="PLO120" s="101" t="s">
        <v>18</v>
      </c>
      <c r="PLP120" s="54">
        <f>335040000*33.33/100</f>
        <v>111668832</v>
      </c>
      <c r="PLQ120" s="44">
        <v>25</v>
      </c>
      <c r="PLR120" s="54">
        <f>PLP120*0.75</f>
        <v>83751624</v>
      </c>
      <c r="PLS120" s="47">
        <f>241490000*33.33/100</f>
        <v>80488617</v>
      </c>
      <c r="PLT120" s="44">
        <v>25</v>
      </c>
      <c r="PLU120" s="47">
        <f>PLS120*0.75</f>
        <v>60366462.75</v>
      </c>
      <c r="PLV120" s="54">
        <f>PLR120+PLU120</f>
        <v>144118086.75</v>
      </c>
      <c r="PLW120" s="54">
        <v>100000000</v>
      </c>
      <c r="PLX120" s="50" t="s">
        <v>40</v>
      </c>
      <c r="PLY120" s="124" t="s">
        <v>278</v>
      </c>
      <c r="PLZ120" s="4">
        <v>45148</v>
      </c>
      <c r="PMA120" s="30" t="s">
        <v>277</v>
      </c>
      <c r="PMB120" s="42" t="s">
        <v>276</v>
      </c>
      <c r="PMC120" s="43">
        <v>9328249</v>
      </c>
      <c r="PMD120" s="43">
        <v>8992634</v>
      </c>
      <c r="PME120" s="101" t="s">
        <v>18</v>
      </c>
      <c r="PMF120" s="54">
        <f>335040000*33.33/100</f>
        <v>111668832</v>
      </c>
      <c r="PMG120" s="44">
        <v>25</v>
      </c>
      <c r="PMH120" s="54">
        <f>PMF120*0.75</f>
        <v>83751624</v>
      </c>
      <c r="PMI120" s="47">
        <f>241490000*33.33/100</f>
        <v>80488617</v>
      </c>
      <c r="PMJ120" s="44">
        <v>25</v>
      </c>
      <c r="PMK120" s="47">
        <f>PMI120*0.75</f>
        <v>60366462.75</v>
      </c>
      <c r="PML120" s="54">
        <f>PMH120+PMK120</f>
        <v>144118086.75</v>
      </c>
      <c r="PMM120" s="54">
        <v>100000000</v>
      </c>
      <c r="PMN120" s="50" t="s">
        <v>40</v>
      </c>
      <c r="PMO120" s="124" t="s">
        <v>278</v>
      </c>
      <c r="PMP120" s="4">
        <v>45148</v>
      </c>
      <c r="PMQ120" s="30" t="s">
        <v>277</v>
      </c>
      <c r="PMR120" s="42" t="s">
        <v>276</v>
      </c>
      <c r="PMS120" s="43">
        <v>9328249</v>
      </c>
      <c r="PMT120" s="43">
        <v>8992634</v>
      </c>
      <c r="PMU120" s="101" t="s">
        <v>18</v>
      </c>
      <c r="PMV120" s="54">
        <f>335040000*33.33/100</f>
        <v>111668832</v>
      </c>
      <c r="PMW120" s="44">
        <v>25</v>
      </c>
      <c r="PMX120" s="54">
        <f>PMV120*0.75</f>
        <v>83751624</v>
      </c>
      <c r="PMY120" s="47">
        <f>241490000*33.33/100</f>
        <v>80488617</v>
      </c>
      <c r="PMZ120" s="44">
        <v>25</v>
      </c>
      <c r="PNA120" s="47">
        <f>PMY120*0.75</f>
        <v>60366462.75</v>
      </c>
      <c r="PNB120" s="54">
        <f>PMX120+PNA120</f>
        <v>144118086.75</v>
      </c>
      <c r="PNC120" s="54">
        <v>100000000</v>
      </c>
      <c r="PND120" s="50" t="s">
        <v>40</v>
      </c>
      <c r="PNE120" s="124" t="s">
        <v>278</v>
      </c>
      <c r="PNF120" s="4">
        <v>45148</v>
      </c>
      <c r="PNG120" s="30" t="s">
        <v>277</v>
      </c>
      <c r="PNH120" s="42" t="s">
        <v>276</v>
      </c>
      <c r="PNI120" s="43">
        <v>9328249</v>
      </c>
      <c r="PNJ120" s="43">
        <v>8992634</v>
      </c>
      <c r="PNK120" s="101" t="s">
        <v>18</v>
      </c>
      <c r="PNL120" s="54">
        <f>335040000*33.33/100</f>
        <v>111668832</v>
      </c>
      <c r="PNM120" s="44">
        <v>25</v>
      </c>
      <c r="PNN120" s="54">
        <f>PNL120*0.75</f>
        <v>83751624</v>
      </c>
      <c r="PNO120" s="47">
        <f>241490000*33.33/100</f>
        <v>80488617</v>
      </c>
      <c r="PNP120" s="44">
        <v>25</v>
      </c>
      <c r="PNQ120" s="47">
        <f>PNO120*0.75</f>
        <v>60366462.75</v>
      </c>
      <c r="PNR120" s="54">
        <f>PNN120+PNQ120</f>
        <v>144118086.75</v>
      </c>
      <c r="PNS120" s="54">
        <v>100000000</v>
      </c>
      <c r="PNT120" s="50" t="s">
        <v>40</v>
      </c>
      <c r="PNU120" s="124" t="s">
        <v>278</v>
      </c>
      <c r="PNV120" s="4">
        <v>45148</v>
      </c>
      <c r="PNW120" s="30" t="s">
        <v>277</v>
      </c>
      <c r="PNX120" s="42" t="s">
        <v>276</v>
      </c>
      <c r="PNY120" s="43">
        <v>9328249</v>
      </c>
      <c r="PNZ120" s="43">
        <v>8992634</v>
      </c>
      <c r="POA120" s="101" t="s">
        <v>18</v>
      </c>
      <c r="POB120" s="54">
        <f>335040000*33.33/100</f>
        <v>111668832</v>
      </c>
      <c r="POC120" s="44">
        <v>25</v>
      </c>
      <c r="POD120" s="54">
        <f>POB120*0.75</f>
        <v>83751624</v>
      </c>
      <c r="POE120" s="47">
        <f>241490000*33.33/100</f>
        <v>80488617</v>
      </c>
      <c r="POF120" s="44">
        <v>25</v>
      </c>
      <c r="POG120" s="47">
        <f>POE120*0.75</f>
        <v>60366462.75</v>
      </c>
      <c r="POH120" s="54">
        <f>POD120+POG120</f>
        <v>144118086.75</v>
      </c>
      <c r="POI120" s="54">
        <v>100000000</v>
      </c>
      <c r="POJ120" s="50" t="s">
        <v>40</v>
      </c>
      <c r="POK120" s="124" t="s">
        <v>278</v>
      </c>
      <c r="POL120" s="4">
        <v>45148</v>
      </c>
      <c r="POM120" s="30" t="s">
        <v>277</v>
      </c>
      <c r="PON120" s="42" t="s">
        <v>276</v>
      </c>
      <c r="POO120" s="43">
        <v>9328249</v>
      </c>
      <c r="POP120" s="43">
        <v>8992634</v>
      </c>
      <c r="POQ120" s="101" t="s">
        <v>18</v>
      </c>
      <c r="POR120" s="54">
        <f>335040000*33.33/100</f>
        <v>111668832</v>
      </c>
      <c r="POS120" s="44">
        <v>25</v>
      </c>
      <c r="POT120" s="54">
        <f>POR120*0.75</f>
        <v>83751624</v>
      </c>
      <c r="POU120" s="47">
        <f>241490000*33.33/100</f>
        <v>80488617</v>
      </c>
      <c r="POV120" s="44">
        <v>25</v>
      </c>
      <c r="POW120" s="47">
        <f>POU120*0.75</f>
        <v>60366462.75</v>
      </c>
      <c r="POX120" s="54">
        <f>POT120+POW120</f>
        <v>144118086.75</v>
      </c>
      <c r="POY120" s="54">
        <v>100000000</v>
      </c>
      <c r="POZ120" s="50" t="s">
        <v>40</v>
      </c>
      <c r="PPA120" s="124" t="s">
        <v>278</v>
      </c>
      <c r="PPB120" s="4">
        <v>45148</v>
      </c>
      <c r="PPC120" s="30" t="s">
        <v>277</v>
      </c>
      <c r="PPD120" s="42" t="s">
        <v>276</v>
      </c>
      <c r="PPE120" s="43">
        <v>9328249</v>
      </c>
      <c r="PPF120" s="43">
        <v>8992634</v>
      </c>
      <c r="PPG120" s="101" t="s">
        <v>18</v>
      </c>
      <c r="PPH120" s="54">
        <f>335040000*33.33/100</f>
        <v>111668832</v>
      </c>
      <c r="PPI120" s="44">
        <v>25</v>
      </c>
      <c r="PPJ120" s="54">
        <f>PPH120*0.75</f>
        <v>83751624</v>
      </c>
      <c r="PPK120" s="47">
        <f>241490000*33.33/100</f>
        <v>80488617</v>
      </c>
      <c r="PPL120" s="44">
        <v>25</v>
      </c>
      <c r="PPM120" s="47">
        <f>PPK120*0.75</f>
        <v>60366462.75</v>
      </c>
      <c r="PPN120" s="54">
        <f>PPJ120+PPM120</f>
        <v>144118086.75</v>
      </c>
      <c r="PPO120" s="54">
        <v>100000000</v>
      </c>
      <c r="PPP120" s="50" t="s">
        <v>40</v>
      </c>
      <c r="PPQ120" s="124" t="s">
        <v>278</v>
      </c>
      <c r="PPR120" s="4">
        <v>45148</v>
      </c>
      <c r="PPS120" s="30" t="s">
        <v>277</v>
      </c>
      <c r="PPT120" s="42" t="s">
        <v>276</v>
      </c>
      <c r="PPU120" s="43">
        <v>9328249</v>
      </c>
      <c r="PPV120" s="43">
        <v>8992634</v>
      </c>
      <c r="PPW120" s="101" t="s">
        <v>18</v>
      </c>
      <c r="PPX120" s="54">
        <f>335040000*33.33/100</f>
        <v>111668832</v>
      </c>
      <c r="PPY120" s="44">
        <v>25</v>
      </c>
      <c r="PPZ120" s="54">
        <f>PPX120*0.75</f>
        <v>83751624</v>
      </c>
      <c r="PQA120" s="47">
        <f>241490000*33.33/100</f>
        <v>80488617</v>
      </c>
      <c r="PQB120" s="44">
        <v>25</v>
      </c>
      <c r="PQC120" s="47">
        <f>PQA120*0.75</f>
        <v>60366462.75</v>
      </c>
      <c r="PQD120" s="54">
        <f>PPZ120+PQC120</f>
        <v>144118086.75</v>
      </c>
      <c r="PQE120" s="54">
        <v>100000000</v>
      </c>
      <c r="PQF120" s="50" t="s">
        <v>40</v>
      </c>
      <c r="PQG120" s="124" t="s">
        <v>278</v>
      </c>
      <c r="PQH120" s="4">
        <v>45148</v>
      </c>
      <c r="PQI120" s="30" t="s">
        <v>277</v>
      </c>
      <c r="PQJ120" s="42" t="s">
        <v>276</v>
      </c>
      <c r="PQK120" s="43">
        <v>9328249</v>
      </c>
      <c r="PQL120" s="43">
        <v>8992634</v>
      </c>
      <c r="PQM120" s="101" t="s">
        <v>18</v>
      </c>
      <c r="PQN120" s="54">
        <f>335040000*33.33/100</f>
        <v>111668832</v>
      </c>
      <c r="PQO120" s="44">
        <v>25</v>
      </c>
      <c r="PQP120" s="54">
        <f>PQN120*0.75</f>
        <v>83751624</v>
      </c>
      <c r="PQQ120" s="47">
        <f>241490000*33.33/100</f>
        <v>80488617</v>
      </c>
      <c r="PQR120" s="44">
        <v>25</v>
      </c>
      <c r="PQS120" s="47">
        <f>PQQ120*0.75</f>
        <v>60366462.75</v>
      </c>
      <c r="PQT120" s="54">
        <f>PQP120+PQS120</f>
        <v>144118086.75</v>
      </c>
      <c r="PQU120" s="54">
        <v>100000000</v>
      </c>
      <c r="PQV120" s="50" t="s">
        <v>40</v>
      </c>
      <c r="PQW120" s="124" t="s">
        <v>278</v>
      </c>
      <c r="PQX120" s="4">
        <v>45148</v>
      </c>
      <c r="PQY120" s="30" t="s">
        <v>277</v>
      </c>
      <c r="PQZ120" s="42" t="s">
        <v>276</v>
      </c>
      <c r="PRA120" s="43">
        <v>9328249</v>
      </c>
      <c r="PRB120" s="43">
        <v>8992634</v>
      </c>
      <c r="PRC120" s="101" t="s">
        <v>18</v>
      </c>
      <c r="PRD120" s="54">
        <f>335040000*33.33/100</f>
        <v>111668832</v>
      </c>
      <c r="PRE120" s="44">
        <v>25</v>
      </c>
      <c r="PRF120" s="54">
        <f>PRD120*0.75</f>
        <v>83751624</v>
      </c>
      <c r="PRG120" s="47">
        <f>241490000*33.33/100</f>
        <v>80488617</v>
      </c>
      <c r="PRH120" s="44">
        <v>25</v>
      </c>
      <c r="PRI120" s="47">
        <f>PRG120*0.75</f>
        <v>60366462.75</v>
      </c>
      <c r="PRJ120" s="54">
        <f>PRF120+PRI120</f>
        <v>144118086.75</v>
      </c>
      <c r="PRK120" s="54">
        <v>100000000</v>
      </c>
      <c r="PRL120" s="50" t="s">
        <v>40</v>
      </c>
      <c r="PRM120" s="124" t="s">
        <v>278</v>
      </c>
      <c r="PRN120" s="4">
        <v>45148</v>
      </c>
      <c r="PRO120" s="30" t="s">
        <v>277</v>
      </c>
      <c r="PRP120" s="42" t="s">
        <v>276</v>
      </c>
      <c r="PRQ120" s="43">
        <v>9328249</v>
      </c>
      <c r="PRR120" s="43">
        <v>8992634</v>
      </c>
      <c r="PRS120" s="101" t="s">
        <v>18</v>
      </c>
      <c r="PRT120" s="54">
        <f>335040000*33.33/100</f>
        <v>111668832</v>
      </c>
      <c r="PRU120" s="44">
        <v>25</v>
      </c>
      <c r="PRV120" s="54">
        <f>PRT120*0.75</f>
        <v>83751624</v>
      </c>
      <c r="PRW120" s="47">
        <f>241490000*33.33/100</f>
        <v>80488617</v>
      </c>
      <c r="PRX120" s="44">
        <v>25</v>
      </c>
      <c r="PRY120" s="47">
        <f>PRW120*0.75</f>
        <v>60366462.75</v>
      </c>
      <c r="PRZ120" s="54">
        <f>PRV120+PRY120</f>
        <v>144118086.75</v>
      </c>
      <c r="PSA120" s="54">
        <v>100000000</v>
      </c>
      <c r="PSB120" s="50" t="s">
        <v>40</v>
      </c>
      <c r="PSC120" s="124" t="s">
        <v>278</v>
      </c>
      <c r="PSD120" s="4">
        <v>45148</v>
      </c>
      <c r="PSE120" s="30" t="s">
        <v>277</v>
      </c>
      <c r="PSF120" s="42" t="s">
        <v>276</v>
      </c>
      <c r="PSG120" s="43">
        <v>9328249</v>
      </c>
      <c r="PSH120" s="43">
        <v>8992634</v>
      </c>
      <c r="PSI120" s="101" t="s">
        <v>18</v>
      </c>
      <c r="PSJ120" s="54">
        <f>335040000*33.33/100</f>
        <v>111668832</v>
      </c>
      <c r="PSK120" s="44">
        <v>25</v>
      </c>
      <c r="PSL120" s="54">
        <f>PSJ120*0.75</f>
        <v>83751624</v>
      </c>
      <c r="PSM120" s="47">
        <f>241490000*33.33/100</f>
        <v>80488617</v>
      </c>
      <c r="PSN120" s="44">
        <v>25</v>
      </c>
      <c r="PSO120" s="47">
        <f>PSM120*0.75</f>
        <v>60366462.75</v>
      </c>
      <c r="PSP120" s="54">
        <f>PSL120+PSO120</f>
        <v>144118086.75</v>
      </c>
      <c r="PSQ120" s="54">
        <v>100000000</v>
      </c>
      <c r="PSR120" s="50" t="s">
        <v>40</v>
      </c>
      <c r="PSS120" s="124" t="s">
        <v>278</v>
      </c>
      <c r="PST120" s="4">
        <v>45148</v>
      </c>
      <c r="PSU120" s="30" t="s">
        <v>277</v>
      </c>
      <c r="PSV120" s="42" t="s">
        <v>276</v>
      </c>
      <c r="PSW120" s="43">
        <v>9328249</v>
      </c>
      <c r="PSX120" s="43">
        <v>8992634</v>
      </c>
      <c r="PSY120" s="101" t="s">
        <v>18</v>
      </c>
      <c r="PSZ120" s="54">
        <f>335040000*33.33/100</f>
        <v>111668832</v>
      </c>
      <c r="PTA120" s="44">
        <v>25</v>
      </c>
      <c r="PTB120" s="54">
        <f>PSZ120*0.75</f>
        <v>83751624</v>
      </c>
      <c r="PTC120" s="47">
        <f>241490000*33.33/100</f>
        <v>80488617</v>
      </c>
      <c r="PTD120" s="44">
        <v>25</v>
      </c>
      <c r="PTE120" s="47">
        <f>PTC120*0.75</f>
        <v>60366462.75</v>
      </c>
      <c r="PTF120" s="54">
        <f>PTB120+PTE120</f>
        <v>144118086.75</v>
      </c>
      <c r="PTG120" s="54">
        <v>100000000</v>
      </c>
      <c r="PTH120" s="50" t="s">
        <v>40</v>
      </c>
      <c r="PTI120" s="124" t="s">
        <v>278</v>
      </c>
      <c r="PTJ120" s="4">
        <v>45148</v>
      </c>
      <c r="PTK120" s="30" t="s">
        <v>277</v>
      </c>
      <c r="PTL120" s="42" t="s">
        <v>276</v>
      </c>
      <c r="PTM120" s="43">
        <v>9328249</v>
      </c>
      <c r="PTN120" s="43">
        <v>8992634</v>
      </c>
      <c r="PTO120" s="101" t="s">
        <v>18</v>
      </c>
      <c r="PTP120" s="54">
        <f>335040000*33.33/100</f>
        <v>111668832</v>
      </c>
      <c r="PTQ120" s="44">
        <v>25</v>
      </c>
      <c r="PTR120" s="54">
        <f>PTP120*0.75</f>
        <v>83751624</v>
      </c>
      <c r="PTS120" s="47">
        <f>241490000*33.33/100</f>
        <v>80488617</v>
      </c>
      <c r="PTT120" s="44">
        <v>25</v>
      </c>
      <c r="PTU120" s="47">
        <f>PTS120*0.75</f>
        <v>60366462.75</v>
      </c>
      <c r="PTV120" s="54">
        <f>PTR120+PTU120</f>
        <v>144118086.75</v>
      </c>
      <c r="PTW120" s="54">
        <v>100000000</v>
      </c>
      <c r="PTX120" s="50" t="s">
        <v>40</v>
      </c>
      <c r="PTY120" s="124" t="s">
        <v>278</v>
      </c>
      <c r="PTZ120" s="4">
        <v>45148</v>
      </c>
      <c r="PUA120" s="30" t="s">
        <v>277</v>
      </c>
      <c r="PUB120" s="42" t="s">
        <v>276</v>
      </c>
      <c r="PUC120" s="43">
        <v>9328249</v>
      </c>
      <c r="PUD120" s="43">
        <v>8992634</v>
      </c>
      <c r="PUE120" s="101" t="s">
        <v>18</v>
      </c>
      <c r="PUF120" s="54">
        <f>335040000*33.33/100</f>
        <v>111668832</v>
      </c>
      <c r="PUG120" s="44">
        <v>25</v>
      </c>
      <c r="PUH120" s="54">
        <f>PUF120*0.75</f>
        <v>83751624</v>
      </c>
      <c r="PUI120" s="47">
        <f>241490000*33.33/100</f>
        <v>80488617</v>
      </c>
      <c r="PUJ120" s="44">
        <v>25</v>
      </c>
      <c r="PUK120" s="47">
        <f>PUI120*0.75</f>
        <v>60366462.75</v>
      </c>
      <c r="PUL120" s="54">
        <f>PUH120+PUK120</f>
        <v>144118086.75</v>
      </c>
      <c r="PUM120" s="54">
        <v>100000000</v>
      </c>
      <c r="PUN120" s="50" t="s">
        <v>40</v>
      </c>
      <c r="PUO120" s="124" t="s">
        <v>278</v>
      </c>
      <c r="PUP120" s="4">
        <v>45148</v>
      </c>
      <c r="PUQ120" s="30" t="s">
        <v>277</v>
      </c>
      <c r="PUR120" s="42" t="s">
        <v>276</v>
      </c>
      <c r="PUS120" s="43">
        <v>9328249</v>
      </c>
      <c r="PUT120" s="43">
        <v>8992634</v>
      </c>
      <c r="PUU120" s="101" t="s">
        <v>18</v>
      </c>
      <c r="PUV120" s="54">
        <f>335040000*33.33/100</f>
        <v>111668832</v>
      </c>
      <c r="PUW120" s="44">
        <v>25</v>
      </c>
      <c r="PUX120" s="54">
        <f>PUV120*0.75</f>
        <v>83751624</v>
      </c>
      <c r="PUY120" s="47">
        <f>241490000*33.33/100</f>
        <v>80488617</v>
      </c>
      <c r="PUZ120" s="44">
        <v>25</v>
      </c>
      <c r="PVA120" s="47">
        <f>PUY120*0.75</f>
        <v>60366462.75</v>
      </c>
      <c r="PVB120" s="54">
        <f>PUX120+PVA120</f>
        <v>144118086.75</v>
      </c>
      <c r="PVC120" s="54">
        <v>100000000</v>
      </c>
      <c r="PVD120" s="50" t="s">
        <v>40</v>
      </c>
      <c r="PVE120" s="124" t="s">
        <v>278</v>
      </c>
      <c r="PVF120" s="4">
        <v>45148</v>
      </c>
      <c r="PVG120" s="30" t="s">
        <v>277</v>
      </c>
      <c r="PVH120" s="42" t="s">
        <v>276</v>
      </c>
      <c r="PVI120" s="43">
        <v>9328249</v>
      </c>
      <c r="PVJ120" s="43">
        <v>8992634</v>
      </c>
      <c r="PVK120" s="101" t="s">
        <v>18</v>
      </c>
      <c r="PVL120" s="54">
        <f>335040000*33.33/100</f>
        <v>111668832</v>
      </c>
      <c r="PVM120" s="44">
        <v>25</v>
      </c>
      <c r="PVN120" s="54">
        <f>PVL120*0.75</f>
        <v>83751624</v>
      </c>
      <c r="PVO120" s="47">
        <f>241490000*33.33/100</f>
        <v>80488617</v>
      </c>
      <c r="PVP120" s="44">
        <v>25</v>
      </c>
      <c r="PVQ120" s="47">
        <f>PVO120*0.75</f>
        <v>60366462.75</v>
      </c>
      <c r="PVR120" s="54">
        <f>PVN120+PVQ120</f>
        <v>144118086.75</v>
      </c>
      <c r="PVS120" s="54">
        <v>100000000</v>
      </c>
      <c r="PVT120" s="50" t="s">
        <v>40</v>
      </c>
      <c r="PVU120" s="124" t="s">
        <v>278</v>
      </c>
      <c r="PVV120" s="4">
        <v>45148</v>
      </c>
      <c r="PVW120" s="30" t="s">
        <v>277</v>
      </c>
      <c r="PVX120" s="42" t="s">
        <v>276</v>
      </c>
      <c r="PVY120" s="43">
        <v>9328249</v>
      </c>
      <c r="PVZ120" s="43">
        <v>8992634</v>
      </c>
      <c r="PWA120" s="101" t="s">
        <v>18</v>
      </c>
      <c r="PWB120" s="54">
        <f>335040000*33.33/100</f>
        <v>111668832</v>
      </c>
      <c r="PWC120" s="44">
        <v>25</v>
      </c>
      <c r="PWD120" s="54">
        <f>PWB120*0.75</f>
        <v>83751624</v>
      </c>
      <c r="PWE120" s="47">
        <f>241490000*33.33/100</f>
        <v>80488617</v>
      </c>
      <c r="PWF120" s="44">
        <v>25</v>
      </c>
      <c r="PWG120" s="47">
        <f>PWE120*0.75</f>
        <v>60366462.75</v>
      </c>
      <c r="PWH120" s="54">
        <f>PWD120+PWG120</f>
        <v>144118086.75</v>
      </c>
      <c r="PWI120" s="54">
        <v>100000000</v>
      </c>
      <c r="PWJ120" s="50" t="s">
        <v>40</v>
      </c>
      <c r="PWK120" s="124" t="s">
        <v>278</v>
      </c>
      <c r="PWL120" s="4">
        <v>45148</v>
      </c>
      <c r="PWM120" s="30" t="s">
        <v>277</v>
      </c>
      <c r="PWN120" s="42" t="s">
        <v>276</v>
      </c>
      <c r="PWO120" s="43">
        <v>9328249</v>
      </c>
      <c r="PWP120" s="43">
        <v>8992634</v>
      </c>
      <c r="PWQ120" s="101" t="s">
        <v>18</v>
      </c>
      <c r="PWR120" s="54">
        <f>335040000*33.33/100</f>
        <v>111668832</v>
      </c>
      <c r="PWS120" s="44">
        <v>25</v>
      </c>
      <c r="PWT120" s="54">
        <f>PWR120*0.75</f>
        <v>83751624</v>
      </c>
      <c r="PWU120" s="47">
        <f>241490000*33.33/100</f>
        <v>80488617</v>
      </c>
      <c r="PWV120" s="44">
        <v>25</v>
      </c>
      <c r="PWW120" s="47">
        <f>PWU120*0.75</f>
        <v>60366462.75</v>
      </c>
      <c r="PWX120" s="54">
        <f>PWT120+PWW120</f>
        <v>144118086.75</v>
      </c>
      <c r="PWY120" s="54">
        <v>100000000</v>
      </c>
      <c r="PWZ120" s="50" t="s">
        <v>40</v>
      </c>
      <c r="PXA120" s="124" t="s">
        <v>278</v>
      </c>
      <c r="PXB120" s="4">
        <v>45148</v>
      </c>
      <c r="PXC120" s="30" t="s">
        <v>277</v>
      </c>
      <c r="PXD120" s="42" t="s">
        <v>276</v>
      </c>
      <c r="PXE120" s="43">
        <v>9328249</v>
      </c>
      <c r="PXF120" s="43">
        <v>8992634</v>
      </c>
      <c r="PXG120" s="101" t="s">
        <v>18</v>
      </c>
      <c r="PXH120" s="54">
        <f>335040000*33.33/100</f>
        <v>111668832</v>
      </c>
      <c r="PXI120" s="44">
        <v>25</v>
      </c>
      <c r="PXJ120" s="54">
        <f>PXH120*0.75</f>
        <v>83751624</v>
      </c>
      <c r="PXK120" s="47">
        <f>241490000*33.33/100</f>
        <v>80488617</v>
      </c>
      <c r="PXL120" s="44">
        <v>25</v>
      </c>
      <c r="PXM120" s="47">
        <f>PXK120*0.75</f>
        <v>60366462.75</v>
      </c>
      <c r="PXN120" s="54">
        <f>PXJ120+PXM120</f>
        <v>144118086.75</v>
      </c>
      <c r="PXO120" s="54">
        <v>100000000</v>
      </c>
      <c r="PXP120" s="50" t="s">
        <v>40</v>
      </c>
      <c r="PXQ120" s="124" t="s">
        <v>278</v>
      </c>
      <c r="PXR120" s="4">
        <v>45148</v>
      </c>
      <c r="PXS120" s="30" t="s">
        <v>277</v>
      </c>
      <c r="PXT120" s="42" t="s">
        <v>276</v>
      </c>
      <c r="PXU120" s="43">
        <v>9328249</v>
      </c>
      <c r="PXV120" s="43">
        <v>8992634</v>
      </c>
      <c r="PXW120" s="101" t="s">
        <v>18</v>
      </c>
      <c r="PXX120" s="54">
        <f>335040000*33.33/100</f>
        <v>111668832</v>
      </c>
      <c r="PXY120" s="44">
        <v>25</v>
      </c>
      <c r="PXZ120" s="54">
        <f>PXX120*0.75</f>
        <v>83751624</v>
      </c>
      <c r="PYA120" s="47">
        <f>241490000*33.33/100</f>
        <v>80488617</v>
      </c>
      <c r="PYB120" s="44">
        <v>25</v>
      </c>
      <c r="PYC120" s="47">
        <f>PYA120*0.75</f>
        <v>60366462.75</v>
      </c>
      <c r="PYD120" s="54">
        <f>PXZ120+PYC120</f>
        <v>144118086.75</v>
      </c>
      <c r="PYE120" s="54">
        <v>100000000</v>
      </c>
      <c r="PYF120" s="50" t="s">
        <v>40</v>
      </c>
      <c r="PYG120" s="124" t="s">
        <v>278</v>
      </c>
      <c r="PYH120" s="4">
        <v>45148</v>
      </c>
      <c r="PYI120" s="30" t="s">
        <v>277</v>
      </c>
      <c r="PYJ120" s="42" t="s">
        <v>276</v>
      </c>
      <c r="PYK120" s="43">
        <v>9328249</v>
      </c>
      <c r="PYL120" s="43">
        <v>8992634</v>
      </c>
      <c r="PYM120" s="101" t="s">
        <v>18</v>
      </c>
      <c r="PYN120" s="54">
        <f>335040000*33.33/100</f>
        <v>111668832</v>
      </c>
      <c r="PYO120" s="44">
        <v>25</v>
      </c>
      <c r="PYP120" s="54">
        <f>PYN120*0.75</f>
        <v>83751624</v>
      </c>
      <c r="PYQ120" s="47">
        <f>241490000*33.33/100</f>
        <v>80488617</v>
      </c>
      <c r="PYR120" s="44">
        <v>25</v>
      </c>
      <c r="PYS120" s="47">
        <f>PYQ120*0.75</f>
        <v>60366462.75</v>
      </c>
      <c r="PYT120" s="54">
        <f>PYP120+PYS120</f>
        <v>144118086.75</v>
      </c>
      <c r="PYU120" s="54">
        <v>100000000</v>
      </c>
      <c r="PYV120" s="50" t="s">
        <v>40</v>
      </c>
      <c r="PYW120" s="124" t="s">
        <v>278</v>
      </c>
      <c r="PYX120" s="4">
        <v>45148</v>
      </c>
      <c r="PYY120" s="30" t="s">
        <v>277</v>
      </c>
      <c r="PYZ120" s="42" t="s">
        <v>276</v>
      </c>
      <c r="PZA120" s="43">
        <v>9328249</v>
      </c>
      <c r="PZB120" s="43">
        <v>8992634</v>
      </c>
      <c r="PZC120" s="101" t="s">
        <v>18</v>
      </c>
      <c r="PZD120" s="54">
        <f>335040000*33.33/100</f>
        <v>111668832</v>
      </c>
      <c r="PZE120" s="44">
        <v>25</v>
      </c>
      <c r="PZF120" s="54">
        <f>PZD120*0.75</f>
        <v>83751624</v>
      </c>
      <c r="PZG120" s="47">
        <f>241490000*33.33/100</f>
        <v>80488617</v>
      </c>
      <c r="PZH120" s="44">
        <v>25</v>
      </c>
      <c r="PZI120" s="47">
        <f>PZG120*0.75</f>
        <v>60366462.75</v>
      </c>
      <c r="PZJ120" s="54">
        <f>PZF120+PZI120</f>
        <v>144118086.75</v>
      </c>
      <c r="PZK120" s="54">
        <v>100000000</v>
      </c>
      <c r="PZL120" s="50" t="s">
        <v>40</v>
      </c>
      <c r="PZM120" s="124" t="s">
        <v>278</v>
      </c>
      <c r="PZN120" s="4">
        <v>45148</v>
      </c>
      <c r="PZO120" s="30" t="s">
        <v>277</v>
      </c>
      <c r="PZP120" s="42" t="s">
        <v>276</v>
      </c>
      <c r="PZQ120" s="43">
        <v>9328249</v>
      </c>
      <c r="PZR120" s="43">
        <v>8992634</v>
      </c>
      <c r="PZS120" s="101" t="s">
        <v>18</v>
      </c>
      <c r="PZT120" s="54">
        <f>335040000*33.33/100</f>
        <v>111668832</v>
      </c>
      <c r="PZU120" s="44">
        <v>25</v>
      </c>
      <c r="PZV120" s="54">
        <f>PZT120*0.75</f>
        <v>83751624</v>
      </c>
      <c r="PZW120" s="47">
        <f>241490000*33.33/100</f>
        <v>80488617</v>
      </c>
      <c r="PZX120" s="44">
        <v>25</v>
      </c>
      <c r="PZY120" s="47">
        <f>PZW120*0.75</f>
        <v>60366462.75</v>
      </c>
      <c r="PZZ120" s="54">
        <f>PZV120+PZY120</f>
        <v>144118086.75</v>
      </c>
      <c r="QAA120" s="54">
        <v>100000000</v>
      </c>
      <c r="QAB120" s="50" t="s">
        <v>40</v>
      </c>
      <c r="QAC120" s="124" t="s">
        <v>278</v>
      </c>
      <c r="QAD120" s="4">
        <v>45148</v>
      </c>
      <c r="QAE120" s="30" t="s">
        <v>277</v>
      </c>
      <c r="QAF120" s="42" t="s">
        <v>276</v>
      </c>
      <c r="QAG120" s="43">
        <v>9328249</v>
      </c>
      <c r="QAH120" s="43">
        <v>8992634</v>
      </c>
      <c r="QAI120" s="101" t="s">
        <v>18</v>
      </c>
      <c r="QAJ120" s="54">
        <f>335040000*33.33/100</f>
        <v>111668832</v>
      </c>
      <c r="QAK120" s="44">
        <v>25</v>
      </c>
      <c r="QAL120" s="54">
        <f>QAJ120*0.75</f>
        <v>83751624</v>
      </c>
      <c r="QAM120" s="47">
        <f>241490000*33.33/100</f>
        <v>80488617</v>
      </c>
      <c r="QAN120" s="44">
        <v>25</v>
      </c>
      <c r="QAO120" s="47">
        <f>QAM120*0.75</f>
        <v>60366462.75</v>
      </c>
      <c r="QAP120" s="54">
        <f>QAL120+QAO120</f>
        <v>144118086.75</v>
      </c>
      <c r="QAQ120" s="54">
        <v>100000000</v>
      </c>
      <c r="QAR120" s="50" t="s">
        <v>40</v>
      </c>
      <c r="QAS120" s="124" t="s">
        <v>278</v>
      </c>
      <c r="QAT120" s="4">
        <v>45148</v>
      </c>
      <c r="QAU120" s="30" t="s">
        <v>277</v>
      </c>
      <c r="QAV120" s="42" t="s">
        <v>276</v>
      </c>
      <c r="QAW120" s="43">
        <v>9328249</v>
      </c>
      <c r="QAX120" s="43">
        <v>8992634</v>
      </c>
      <c r="QAY120" s="101" t="s">
        <v>18</v>
      </c>
      <c r="QAZ120" s="54">
        <f>335040000*33.33/100</f>
        <v>111668832</v>
      </c>
      <c r="QBA120" s="44">
        <v>25</v>
      </c>
      <c r="QBB120" s="54">
        <f>QAZ120*0.75</f>
        <v>83751624</v>
      </c>
      <c r="QBC120" s="47">
        <f>241490000*33.33/100</f>
        <v>80488617</v>
      </c>
      <c r="QBD120" s="44">
        <v>25</v>
      </c>
      <c r="QBE120" s="47">
        <f>QBC120*0.75</f>
        <v>60366462.75</v>
      </c>
      <c r="QBF120" s="54">
        <f>QBB120+QBE120</f>
        <v>144118086.75</v>
      </c>
      <c r="QBG120" s="54">
        <v>100000000</v>
      </c>
      <c r="QBH120" s="50" t="s">
        <v>40</v>
      </c>
      <c r="QBI120" s="124" t="s">
        <v>278</v>
      </c>
      <c r="QBJ120" s="4">
        <v>45148</v>
      </c>
      <c r="QBK120" s="30" t="s">
        <v>277</v>
      </c>
      <c r="QBL120" s="42" t="s">
        <v>276</v>
      </c>
      <c r="QBM120" s="43">
        <v>9328249</v>
      </c>
      <c r="QBN120" s="43">
        <v>8992634</v>
      </c>
      <c r="QBO120" s="101" t="s">
        <v>18</v>
      </c>
      <c r="QBP120" s="54">
        <f>335040000*33.33/100</f>
        <v>111668832</v>
      </c>
      <c r="QBQ120" s="44">
        <v>25</v>
      </c>
      <c r="QBR120" s="54">
        <f>QBP120*0.75</f>
        <v>83751624</v>
      </c>
      <c r="QBS120" s="47">
        <f>241490000*33.33/100</f>
        <v>80488617</v>
      </c>
      <c r="QBT120" s="44">
        <v>25</v>
      </c>
      <c r="QBU120" s="47">
        <f>QBS120*0.75</f>
        <v>60366462.75</v>
      </c>
      <c r="QBV120" s="54">
        <f>QBR120+QBU120</f>
        <v>144118086.75</v>
      </c>
      <c r="QBW120" s="54">
        <v>100000000</v>
      </c>
      <c r="QBX120" s="50" t="s">
        <v>40</v>
      </c>
      <c r="QBY120" s="124" t="s">
        <v>278</v>
      </c>
      <c r="QBZ120" s="4">
        <v>45148</v>
      </c>
      <c r="QCA120" s="30" t="s">
        <v>277</v>
      </c>
      <c r="QCB120" s="42" t="s">
        <v>276</v>
      </c>
      <c r="QCC120" s="43">
        <v>9328249</v>
      </c>
      <c r="QCD120" s="43">
        <v>8992634</v>
      </c>
      <c r="QCE120" s="101" t="s">
        <v>18</v>
      </c>
      <c r="QCF120" s="54">
        <f>335040000*33.33/100</f>
        <v>111668832</v>
      </c>
      <c r="QCG120" s="44">
        <v>25</v>
      </c>
      <c r="QCH120" s="54">
        <f>QCF120*0.75</f>
        <v>83751624</v>
      </c>
      <c r="QCI120" s="47">
        <f>241490000*33.33/100</f>
        <v>80488617</v>
      </c>
      <c r="QCJ120" s="44">
        <v>25</v>
      </c>
      <c r="QCK120" s="47">
        <f>QCI120*0.75</f>
        <v>60366462.75</v>
      </c>
      <c r="QCL120" s="54">
        <f>QCH120+QCK120</f>
        <v>144118086.75</v>
      </c>
      <c r="QCM120" s="54">
        <v>100000000</v>
      </c>
      <c r="QCN120" s="50" t="s">
        <v>40</v>
      </c>
      <c r="QCO120" s="124" t="s">
        <v>278</v>
      </c>
      <c r="QCP120" s="4">
        <v>45148</v>
      </c>
      <c r="QCQ120" s="30" t="s">
        <v>277</v>
      </c>
      <c r="QCR120" s="42" t="s">
        <v>276</v>
      </c>
      <c r="QCS120" s="43">
        <v>9328249</v>
      </c>
      <c r="QCT120" s="43">
        <v>8992634</v>
      </c>
      <c r="QCU120" s="101" t="s">
        <v>18</v>
      </c>
      <c r="QCV120" s="54">
        <f>335040000*33.33/100</f>
        <v>111668832</v>
      </c>
      <c r="QCW120" s="44">
        <v>25</v>
      </c>
      <c r="QCX120" s="54">
        <f>QCV120*0.75</f>
        <v>83751624</v>
      </c>
      <c r="QCY120" s="47">
        <f>241490000*33.33/100</f>
        <v>80488617</v>
      </c>
      <c r="QCZ120" s="44">
        <v>25</v>
      </c>
      <c r="QDA120" s="47">
        <f>QCY120*0.75</f>
        <v>60366462.75</v>
      </c>
      <c r="QDB120" s="54">
        <f>QCX120+QDA120</f>
        <v>144118086.75</v>
      </c>
      <c r="QDC120" s="54">
        <v>100000000</v>
      </c>
      <c r="QDD120" s="50" t="s">
        <v>40</v>
      </c>
      <c r="QDE120" s="124" t="s">
        <v>278</v>
      </c>
      <c r="QDF120" s="4">
        <v>45148</v>
      </c>
      <c r="QDG120" s="30" t="s">
        <v>277</v>
      </c>
      <c r="QDH120" s="42" t="s">
        <v>276</v>
      </c>
      <c r="QDI120" s="43">
        <v>9328249</v>
      </c>
      <c r="QDJ120" s="43">
        <v>8992634</v>
      </c>
      <c r="QDK120" s="101" t="s">
        <v>18</v>
      </c>
      <c r="QDL120" s="54">
        <f>335040000*33.33/100</f>
        <v>111668832</v>
      </c>
      <c r="QDM120" s="44">
        <v>25</v>
      </c>
      <c r="QDN120" s="54">
        <f>QDL120*0.75</f>
        <v>83751624</v>
      </c>
      <c r="QDO120" s="47">
        <f>241490000*33.33/100</f>
        <v>80488617</v>
      </c>
      <c r="QDP120" s="44">
        <v>25</v>
      </c>
      <c r="QDQ120" s="47">
        <f>QDO120*0.75</f>
        <v>60366462.75</v>
      </c>
      <c r="QDR120" s="54">
        <f>QDN120+QDQ120</f>
        <v>144118086.75</v>
      </c>
      <c r="QDS120" s="54">
        <v>100000000</v>
      </c>
      <c r="QDT120" s="50" t="s">
        <v>40</v>
      </c>
      <c r="QDU120" s="124" t="s">
        <v>278</v>
      </c>
      <c r="QDV120" s="4">
        <v>45148</v>
      </c>
      <c r="QDW120" s="30" t="s">
        <v>277</v>
      </c>
      <c r="QDX120" s="42" t="s">
        <v>276</v>
      </c>
      <c r="QDY120" s="43">
        <v>9328249</v>
      </c>
      <c r="QDZ120" s="43">
        <v>8992634</v>
      </c>
      <c r="QEA120" s="101" t="s">
        <v>18</v>
      </c>
      <c r="QEB120" s="54">
        <f>335040000*33.33/100</f>
        <v>111668832</v>
      </c>
      <c r="QEC120" s="44">
        <v>25</v>
      </c>
      <c r="QED120" s="54">
        <f>QEB120*0.75</f>
        <v>83751624</v>
      </c>
      <c r="QEE120" s="47">
        <f>241490000*33.33/100</f>
        <v>80488617</v>
      </c>
      <c r="QEF120" s="44">
        <v>25</v>
      </c>
      <c r="QEG120" s="47">
        <f>QEE120*0.75</f>
        <v>60366462.75</v>
      </c>
      <c r="QEH120" s="54">
        <f>QED120+QEG120</f>
        <v>144118086.75</v>
      </c>
      <c r="QEI120" s="54">
        <v>100000000</v>
      </c>
      <c r="QEJ120" s="50" t="s">
        <v>40</v>
      </c>
      <c r="QEK120" s="124" t="s">
        <v>278</v>
      </c>
      <c r="QEL120" s="4">
        <v>45148</v>
      </c>
      <c r="QEM120" s="30" t="s">
        <v>277</v>
      </c>
      <c r="QEN120" s="42" t="s">
        <v>276</v>
      </c>
      <c r="QEO120" s="43">
        <v>9328249</v>
      </c>
      <c r="QEP120" s="43">
        <v>8992634</v>
      </c>
      <c r="QEQ120" s="101" t="s">
        <v>18</v>
      </c>
      <c r="QER120" s="54">
        <f>335040000*33.33/100</f>
        <v>111668832</v>
      </c>
      <c r="QES120" s="44">
        <v>25</v>
      </c>
      <c r="QET120" s="54">
        <f>QER120*0.75</f>
        <v>83751624</v>
      </c>
      <c r="QEU120" s="47">
        <f>241490000*33.33/100</f>
        <v>80488617</v>
      </c>
      <c r="QEV120" s="44">
        <v>25</v>
      </c>
      <c r="QEW120" s="47">
        <f>QEU120*0.75</f>
        <v>60366462.75</v>
      </c>
      <c r="QEX120" s="54">
        <f>QET120+QEW120</f>
        <v>144118086.75</v>
      </c>
      <c r="QEY120" s="54">
        <v>100000000</v>
      </c>
      <c r="QEZ120" s="50" t="s">
        <v>40</v>
      </c>
      <c r="QFA120" s="124" t="s">
        <v>278</v>
      </c>
      <c r="QFB120" s="4">
        <v>45148</v>
      </c>
      <c r="QFC120" s="30" t="s">
        <v>277</v>
      </c>
      <c r="QFD120" s="42" t="s">
        <v>276</v>
      </c>
      <c r="QFE120" s="43">
        <v>9328249</v>
      </c>
      <c r="QFF120" s="43">
        <v>8992634</v>
      </c>
      <c r="QFG120" s="101" t="s">
        <v>18</v>
      </c>
      <c r="QFH120" s="54">
        <f>335040000*33.33/100</f>
        <v>111668832</v>
      </c>
      <c r="QFI120" s="44">
        <v>25</v>
      </c>
      <c r="QFJ120" s="54">
        <f>QFH120*0.75</f>
        <v>83751624</v>
      </c>
      <c r="QFK120" s="47">
        <f>241490000*33.33/100</f>
        <v>80488617</v>
      </c>
      <c r="QFL120" s="44">
        <v>25</v>
      </c>
      <c r="QFM120" s="47">
        <f>QFK120*0.75</f>
        <v>60366462.75</v>
      </c>
      <c r="QFN120" s="54">
        <f>QFJ120+QFM120</f>
        <v>144118086.75</v>
      </c>
      <c r="QFO120" s="54">
        <v>100000000</v>
      </c>
      <c r="QFP120" s="50" t="s">
        <v>40</v>
      </c>
      <c r="QFQ120" s="124" t="s">
        <v>278</v>
      </c>
      <c r="QFR120" s="4">
        <v>45148</v>
      </c>
      <c r="QFS120" s="30" t="s">
        <v>277</v>
      </c>
      <c r="QFT120" s="42" t="s">
        <v>276</v>
      </c>
      <c r="QFU120" s="43">
        <v>9328249</v>
      </c>
      <c r="QFV120" s="43">
        <v>8992634</v>
      </c>
      <c r="QFW120" s="101" t="s">
        <v>18</v>
      </c>
      <c r="QFX120" s="54">
        <f>335040000*33.33/100</f>
        <v>111668832</v>
      </c>
      <c r="QFY120" s="44">
        <v>25</v>
      </c>
      <c r="QFZ120" s="54">
        <f>QFX120*0.75</f>
        <v>83751624</v>
      </c>
      <c r="QGA120" s="47">
        <f>241490000*33.33/100</f>
        <v>80488617</v>
      </c>
      <c r="QGB120" s="44">
        <v>25</v>
      </c>
      <c r="QGC120" s="47">
        <f>QGA120*0.75</f>
        <v>60366462.75</v>
      </c>
      <c r="QGD120" s="54">
        <f>QFZ120+QGC120</f>
        <v>144118086.75</v>
      </c>
      <c r="QGE120" s="54">
        <v>100000000</v>
      </c>
      <c r="QGF120" s="50" t="s">
        <v>40</v>
      </c>
      <c r="QGG120" s="124" t="s">
        <v>278</v>
      </c>
      <c r="QGH120" s="4">
        <v>45148</v>
      </c>
      <c r="QGI120" s="30" t="s">
        <v>277</v>
      </c>
      <c r="QGJ120" s="42" t="s">
        <v>276</v>
      </c>
      <c r="QGK120" s="43">
        <v>9328249</v>
      </c>
      <c r="QGL120" s="43">
        <v>8992634</v>
      </c>
      <c r="QGM120" s="101" t="s">
        <v>18</v>
      </c>
      <c r="QGN120" s="54">
        <f>335040000*33.33/100</f>
        <v>111668832</v>
      </c>
      <c r="QGO120" s="44">
        <v>25</v>
      </c>
      <c r="QGP120" s="54">
        <f>QGN120*0.75</f>
        <v>83751624</v>
      </c>
      <c r="QGQ120" s="47">
        <f>241490000*33.33/100</f>
        <v>80488617</v>
      </c>
      <c r="QGR120" s="44">
        <v>25</v>
      </c>
      <c r="QGS120" s="47">
        <f>QGQ120*0.75</f>
        <v>60366462.75</v>
      </c>
      <c r="QGT120" s="54">
        <f>QGP120+QGS120</f>
        <v>144118086.75</v>
      </c>
      <c r="QGU120" s="54">
        <v>100000000</v>
      </c>
      <c r="QGV120" s="50" t="s">
        <v>40</v>
      </c>
      <c r="QGW120" s="124" t="s">
        <v>278</v>
      </c>
      <c r="QGX120" s="4">
        <v>45148</v>
      </c>
      <c r="QGY120" s="30" t="s">
        <v>277</v>
      </c>
      <c r="QGZ120" s="42" t="s">
        <v>276</v>
      </c>
      <c r="QHA120" s="43">
        <v>9328249</v>
      </c>
      <c r="QHB120" s="43">
        <v>8992634</v>
      </c>
      <c r="QHC120" s="101" t="s">
        <v>18</v>
      </c>
      <c r="QHD120" s="54">
        <f>335040000*33.33/100</f>
        <v>111668832</v>
      </c>
      <c r="QHE120" s="44">
        <v>25</v>
      </c>
      <c r="QHF120" s="54">
        <f>QHD120*0.75</f>
        <v>83751624</v>
      </c>
      <c r="QHG120" s="47">
        <f>241490000*33.33/100</f>
        <v>80488617</v>
      </c>
      <c r="QHH120" s="44">
        <v>25</v>
      </c>
      <c r="QHI120" s="47">
        <f>QHG120*0.75</f>
        <v>60366462.75</v>
      </c>
      <c r="QHJ120" s="54">
        <f>QHF120+QHI120</f>
        <v>144118086.75</v>
      </c>
      <c r="QHK120" s="54">
        <v>100000000</v>
      </c>
      <c r="QHL120" s="50" t="s">
        <v>40</v>
      </c>
      <c r="QHM120" s="124" t="s">
        <v>278</v>
      </c>
      <c r="QHN120" s="4">
        <v>45148</v>
      </c>
      <c r="QHO120" s="30" t="s">
        <v>277</v>
      </c>
      <c r="QHP120" s="42" t="s">
        <v>276</v>
      </c>
      <c r="QHQ120" s="43">
        <v>9328249</v>
      </c>
      <c r="QHR120" s="43">
        <v>8992634</v>
      </c>
      <c r="QHS120" s="101" t="s">
        <v>18</v>
      </c>
      <c r="QHT120" s="54">
        <f>335040000*33.33/100</f>
        <v>111668832</v>
      </c>
      <c r="QHU120" s="44">
        <v>25</v>
      </c>
      <c r="QHV120" s="54">
        <f>QHT120*0.75</f>
        <v>83751624</v>
      </c>
      <c r="QHW120" s="47">
        <f>241490000*33.33/100</f>
        <v>80488617</v>
      </c>
      <c r="QHX120" s="44">
        <v>25</v>
      </c>
      <c r="QHY120" s="47">
        <f>QHW120*0.75</f>
        <v>60366462.75</v>
      </c>
      <c r="QHZ120" s="54">
        <f>QHV120+QHY120</f>
        <v>144118086.75</v>
      </c>
      <c r="QIA120" s="54">
        <v>100000000</v>
      </c>
      <c r="QIB120" s="50" t="s">
        <v>40</v>
      </c>
      <c r="QIC120" s="124" t="s">
        <v>278</v>
      </c>
      <c r="QID120" s="4">
        <v>45148</v>
      </c>
      <c r="QIE120" s="30" t="s">
        <v>277</v>
      </c>
      <c r="QIF120" s="42" t="s">
        <v>276</v>
      </c>
      <c r="QIG120" s="43">
        <v>9328249</v>
      </c>
      <c r="QIH120" s="43">
        <v>8992634</v>
      </c>
      <c r="QII120" s="101" t="s">
        <v>18</v>
      </c>
      <c r="QIJ120" s="54">
        <f>335040000*33.33/100</f>
        <v>111668832</v>
      </c>
      <c r="QIK120" s="44">
        <v>25</v>
      </c>
      <c r="QIL120" s="54">
        <f>QIJ120*0.75</f>
        <v>83751624</v>
      </c>
      <c r="QIM120" s="47">
        <f>241490000*33.33/100</f>
        <v>80488617</v>
      </c>
      <c r="QIN120" s="44">
        <v>25</v>
      </c>
      <c r="QIO120" s="47">
        <f>QIM120*0.75</f>
        <v>60366462.75</v>
      </c>
      <c r="QIP120" s="54">
        <f>QIL120+QIO120</f>
        <v>144118086.75</v>
      </c>
      <c r="QIQ120" s="54">
        <v>100000000</v>
      </c>
      <c r="QIR120" s="50" t="s">
        <v>40</v>
      </c>
      <c r="QIS120" s="124" t="s">
        <v>278</v>
      </c>
      <c r="QIT120" s="4">
        <v>45148</v>
      </c>
      <c r="QIU120" s="30" t="s">
        <v>277</v>
      </c>
      <c r="QIV120" s="42" t="s">
        <v>276</v>
      </c>
      <c r="QIW120" s="43">
        <v>9328249</v>
      </c>
      <c r="QIX120" s="43">
        <v>8992634</v>
      </c>
      <c r="QIY120" s="101" t="s">
        <v>18</v>
      </c>
      <c r="QIZ120" s="54">
        <f>335040000*33.33/100</f>
        <v>111668832</v>
      </c>
      <c r="QJA120" s="44">
        <v>25</v>
      </c>
      <c r="QJB120" s="54">
        <f>QIZ120*0.75</f>
        <v>83751624</v>
      </c>
      <c r="QJC120" s="47">
        <f>241490000*33.33/100</f>
        <v>80488617</v>
      </c>
      <c r="QJD120" s="44">
        <v>25</v>
      </c>
      <c r="QJE120" s="47">
        <f>QJC120*0.75</f>
        <v>60366462.75</v>
      </c>
      <c r="QJF120" s="54">
        <f>QJB120+QJE120</f>
        <v>144118086.75</v>
      </c>
      <c r="QJG120" s="54">
        <v>100000000</v>
      </c>
      <c r="QJH120" s="50" t="s">
        <v>40</v>
      </c>
      <c r="QJI120" s="124" t="s">
        <v>278</v>
      </c>
      <c r="QJJ120" s="4">
        <v>45148</v>
      </c>
      <c r="QJK120" s="30" t="s">
        <v>277</v>
      </c>
      <c r="QJL120" s="42" t="s">
        <v>276</v>
      </c>
      <c r="QJM120" s="43">
        <v>9328249</v>
      </c>
      <c r="QJN120" s="43">
        <v>8992634</v>
      </c>
      <c r="QJO120" s="101" t="s">
        <v>18</v>
      </c>
      <c r="QJP120" s="54">
        <f>335040000*33.33/100</f>
        <v>111668832</v>
      </c>
      <c r="QJQ120" s="44">
        <v>25</v>
      </c>
      <c r="QJR120" s="54">
        <f>QJP120*0.75</f>
        <v>83751624</v>
      </c>
      <c r="QJS120" s="47">
        <f>241490000*33.33/100</f>
        <v>80488617</v>
      </c>
      <c r="QJT120" s="44">
        <v>25</v>
      </c>
      <c r="QJU120" s="47">
        <f>QJS120*0.75</f>
        <v>60366462.75</v>
      </c>
      <c r="QJV120" s="54">
        <f>QJR120+QJU120</f>
        <v>144118086.75</v>
      </c>
      <c r="QJW120" s="54">
        <v>100000000</v>
      </c>
      <c r="QJX120" s="50" t="s">
        <v>40</v>
      </c>
      <c r="QJY120" s="124" t="s">
        <v>278</v>
      </c>
      <c r="QJZ120" s="4">
        <v>45148</v>
      </c>
      <c r="QKA120" s="30" t="s">
        <v>277</v>
      </c>
      <c r="QKB120" s="42" t="s">
        <v>276</v>
      </c>
      <c r="QKC120" s="43">
        <v>9328249</v>
      </c>
      <c r="QKD120" s="43">
        <v>8992634</v>
      </c>
      <c r="QKE120" s="101" t="s">
        <v>18</v>
      </c>
      <c r="QKF120" s="54">
        <f>335040000*33.33/100</f>
        <v>111668832</v>
      </c>
      <c r="QKG120" s="44">
        <v>25</v>
      </c>
      <c r="QKH120" s="54">
        <f>QKF120*0.75</f>
        <v>83751624</v>
      </c>
      <c r="QKI120" s="47">
        <f>241490000*33.33/100</f>
        <v>80488617</v>
      </c>
      <c r="QKJ120" s="44">
        <v>25</v>
      </c>
      <c r="QKK120" s="47">
        <f>QKI120*0.75</f>
        <v>60366462.75</v>
      </c>
      <c r="QKL120" s="54">
        <f>QKH120+QKK120</f>
        <v>144118086.75</v>
      </c>
      <c r="QKM120" s="54">
        <v>100000000</v>
      </c>
      <c r="QKN120" s="50" t="s">
        <v>40</v>
      </c>
      <c r="QKO120" s="124" t="s">
        <v>278</v>
      </c>
      <c r="QKP120" s="4">
        <v>45148</v>
      </c>
      <c r="QKQ120" s="30" t="s">
        <v>277</v>
      </c>
      <c r="QKR120" s="42" t="s">
        <v>276</v>
      </c>
      <c r="QKS120" s="43">
        <v>9328249</v>
      </c>
      <c r="QKT120" s="43">
        <v>8992634</v>
      </c>
      <c r="QKU120" s="101" t="s">
        <v>18</v>
      </c>
      <c r="QKV120" s="54">
        <f>335040000*33.33/100</f>
        <v>111668832</v>
      </c>
      <c r="QKW120" s="44">
        <v>25</v>
      </c>
      <c r="QKX120" s="54">
        <f>QKV120*0.75</f>
        <v>83751624</v>
      </c>
      <c r="QKY120" s="47">
        <f>241490000*33.33/100</f>
        <v>80488617</v>
      </c>
      <c r="QKZ120" s="44">
        <v>25</v>
      </c>
      <c r="QLA120" s="47">
        <f>QKY120*0.75</f>
        <v>60366462.75</v>
      </c>
      <c r="QLB120" s="54">
        <f>QKX120+QLA120</f>
        <v>144118086.75</v>
      </c>
      <c r="QLC120" s="54">
        <v>100000000</v>
      </c>
      <c r="QLD120" s="50" t="s">
        <v>40</v>
      </c>
      <c r="QLE120" s="124" t="s">
        <v>278</v>
      </c>
      <c r="QLF120" s="4">
        <v>45148</v>
      </c>
      <c r="QLG120" s="30" t="s">
        <v>277</v>
      </c>
      <c r="QLH120" s="42" t="s">
        <v>276</v>
      </c>
      <c r="QLI120" s="43">
        <v>9328249</v>
      </c>
      <c r="QLJ120" s="43">
        <v>8992634</v>
      </c>
      <c r="QLK120" s="101" t="s">
        <v>18</v>
      </c>
      <c r="QLL120" s="54">
        <f>335040000*33.33/100</f>
        <v>111668832</v>
      </c>
      <c r="QLM120" s="44">
        <v>25</v>
      </c>
      <c r="QLN120" s="54">
        <f>QLL120*0.75</f>
        <v>83751624</v>
      </c>
      <c r="QLO120" s="47">
        <f>241490000*33.33/100</f>
        <v>80488617</v>
      </c>
      <c r="QLP120" s="44">
        <v>25</v>
      </c>
      <c r="QLQ120" s="47">
        <f>QLO120*0.75</f>
        <v>60366462.75</v>
      </c>
      <c r="QLR120" s="54">
        <f>QLN120+QLQ120</f>
        <v>144118086.75</v>
      </c>
      <c r="QLS120" s="54">
        <v>100000000</v>
      </c>
      <c r="QLT120" s="50" t="s">
        <v>40</v>
      </c>
      <c r="QLU120" s="124" t="s">
        <v>278</v>
      </c>
      <c r="QLV120" s="4">
        <v>45148</v>
      </c>
      <c r="QLW120" s="30" t="s">
        <v>277</v>
      </c>
      <c r="QLX120" s="42" t="s">
        <v>276</v>
      </c>
      <c r="QLY120" s="43">
        <v>9328249</v>
      </c>
      <c r="QLZ120" s="43">
        <v>8992634</v>
      </c>
      <c r="QMA120" s="101" t="s">
        <v>18</v>
      </c>
      <c r="QMB120" s="54">
        <f>335040000*33.33/100</f>
        <v>111668832</v>
      </c>
      <c r="QMC120" s="44">
        <v>25</v>
      </c>
      <c r="QMD120" s="54">
        <f>QMB120*0.75</f>
        <v>83751624</v>
      </c>
      <c r="QME120" s="47">
        <f>241490000*33.33/100</f>
        <v>80488617</v>
      </c>
      <c r="QMF120" s="44">
        <v>25</v>
      </c>
      <c r="QMG120" s="47">
        <f>QME120*0.75</f>
        <v>60366462.75</v>
      </c>
      <c r="QMH120" s="54">
        <f>QMD120+QMG120</f>
        <v>144118086.75</v>
      </c>
      <c r="QMI120" s="54">
        <v>100000000</v>
      </c>
      <c r="QMJ120" s="50" t="s">
        <v>40</v>
      </c>
      <c r="QMK120" s="124" t="s">
        <v>278</v>
      </c>
      <c r="QML120" s="4">
        <v>45148</v>
      </c>
      <c r="QMM120" s="30" t="s">
        <v>277</v>
      </c>
      <c r="QMN120" s="42" t="s">
        <v>276</v>
      </c>
      <c r="QMO120" s="43">
        <v>9328249</v>
      </c>
      <c r="QMP120" s="43">
        <v>8992634</v>
      </c>
      <c r="QMQ120" s="101" t="s">
        <v>18</v>
      </c>
      <c r="QMR120" s="54">
        <f>335040000*33.33/100</f>
        <v>111668832</v>
      </c>
      <c r="QMS120" s="44">
        <v>25</v>
      </c>
      <c r="QMT120" s="54">
        <f>QMR120*0.75</f>
        <v>83751624</v>
      </c>
      <c r="QMU120" s="47">
        <f>241490000*33.33/100</f>
        <v>80488617</v>
      </c>
      <c r="QMV120" s="44">
        <v>25</v>
      </c>
      <c r="QMW120" s="47">
        <f>QMU120*0.75</f>
        <v>60366462.75</v>
      </c>
      <c r="QMX120" s="54">
        <f>QMT120+QMW120</f>
        <v>144118086.75</v>
      </c>
      <c r="QMY120" s="54">
        <v>100000000</v>
      </c>
      <c r="QMZ120" s="50" t="s">
        <v>40</v>
      </c>
      <c r="QNA120" s="124" t="s">
        <v>278</v>
      </c>
      <c r="QNB120" s="4">
        <v>45148</v>
      </c>
      <c r="QNC120" s="30" t="s">
        <v>277</v>
      </c>
      <c r="QND120" s="42" t="s">
        <v>276</v>
      </c>
      <c r="QNE120" s="43">
        <v>9328249</v>
      </c>
      <c r="QNF120" s="43">
        <v>8992634</v>
      </c>
      <c r="QNG120" s="101" t="s">
        <v>18</v>
      </c>
      <c r="QNH120" s="54">
        <f>335040000*33.33/100</f>
        <v>111668832</v>
      </c>
      <c r="QNI120" s="44">
        <v>25</v>
      </c>
      <c r="QNJ120" s="54">
        <f>QNH120*0.75</f>
        <v>83751624</v>
      </c>
      <c r="QNK120" s="47">
        <f>241490000*33.33/100</f>
        <v>80488617</v>
      </c>
      <c r="QNL120" s="44">
        <v>25</v>
      </c>
      <c r="QNM120" s="47">
        <f>QNK120*0.75</f>
        <v>60366462.75</v>
      </c>
      <c r="QNN120" s="54">
        <f>QNJ120+QNM120</f>
        <v>144118086.75</v>
      </c>
      <c r="QNO120" s="54">
        <v>100000000</v>
      </c>
      <c r="QNP120" s="50" t="s">
        <v>40</v>
      </c>
      <c r="QNQ120" s="124" t="s">
        <v>278</v>
      </c>
      <c r="QNR120" s="4">
        <v>45148</v>
      </c>
      <c r="QNS120" s="30" t="s">
        <v>277</v>
      </c>
      <c r="QNT120" s="42" t="s">
        <v>276</v>
      </c>
      <c r="QNU120" s="43">
        <v>9328249</v>
      </c>
      <c r="QNV120" s="43">
        <v>8992634</v>
      </c>
      <c r="QNW120" s="101" t="s">
        <v>18</v>
      </c>
      <c r="QNX120" s="54">
        <f>335040000*33.33/100</f>
        <v>111668832</v>
      </c>
      <c r="QNY120" s="44">
        <v>25</v>
      </c>
      <c r="QNZ120" s="54">
        <f>QNX120*0.75</f>
        <v>83751624</v>
      </c>
      <c r="QOA120" s="47">
        <f>241490000*33.33/100</f>
        <v>80488617</v>
      </c>
      <c r="QOB120" s="44">
        <v>25</v>
      </c>
      <c r="QOC120" s="47">
        <f>QOA120*0.75</f>
        <v>60366462.75</v>
      </c>
      <c r="QOD120" s="54">
        <f>QNZ120+QOC120</f>
        <v>144118086.75</v>
      </c>
      <c r="QOE120" s="54">
        <v>100000000</v>
      </c>
      <c r="QOF120" s="50" t="s">
        <v>40</v>
      </c>
      <c r="QOG120" s="124" t="s">
        <v>278</v>
      </c>
      <c r="QOH120" s="4">
        <v>45148</v>
      </c>
      <c r="QOI120" s="30" t="s">
        <v>277</v>
      </c>
      <c r="QOJ120" s="42" t="s">
        <v>276</v>
      </c>
      <c r="QOK120" s="43">
        <v>9328249</v>
      </c>
      <c r="QOL120" s="43">
        <v>8992634</v>
      </c>
      <c r="QOM120" s="101" t="s">
        <v>18</v>
      </c>
      <c r="QON120" s="54">
        <f>335040000*33.33/100</f>
        <v>111668832</v>
      </c>
      <c r="QOO120" s="44">
        <v>25</v>
      </c>
      <c r="QOP120" s="54">
        <f>QON120*0.75</f>
        <v>83751624</v>
      </c>
      <c r="QOQ120" s="47">
        <f>241490000*33.33/100</f>
        <v>80488617</v>
      </c>
      <c r="QOR120" s="44">
        <v>25</v>
      </c>
      <c r="QOS120" s="47">
        <f>QOQ120*0.75</f>
        <v>60366462.75</v>
      </c>
      <c r="QOT120" s="54">
        <f>QOP120+QOS120</f>
        <v>144118086.75</v>
      </c>
      <c r="QOU120" s="54">
        <v>100000000</v>
      </c>
      <c r="QOV120" s="50" t="s">
        <v>40</v>
      </c>
      <c r="QOW120" s="124" t="s">
        <v>278</v>
      </c>
      <c r="QOX120" s="4">
        <v>45148</v>
      </c>
      <c r="QOY120" s="30" t="s">
        <v>277</v>
      </c>
      <c r="QOZ120" s="42" t="s">
        <v>276</v>
      </c>
      <c r="QPA120" s="43">
        <v>9328249</v>
      </c>
      <c r="QPB120" s="43">
        <v>8992634</v>
      </c>
      <c r="QPC120" s="101" t="s">
        <v>18</v>
      </c>
      <c r="QPD120" s="54">
        <f>335040000*33.33/100</f>
        <v>111668832</v>
      </c>
      <c r="QPE120" s="44">
        <v>25</v>
      </c>
      <c r="QPF120" s="54">
        <f>QPD120*0.75</f>
        <v>83751624</v>
      </c>
      <c r="QPG120" s="47">
        <f>241490000*33.33/100</f>
        <v>80488617</v>
      </c>
      <c r="QPH120" s="44">
        <v>25</v>
      </c>
      <c r="QPI120" s="47">
        <f>QPG120*0.75</f>
        <v>60366462.75</v>
      </c>
      <c r="QPJ120" s="54">
        <f>QPF120+QPI120</f>
        <v>144118086.75</v>
      </c>
      <c r="QPK120" s="54">
        <v>100000000</v>
      </c>
      <c r="QPL120" s="50" t="s">
        <v>40</v>
      </c>
      <c r="QPM120" s="124" t="s">
        <v>278</v>
      </c>
      <c r="QPN120" s="4">
        <v>45148</v>
      </c>
      <c r="QPO120" s="30" t="s">
        <v>277</v>
      </c>
      <c r="QPP120" s="42" t="s">
        <v>276</v>
      </c>
      <c r="QPQ120" s="43">
        <v>9328249</v>
      </c>
      <c r="QPR120" s="43">
        <v>8992634</v>
      </c>
      <c r="QPS120" s="101" t="s">
        <v>18</v>
      </c>
      <c r="QPT120" s="54">
        <f>335040000*33.33/100</f>
        <v>111668832</v>
      </c>
      <c r="QPU120" s="44">
        <v>25</v>
      </c>
      <c r="QPV120" s="54">
        <f>QPT120*0.75</f>
        <v>83751624</v>
      </c>
      <c r="QPW120" s="47">
        <f>241490000*33.33/100</f>
        <v>80488617</v>
      </c>
      <c r="QPX120" s="44">
        <v>25</v>
      </c>
      <c r="QPY120" s="47">
        <f>QPW120*0.75</f>
        <v>60366462.75</v>
      </c>
      <c r="QPZ120" s="54">
        <f>QPV120+QPY120</f>
        <v>144118086.75</v>
      </c>
      <c r="QQA120" s="54">
        <v>100000000</v>
      </c>
      <c r="QQB120" s="50" t="s">
        <v>40</v>
      </c>
      <c r="QQC120" s="124" t="s">
        <v>278</v>
      </c>
      <c r="QQD120" s="4">
        <v>45148</v>
      </c>
      <c r="QQE120" s="30" t="s">
        <v>277</v>
      </c>
      <c r="QQF120" s="42" t="s">
        <v>276</v>
      </c>
      <c r="QQG120" s="43">
        <v>9328249</v>
      </c>
      <c r="QQH120" s="43">
        <v>8992634</v>
      </c>
      <c r="QQI120" s="101" t="s">
        <v>18</v>
      </c>
      <c r="QQJ120" s="54">
        <f>335040000*33.33/100</f>
        <v>111668832</v>
      </c>
      <c r="QQK120" s="44">
        <v>25</v>
      </c>
      <c r="QQL120" s="54">
        <f>QQJ120*0.75</f>
        <v>83751624</v>
      </c>
      <c r="QQM120" s="47">
        <f>241490000*33.33/100</f>
        <v>80488617</v>
      </c>
      <c r="QQN120" s="44">
        <v>25</v>
      </c>
      <c r="QQO120" s="47">
        <f>QQM120*0.75</f>
        <v>60366462.75</v>
      </c>
      <c r="QQP120" s="54">
        <f>QQL120+QQO120</f>
        <v>144118086.75</v>
      </c>
      <c r="QQQ120" s="54">
        <v>100000000</v>
      </c>
      <c r="QQR120" s="50" t="s">
        <v>40</v>
      </c>
      <c r="QQS120" s="124" t="s">
        <v>278</v>
      </c>
      <c r="QQT120" s="4">
        <v>45148</v>
      </c>
      <c r="QQU120" s="30" t="s">
        <v>277</v>
      </c>
      <c r="QQV120" s="42" t="s">
        <v>276</v>
      </c>
      <c r="QQW120" s="43">
        <v>9328249</v>
      </c>
      <c r="QQX120" s="43">
        <v>8992634</v>
      </c>
      <c r="QQY120" s="101" t="s">
        <v>18</v>
      </c>
      <c r="QQZ120" s="54">
        <f>335040000*33.33/100</f>
        <v>111668832</v>
      </c>
      <c r="QRA120" s="44">
        <v>25</v>
      </c>
      <c r="QRB120" s="54">
        <f>QQZ120*0.75</f>
        <v>83751624</v>
      </c>
      <c r="QRC120" s="47">
        <f>241490000*33.33/100</f>
        <v>80488617</v>
      </c>
      <c r="QRD120" s="44">
        <v>25</v>
      </c>
      <c r="QRE120" s="47">
        <f>QRC120*0.75</f>
        <v>60366462.75</v>
      </c>
      <c r="QRF120" s="54">
        <f>QRB120+QRE120</f>
        <v>144118086.75</v>
      </c>
      <c r="QRG120" s="54">
        <v>100000000</v>
      </c>
      <c r="QRH120" s="50" t="s">
        <v>40</v>
      </c>
      <c r="QRI120" s="124" t="s">
        <v>278</v>
      </c>
      <c r="QRJ120" s="4">
        <v>45148</v>
      </c>
      <c r="QRK120" s="30" t="s">
        <v>277</v>
      </c>
      <c r="QRL120" s="42" t="s">
        <v>276</v>
      </c>
      <c r="QRM120" s="43">
        <v>9328249</v>
      </c>
      <c r="QRN120" s="43">
        <v>8992634</v>
      </c>
      <c r="QRO120" s="101" t="s">
        <v>18</v>
      </c>
      <c r="QRP120" s="54">
        <f>335040000*33.33/100</f>
        <v>111668832</v>
      </c>
      <c r="QRQ120" s="44">
        <v>25</v>
      </c>
      <c r="QRR120" s="54">
        <f>QRP120*0.75</f>
        <v>83751624</v>
      </c>
      <c r="QRS120" s="47">
        <f>241490000*33.33/100</f>
        <v>80488617</v>
      </c>
      <c r="QRT120" s="44">
        <v>25</v>
      </c>
      <c r="QRU120" s="47">
        <f>QRS120*0.75</f>
        <v>60366462.75</v>
      </c>
      <c r="QRV120" s="54">
        <f>QRR120+QRU120</f>
        <v>144118086.75</v>
      </c>
      <c r="QRW120" s="54">
        <v>100000000</v>
      </c>
      <c r="QRX120" s="50" t="s">
        <v>40</v>
      </c>
      <c r="QRY120" s="124" t="s">
        <v>278</v>
      </c>
      <c r="QRZ120" s="4">
        <v>45148</v>
      </c>
      <c r="QSA120" s="30" t="s">
        <v>277</v>
      </c>
      <c r="QSB120" s="42" t="s">
        <v>276</v>
      </c>
      <c r="QSC120" s="43">
        <v>9328249</v>
      </c>
      <c r="QSD120" s="43">
        <v>8992634</v>
      </c>
      <c r="QSE120" s="101" t="s">
        <v>18</v>
      </c>
      <c r="QSF120" s="54">
        <f>335040000*33.33/100</f>
        <v>111668832</v>
      </c>
      <c r="QSG120" s="44">
        <v>25</v>
      </c>
      <c r="QSH120" s="54">
        <f>QSF120*0.75</f>
        <v>83751624</v>
      </c>
      <c r="QSI120" s="47">
        <f>241490000*33.33/100</f>
        <v>80488617</v>
      </c>
      <c r="QSJ120" s="44">
        <v>25</v>
      </c>
      <c r="QSK120" s="47">
        <f>QSI120*0.75</f>
        <v>60366462.75</v>
      </c>
      <c r="QSL120" s="54">
        <f>QSH120+QSK120</f>
        <v>144118086.75</v>
      </c>
      <c r="QSM120" s="54">
        <v>100000000</v>
      </c>
      <c r="QSN120" s="50" t="s">
        <v>40</v>
      </c>
      <c r="QSO120" s="124" t="s">
        <v>278</v>
      </c>
      <c r="QSP120" s="4">
        <v>45148</v>
      </c>
      <c r="QSQ120" s="30" t="s">
        <v>277</v>
      </c>
      <c r="QSR120" s="42" t="s">
        <v>276</v>
      </c>
      <c r="QSS120" s="43">
        <v>9328249</v>
      </c>
      <c r="QST120" s="43">
        <v>8992634</v>
      </c>
      <c r="QSU120" s="101" t="s">
        <v>18</v>
      </c>
      <c r="QSV120" s="54">
        <f>335040000*33.33/100</f>
        <v>111668832</v>
      </c>
      <c r="QSW120" s="44">
        <v>25</v>
      </c>
      <c r="QSX120" s="54">
        <f>QSV120*0.75</f>
        <v>83751624</v>
      </c>
      <c r="QSY120" s="47">
        <f>241490000*33.33/100</f>
        <v>80488617</v>
      </c>
      <c r="QSZ120" s="44">
        <v>25</v>
      </c>
      <c r="QTA120" s="47">
        <f>QSY120*0.75</f>
        <v>60366462.75</v>
      </c>
      <c r="QTB120" s="54">
        <f>QSX120+QTA120</f>
        <v>144118086.75</v>
      </c>
      <c r="QTC120" s="54">
        <v>100000000</v>
      </c>
      <c r="QTD120" s="50" t="s">
        <v>40</v>
      </c>
      <c r="QTE120" s="124" t="s">
        <v>278</v>
      </c>
      <c r="QTF120" s="4">
        <v>45148</v>
      </c>
      <c r="QTG120" s="30" t="s">
        <v>277</v>
      </c>
      <c r="QTH120" s="42" t="s">
        <v>276</v>
      </c>
      <c r="QTI120" s="43">
        <v>9328249</v>
      </c>
      <c r="QTJ120" s="43">
        <v>8992634</v>
      </c>
      <c r="QTK120" s="101" t="s">
        <v>18</v>
      </c>
      <c r="QTL120" s="54">
        <f>335040000*33.33/100</f>
        <v>111668832</v>
      </c>
      <c r="QTM120" s="44">
        <v>25</v>
      </c>
      <c r="QTN120" s="54">
        <f>QTL120*0.75</f>
        <v>83751624</v>
      </c>
      <c r="QTO120" s="47">
        <f>241490000*33.33/100</f>
        <v>80488617</v>
      </c>
      <c r="QTP120" s="44">
        <v>25</v>
      </c>
      <c r="QTQ120" s="47">
        <f>QTO120*0.75</f>
        <v>60366462.75</v>
      </c>
      <c r="QTR120" s="54">
        <f>QTN120+QTQ120</f>
        <v>144118086.75</v>
      </c>
      <c r="QTS120" s="54">
        <v>100000000</v>
      </c>
      <c r="QTT120" s="50" t="s">
        <v>40</v>
      </c>
      <c r="QTU120" s="124" t="s">
        <v>278</v>
      </c>
      <c r="QTV120" s="4">
        <v>45148</v>
      </c>
      <c r="QTW120" s="30" t="s">
        <v>277</v>
      </c>
      <c r="QTX120" s="42" t="s">
        <v>276</v>
      </c>
      <c r="QTY120" s="43">
        <v>9328249</v>
      </c>
      <c r="QTZ120" s="43">
        <v>8992634</v>
      </c>
      <c r="QUA120" s="101" t="s">
        <v>18</v>
      </c>
      <c r="QUB120" s="54">
        <f>335040000*33.33/100</f>
        <v>111668832</v>
      </c>
      <c r="QUC120" s="44">
        <v>25</v>
      </c>
      <c r="QUD120" s="54">
        <f>QUB120*0.75</f>
        <v>83751624</v>
      </c>
      <c r="QUE120" s="47">
        <f>241490000*33.33/100</f>
        <v>80488617</v>
      </c>
      <c r="QUF120" s="44">
        <v>25</v>
      </c>
      <c r="QUG120" s="47">
        <f>QUE120*0.75</f>
        <v>60366462.75</v>
      </c>
      <c r="QUH120" s="54">
        <f>QUD120+QUG120</f>
        <v>144118086.75</v>
      </c>
      <c r="QUI120" s="54">
        <v>100000000</v>
      </c>
      <c r="QUJ120" s="50" t="s">
        <v>40</v>
      </c>
      <c r="QUK120" s="124" t="s">
        <v>278</v>
      </c>
      <c r="QUL120" s="4">
        <v>45148</v>
      </c>
      <c r="QUM120" s="30" t="s">
        <v>277</v>
      </c>
      <c r="QUN120" s="42" t="s">
        <v>276</v>
      </c>
      <c r="QUO120" s="43">
        <v>9328249</v>
      </c>
      <c r="QUP120" s="43">
        <v>8992634</v>
      </c>
      <c r="QUQ120" s="101" t="s">
        <v>18</v>
      </c>
      <c r="QUR120" s="54">
        <f>335040000*33.33/100</f>
        <v>111668832</v>
      </c>
      <c r="QUS120" s="44">
        <v>25</v>
      </c>
      <c r="QUT120" s="54">
        <f>QUR120*0.75</f>
        <v>83751624</v>
      </c>
      <c r="QUU120" s="47">
        <f>241490000*33.33/100</f>
        <v>80488617</v>
      </c>
      <c r="QUV120" s="44">
        <v>25</v>
      </c>
      <c r="QUW120" s="47">
        <f>QUU120*0.75</f>
        <v>60366462.75</v>
      </c>
      <c r="QUX120" s="54">
        <f>QUT120+QUW120</f>
        <v>144118086.75</v>
      </c>
      <c r="QUY120" s="54">
        <v>100000000</v>
      </c>
      <c r="QUZ120" s="50" t="s">
        <v>40</v>
      </c>
      <c r="QVA120" s="124" t="s">
        <v>278</v>
      </c>
      <c r="QVB120" s="4">
        <v>45148</v>
      </c>
      <c r="QVC120" s="30" t="s">
        <v>277</v>
      </c>
      <c r="QVD120" s="42" t="s">
        <v>276</v>
      </c>
      <c r="QVE120" s="43">
        <v>9328249</v>
      </c>
      <c r="QVF120" s="43">
        <v>8992634</v>
      </c>
      <c r="QVG120" s="101" t="s">
        <v>18</v>
      </c>
      <c r="QVH120" s="54">
        <f>335040000*33.33/100</f>
        <v>111668832</v>
      </c>
      <c r="QVI120" s="44">
        <v>25</v>
      </c>
      <c r="QVJ120" s="54">
        <f>QVH120*0.75</f>
        <v>83751624</v>
      </c>
      <c r="QVK120" s="47">
        <f>241490000*33.33/100</f>
        <v>80488617</v>
      </c>
      <c r="QVL120" s="44">
        <v>25</v>
      </c>
      <c r="QVM120" s="47">
        <f>QVK120*0.75</f>
        <v>60366462.75</v>
      </c>
      <c r="QVN120" s="54">
        <f>QVJ120+QVM120</f>
        <v>144118086.75</v>
      </c>
      <c r="QVO120" s="54">
        <v>100000000</v>
      </c>
      <c r="QVP120" s="50" t="s">
        <v>40</v>
      </c>
      <c r="QVQ120" s="124" t="s">
        <v>278</v>
      </c>
      <c r="QVR120" s="4">
        <v>45148</v>
      </c>
      <c r="QVS120" s="30" t="s">
        <v>277</v>
      </c>
      <c r="QVT120" s="42" t="s">
        <v>276</v>
      </c>
      <c r="QVU120" s="43">
        <v>9328249</v>
      </c>
      <c r="QVV120" s="43">
        <v>8992634</v>
      </c>
      <c r="QVW120" s="101" t="s">
        <v>18</v>
      </c>
      <c r="QVX120" s="54">
        <f>335040000*33.33/100</f>
        <v>111668832</v>
      </c>
      <c r="QVY120" s="44">
        <v>25</v>
      </c>
      <c r="QVZ120" s="54">
        <f>QVX120*0.75</f>
        <v>83751624</v>
      </c>
      <c r="QWA120" s="47">
        <f>241490000*33.33/100</f>
        <v>80488617</v>
      </c>
      <c r="QWB120" s="44">
        <v>25</v>
      </c>
      <c r="QWC120" s="47">
        <f>QWA120*0.75</f>
        <v>60366462.75</v>
      </c>
      <c r="QWD120" s="54">
        <f>QVZ120+QWC120</f>
        <v>144118086.75</v>
      </c>
      <c r="QWE120" s="54">
        <v>100000000</v>
      </c>
      <c r="QWF120" s="50" t="s">
        <v>40</v>
      </c>
      <c r="QWG120" s="124" t="s">
        <v>278</v>
      </c>
      <c r="QWH120" s="4">
        <v>45148</v>
      </c>
      <c r="QWI120" s="30" t="s">
        <v>277</v>
      </c>
      <c r="QWJ120" s="42" t="s">
        <v>276</v>
      </c>
      <c r="QWK120" s="43">
        <v>9328249</v>
      </c>
      <c r="QWL120" s="43">
        <v>8992634</v>
      </c>
      <c r="QWM120" s="101" t="s">
        <v>18</v>
      </c>
      <c r="QWN120" s="54">
        <f>335040000*33.33/100</f>
        <v>111668832</v>
      </c>
      <c r="QWO120" s="44">
        <v>25</v>
      </c>
      <c r="QWP120" s="54">
        <f>QWN120*0.75</f>
        <v>83751624</v>
      </c>
      <c r="QWQ120" s="47">
        <f>241490000*33.33/100</f>
        <v>80488617</v>
      </c>
      <c r="QWR120" s="44">
        <v>25</v>
      </c>
      <c r="QWS120" s="47">
        <f>QWQ120*0.75</f>
        <v>60366462.75</v>
      </c>
      <c r="QWT120" s="54">
        <f>QWP120+QWS120</f>
        <v>144118086.75</v>
      </c>
      <c r="QWU120" s="54">
        <v>100000000</v>
      </c>
      <c r="QWV120" s="50" t="s">
        <v>40</v>
      </c>
      <c r="QWW120" s="124" t="s">
        <v>278</v>
      </c>
      <c r="QWX120" s="4">
        <v>45148</v>
      </c>
      <c r="QWY120" s="30" t="s">
        <v>277</v>
      </c>
      <c r="QWZ120" s="42" t="s">
        <v>276</v>
      </c>
      <c r="QXA120" s="43">
        <v>9328249</v>
      </c>
      <c r="QXB120" s="43">
        <v>8992634</v>
      </c>
      <c r="QXC120" s="101" t="s">
        <v>18</v>
      </c>
      <c r="QXD120" s="54">
        <f>335040000*33.33/100</f>
        <v>111668832</v>
      </c>
      <c r="QXE120" s="44">
        <v>25</v>
      </c>
      <c r="QXF120" s="54">
        <f>QXD120*0.75</f>
        <v>83751624</v>
      </c>
      <c r="QXG120" s="47">
        <f>241490000*33.33/100</f>
        <v>80488617</v>
      </c>
      <c r="QXH120" s="44">
        <v>25</v>
      </c>
      <c r="QXI120" s="47">
        <f>QXG120*0.75</f>
        <v>60366462.75</v>
      </c>
      <c r="QXJ120" s="54">
        <f>QXF120+QXI120</f>
        <v>144118086.75</v>
      </c>
      <c r="QXK120" s="54">
        <v>100000000</v>
      </c>
      <c r="QXL120" s="50" t="s">
        <v>40</v>
      </c>
      <c r="QXM120" s="124" t="s">
        <v>278</v>
      </c>
      <c r="QXN120" s="4">
        <v>45148</v>
      </c>
      <c r="QXO120" s="30" t="s">
        <v>277</v>
      </c>
      <c r="QXP120" s="42" t="s">
        <v>276</v>
      </c>
      <c r="QXQ120" s="43">
        <v>9328249</v>
      </c>
      <c r="QXR120" s="43">
        <v>8992634</v>
      </c>
      <c r="QXS120" s="101" t="s">
        <v>18</v>
      </c>
      <c r="QXT120" s="54">
        <f>335040000*33.33/100</f>
        <v>111668832</v>
      </c>
      <c r="QXU120" s="44">
        <v>25</v>
      </c>
      <c r="QXV120" s="54">
        <f>QXT120*0.75</f>
        <v>83751624</v>
      </c>
      <c r="QXW120" s="47">
        <f>241490000*33.33/100</f>
        <v>80488617</v>
      </c>
      <c r="QXX120" s="44">
        <v>25</v>
      </c>
      <c r="QXY120" s="47">
        <f>QXW120*0.75</f>
        <v>60366462.75</v>
      </c>
      <c r="QXZ120" s="54">
        <f>QXV120+QXY120</f>
        <v>144118086.75</v>
      </c>
      <c r="QYA120" s="54">
        <v>100000000</v>
      </c>
      <c r="QYB120" s="50" t="s">
        <v>40</v>
      </c>
      <c r="QYC120" s="124" t="s">
        <v>278</v>
      </c>
      <c r="QYD120" s="4">
        <v>45148</v>
      </c>
      <c r="QYE120" s="30" t="s">
        <v>277</v>
      </c>
      <c r="QYF120" s="42" t="s">
        <v>276</v>
      </c>
      <c r="QYG120" s="43">
        <v>9328249</v>
      </c>
      <c r="QYH120" s="43">
        <v>8992634</v>
      </c>
      <c r="QYI120" s="101" t="s">
        <v>18</v>
      </c>
      <c r="QYJ120" s="54">
        <f>335040000*33.33/100</f>
        <v>111668832</v>
      </c>
      <c r="QYK120" s="44">
        <v>25</v>
      </c>
      <c r="QYL120" s="54">
        <f>QYJ120*0.75</f>
        <v>83751624</v>
      </c>
      <c r="QYM120" s="47">
        <f>241490000*33.33/100</f>
        <v>80488617</v>
      </c>
      <c r="QYN120" s="44">
        <v>25</v>
      </c>
      <c r="QYO120" s="47">
        <f>QYM120*0.75</f>
        <v>60366462.75</v>
      </c>
      <c r="QYP120" s="54">
        <f>QYL120+QYO120</f>
        <v>144118086.75</v>
      </c>
      <c r="QYQ120" s="54">
        <v>100000000</v>
      </c>
      <c r="QYR120" s="50" t="s">
        <v>40</v>
      </c>
      <c r="QYS120" s="124" t="s">
        <v>278</v>
      </c>
      <c r="QYT120" s="4">
        <v>45148</v>
      </c>
      <c r="QYU120" s="30" t="s">
        <v>277</v>
      </c>
      <c r="QYV120" s="42" t="s">
        <v>276</v>
      </c>
      <c r="QYW120" s="43">
        <v>9328249</v>
      </c>
      <c r="QYX120" s="43">
        <v>8992634</v>
      </c>
      <c r="QYY120" s="101" t="s">
        <v>18</v>
      </c>
      <c r="QYZ120" s="54">
        <f>335040000*33.33/100</f>
        <v>111668832</v>
      </c>
      <c r="QZA120" s="44">
        <v>25</v>
      </c>
      <c r="QZB120" s="54">
        <f>QYZ120*0.75</f>
        <v>83751624</v>
      </c>
      <c r="QZC120" s="47">
        <f>241490000*33.33/100</f>
        <v>80488617</v>
      </c>
      <c r="QZD120" s="44">
        <v>25</v>
      </c>
      <c r="QZE120" s="47">
        <f>QZC120*0.75</f>
        <v>60366462.75</v>
      </c>
      <c r="QZF120" s="54">
        <f>QZB120+QZE120</f>
        <v>144118086.75</v>
      </c>
      <c r="QZG120" s="54">
        <v>100000000</v>
      </c>
      <c r="QZH120" s="50" t="s">
        <v>40</v>
      </c>
      <c r="QZI120" s="124" t="s">
        <v>278</v>
      </c>
      <c r="QZJ120" s="4">
        <v>45148</v>
      </c>
      <c r="QZK120" s="30" t="s">
        <v>277</v>
      </c>
      <c r="QZL120" s="42" t="s">
        <v>276</v>
      </c>
      <c r="QZM120" s="43">
        <v>9328249</v>
      </c>
      <c r="QZN120" s="43">
        <v>8992634</v>
      </c>
      <c r="QZO120" s="101" t="s">
        <v>18</v>
      </c>
      <c r="QZP120" s="54">
        <f>335040000*33.33/100</f>
        <v>111668832</v>
      </c>
      <c r="QZQ120" s="44">
        <v>25</v>
      </c>
      <c r="QZR120" s="54">
        <f>QZP120*0.75</f>
        <v>83751624</v>
      </c>
      <c r="QZS120" s="47">
        <f>241490000*33.33/100</f>
        <v>80488617</v>
      </c>
      <c r="QZT120" s="44">
        <v>25</v>
      </c>
      <c r="QZU120" s="47">
        <f>QZS120*0.75</f>
        <v>60366462.75</v>
      </c>
      <c r="QZV120" s="54">
        <f>QZR120+QZU120</f>
        <v>144118086.75</v>
      </c>
      <c r="QZW120" s="54">
        <v>100000000</v>
      </c>
      <c r="QZX120" s="50" t="s">
        <v>40</v>
      </c>
      <c r="QZY120" s="124" t="s">
        <v>278</v>
      </c>
      <c r="QZZ120" s="4">
        <v>45148</v>
      </c>
      <c r="RAA120" s="30" t="s">
        <v>277</v>
      </c>
      <c r="RAB120" s="42" t="s">
        <v>276</v>
      </c>
      <c r="RAC120" s="43">
        <v>9328249</v>
      </c>
      <c r="RAD120" s="43">
        <v>8992634</v>
      </c>
      <c r="RAE120" s="101" t="s">
        <v>18</v>
      </c>
      <c r="RAF120" s="54">
        <f>335040000*33.33/100</f>
        <v>111668832</v>
      </c>
      <c r="RAG120" s="44">
        <v>25</v>
      </c>
      <c r="RAH120" s="54">
        <f>RAF120*0.75</f>
        <v>83751624</v>
      </c>
      <c r="RAI120" s="47">
        <f>241490000*33.33/100</f>
        <v>80488617</v>
      </c>
      <c r="RAJ120" s="44">
        <v>25</v>
      </c>
      <c r="RAK120" s="47">
        <f>RAI120*0.75</f>
        <v>60366462.75</v>
      </c>
      <c r="RAL120" s="54">
        <f>RAH120+RAK120</f>
        <v>144118086.75</v>
      </c>
      <c r="RAM120" s="54">
        <v>100000000</v>
      </c>
      <c r="RAN120" s="50" t="s">
        <v>40</v>
      </c>
      <c r="RAO120" s="124" t="s">
        <v>278</v>
      </c>
      <c r="RAP120" s="4">
        <v>45148</v>
      </c>
      <c r="RAQ120" s="30" t="s">
        <v>277</v>
      </c>
      <c r="RAR120" s="42" t="s">
        <v>276</v>
      </c>
      <c r="RAS120" s="43">
        <v>9328249</v>
      </c>
      <c r="RAT120" s="43">
        <v>8992634</v>
      </c>
      <c r="RAU120" s="101" t="s">
        <v>18</v>
      </c>
      <c r="RAV120" s="54">
        <f>335040000*33.33/100</f>
        <v>111668832</v>
      </c>
      <c r="RAW120" s="44">
        <v>25</v>
      </c>
      <c r="RAX120" s="54">
        <f>RAV120*0.75</f>
        <v>83751624</v>
      </c>
      <c r="RAY120" s="47">
        <f>241490000*33.33/100</f>
        <v>80488617</v>
      </c>
      <c r="RAZ120" s="44">
        <v>25</v>
      </c>
      <c r="RBA120" s="47">
        <f>RAY120*0.75</f>
        <v>60366462.75</v>
      </c>
      <c r="RBB120" s="54">
        <f>RAX120+RBA120</f>
        <v>144118086.75</v>
      </c>
      <c r="RBC120" s="54">
        <v>100000000</v>
      </c>
      <c r="RBD120" s="50" t="s">
        <v>40</v>
      </c>
      <c r="RBE120" s="124" t="s">
        <v>278</v>
      </c>
      <c r="RBF120" s="4">
        <v>45148</v>
      </c>
      <c r="RBG120" s="30" t="s">
        <v>277</v>
      </c>
      <c r="RBH120" s="42" t="s">
        <v>276</v>
      </c>
      <c r="RBI120" s="43">
        <v>9328249</v>
      </c>
      <c r="RBJ120" s="43">
        <v>8992634</v>
      </c>
      <c r="RBK120" s="101" t="s">
        <v>18</v>
      </c>
      <c r="RBL120" s="54">
        <f>335040000*33.33/100</f>
        <v>111668832</v>
      </c>
      <c r="RBM120" s="44">
        <v>25</v>
      </c>
      <c r="RBN120" s="54">
        <f>RBL120*0.75</f>
        <v>83751624</v>
      </c>
      <c r="RBO120" s="47">
        <f>241490000*33.33/100</f>
        <v>80488617</v>
      </c>
      <c r="RBP120" s="44">
        <v>25</v>
      </c>
      <c r="RBQ120" s="47">
        <f>RBO120*0.75</f>
        <v>60366462.75</v>
      </c>
      <c r="RBR120" s="54">
        <f>RBN120+RBQ120</f>
        <v>144118086.75</v>
      </c>
      <c r="RBS120" s="54">
        <v>100000000</v>
      </c>
      <c r="RBT120" s="50" t="s">
        <v>40</v>
      </c>
      <c r="RBU120" s="124" t="s">
        <v>278</v>
      </c>
      <c r="RBV120" s="4">
        <v>45148</v>
      </c>
      <c r="RBW120" s="30" t="s">
        <v>277</v>
      </c>
      <c r="RBX120" s="42" t="s">
        <v>276</v>
      </c>
      <c r="RBY120" s="43">
        <v>9328249</v>
      </c>
      <c r="RBZ120" s="43">
        <v>8992634</v>
      </c>
      <c r="RCA120" s="101" t="s">
        <v>18</v>
      </c>
      <c r="RCB120" s="54">
        <f>335040000*33.33/100</f>
        <v>111668832</v>
      </c>
      <c r="RCC120" s="44">
        <v>25</v>
      </c>
      <c r="RCD120" s="54">
        <f>RCB120*0.75</f>
        <v>83751624</v>
      </c>
      <c r="RCE120" s="47">
        <f>241490000*33.33/100</f>
        <v>80488617</v>
      </c>
      <c r="RCF120" s="44">
        <v>25</v>
      </c>
      <c r="RCG120" s="47">
        <f>RCE120*0.75</f>
        <v>60366462.75</v>
      </c>
      <c r="RCH120" s="54">
        <f>RCD120+RCG120</f>
        <v>144118086.75</v>
      </c>
      <c r="RCI120" s="54">
        <v>100000000</v>
      </c>
      <c r="RCJ120" s="50" t="s">
        <v>40</v>
      </c>
      <c r="RCK120" s="124" t="s">
        <v>278</v>
      </c>
      <c r="RCL120" s="4">
        <v>45148</v>
      </c>
      <c r="RCM120" s="30" t="s">
        <v>277</v>
      </c>
      <c r="RCN120" s="42" t="s">
        <v>276</v>
      </c>
      <c r="RCO120" s="43">
        <v>9328249</v>
      </c>
      <c r="RCP120" s="43">
        <v>8992634</v>
      </c>
      <c r="RCQ120" s="101" t="s">
        <v>18</v>
      </c>
      <c r="RCR120" s="54">
        <f>335040000*33.33/100</f>
        <v>111668832</v>
      </c>
      <c r="RCS120" s="44">
        <v>25</v>
      </c>
      <c r="RCT120" s="54">
        <f>RCR120*0.75</f>
        <v>83751624</v>
      </c>
      <c r="RCU120" s="47">
        <f>241490000*33.33/100</f>
        <v>80488617</v>
      </c>
      <c r="RCV120" s="44">
        <v>25</v>
      </c>
      <c r="RCW120" s="47">
        <f>RCU120*0.75</f>
        <v>60366462.75</v>
      </c>
      <c r="RCX120" s="54">
        <f>RCT120+RCW120</f>
        <v>144118086.75</v>
      </c>
      <c r="RCY120" s="54">
        <v>100000000</v>
      </c>
      <c r="RCZ120" s="50" t="s">
        <v>40</v>
      </c>
      <c r="RDA120" s="124" t="s">
        <v>278</v>
      </c>
      <c r="RDB120" s="4">
        <v>45148</v>
      </c>
      <c r="RDC120" s="30" t="s">
        <v>277</v>
      </c>
      <c r="RDD120" s="42" t="s">
        <v>276</v>
      </c>
      <c r="RDE120" s="43">
        <v>9328249</v>
      </c>
      <c r="RDF120" s="43">
        <v>8992634</v>
      </c>
      <c r="RDG120" s="101" t="s">
        <v>18</v>
      </c>
      <c r="RDH120" s="54">
        <f>335040000*33.33/100</f>
        <v>111668832</v>
      </c>
      <c r="RDI120" s="44">
        <v>25</v>
      </c>
      <c r="RDJ120" s="54">
        <f>RDH120*0.75</f>
        <v>83751624</v>
      </c>
      <c r="RDK120" s="47">
        <f>241490000*33.33/100</f>
        <v>80488617</v>
      </c>
      <c r="RDL120" s="44">
        <v>25</v>
      </c>
      <c r="RDM120" s="47">
        <f>RDK120*0.75</f>
        <v>60366462.75</v>
      </c>
      <c r="RDN120" s="54">
        <f>RDJ120+RDM120</f>
        <v>144118086.75</v>
      </c>
      <c r="RDO120" s="54">
        <v>100000000</v>
      </c>
      <c r="RDP120" s="50" t="s">
        <v>40</v>
      </c>
      <c r="RDQ120" s="124" t="s">
        <v>278</v>
      </c>
      <c r="RDR120" s="4">
        <v>45148</v>
      </c>
      <c r="RDS120" s="30" t="s">
        <v>277</v>
      </c>
      <c r="RDT120" s="42" t="s">
        <v>276</v>
      </c>
      <c r="RDU120" s="43">
        <v>9328249</v>
      </c>
      <c r="RDV120" s="43">
        <v>8992634</v>
      </c>
      <c r="RDW120" s="101" t="s">
        <v>18</v>
      </c>
      <c r="RDX120" s="54">
        <f>335040000*33.33/100</f>
        <v>111668832</v>
      </c>
      <c r="RDY120" s="44">
        <v>25</v>
      </c>
      <c r="RDZ120" s="54">
        <f>RDX120*0.75</f>
        <v>83751624</v>
      </c>
      <c r="REA120" s="47">
        <f>241490000*33.33/100</f>
        <v>80488617</v>
      </c>
      <c r="REB120" s="44">
        <v>25</v>
      </c>
      <c r="REC120" s="47">
        <f>REA120*0.75</f>
        <v>60366462.75</v>
      </c>
      <c r="RED120" s="54">
        <f>RDZ120+REC120</f>
        <v>144118086.75</v>
      </c>
      <c r="REE120" s="54">
        <v>100000000</v>
      </c>
      <c r="REF120" s="50" t="s">
        <v>40</v>
      </c>
      <c r="REG120" s="124" t="s">
        <v>278</v>
      </c>
      <c r="REH120" s="4">
        <v>45148</v>
      </c>
      <c r="REI120" s="30" t="s">
        <v>277</v>
      </c>
      <c r="REJ120" s="42" t="s">
        <v>276</v>
      </c>
      <c r="REK120" s="43">
        <v>9328249</v>
      </c>
      <c r="REL120" s="43">
        <v>8992634</v>
      </c>
      <c r="REM120" s="101" t="s">
        <v>18</v>
      </c>
      <c r="REN120" s="54">
        <f>335040000*33.33/100</f>
        <v>111668832</v>
      </c>
      <c r="REO120" s="44">
        <v>25</v>
      </c>
      <c r="REP120" s="54">
        <f>REN120*0.75</f>
        <v>83751624</v>
      </c>
      <c r="REQ120" s="47">
        <f>241490000*33.33/100</f>
        <v>80488617</v>
      </c>
      <c r="RER120" s="44">
        <v>25</v>
      </c>
      <c r="RES120" s="47">
        <f>REQ120*0.75</f>
        <v>60366462.75</v>
      </c>
      <c r="RET120" s="54">
        <f>REP120+RES120</f>
        <v>144118086.75</v>
      </c>
      <c r="REU120" s="54">
        <v>100000000</v>
      </c>
      <c r="REV120" s="50" t="s">
        <v>40</v>
      </c>
      <c r="REW120" s="124" t="s">
        <v>278</v>
      </c>
      <c r="REX120" s="4">
        <v>45148</v>
      </c>
      <c r="REY120" s="30" t="s">
        <v>277</v>
      </c>
      <c r="REZ120" s="42" t="s">
        <v>276</v>
      </c>
      <c r="RFA120" s="43">
        <v>9328249</v>
      </c>
      <c r="RFB120" s="43">
        <v>8992634</v>
      </c>
      <c r="RFC120" s="101" t="s">
        <v>18</v>
      </c>
      <c r="RFD120" s="54">
        <f>335040000*33.33/100</f>
        <v>111668832</v>
      </c>
      <c r="RFE120" s="44">
        <v>25</v>
      </c>
      <c r="RFF120" s="54">
        <f>RFD120*0.75</f>
        <v>83751624</v>
      </c>
      <c r="RFG120" s="47">
        <f>241490000*33.33/100</f>
        <v>80488617</v>
      </c>
      <c r="RFH120" s="44">
        <v>25</v>
      </c>
      <c r="RFI120" s="47">
        <f>RFG120*0.75</f>
        <v>60366462.75</v>
      </c>
      <c r="RFJ120" s="54">
        <f>RFF120+RFI120</f>
        <v>144118086.75</v>
      </c>
      <c r="RFK120" s="54">
        <v>100000000</v>
      </c>
      <c r="RFL120" s="50" t="s">
        <v>40</v>
      </c>
      <c r="RFM120" s="124" t="s">
        <v>278</v>
      </c>
      <c r="RFN120" s="4">
        <v>45148</v>
      </c>
      <c r="RFO120" s="30" t="s">
        <v>277</v>
      </c>
      <c r="RFP120" s="42" t="s">
        <v>276</v>
      </c>
      <c r="RFQ120" s="43">
        <v>9328249</v>
      </c>
      <c r="RFR120" s="43">
        <v>8992634</v>
      </c>
      <c r="RFS120" s="101" t="s">
        <v>18</v>
      </c>
      <c r="RFT120" s="54">
        <f>335040000*33.33/100</f>
        <v>111668832</v>
      </c>
      <c r="RFU120" s="44">
        <v>25</v>
      </c>
      <c r="RFV120" s="54">
        <f>RFT120*0.75</f>
        <v>83751624</v>
      </c>
      <c r="RFW120" s="47">
        <f>241490000*33.33/100</f>
        <v>80488617</v>
      </c>
      <c r="RFX120" s="44">
        <v>25</v>
      </c>
      <c r="RFY120" s="47">
        <f>RFW120*0.75</f>
        <v>60366462.75</v>
      </c>
      <c r="RFZ120" s="54">
        <f>RFV120+RFY120</f>
        <v>144118086.75</v>
      </c>
      <c r="RGA120" s="54">
        <v>100000000</v>
      </c>
      <c r="RGB120" s="50" t="s">
        <v>40</v>
      </c>
      <c r="RGC120" s="124" t="s">
        <v>278</v>
      </c>
      <c r="RGD120" s="4">
        <v>45148</v>
      </c>
      <c r="RGE120" s="30" t="s">
        <v>277</v>
      </c>
      <c r="RGF120" s="42" t="s">
        <v>276</v>
      </c>
      <c r="RGG120" s="43">
        <v>9328249</v>
      </c>
      <c r="RGH120" s="43">
        <v>8992634</v>
      </c>
      <c r="RGI120" s="101" t="s">
        <v>18</v>
      </c>
      <c r="RGJ120" s="54">
        <f>335040000*33.33/100</f>
        <v>111668832</v>
      </c>
      <c r="RGK120" s="44">
        <v>25</v>
      </c>
      <c r="RGL120" s="54">
        <f>RGJ120*0.75</f>
        <v>83751624</v>
      </c>
      <c r="RGM120" s="47">
        <f>241490000*33.33/100</f>
        <v>80488617</v>
      </c>
      <c r="RGN120" s="44">
        <v>25</v>
      </c>
      <c r="RGO120" s="47">
        <f>RGM120*0.75</f>
        <v>60366462.75</v>
      </c>
      <c r="RGP120" s="54">
        <f>RGL120+RGO120</f>
        <v>144118086.75</v>
      </c>
      <c r="RGQ120" s="54">
        <v>100000000</v>
      </c>
      <c r="RGR120" s="50" t="s">
        <v>40</v>
      </c>
      <c r="RGS120" s="124" t="s">
        <v>278</v>
      </c>
      <c r="RGT120" s="4">
        <v>45148</v>
      </c>
      <c r="RGU120" s="30" t="s">
        <v>277</v>
      </c>
      <c r="RGV120" s="42" t="s">
        <v>276</v>
      </c>
      <c r="RGW120" s="43">
        <v>9328249</v>
      </c>
      <c r="RGX120" s="43">
        <v>8992634</v>
      </c>
      <c r="RGY120" s="101" t="s">
        <v>18</v>
      </c>
      <c r="RGZ120" s="54">
        <f>335040000*33.33/100</f>
        <v>111668832</v>
      </c>
      <c r="RHA120" s="44">
        <v>25</v>
      </c>
      <c r="RHB120" s="54">
        <f>RGZ120*0.75</f>
        <v>83751624</v>
      </c>
      <c r="RHC120" s="47">
        <f>241490000*33.33/100</f>
        <v>80488617</v>
      </c>
      <c r="RHD120" s="44">
        <v>25</v>
      </c>
      <c r="RHE120" s="47">
        <f>RHC120*0.75</f>
        <v>60366462.75</v>
      </c>
      <c r="RHF120" s="54">
        <f>RHB120+RHE120</f>
        <v>144118086.75</v>
      </c>
      <c r="RHG120" s="54">
        <v>100000000</v>
      </c>
      <c r="RHH120" s="50" t="s">
        <v>40</v>
      </c>
      <c r="RHI120" s="124" t="s">
        <v>278</v>
      </c>
      <c r="RHJ120" s="4">
        <v>45148</v>
      </c>
      <c r="RHK120" s="30" t="s">
        <v>277</v>
      </c>
      <c r="RHL120" s="42" t="s">
        <v>276</v>
      </c>
      <c r="RHM120" s="43">
        <v>9328249</v>
      </c>
      <c r="RHN120" s="43">
        <v>8992634</v>
      </c>
      <c r="RHO120" s="101" t="s">
        <v>18</v>
      </c>
      <c r="RHP120" s="54">
        <f>335040000*33.33/100</f>
        <v>111668832</v>
      </c>
      <c r="RHQ120" s="44">
        <v>25</v>
      </c>
      <c r="RHR120" s="54">
        <f>RHP120*0.75</f>
        <v>83751624</v>
      </c>
      <c r="RHS120" s="47">
        <f>241490000*33.33/100</f>
        <v>80488617</v>
      </c>
      <c r="RHT120" s="44">
        <v>25</v>
      </c>
      <c r="RHU120" s="47">
        <f>RHS120*0.75</f>
        <v>60366462.75</v>
      </c>
      <c r="RHV120" s="54">
        <f>RHR120+RHU120</f>
        <v>144118086.75</v>
      </c>
      <c r="RHW120" s="54">
        <v>100000000</v>
      </c>
      <c r="RHX120" s="50" t="s">
        <v>40</v>
      </c>
      <c r="RHY120" s="124" t="s">
        <v>278</v>
      </c>
      <c r="RHZ120" s="4">
        <v>45148</v>
      </c>
      <c r="RIA120" s="30" t="s">
        <v>277</v>
      </c>
      <c r="RIB120" s="42" t="s">
        <v>276</v>
      </c>
      <c r="RIC120" s="43">
        <v>9328249</v>
      </c>
      <c r="RID120" s="43">
        <v>8992634</v>
      </c>
      <c r="RIE120" s="101" t="s">
        <v>18</v>
      </c>
      <c r="RIF120" s="54">
        <f>335040000*33.33/100</f>
        <v>111668832</v>
      </c>
      <c r="RIG120" s="44">
        <v>25</v>
      </c>
      <c r="RIH120" s="54">
        <f>RIF120*0.75</f>
        <v>83751624</v>
      </c>
      <c r="RII120" s="47">
        <f>241490000*33.33/100</f>
        <v>80488617</v>
      </c>
      <c r="RIJ120" s="44">
        <v>25</v>
      </c>
      <c r="RIK120" s="47">
        <f>RII120*0.75</f>
        <v>60366462.75</v>
      </c>
      <c r="RIL120" s="54">
        <f>RIH120+RIK120</f>
        <v>144118086.75</v>
      </c>
      <c r="RIM120" s="54">
        <v>100000000</v>
      </c>
      <c r="RIN120" s="50" t="s">
        <v>40</v>
      </c>
      <c r="RIO120" s="124" t="s">
        <v>278</v>
      </c>
      <c r="RIP120" s="4">
        <v>45148</v>
      </c>
      <c r="RIQ120" s="30" t="s">
        <v>277</v>
      </c>
      <c r="RIR120" s="42" t="s">
        <v>276</v>
      </c>
      <c r="RIS120" s="43">
        <v>9328249</v>
      </c>
      <c r="RIT120" s="43">
        <v>8992634</v>
      </c>
      <c r="RIU120" s="101" t="s">
        <v>18</v>
      </c>
      <c r="RIV120" s="54">
        <f>335040000*33.33/100</f>
        <v>111668832</v>
      </c>
      <c r="RIW120" s="44">
        <v>25</v>
      </c>
      <c r="RIX120" s="54">
        <f>RIV120*0.75</f>
        <v>83751624</v>
      </c>
      <c r="RIY120" s="47">
        <f>241490000*33.33/100</f>
        <v>80488617</v>
      </c>
      <c r="RIZ120" s="44">
        <v>25</v>
      </c>
      <c r="RJA120" s="47">
        <f>RIY120*0.75</f>
        <v>60366462.75</v>
      </c>
      <c r="RJB120" s="54">
        <f>RIX120+RJA120</f>
        <v>144118086.75</v>
      </c>
      <c r="RJC120" s="54">
        <v>100000000</v>
      </c>
      <c r="RJD120" s="50" t="s">
        <v>40</v>
      </c>
      <c r="RJE120" s="124" t="s">
        <v>278</v>
      </c>
      <c r="RJF120" s="4">
        <v>45148</v>
      </c>
      <c r="RJG120" s="30" t="s">
        <v>277</v>
      </c>
      <c r="RJH120" s="42" t="s">
        <v>276</v>
      </c>
      <c r="RJI120" s="43">
        <v>9328249</v>
      </c>
      <c r="RJJ120" s="43">
        <v>8992634</v>
      </c>
      <c r="RJK120" s="101" t="s">
        <v>18</v>
      </c>
      <c r="RJL120" s="54">
        <f>335040000*33.33/100</f>
        <v>111668832</v>
      </c>
      <c r="RJM120" s="44">
        <v>25</v>
      </c>
      <c r="RJN120" s="54">
        <f>RJL120*0.75</f>
        <v>83751624</v>
      </c>
      <c r="RJO120" s="47">
        <f>241490000*33.33/100</f>
        <v>80488617</v>
      </c>
      <c r="RJP120" s="44">
        <v>25</v>
      </c>
      <c r="RJQ120" s="47">
        <f>RJO120*0.75</f>
        <v>60366462.75</v>
      </c>
      <c r="RJR120" s="54">
        <f>RJN120+RJQ120</f>
        <v>144118086.75</v>
      </c>
      <c r="RJS120" s="54">
        <v>100000000</v>
      </c>
      <c r="RJT120" s="50" t="s">
        <v>40</v>
      </c>
      <c r="RJU120" s="124" t="s">
        <v>278</v>
      </c>
      <c r="RJV120" s="4">
        <v>45148</v>
      </c>
      <c r="RJW120" s="30" t="s">
        <v>277</v>
      </c>
      <c r="RJX120" s="42" t="s">
        <v>276</v>
      </c>
      <c r="RJY120" s="43">
        <v>9328249</v>
      </c>
      <c r="RJZ120" s="43">
        <v>8992634</v>
      </c>
      <c r="RKA120" s="101" t="s">
        <v>18</v>
      </c>
      <c r="RKB120" s="54">
        <f>335040000*33.33/100</f>
        <v>111668832</v>
      </c>
      <c r="RKC120" s="44">
        <v>25</v>
      </c>
      <c r="RKD120" s="54">
        <f>RKB120*0.75</f>
        <v>83751624</v>
      </c>
      <c r="RKE120" s="47">
        <f>241490000*33.33/100</f>
        <v>80488617</v>
      </c>
      <c r="RKF120" s="44">
        <v>25</v>
      </c>
      <c r="RKG120" s="47">
        <f>RKE120*0.75</f>
        <v>60366462.75</v>
      </c>
      <c r="RKH120" s="54">
        <f>RKD120+RKG120</f>
        <v>144118086.75</v>
      </c>
      <c r="RKI120" s="54">
        <v>100000000</v>
      </c>
      <c r="RKJ120" s="50" t="s">
        <v>40</v>
      </c>
      <c r="RKK120" s="124" t="s">
        <v>278</v>
      </c>
      <c r="RKL120" s="4">
        <v>45148</v>
      </c>
      <c r="RKM120" s="30" t="s">
        <v>277</v>
      </c>
      <c r="RKN120" s="42" t="s">
        <v>276</v>
      </c>
      <c r="RKO120" s="43">
        <v>9328249</v>
      </c>
      <c r="RKP120" s="43">
        <v>8992634</v>
      </c>
      <c r="RKQ120" s="101" t="s">
        <v>18</v>
      </c>
      <c r="RKR120" s="54">
        <f>335040000*33.33/100</f>
        <v>111668832</v>
      </c>
      <c r="RKS120" s="44">
        <v>25</v>
      </c>
      <c r="RKT120" s="54">
        <f>RKR120*0.75</f>
        <v>83751624</v>
      </c>
      <c r="RKU120" s="47">
        <f>241490000*33.33/100</f>
        <v>80488617</v>
      </c>
      <c r="RKV120" s="44">
        <v>25</v>
      </c>
      <c r="RKW120" s="47">
        <f>RKU120*0.75</f>
        <v>60366462.75</v>
      </c>
      <c r="RKX120" s="54">
        <f>RKT120+RKW120</f>
        <v>144118086.75</v>
      </c>
      <c r="RKY120" s="54">
        <v>100000000</v>
      </c>
      <c r="RKZ120" s="50" t="s">
        <v>40</v>
      </c>
      <c r="RLA120" s="124" t="s">
        <v>278</v>
      </c>
      <c r="RLB120" s="4">
        <v>45148</v>
      </c>
      <c r="RLC120" s="30" t="s">
        <v>277</v>
      </c>
      <c r="RLD120" s="42" t="s">
        <v>276</v>
      </c>
      <c r="RLE120" s="43">
        <v>9328249</v>
      </c>
      <c r="RLF120" s="43">
        <v>8992634</v>
      </c>
      <c r="RLG120" s="101" t="s">
        <v>18</v>
      </c>
      <c r="RLH120" s="54">
        <f>335040000*33.33/100</f>
        <v>111668832</v>
      </c>
      <c r="RLI120" s="44">
        <v>25</v>
      </c>
      <c r="RLJ120" s="54">
        <f>RLH120*0.75</f>
        <v>83751624</v>
      </c>
      <c r="RLK120" s="47">
        <f>241490000*33.33/100</f>
        <v>80488617</v>
      </c>
      <c r="RLL120" s="44">
        <v>25</v>
      </c>
      <c r="RLM120" s="47">
        <f>RLK120*0.75</f>
        <v>60366462.75</v>
      </c>
      <c r="RLN120" s="54">
        <f>RLJ120+RLM120</f>
        <v>144118086.75</v>
      </c>
      <c r="RLO120" s="54">
        <v>100000000</v>
      </c>
      <c r="RLP120" s="50" t="s">
        <v>40</v>
      </c>
      <c r="RLQ120" s="124" t="s">
        <v>278</v>
      </c>
      <c r="RLR120" s="4">
        <v>45148</v>
      </c>
      <c r="RLS120" s="30" t="s">
        <v>277</v>
      </c>
      <c r="RLT120" s="42" t="s">
        <v>276</v>
      </c>
      <c r="RLU120" s="43">
        <v>9328249</v>
      </c>
      <c r="RLV120" s="43">
        <v>8992634</v>
      </c>
      <c r="RLW120" s="101" t="s">
        <v>18</v>
      </c>
      <c r="RLX120" s="54">
        <f>335040000*33.33/100</f>
        <v>111668832</v>
      </c>
      <c r="RLY120" s="44">
        <v>25</v>
      </c>
      <c r="RLZ120" s="54">
        <f>RLX120*0.75</f>
        <v>83751624</v>
      </c>
      <c r="RMA120" s="47">
        <f>241490000*33.33/100</f>
        <v>80488617</v>
      </c>
      <c r="RMB120" s="44">
        <v>25</v>
      </c>
      <c r="RMC120" s="47">
        <f>RMA120*0.75</f>
        <v>60366462.75</v>
      </c>
      <c r="RMD120" s="54">
        <f>RLZ120+RMC120</f>
        <v>144118086.75</v>
      </c>
      <c r="RME120" s="54">
        <v>100000000</v>
      </c>
      <c r="RMF120" s="50" t="s">
        <v>40</v>
      </c>
      <c r="RMG120" s="124" t="s">
        <v>278</v>
      </c>
      <c r="RMH120" s="4">
        <v>45148</v>
      </c>
      <c r="RMI120" s="30" t="s">
        <v>277</v>
      </c>
      <c r="RMJ120" s="42" t="s">
        <v>276</v>
      </c>
      <c r="RMK120" s="43">
        <v>9328249</v>
      </c>
      <c r="RML120" s="43">
        <v>8992634</v>
      </c>
      <c r="RMM120" s="101" t="s">
        <v>18</v>
      </c>
      <c r="RMN120" s="54">
        <f>335040000*33.33/100</f>
        <v>111668832</v>
      </c>
      <c r="RMO120" s="44">
        <v>25</v>
      </c>
      <c r="RMP120" s="54">
        <f>RMN120*0.75</f>
        <v>83751624</v>
      </c>
      <c r="RMQ120" s="47">
        <f>241490000*33.33/100</f>
        <v>80488617</v>
      </c>
      <c r="RMR120" s="44">
        <v>25</v>
      </c>
      <c r="RMS120" s="47">
        <f>RMQ120*0.75</f>
        <v>60366462.75</v>
      </c>
      <c r="RMT120" s="54">
        <f>RMP120+RMS120</f>
        <v>144118086.75</v>
      </c>
      <c r="RMU120" s="54">
        <v>100000000</v>
      </c>
      <c r="RMV120" s="50" t="s">
        <v>40</v>
      </c>
      <c r="RMW120" s="124" t="s">
        <v>278</v>
      </c>
      <c r="RMX120" s="4">
        <v>45148</v>
      </c>
      <c r="RMY120" s="30" t="s">
        <v>277</v>
      </c>
      <c r="RMZ120" s="42" t="s">
        <v>276</v>
      </c>
      <c r="RNA120" s="43">
        <v>9328249</v>
      </c>
      <c r="RNB120" s="43">
        <v>8992634</v>
      </c>
      <c r="RNC120" s="101" t="s">
        <v>18</v>
      </c>
      <c r="RND120" s="54">
        <f>335040000*33.33/100</f>
        <v>111668832</v>
      </c>
      <c r="RNE120" s="44">
        <v>25</v>
      </c>
      <c r="RNF120" s="54">
        <f>RND120*0.75</f>
        <v>83751624</v>
      </c>
      <c r="RNG120" s="47">
        <f>241490000*33.33/100</f>
        <v>80488617</v>
      </c>
      <c r="RNH120" s="44">
        <v>25</v>
      </c>
      <c r="RNI120" s="47">
        <f>RNG120*0.75</f>
        <v>60366462.75</v>
      </c>
      <c r="RNJ120" s="54">
        <f>RNF120+RNI120</f>
        <v>144118086.75</v>
      </c>
      <c r="RNK120" s="54">
        <v>100000000</v>
      </c>
      <c r="RNL120" s="50" t="s">
        <v>40</v>
      </c>
      <c r="RNM120" s="124" t="s">
        <v>278</v>
      </c>
      <c r="RNN120" s="4">
        <v>45148</v>
      </c>
      <c r="RNO120" s="30" t="s">
        <v>277</v>
      </c>
      <c r="RNP120" s="42" t="s">
        <v>276</v>
      </c>
      <c r="RNQ120" s="43">
        <v>9328249</v>
      </c>
      <c r="RNR120" s="43">
        <v>8992634</v>
      </c>
      <c r="RNS120" s="101" t="s">
        <v>18</v>
      </c>
      <c r="RNT120" s="54">
        <f>335040000*33.33/100</f>
        <v>111668832</v>
      </c>
      <c r="RNU120" s="44">
        <v>25</v>
      </c>
      <c r="RNV120" s="54">
        <f>RNT120*0.75</f>
        <v>83751624</v>
      </c>
      <c r="RNW120" s="47">
        <f>241490000*33.33/100</f>
        <v>80488617</v>
      </c>
      <c r="RNX120" s="44">
        <v>25</v>
      </c>
      <c r="RNY120" s="47">
        <f>RNW120*0.75</f>
        <v>60366462.75</v>
      </c>
      <c r="RNZ120" s="54">
        <f>RNV120+RNY120</f>
        <v>144118086.75</v>
      </c>
      <c r="ROA120" s="54">
        <v>100000000</v>
      </c>
      <c r="ROB120" s="50" t="s">
        <v>40</v>
      </c>
      <c r="ROC120" s="124" t="s">
        <v>278</v>
      </c>
      <c r="ROD120" s="4">
        <v>45148</v>
      </c>
      <c r="ROE120" s="30" t="s">
        <v>277</v>
      </c>
      <c r="ROF120" s="42" t="s">
        <v>276</v>
      </c>
      <c r="ROG120" s="43">
        <v>9328249</v>
      </c>
      <c r="ROH120" s="43">
        <v>8992634</v>
      </c>
      <c r="ROI120" s="101" t="s">
        <v>18</v>
      </c>
      <c r="ROJ120" s="54">
        <f>335040000*33.33/100</f>
        <v>111668832</v>
      </c>
      <c r="ROK120" s="44">
        <v>25</v>
      </c>
      <c r="ROL120" s="54">
        <f>ROJ120*0.75</f>
        <v>83751624</v>
      </c>
      <c r="ROM120" s="47">
        <f>241490000*33.33/100</f>
        <v>80488617</v>
      </c>
      <c r="RON120" s="44">
        <v>25</v>
      </c>
      <c r="ROO120" s="47">
        <f>ROM120*0.75</f>
        <v>60366462.75</v>
      </c>
      <c r="ROP120" s="54">
        <f>ROL120+ROO120</f>
        <v>144118086.75</v>
      </c>
      <c r="ROQ120" s="54">
        <v>100000000</v>
      </c>
      <c r="ROR120" s="50" t="s">
        <v>40</v>
      </c>
      <c r="ROS120" s="124" t="s">
        <v>278</v>
      </c>
      <c r="ROT120" s="4">
        <v>45148</v>
      </c>
      <c r="ROU120" s="30" t="s">
        <v>277</v>
      </c>
      <c r="ROV120" s="42" t="s">
        <v>276</v>
      </c>
      <c r="ROW120" s="43">
        <v>9328249</v>
      </c>
      <c r="ROX120" s="43">
        <v>8992634</v>
      </c>
      <c r="ROY120" s="101" t="s">
        <v>18</v>
      </c>
      <c r="ROZ120" s="54">
        <f>335040000*33.33/100</f>
        <v>111668832</v>
      </c>
      <c r="RPA120" s="44">
        <v>25</v>
      </c>
      <c r="RPB120" s="54">
        <f>ROZ120*0.75</f>
        <v>83751624</v>
      </c>
      <c r="RPC120" s="47">
        <f>241490000*33.33/100</f>
        <v>80488617</v>
      </c>
      <c r="RPD120" s="44">
        <v>25</v>
      </c>
      <c r="RPE120" s="47">
        <f>RPC120*0.75</f>
        <v>60366462.75</v>
      </c>
      <c r="RPF120" s="54">
        <f>RPB120+RPE120</f>
        <v>144118086.75</v>
      </c>
      <c r="RPG120" s="54">
        <v>100000000</v>
      </c>
      <c r="RPH120" s="50" t="s">
        <v>40</v>
      </c>
      <c r="RPI120" s="124" t="s">
        <v>278</v>
      </c>
      <c r="RPJ120" s="4">
        <v>45148</v>
      </c>
      <c r="RPK120" s="30" t="s">
        <v>277</v>
      </c>
      <c r="RPL120" s="42" t="s">
        <v>276</v>
      </c>
      <c r="RPM120" s="43">
        <v>9328249</v>
      </c>
      <c r="RPN120" s="43">
        <v>8992634</v>
      </c>
      <c r="RPO120" s="101" t="s">
        <v>18</v>
      </c>
      <c r="RPP120" s="54">
        <f>335040000*33.33/100</f>
        <v>111668832</v>
      </c>
      <c r="RPQ120" s="44">
        <v>25</v>
      </c>
      <c r="RPR120" s="54">
        <f>RPP120*0.75</f>
        <v>83751624</v>
      </c>
      <c r="RPS120" s="47">
        <f>241490000*33.33/100</f>
        <v>80488617</v>
      </c>
      <c r="RPT120" s="44">
        <v>25</v>
      </c>
      <c r="RPU120" s="47">
        <f>RPS120*0.75</f>
        <v>60366462.75</v>
      </c>
      <c r="RPV120" s="54">
        <f>RPR120+RPU120</f>
        <v>144118086.75</v>
      </c>
      <c r="RPW120" s="54">
        <v>100000000</v>
      </c>
      <c r="RPX120" s="50" t="s">
        <v>40</v>
      </c>
      <c r="RPY120" s="124" t="s">
        <v>278</v>
      </c>
      <c r="RPZ120" s="4">
        <v>45148</v>
      </c>
      <c r="RQA120" s="30" t="s">
        <v>277</v>
      </c>
      <c r="RQB120" s="42" t="s">
        <v>276</v>
      </c>
      <c r="RQC120" s="43">
        <v>9328249</v>
      </c>
      <c r="RQD120" s="43">
        <v>8992634</v>
      </c>
      <c r="RQE120" s="101" t="s">
        <v>18</v>
      </c>
      <c r="RQF120" s="54">
        <f>335040000*33.33/100</f>
        <v>111668832</v>
      </c>
      <c r="RQG120" s="44">
        <v>25</v>
      </c>
      <c r="RQH120" s="54">
        <f>RQF120*0.75</f>
        <v>83751624</v>
      </c>
      <c r="RQI120" s="47">
        <f>241490000*33.33/100</f>
        <v>80488617</v>
      </c>
      <c r="RQJ120" s="44">
        <v>25</v>
      </c>
      <c r="RQK120" s="47">
        <f>RQI120*0.75</f>
        <v>60366462.75</v>
      </c>
      <c r="RQL120" s="54">
        <f>RQH120+RQK120</f>
        <v>144118086.75</v>
      </c>
      <c r="RQM120" s="54">
        <v>100000000</v>
      </c>
      <c r="RQN120" s="50" t="s">
        <v>40</v>
      </c>
      <c r="RQO120" s="124" t="s">
        <v>278</v>
      </c>
      <c r="RQP120" s="4">
        <v>45148</v>
      </c>
      <c r="RQQ120" s="30" t="s">
        <v>277</v>
      </c>
      <c r="RQR120" s="42" t="s">
        <v>276</v>
      </c>
      <c r="RQS120" s="43">
        <v>9328249</v>
      </c>
      <c r="RQT120" s="43">
        <v>8992634</v>
      </c>
      <c r="RQU120" s="101" t="s">
        <v>18</v>
      </c>
      <c r="RQV120" s="54">
        <f>335040000*33.33/100</f>
        <v>111668832</v>
      </c>
      <c r="RQW120" s="44">
        <v>25</v>
      </c>
      <c r="RQX120" s="54">
        <f>RQV120*0.75</f>
        <v>83751624</v>
      </c>
      <c r="RQY120" s="47">
        <f>241490000*33.33/100</f>
        <v>80488617</v>
      </c>
      <c r="RQZ120" s="44">
        <v>25</v>
      </c>
      <c r="RRA120" s="47">
        <f>RQY120*0.75</f>
        <v>60366462.75</v>
      </c>
      <c r="RRB120" s="54">
        <f>RQX120+RRA120</f>
        <v>144118086.75</v>
      </c>
      <c r="RRC120" s="54">
        <v>100000000</v>
      </c>
      <c r="RRD120" s="50" t="s">
        <v>40</v>
      </c>
      <c r="RRE120" s="124" t="s">
        <v>278</v>
      </c>
      <c r="RRF120" s="4">
        <v>45148</v>
      </c>
      <c r="RRG120" s="30" t="s">
        <v>277</v>
      </c>
      <c r="RRH120" s="42" t="s">
        <v>276</v>
      </c>
      <c r="RRI120" s="43">
        <v>9328249</v>
      </c>
      <c r="RRJ120" s="43">
        <v>8992634</v>
      </c>
      <c r="RRK120" s="101" t="s">
        <v>18</v>
      </c>
      <c r="RRL120" s="54">
        <f>335040000*33.33/100</f>
        <v>111668832</v>
      </c>
      <c r="RRM120" s="44">
        <v>25</v>
      </c>
      <c r="RRN120" s="54">
        <f>RRL120*0.75</f>
        <v>83751624</v>
      </c>
      <c r="RRO120" s="47">
        <f>241490000*33.33/100</f>
        <v>80488617</v>
      </c>
      <c r="RRP120" s="44">
        <v>25</v>
      </c>
      <c r="RRQ120" s="47">
        <f>RRO120*0.75</f>
        <v>60366462.75</v>
      </c>
      <c r="RRR120" s="54">
        <f>RRN120+RRQ120</f>
        <v>144118086.75</v>
      </c>
      <c r="RRS120" s="54">
        <v>100000000</v>
      </c>
      <c r="RRT120" s="50" t="s">
        <v>40</v>
      </c>
      <c r="RRU120" s="124" t="s">
        <v>278</v>
      </c>
      <c r="RRV120" s="4">
        <v>45148</v>
      </c>
      <c r="RRW120" s="30" t="s">
        <v>277</v>
      </c>
      <c r="RRX120" s="42" t="s">
        <v>276</v>
      </c>
      <c r="RRY120" s="43">
        <v>9328249</v>
      </c>
      <c r="RRZ120" s="43">
        <v>8992634</v>
      </c>
      <c r="RSA120" s="101" t="s">
        <v>18</v>
      </c>
      <c r="RSB120" s="54">
        <f>335040000*33.33/100</f>
        <v>111668832</v>
      </c>
      <c r="RSC120" s="44">
        <v>25</v>
      </c>
      <c r="RSD120" s="54">
        <f>RSB120*0.75</f>
        <v>83751624</v>
      </c>
      <c r="RSE120" s="47">
        <f>241490000*33.33/100</f>
        <v>80488617</v>
      </c>
      <c r="RSF120" s="44">
        <v>25</v>
      </c>
      <c r="RSG120" s="47">
        <f>RSE120*0.75</f>
        <v>60366462.75</v>
      </c>
      <c r="RSH120" s="54">
        <f>RSD120+RSG120</f>
        <v>144118086.75</v>
      </c>
      <c r="RSI120" s="54">
        <v>100000000</v>
      </c>
      <c r="RSJ120" s="50" t="s">
        <v>40</v>
      </c>
      <c r="RSK120" s="124" t="s">
        <v>278</v>
      </c>
      <c r="RSL120" s="4">
        <v>45148</v>
      </c>
      <c r="RSM120" s="30" t="s">
        <v>277</v>
      </c>
      <c r="RSN120" s="42" t="s">
        <v>276</v>
      </c>
      <c r="RSO120" s="43">
        <v>9328249</v>
      </c>
      <c r="RSP120" s="43">
        <v>8992634</v>
      </c>
      <c r="RSQ120" s="101" t="s">
        <v>18</v>
      </c>
      <c r="RSR120" s="54">
        <f>335040000*33.33/100</f>
        <v>111668832</v>
      </c>
      <c r="RSS120" s="44">
        <v>25</v>
      </c>
      <c r="RST120" s="54">
        <f>RSR120*0.75</f>
        <v>83751624</v>
      </c>
      <c r="RSU120" s="47">
        <f>241490000*33.33/100</f>
        <v>80488617</v>
      </c>
      <c r="RSV120" s="44">
        <v>25</v>
      </c>
      <c r="RSW120" s="47">
        <f>RSU120*0.75</f>
        <v>60366462.75</v>
      </c>
      <c r="RSX120" s="54">
        <f>RST120+RSW120</f>
        <v>144118086.75</v>
      </c>
      <c r="RSY120" s="54">
        <v>100000000</v>
      </c>
      <c r="RSZ120" s="50" t="s">
        <v>40</v>
      </c>
      <c r="RTA120" s="124" t="s">
        <v>278</v>
      </c>
      <c r="RTB120" s="4">
        <v>45148</v>
      </c>
      <c r="RTC120" s="30" t="s">
        <v>277</v>
      </c>
      <c r="RTD120" s="42" t="s">
        <v>276</v>
      </c>
      <c r="RTE120" s="43">
        <v>9328249</v>
      </c>
      <c r="RTF120" s="43">
        <v>8992634</v>
      </c>
      <c r="RTG120" s="101" t="s">
        <v>18</v>
      </c>
      <c r="RTH120" s="54">
        <f>335040000*33.33/100</f>
        <v>111668832</v>
      </c>
      <c r="RTI120" s="44">
        <v>25</v>
      </c>
      <c r="RTJ120" s="54">
        <f>RTH120*0.75</f>
        <v>83751624</v>
      </c>
      <c r="RTK120" s="47">
        <f>241490000*33.33/100</f>
        <v>80488617</v>
      </c>
      <c r="RTL120" s="44">
        <v>25</v>
      </c>
      <c r="RTM120" s="47">
        <f>RTK120*0.75</f>
        <v>60366462.75</v>
      </c>
      <c r="RTN120" s="54">
        <f>RTJ120+RTM120</f>
        <v>144118086.75</v>
      </c>
      <c r="RTO120" s="54">
        <v>100000000</v>
      </c>
      <c r="RTP120" s="50" t="s">
        <v>40</v>
      </c>
      <c r="RTQ120" s="124" t="s">
        <v>278</v>
      </c>
      <c r="RTR120" s="4">
        <v>45148</v>
      </c>
      <c r="RTS120" s="30" t="s">
        <v>277</v>
      </c>
      <c r="RTT120" s="42" t="s">
        <v>276</v>
      </c>
      <c r="RTU120" s="43">
        <v>9328249</v>
      </c>
      <c r="RTV120" s="43">
        <v>8992634</v>
      </c>
      <c r="RTW120" s="101" t="s">
        <v>18</v>
      </c>
      <c r="RTX120" s="54">
        <f>335040000*33.33/100</f>
        <v>111668832</v>
      </c>
      <c r="RTY120" s="44">
        <v>25</v>
      </c>
      <c r="RTZ120" s="54">
        <f>RTX120*0.75</f>
        <v>83751624</v>
      </c>
      <c r="RUA120" s="47">
        <f>241490000*33.33/100</f>
        <v>80488617</v>
      </c>
      <c r="RUB120" s="44">
        <v>25</v>
      </c>
      <c r="RUC120" s="47">
        <f>RUA120*0.75</f>
        <v>60366462.75</v>
      </c>
      <c r="RUD120" s="54">
        <f>RTZ120+RUC120</f>
        <v>144118086.75</v>
      </c>
      <c r="RUE120" s="54">
        <v>100000000</v>
      </c>
      <c r="RUF120" s="50" t="s">
        <v>40</v>
      </c>
      <c r="RUG120" s="124" t="s">
        <v>278</v>
      </c>
      <c r="RUH120" s="4">
        <v>45148</v>
      </c>
      <c r="RUI120" s="30" t="s">
        <v>277</v>
      </c>
      <c r="RUJ120" s="42" t="s">
        <v>276</v>
      </c>
      <c r="RUK120" s="43">
        <v>9328249</v>
      </c>
      <c r="RUL120" s="43">
        <v>8992634</v>
      </c>
      <c r="RUM120" s="101" t="s">
        <v>18</v>
      </c>
      <c r="RUN120" s="54">
        <f>335040000*33.33/100</f>
        <v>111668832</v>
      </c>
      <c r="RUO120" s="44">
        <v>25</v>
      </c>
      <c r="RUP120" s="54">
        <f>RUN120*0.75</f>
        <v>83751624</v>
      </c>
      <c r="RUQ120" s="47">
        <f>241490000*33.33/100</f>
        <v>80488617</v>
      </c>
      <c r="RUR120" s="44">
        <v>25</v>
      </c>
      <c r="RUS120" s="47">
        <f>RUQ120*0.75</f>
        <v>60366462.75</v>
      </c>
      <c r="RUT120" s="54">
        <f>RUP120+RUS120</f>
        <v>144118086.75</v>
      </c>
      <c r="RUU120" s="54">
        <v>100000000</v>
      </c>
      <c r="RUV120" s="50" t="s">
        <v>40</v>
      </c>
      <c r="RUW120" s="124" t="s">
        <v>278</v>
      </c>
      <c r="RUX120" s="4">
        <v>45148</v>
      </c>
      <c r="RUY120" s="30" t="s">
        <v>277</v>
      </c>
      <c r="RUZ120" s="42" t="s">
        <v>276</v>
      </c>
      <c r="RVA120" s="43">
        <v>9328249</v>
      </c>
      <c r="RVB120" s="43">
        <v>8992634</v>
      </c>
      <c r="RVC120" s="101" t="s">
        <v>18</v>
      </c>
      <c r="RVD120" s="54">
        <f>335040000*33.33/100</f>
        <v>111668832</v>
      </c>
      <c r="RVE120" s="44">
        <v>25</v>
      </c>
      <c r="RVF120" s="54">
        <f>RVD120*0.75</f>
        <v>83751624</v>
      </c>
      <c r="RVG120" s="47">
        <f>241490000*33.33/100</f>
        <v>80488617</v>
      </c>
      <c r="RVH120" s="44">
        <v>25</v>
      </c>
      <c r="RVI120" s="47">
        <f>RVG120*0.75</f>
        <v>60366462.75</v>
      </c>
      <c r="RVJ120" s="54">
        <f>RVF120+RVI120</f>
        <v>144118086.75</v>
      </c>
      <c r="RVK120" s="54">
        <v>100000000</v>
      </c>
      <c r="RVL120" s="50" t="s">
        <v>40</v>
      </c>
      <c r="RVM120" s="124" t="s">
        <v>278</v>
      </c>
      <c r="RVN120" s="4">
        <v>45148</v>
      </c>
      <c r="RVO120" s="30" t="s">
        <v>277</v>
      </c>
      <c r="RVP120" s="42" t="s">
        <v>276</v>
      </c>
      <c r="RVQ120" s="43">
        <v>9328249</v>
      </c>
      <c r="RVR120" s="43">
        <v>8992634</v>
      </c>
      <c r="RVS120" s="101" t="s">
        <v>18</v>
      </c>
      <c r="RVT120" s="54">
        <f>335040000*33.33/100</f>
        <v>111668832</v>
      </c>
      <c r="RVU120" s="44">
        <v>25</v>
      </c>
      <c r="RVV120" s="54">
        <f>RVT120*0.75</f>
        <v>83751624</v>
      </c>
      <c r="RVW120" s="47">
        <f>241490000*33.33/100</f>
        <v>80488617</v>
      </c>
      <c r="RVX120" s="44">
        <v>25</v>
      </c>
      <c r="RVY120" s="47">
        <f>RVW120*0.75</f>
        <v>60366462.75</v>
      </c>
      <c r="RVZ120" s="54">
        <f>RVV120+RVY120</f>
        <v>144118086.75</v>
      </c>
      <c r="RWA120" s="54">
        <v>100000000</v>
      </c>
      <c r="RWB120" s="50" t="s">
        <v>40</v>
      </c>
      <c r="RWC120" s="124" t="s">
        <v>278</v>
      </c>
      <c r="RWD120" s="4">
        <v>45148</v>
      </c>
      <c r="RWE120" s="30" t="s">
        <v>277</v>
      </c>
      <c r="RWF120" s="42" t="s">
        <v>276</v>
      </c>
      <c r="RWG120" s="43">
        <v>9328249</v>
      </c>
      <c r="RWH120" s="43">
        <v>8992634</v>
      </c>
      <c r="RWI120" s="101" t="s">
        <v>18</v>
      </c>
      <c r="RWJ120" s="54">
        <f>335040000*33.33/100</f>
        <v>111668832</v>
      </c>
      <c r="RWK120" s="44">
        <v>25</v>
      </c>
      <c r="RWL120" s="54">
        <f>RWJ120*0.75</f>
        <v>83751624</v>
      </c>
      <c r="RWM120" s="47">
        <f>241490000*33.33/100</f>
        <v>80488617</v>
      </c>
      <c r="RWN120" s="44">
        <v>25</v>
      </c>
      <c r="RWO120" s="47">
        <f>RWM120*0.75</f>
        <v>60366462.75</v>
      </c>
      <c r="RWP120" s="54">
        <f>RWL120+RWO120</f>
        <v>144118086.75</v>
      </c>
      <c r="RWQ120" s="54">
        <v>100000000</v>
      </c>
      <c r="RWR120" s="50" t="s">
        <v>40</v>
      </c>
      <c r="RWS120" s="124" t="s">
        <v>278</v>
      </c>
      <c r="RWT120" s="4">
        <v>45148</v>
      </c>
      <c r="RWU120" s="30" t="s">
        <v>277</v>
      </c>
      <c r="RWV120" s="42" t="s">
        <v>276</v>
      </c>
      <c r="RWW120" s="43">
        <v>9328249</v>
      </c>
      <c r="RWX120" s="43">
        <v>8992634</v>
      </c>
      <c r="RWY120" s="101" t="s">
        <v>18</v>
      </c>
      <c r="RWZ120" s="54">
        <f>335040000*33.33/100</f>
        <v>111668832</v>
      </c>
      <c r="RXA120" s="44">
        <v>25</v>
      </c>
      <c r="RXB120" s="54">
        <f>RWZ120*0.75</f>
        <v>83751624</v>
      </c>
      <c r="RXC120" s="47">
        <f>241490000*33.33/100</f>
        <v>80488617</v>
      </c>
      <c r="RXD120" s="44">
        <v>25</v>
      </c>
      <c r="RXE120" s="47">
        <f>RXC120*0.75</f>
        <v>60366462.75</v>
      </c>
      <c r="RXF120" s="54">
        <f>RXB120+RXE120</f>
        <v>144118086.75</v>
      </c>
      <c r="RXG120" s="54">
        <v>100000000</v>
      </c>
      <c r="RXH120" s="50" t="s">
        <v>40</v>
      </c>
      <c r="RXI120" s="124" t="s">
        <v>278</v>
      </c>
      <c r="RXJ120" s="4">
        <v>45148</v>
      </c>
      <c r="RXK120" s="30" t="s">
        <v>277</v>
      </c>
      <c r="RXL120" s="42" t="s">
        <v>276</v>
      </c>
      <c r="RXM120" s="43">
        <v>9328249</v>
      </c>
      <c r="RXN120" s="43">
        <v>8992634</v>
      </c>
      <c r="RXO120" s="101" t="s">
        <v>18</v>
      </c>
      <c r="RXP120" s="54">
        <f>335040000*33.33/100</f>
        <v>111668832</v>
      </c>
      <c r="RXQ120" s="44">
        <v>25</v>
      </c>
      <c r="RXR120" s="54">
        <f>RXP120*0.75</f>
        <v>83751624</v>
      </c>
      <c r="RXS120" s="47">
        <f>241490000*33.33/100</f>
        <v>80488617</v>
      </c>
      <c r="RXT120" s="44">
        <v>25</v>
      </c>
      <c r="RXU120" s="47">
        <f>RXS120*0.75</f>
        <v>60366462.75</v>
      </c>
      <c r="RXV120" s="54">
        <f>RXR120+RXU120</f>
        <v>144118086.75</v>
      </c>
      <c r="RXW120" s="54">
        <v>100000000</v>
      </c>
      <c r="RXX120" s="50" t="s">
        <v>40</v>
      </c>
      <c r="RXY120" s="124" t="s">
        <v>278</v>
      </c>
      <c r="RXZ120" s="4">
        <v>45148</v>
      </c>
      <c r="RYA120" s="30" t="s">
        <v>277</v>
      </c>
      <c r="RYB120" s="42" t="s">
        <v>276</v>
      </c>
      <c r="RYC120" s="43">
        <v>9328249</v>
      </c>
      <c r="RYD120" s="43">
        <v>8992634</v>
      </c>
      <c r="RYE120" s="101" t="s">
        <v>18</v>
      </c>
      <c r="RYF120" s="54">
        <f>335040000*33.33/100</f>
        <v>111668832</v>
      </c>
      <c r="RYG120" s="44">
        <v>25</v>
      </c>
      <c r="RYH120" s="54">
        <f>RYF120*0.75</f>
        <v>83751624</v>
      </c>
      <c r="RYI120" s="47">
        <f>241490000*33.33/100</f>
        <v>80488617</v>
      </c>
      <c r="RYJ120" s="44">
        <v>25</v>
      </c>
      <c r="RYK120" s="47">
        <f>RYI120*0.75</f>
        <v>60366462.75</v>
      </c>
      <c r="RYL120" s="54">
        <f>RYH120+RYK120</f>
        <v>144118086.75</v>
      </c>
      <c r="RYM120" s="54">
        <v>100000000</v>
      </c>
      <c r="RYN120" s="50" t="s">
        <v>40</v>
      </c>
      <c r="RYO120" s="124" t="s">
        <v>278</v>
      </c>
      <c r="RYP120" s="4">
        <v>45148</v>
      </c>
      <c r="RYQ120" s="30" t="s">
        <v>277</v>
      </c>
      <c r="RYR120" s="42" t="s">
        <v>276</v>
      </c>
      <c r="RYS120" s="43">
        <v>9328249</v>
      </c>
      <c r="RYT120" s="43">
        <v>8992634</v>
      </c>
      <c r="RYU120" s="101" t="s">
        <v>18</v>
      </c>
      <c r="RYV120" s="54">
        <f>335040000*33.33/100</f>
        <v>111668832</v>
      </c>
      <c r="RYW120" s="44">
        <v>25</v>
      </c>
      <c r="RYX120" s="54">
        <f>RYV120*0.75</f>
        <v>83751624</v>
      </c>
      <c r="RYY120" s="47">
        <f>241490000*33.33/100</f>
        <v>80488617</v>
      </c>
      <c r="RYZ120" s="44">
        <v>25</v>
      </c>
      <c r="RZA120" s="47">
        <f>RYY120*0.75</f>
        <v>60366462.75</v>
      </c>
      <c r="RZB120" s="54">
        <f>RYX120+RZA120</f>
        <v>144118086.75</v>
      </c>
      <c r="RZC120" s="54">
        <v>100000000</v>
      </c>
      <c r="RZD120" s="50" t="s">
        <v>40</v>
      </c>
      <c r="RZE120" s="124" t="s">
        <v>278</v>
      </c>
      <c r="RZF120" s="4">
        <v>45148</v>
      </c>
      <c r="RZG120" s="30" t="s">
        <v>277</v>
      </c>
      <c r="RZH120" s="42" t="s">
        <v>276</v>
      </c>
      <c r="RZI120" s="43">
        <v>9328249</v>
      </c>
      <c r="RZJ120" s="43">
        <v>8992634</v>
      </c>
      <c r="RZK120" s="101" t="s">
        <v>18</v>
      </c>
      <c r="RZL120" s="54">
        <f>335040000*33.33/100</f>
        <v>111668832</v>
      </c>
      <c r="RZM120" s="44">
        <v>25</v>
      </c>
      <c r="RZN120" s="54">
        <f>RZL120*0.75</f>
        <v>83751624</v>
      </c>
      <c r="RZO120" s="47">
        <f>241490000*33.33/100</f>
        <v>80488617</v>
      </c>
      <c r="RZP120" s="44">
        <v>25</v>
      </c>
      <c r="RZQ120" s="47">
        <f>RZO120*0.75</f>
        <v>60366462.75</v>
      </c>
      <c r="RZR120" s="54">
        <f>RZN120+RZQ120</f>
        <v>144118086.75</v>
      </c>
      <c r="RZS120" s="54">
        <v>100000000</v>
      </c>
      <c r="RZT120" s="50" t="s">
        <v>40</v>
      </c>
      <c r="RZU120" s="124" t="s">
        <v>278</v>
      </c>
      <c r="RZV120" s="4">
        <v>45148</v>
      </c>
      <c r="RZW120" s="30" t="s">
        <v>277</v>
      </c>
      <c r="RZX120" s="42" t="s">
        <v>276</v>
      </c>
      <c r="RZY120" s="43">
        <v>9328249</v>
      </c>
      <c r="RZZ120" s="43">
        <v>8992634</v>
      </c>
      <c r="SAA120" s="101" t="s">
        <v>18</v>
      </c>
      <c r="SAB120" s="54">
        <f>335040000*33.33/100</f>
        <v>111668832</v>
      </c>
      <c r="SAC120" s="44">
        <v>25</v>
      </c>
      <c r="SAD120" s="54">
        <f>SAB120*0.75</f>
        <v>83751624</v>
      </c>
      <c r="SAE120" s="47">
        <f>241490000*33.33/100</f>
        <v>80488617</v>
      </c>
      <c r="SAF120" s="44">
        <v>25</v>
      </c>
      <c r="SAG120" s="47">
        <f>SAE120*0.75</f>
        <v>60366462.75</v>
      </c>
      <c r="SAH120" s="54">
        <f>SAD120+SAG120</f>
        <v>144118086.75</v>
      </c>
      <c r="SAI120" s="54">
        <v>100000000</v>
      </c>
      <c r="SAJ120" s="50" t="s">
        <v>40</v>
      </c>
      <c r="SAK120" s="124" t="s">
        <v>278</v>
      </c>
      <c r="SAL120" s="4">
        <v>45148</v>
      </c>
      <c r="SAM120" s="30" t="s">
        <v>277</v>
      </c>
      <c r="SAN120" s="42" t="s">
        <v>276</v>
      </c>
      <c r="SAO120" s="43">
        <v>9328249</v>
      </c>
      <c r="SAP120" s="43">
        <v>8992634</v>
      </c>
      <c r="SAQ120" s="101" t="s">
        <v>18</v>
      </c>
      <c r="SAR120" s="54">
        <f>335040000*33.33/100</f>
        <v>111668832</v>
      </c>
      <c r="SAS120" s="44">
        <v>25</v>
      </c>
      <c r="SAT120" s="54">
        <f>SAR120*0.75</f>
        <v>83751624</v>
      </c>
      <c r="SAU120" s="47">
        <f>241490000*33.33/100</f>
        <v>80488617</v>
      </c>
      <c r="SAV120" s="44">
        <v>25</v>
      </c>
      <c r="SAW120" s="47">
        <f>SAU120*0.75</f>
        <v>60366462.75</v>
      </c>
      <c r="SAX120" s="54">
        <f>SAT120+SAW120</f>
        <v>144118086.75</v>
      </c>
      <c r="SAY120" s="54">
        <v>100000000</v>
      </c>
      <c r="SAZ120" s="50" t="s">
        <v>40</v>
      </c>
      <c r="SBA120" s="124" t="s">
        <v>278</v>
      </c>
      <c r="SBB120" s="4">
        <v>45148</v>
      </c>
      <c r="SBC120" s="30" t="s">
        <v>277</v>
      </c>
      <c r="SBD120" s="42" t="s">
        <v>276</v>
      </c>
      <c r="SBE120" s="43">
        <v>9328249</v>
      </c>
      <c r="SBF120" s="43">
        <v>8992634</v>
      </c>
      <c r="SBG120" s="101" t="s">
        <v>18</v>
      </c>
      <c r="SBH120" s="54">
        <f>335040000*33.33/100</f>
        <v>111668832</v>
      </c>
      <c r="SBI120" s="44">
        <v>25</v>
      </c>
      <c r="SBJ120" s="54">
        <f>SBH120*0.75</f>
        <v>83751624</v>
      </c>
      <c r="SBK120" s="47">
        <f>241490000*33.33/100</f>
        <v>80488617</v>
      </c>
      <c r="SBL120" s="44">
        <v>25</v>
      </c>
      <c r="SBM120" s="47">
        <f>SBK120*0.75</f>
        <v>60366462.75</v>
      </c>
      <c r="SBN120" s="54">
        <f>SBJ120+SBM120</f>
        <v>144118086.75</v>
      </c>
      <c r="SBO120" s="54">
        <v>100000000</v>
      </c>
      <c r="SBP120" s="50" t="s">
        <v>40</v>
      </c>
      <c r="SBQ120" s="124" t="s">
        <v>278</v>
      </c>
      <c r="SBR120" s="4">
        <v>45148</v>
      </c>
      <c r="SBS120" s="30" t="s">
        <v>277</v>
      </c>
      <c r="SBT120" s="42" t="s">
        <v>276</v>
      </c>
      <c r="SBU120" s="43">
        <v>9328249</v>
      </c>
      <c r="SBV120" s="43">
        <v>8992634</v>
      </c>
      <c r="SBW120" s="101" t="s">
        <v>18</v>
      </c>
      <c r="SBX120" s="54">
        <f>335040000*33.33/100</f>
        <v>111668832</v>
      </c>
      <c r="SBY120" s="44">
        <v>25</v>
      </c>
      <c r="SBZ120" s="54">
        <f>SBX120*0.75</f>
        <v>83751624</v>
      </c>
      <c r="SCA120" s="47">
        <f>241490000*33.33/100</f>
        <v>80488617</v>
      </c>
      <c r="SCB120" s="44">
        <v>25</v>
      </c>
      <c r="SCC120" s="47">
        <f>SCA120*0.75</f>
        <v>60366462.75</v>
      </c>
      <c r="SCD120" s="54">
        <f>SBZ120+SCC120</f>
        <v>144118086.75</v>
      </c>
      <c r="SCE120" s="54">
        <v>100000000</v>
      </c>
      <c r="SCF120" s="50" t="s">
        <v>40</v>
      </c>
      <c r="SCG120" s="124" t="s">
        <v>278</v>
      </c>
      <c r="SCH120" s="4">
        <v>45148</v>
      </c>
      <c r="SCI120" s="30" t="s">
        <v>277</v>
      </c>
      <c r="SCJ120" s="42" t="s">
        <v>276</v>
      </c>
      <c r="SCK120" s="43">
        <v>9328249</v>
      </c>
      <c r="SCL120" s="43">
        <v>8992634</v>
      </c>
      <c r="SCM120" s="101" t="s">
        <v>18</v>
      </c>
      <c r="SCN120" s="54">
        <f>335040000*33.33/100</f>
        <v>111668832</v>
      </c>
      <c r="SCO120" s="44">
        <v>25</v>
      </c>
      <c r="SCP120" s="54">
        <f>SCN120*0.75</f>
        <v>83751624</v>
      </c>
      <c r="SCQ120" s="47">
        <f>241490000*33.33/100</f>
        <v>80488617</v>
      </c>
      <c r="SCR120" s="44">
        <v>25</v>
      </c>
      <c r="SCS120" s="47">
        <f>SCQ120*0.75</f>
        <v>60366462.75</v>
      </c>
      <c r="SCT120" s="54">
        <f>SCP120+SCS120</f>
        <v>144118086.75</v>
      </c>
      <c r="SCU120" s="54">
        <v>100000000</v>
      </c>
      <c r="SCV120" s="50" t="s">
        <v>40</v>
      </c>
      <c r="SCW120" s="124" t="s">
        <v>278</v>
      </c>
      <c r="SCX120" s="4">
        <v>45148</v>
      </c>
      <c r="SCY120" s="30" t="s">
        <v>277</v>
      </c>
      <c r="SCZ120" s="42" t="s">
        <v>276</v>
      </c>
      <c r="SDA120" s="43">
        <v>9328249</v>
      </c>
      <c r="SDB120" s="43">
        <v>8992634</v>
      </c>
      <c r="SDC120" s="101" t="s">
        <v>18</v>
      </c>
      <c r="SDD120" s="54">
        <f>335040000*33.33/100</f>
        <v>111668832</v>
      </c>
      <c r="SDE120" s="44">
        <v>25</v>
      </c>
      <c r="SDF120" s="54">
        <f>SDD120*0.75</f>
        <v>83751624</v>
      </c>
      <c r="SDG120" s="47">
        <f>241490000*33.33/100</f>
        <v>80488617</v>
      </c>
      <c r="SDH120" s="44">
        <v>25</v>
      </c>
      <c r="SDI120" s="47">
        <f>SDG120*0.75</f>
        <v>60366462.75</v>
      </c>
      <c r="SDJ120" s="54">
        <f>SDF120+SDI120</f>
        <v>144118086.75</v>
      </c>
      <c r="SDK120" s="54">
        <v>100000000</v>
      </c>
      <c r="SDL120" s="50" t="s">
        <v>40</v>
      </c>
      <c r="SDM120" s="124" t="s">
        <v>278</v>
      </c>
      <c r="SDN120" s="4">
        <v>45148</v>
      </c>
      <c r="SDO120" s="30" t="s">
        <v>277</v>
      </c>
      <c r="SDP120" s="42" t="s">
        <v>276</v>
      </c>
      <c r="SDQ120" s="43">
        <v>9328249</v>
      </c>
      <c r="SDR120" s="43">
        <v>8992634</v>
      </c>
      <c r="SDS120" s="101" t="s">
        <v>18</v>
      </c>
      <c r="SDT120" s="54">
        <f>335040000*33.33/100</f>
        <v>111668832</v>
      </c>
      <c r="SDU120" s="44">
        <v>25</v>
      </c>
      <c r="SDV120" s="54">
        <f>SDT120*0.75</f>
        <v>83751624</v>
      </c>
      <c r="SDW120" s="47">
        <f>241490000*33.33/100</f>
        <v>80488617</v>
      </c>
      <c r="SDX120" s="44">
        <v>25</v>
      </c>
      <c r="SDY120" s="47">
        <f>SDW120*0.75</f>
        <v>60366462.75</v>
      </c>
      <c r="SDZ120" s="54">
        <f>SDV120+SDY120</f>
        <v>144118086.75</v>
      </c>
      <c r="SEA120" s="54">
        <v>100000000</v>
      </c>
      <c r="SEB120" s="50" t="s">
        <v>40</v>
      </c>
      <c r="SEC120" s="124" t="s">
        <v>278</v>
      </c>
      <c r="SED120" s="4">
        <v>45148</v>
      </c>
      <c r="SEE120" s="30" t="s">
        <v>277</v>
      </c>
      <c r="SEF120" s="42" t="s">
        <v>276</v>
      </c>
      <c r="SEG120" s="43">
        <v>9328249</v>
      </c>
      <c r="SEH120" s="43">
        <v>8992634</v>
      </c>
      <c r="SEI120" s="101" t="s">
        <v>18</v>
      </c>
      <c r="SEJ120" s="54">
        <f>335040000*33.33/100</f>
        <v>111668832</v>
      </c>
      <c r="SEK120" s="44">
        <v>25</v>
      </c>
      <c r="SEL120" s="54">
        <f>SEJ120*0.75</f>
        <v>83751624</v>
      </c>
      <c r="SEM120" s="47">
        <f>241490000*33.33/100</f>
        <v>80488617</v>
      </c>
      <c r="SEN120" s="44">
        <v>25</v>
      </c>
      <c r="SEO120" s="47">
        <f>SEM120*0.75</f>
        <v>60366462.75</v>
      </c>
      <c r="SEP120" s="54">
        <f>SEL120+SEO120</f>
        <v>144118086.75</v>
      </c>
      <c r="SEQ120" s="54">
        <v>100000000</v>
      </c>
      <c r="SER120" s="50" t="s">
        <v>40</v>
      </c>
      <c r="SES120" s="124" t="s">
        <v>278</v>
      </c>
      <c r="SET120" s="4">
        <v>45148</v>
      </c>
      <c r="SEU120" s="30" t="s">
        <v>277</v>
      </c>
      <c r="SEV120" s="42" t="s">
        <v>276</v>
      </c>
      <c r="SEW120" s="43">
        <v>9328249</v>
      </c>
      <c r="SEX120" s="43">
        <v>8992634</v>
      </c>
      <c r="SEY120" s="101" t="s">
        <v>18</v>
      </c>
      <c r="SEZ120" s="54">
        <f>335040000*33.33/100</f>
        <v>111668832</v>
      </c>
      <c r="SFA120" s="44">
        <v>25</v>
      </c>
      <c r="SFB120" s="54">
        <f>SEZ120*0.75</f>
        <v>83751624</v>
      </c>
      <c r="SFC120" s="47">
        <f>241490000*33.33/100</f>
        <v>80488617</v>
      </c>
      <c r="SFD120" s="44">
        <v>25</v>
      </c>
      <c r="SFE120" s="47">
        <f>SFC120*0.75</f>
        <v>60366462.75</v>
      </c>
      <c r="SFF120" s="54">
        <f>SFB120+SFE120</f>
        <v>144118086.75</v>
      </c>
      <c r="SFG120" s="54">
        <v>100000000</v>
      </c>
      <c r="SFH120" s="50" t="s">
        <v>40</v>
      </c>
      <c r="SFI120" s="124" t="s">
        <v>278</v>
      </c>
      <c r="SFJ120" s="4">
        <v>45148</v>
      </c>
      <c r="SFK120" s="30" t="s">
        <v>277</v>
      </c>
      <c r="SFL120" s="42" t="s">
        <v>276</v>
      </c>
      <c r="SFM120" s="43">
        <v>9328249</v>
      </c>
      <c r="SFN120" s="43">
        <v>8992634</v>
      </c>
      <c r="SFO120" s="101" t="s">
        <v>18</v>
      </c>
      <c r="SFP120" s="54">
        <f>335040000*33.33/100</f>
        <v>111668832</v>
      </c>
      <c r="SFQ120" s="44">
        <v>25</v>
      </c>
      <c r="SFR120" s="54">
        <f>SFP120*0.75</f>
        <v>83751624</v>
      </c>
      <c r="SFS120" s="47">
        <f>241490000*33.33/100</f>
        <v>80488617</v>
      </c>
      <c r="SFT120" s="44">
        <v>25</v>
      </c>
      <c r="SFU120" s="47">
        <f>SFS120*0.75</f>
        <v>60366462.75</v>
      </c>
      <c r="SFV120" s="54">
        <f>SFR120+SFU120</f>
        <v>144118086.75</v>
      </c>
      <c r="SFW120" s="54">
        <v>100000000</v>
      </c>
      <c r="SFX120" s="50" t="s">
        <v>40</v>
      </c>
      <c r="SFY120" s="124" t="s">
        <v>278</v>
      </c>
      <c r="SFZ120" s="4">
        <v>45148</v>
      </c>
      <c r="SGA120" s="30" t="s">
        <v>277</v>
      </c>
      <c r="SGB120" s="42" t="s">
        <v>276</v>
      </c>
      <c r="SGC120" s="43">
        <v>9328249</v>
      </c>
      <c r="SGD120" s="43">
        <v>8992634</v>
      </c>
      <c r="SGE120" s="101" t="s">
        <v>18</v>
      </c>
      <c r="SGF120" s="54">
        <f>335040000*33.33/100</f>
        <v>111668832</v>
      </c>
      <c r="SGG120" s="44">
        <v>25</v>
      </c>
      <c r="SGH120" s="54">
        <f>SGF120*0.75</f>
        <v>83751624</v>
      </c>
      <c r="SGI120" s="47">
        <f>241490000*33.33/100</f>
        <v>80488617</v>
      </c>
      <c r="SGJ120" s="44">
        <v>25</v>
      </c>
      <c r="SGK120" s="47">
        <f>SGI120*0.75</f>
        <v>60366462.75</v>
      </c>
      <c r="SGL120" s="54">
        <f>SGH120+SGK120</f>
        <v>144118086.75</v>
      </c>
      <c r="SGM120" s="54">
        <v>100000000</v>
      </c>
      <c r="SGN120" s="50" t="s">
        <v>40</v>
      </c>
      <c r="SGO120" s="124" t="s">
        <v>278</v>
      </c>
      <c r="SGP120" s="4">
        <v>45148</v>
      </c>
      <c r="SGQ120" s="30" t="s">
        <v>277</v>
      </c>
      <c r="SGR120" s="42" t="s">
        <v>276</v>
      </c>
      <c r="SGS120" s="43">
        <v>9328249</v>
      </c>
      <c r="SGT120" s="43">
        <v>8992634</v>
      </c>
      <c r="SGU120" s="101" t="s">
        <v>18</v>
      </c>
      <c r="SGV120" s="54">
        <f>335040000*33.33/100</f>
        <v>111668832</v>
      </c>
      <c r="SGW120" s="44">
        <v>25</v>
      </c>
      <c r="SGX120" s="54">
        <f>SGV120*0.75</f>
        <v>83751624</v>
      </c>
      <c r="SGY120" s="47">
        <f>241490000*33.33/100</f>
        <v>80488617</v>
      </c>
      <c r="SGZ120" s="44">
        <v>25</v>
      </c>
      <c r="SHA120" s="47">
        <f>SGY120*0.75</f>
        <v>60366462.75</v>
      </c>
      <c r="SHB120" s="54">
        <f>SGX120+SHA120</f>
        <v>144118086.75</v>
      </c>
      <c r="SHC120" s="54">
        <v>100000000</v>
      </c>
      <c r="SHD120" s="50" t="s">
        <v>40</v>
      </c>
      <c r="SHE120" s="124" t="s">
        <v>278</v>
      </c>
      <c r="SHF120" s="4">
        <v>45148</v>
      </c>
      <c r="SHG120" s="30" t="s">
        <v>277</v>
      </c>
      <c r="SHH120" s="42" t="s">
        <v>276</v>
      </c>
      <c r="SHI120" s="43">
        <v>9328249</v>
      </c>
      <c r="SHJ120" s="43">
        <v>8992634</v>
      </c>
      <c r="SHK120" s="101" t="s">
        <v>18</v>
      </c>
      <c r="SHL120" s="54">
        <f>335040000*33.33/100</f>
        <v>111668832</v>
      </c>
      <c r="SHM120" s="44">
        <v>25</v>
      </c>
      <c r="SHN120" s="54">
        <f>SHL120*0.75</f>
        <v>83751624</v>
      </c>
      <c r="SHO120" s="47">
        <f>241490000*33.33/100</f>
        <v>80488617</v>
      </c>
      <c r="SHP120" s="44">
        <v>25</v>
      </c>
      <c r="SHQ120" s="47">
        <f>SHO120*0.75</f>
        <v>60366462.75</v>
      </c>
      <c r="SHR120" s="54">
        <f>SHN120+SHQ120</f>
        <v>144118086.75</v>
      </c>
      <c r="SHS120" s="54">
        <v>100000000</v>
      </c>
      <c r="SHT120" s="50" t="s">
        <v>40</v>
      </c>
      <c r="SHU120" s="124" t="s">
        <v>278</v>
      </c>
      <c r="SHV120" s="4">
        <v>45148</v>
      </c>
      <c r="SHW120" s="30" t="s">
        <v>277</v>
      </c>
      <c r="SHX120" s="42" t="s">
        <v>276</v>
      </c>
      <c r="SHY120" s="43">
        <v>9328249</v>
      </c>
      <c r="SHZ120" s="43">
        <v>8992634</v>
      </c>
      <c r="SIA120" s="101" t="s">
        <v>18</v>
      </c>
      <c r="SIB120" s="54">
        <f>335040000*33.33/100</f>
        <v>111668832</v>
      </c>
      <c r="SIC120" s="44">
        <v>25</v>
      </c>
      <c r="SID120" s="54">
        <f>SIB120*0.75</f>
        <v>83751624</v>
      </c>
      <c r="SIE120" s="47">
        <f>241490000*33.33/100</f>
        <v>80488617</v>
      </c>
      <c r="SIF120" s="44">
        <v>25</v>
      </c>
      <c r="SIG120" s="47">
        <f>SIE120*0.75</f>
        <v>60366462.75</v>
      </c>
      <c r="SIH120" s="54">
        <f>SID120+SIG120</f>
        <v>144118086.75</v>
      </c>
      <c r="SII120" s="54">
        <v>100000000</v>
      </c>
      <c r="SIJ120" s="50" t="s">
        <v>40</v>
      </c>
      <c r="SIK120" s="124" t="s">
        <v>278</v>
      </c>
      <c r="SIL120" s="4">
        <v>45148</v>
      </c>
      <c r="SIM120" s="30" t="s">
        <v>277</v>
      </c>
      <c r="SIN120" s="42" t="s">
        <v>276</v>
      </c>
      <c r="SIO120" s="43">
        <v>9328249</v>
      </c>
      <c r="SIP120" s="43">
        <v>8992634</v>
      </c>
      <c r="SIQ120" s="101" t="s">
        <v>18</v>
      </c>
      <c r="SIR120" s="54">
        <f>335040000*33.33/100</f>
        <v>111668832</v>
      </c>
      <c r="SIS120" s="44">
        <v>25</v>
      </c>
      <c r="SIT120" s="54">
        <f>SIR120*0.75</f>
        <v>83751624</v>
      </c>
      <c r="SIU120" s="47">
        <f>241490000*33.33/100</f>
        <v>80488617</v>
      </c>
      <c r="SIV120" s="44">
        <v>25</v>
      </c>
      <c r="SIW120" s="47">
        <f>SIU120*0.75</f>
        <v>60366462.75</v>
      </c>
      <c r="SIX120" s="54">
        <f>SIT120+SIW120</f>
        <v>144118086.75</v>
      </c>
      <c r="SIY120" s="54">
        <v>100000000</v>
      </c>
      <c r="SIZ120" s="50" t="s">
        <v>40</v>
      </c>
      <c r="SJA120" s="124" t="s">
        <v>278</v>
      </c>
      <c r="SJB120" s="4">
        <v>45148</v>
      </c>
      <c r="SJC120" s="30" t="s">
        <v>277</v>
      </c>
      <c r="SJD120" s="42" t="s">
        <v>276</v>
      </c>
      <c r="SJE120" s="43">
        <v>9328249</v>
      </c>
      <c r="SJF120" s="43">
        <v>8992634</v>
      </c>
      <c r="SJG120" s="101" t="s">
        <v>18</v>
      </c>
      <c r="SJH120" s="54">
        <f>335040000*33.33/100</f>
        <v>111668832</v>
      </c>
      <c r="SJI120" s="44">
        <v>25</v>
      </c>
      <c r="SJJ120" s="54">
        <f>SJH120*0.75</f>
        <v>83751624</v>
      </c>
      <c r="SJK120" s="47">
        <f>241490000*33.33/100</f>
        <v>80488617</v>
      </c>
      <c r="SJL120" s="44">
        <v>25</v>
      </c>
      <c r="SJM120" s="47">
        <f>SJK120*0.75</f>
        <v>60366462.75</v>
      </c>
      <c r="SJN120" s="54">
        <f>SJJ120+SJM120</f>
        <v>144118086.75</v>
      </c>
      <c r="SJO120" s="54">
        <v>100000000</v>
      </c>
      <c r="SJP120" s="50" t="s">
        <v>40</v>
      </c>
      <c r="SJQ120" s="124" t="s">
        <v>278</v>
      </c>
      <c r="SJR120" s="4">
        <v>45148</v>
      </c>
      <c r="SJS120" s="30" t="s">
        <v>277</v>
      </c>
      <c r="SJT120" s="42" t="s">
        <v>276</v>
      </c>
      <c r="SJU120" s="43">
        <v>9328249</v>
      </c>
      <c r="SJV120" s="43">
        <v>8992634</v>
      </c>
      <c r="SJW120" s="101" t="s">
        <v>18</v>
      </c>
      <c r="SJX120" s="54">
        <f>335040000*33.33/100</f>
        <v>111668832</v>
      </c>
      <c r="SJY120" s="44">
        <v>25</v>
      </c>
      <c r="SJZ120" s="54">
        <f>SJX120*0.75</f>
        <v>83751624</v>
      </c>
      <c r="SKA120" s="47">
        <f>241490000*33.33/100</f>
        <v>80488617</v>
      </c>
      <c r="SKB120" s="44">
        <v>25</v>
      </c>
      <c r="SKC120" s="47">
        <f>SKA120*0.75</f>
        <v>60366462.75</v>
      </c>
      <c r="SKD120" s="54">
        <f>SJZ120+SKC120</f>
        <v>144118086.75</v>
      </c>
      <c r="SKE120" s="54">
        <v>100000000</v>
      </c>
      <c r="SKF120" s="50" t="s">
        <v>40</v>
      </c>
      <c r="SKG120" s="124" t="s">
        <v>278</v>
      </c>
      <c r="SKH120" s="4">
        <v>45148</v>
      </c>
      <c r="SKI120" s="30" t="s">
        <v>277</v>
      </c>
      <c r="SKJ120" s="42" t="s">
        <v>276</v>
      </c>
      <c r="SKK120" s="43">
        <v>9328249</v>
      </c>
      <c r="SKL120" s="43">
        <v>8992634</v>
      </c>
      <c r="SKM120" s="101" t="s">
        <v>18</v>
      </c>
      <c r="SKN120" s="54">
        <f>335040000*33.33/100</f>
        <v>111668832</v>
      </c>
      <c r="SKO120" s="44">
        <v>25</v>
      </c>
      <c r="SKP120" s="54">
        <f>SKN120*0.75</f>
        <v>83751624</v>
      </c>
      <c r="SKQ120" s="47">
        <f>241490000*33.33/100</f>
        <v>80488617</v>
      </c>
      <c r="SKR120" s="44">
        <v>25</v>
      </c>
      <c r="SKS120" s="47">
        <f>SKQ120*0.75</f>
        <v>60366462.75</v>
      </c>
      <c r="SKT120" s="54">
        <f>SKP120+SKS120</f>
        <v>144118086.75</v>
      </c>
      <c r="SKU120" s="54">
        <v>100000000</v>
      </c>
      <c r="SKV120" s="50" t="s">
        <v>40</v>
      </c>
      <c r="SKW120" s="124" t="s">
        <v>278</v>
      </c>
      <c r="SKX120" s="4">
        <v>45148</v>
      </c>
      <c r="SKY120" s="30" t="s">
        <v>277</v>
      </c>
      <c r="SKZ120" s="42" t="s">
        <v>276</v>
      </c>
      <c r="SLA120" s="43">
        <v>9328249</v>
      </c>
      <c r="SLB120" s="43">
        <v>8992634</v>
      </c>
      <c r="SLC120" s="101" t="s">
        <v>18</v>
      </c>
      <c r="SLD120" s="54">
        <f>335040000*33.33/100</f>
        <v>111668832</v>
      </c>
      <c r="SLE120" s="44">
        <v>25</v>
      </c>
      <c r="SLF120" s="54">
        <f>SLD120*0.75</f>
        <v>83751624</v>
      </c>
      <c r="SLG120" s="47">
        <f>241490000*33.33/100</f>
        <v>80488617</v>
      </c>
      <c r="SLH120" s="44">
        <v>25</v>
      </c>
      <c r="SLI120" s="47">
        <f>SLG120*0.75</f>
        <v>60366462.75</v>
      </c>
      <c r="SLJ120" s="54">
        <f>SLF120+SLI120</f>
        <v>144118086.75</v>
      </c>
      <c r="SLK120" s="54">
        <v>100000000</v>
      </c>
      <c r="SLL120" s="50" t="s">
        <v>40</v>
      </c>
      <c r="SLM120" s="124" t="s">
        <v>278</v>
      </c>
      <c r="SLN120" s="4">
        <v>45148</v>
      </c>
      <c r="SLO120" s="30" t="s">
        <v>277</v>
      </c>
      <c r="SLP120" s="42" t="s">
        <v>276</v>
      </c>
      <c r="SLQ120" s="43">
        <v>9328249</v>
      </c>
      <c r="SLR120" s="43">
        <v>8992634</v>
      </c>
      <c r="SLS120" s="101" t="s">
        <v>18</v>
      </c>
      <c r="SLT120" s="54">
        <f>335040000*33.33/100</f>
        <v>111668832</v>
      </c>
      <c r="SLU120" s="44">
        <v>25</v>
      </c>
      <c r="SLV120" s="54">
        <f>SLT120*0.75</f>
        <v>83751624</v>
      </c>
      <c r="SLW120" s="47">
        <f>241490000*33.33/100</f>
        <v>80488617</v>
      </c>
      <c r="SLX120" s="44">
        <v>25</v>
      </c>
      <c r="SLY120" s="47">
        <f>SLW120*0.75</f>
        <v>60366462.75</v>
      </c>
      <c r="SLZ120" s="54">
        <f>SLV120+SLY120</f>
        <v>144118086.75</v>
      </c>
      <c r="SMA120" s="54">
        <v>100000000</v>
      </c>
      <c r="SMB120" s="50" t="s">
        <v>40</v>
      </c>
      <c r="SMC120" s="124" t="s">
        <v>278</v>
      </c>
      <c r="SMD120" s="4">
        <v>45148</v>
      </c>
      <c r="SME120" s="30" t="s">
        <v>277</v>
      </c>
      <c r="SMF120" s="42" t="s">
        <v>276</v>
      </c>
      <c r="SMG120" s="43">
        <v>9328249</v>
      </c>
      <c r="SMH120" s="43">
        <v>8992634</v>
      </c>
      <c r="SMI120" s="101" t="s">
        <v>18</v>
      </c>
      <c r="SMJ120" s="54">
        <f>335040000*33.33/100</f>
        <v>111668832</v>
      </c>
      <c r="SMK120" s="44">
        <v>25</v>
      </c>
      <c r="SML120" s="54">
        <f>SMJ120*0.75</f>
        <v>83751624</v>
      </c>
      <c r="SMM120" s="47">
        <f>241490000*33.33/100</f>
        <v>80488617</v>
      </c>
      <c r="SMN120" s="44">
        <v>25</v>
      </c>
      <c r="SMO120" s="47">
        <f>SMM120*0.75</f>
        <v>60366462.75</v>
      </c>
      <c r="SMP120" s="54">
        <f>SML120+SMO120</f>
        <v>144118086.75</v>
      </c>
      <c r="SMQ120" s="54">
        <v>100000000</v>
      </c>
      <c r="SMR120" s="50" t="s">
        <v>40</v>
      </c>
      <c r="SMS120" s="124" t="s">
        <v>278</v>
      </c>
      <c r="SMT120" s="4">
        <v>45148</v>
      </c>
      <c r="SMU120" s="30" t="s">
        <v>277</v>
      </c>
      <c r="SMV120" s="42" t="s">
        <v>276</v>
      </c>
      <c r="SMW120" s="43">
        <v>9328249</v>
      </c>
      <c r="SMX120" s="43">
        <v>8992634</v>
      </c>
      <c r="SMY120" s="101" t="s">
        <v>18</v>
      </c>
      <c r="SMZ120" s="54">
        <f>335040000*33.33/100</f>
        <v>111668832</v>
      </c>
      <c r="SNA120" s="44">
        <v>25</v>
      </c>
      <c r="SNB120" s="54">
        <f>SMZ120*0.75</f>
        <v>83751624</v>
      </c>
      <c r="SNC120" s="47">
        <f>241490000*33.33/100</f>
        <v>80488617</v>
      </c>
      <c r="SND120" s="44">
        <v>25</v>
      </c>
      <c r="SNE120" s="47">
        <f>SNC120*0.75</f>
        <v>60366462.75</v>
      </c>
      <c r="SNF120" s="54">
        <f>SNB120+SNE120</f>
        <v>144118086.75</v>
      </c>
      <c r="SNG120" s="54">
        <v>100000000</v>
      </c>
      <c r="SNH120" s="50" t="s">
        <v>40</v>
      </c>
      <c r="SNI120" s="124" t="s">
        <v>278</v>
      </c>
      <c r="SNJ120" s="4">
        <v>45148</v>
      </c>
      <c r="SNK120" s="30" t="s">
        <v>277</v>
      </c>
      <c r="SNL120" s="42" t="s">
        <v>276</v>
      </c>
      <c r="SNM120" s="43">
        <v>9328249</v>
      </c>
      <c r="SNN120" s="43">
        <v>8992634</v>
      </c>
      <c r="SNO120" s="101" t="s">
        <v>18</v>
      </c>
      <c r="SNP120" s="54">
        <f>335040000*33.33/100</f>
        <v>111668832</v>
      </c>
      <c r="SNQ120" s="44">
        <v>25</v>
      </c>
      <c r="SNR120" s="54">
        <f>SNP120*0.75</f>
        <v>83751624</v>
      </c>
      <c r="SNS120" s="47">
        <f>241490000*33.33/100</f>
        <v>80488617</v>
      </c>
      <c r="SNT120" s="44">
        <v>25</v>
      </c>
      <c r="SNU120" s="47">
        <f>SNS120*0.75</f>
        <v>60366462.75</v>
      </c>
      <c r="SNV120" s="54">
        <f>SNR120+SNU120</f>
        <v>144118086.75</v>
      </c>
      <c r="SNW120" s="54">
        <v>100000000</v>
      </c>
      <c r="SNX120" s="50" t="s">
        <v>40</v>
      </c>
      <c r="SNY120" s="124" t="s">
        <v>278</v>
      </c>
      <c r="SNZ120" s="4">
        <v>45148</v>
      </c>
      <c r="SOA120" s="30" t="s">
        <v>277</v>
      </c>
      <c r="SOB120" s="42" t="s">
        <v>276</v>
      </c>
      <c r="SOC120" s="43">
        <v>9328249</v>
      </c>
      <c r="SOD120" s="43">
        <v>8992634</v>
      </c>
      <c r="SOE120" s="101" t="s">
        <v>18</v>
      </c>
      <c r="SOF120" s="54">
        <f>335040000*33.33/100</f>
        <v>111668832</v>
      </c>
      <c r="SOG120" s="44">
        <v>25</v>
      </c>
      <c r="SOH120" s="54">
        <f>SOF120*0.75</f>
        <v>83751624</v>
      </c>
      <c r="SOI120" s="47">
        <f>241490000*33.33/100</f>
        <v>80488617</v>
      </c>
      <c r="SOJ120" s="44">
        <v>25</v>
      </c>
      <c r="SOK120" s="47">
        <f>SOI120*0.75</f>
        <v>60366462.75</v>
      </c>
      <c r="SOL120" s="54">
        <f>SOH120+SOK120</f>
        <v>144118086.75</v>
      </c>
      <c r="SOM120" s="54">
        <v>100000000</v>
      </c>
      <c r="SON120" s="50" t="s">
        <v>40</v>
      </c>
      <c r="SOO120" s="124" t="s">
        <v>278</v>
      </c>
      <c r="SOP120" s="4">
        <v>45148</v>
      </c>
      <c r="SOQ120" s="30" t="s">
        <v>277</v>
      </c>
      <c r="SOR120" s="42" t="s">
        <v>276</v>
      </c>
      <c r="SOS120" s="43">
        <v>9328249</v>
      </c>
      <c r="SOT120" s="43">
        <v>8992634</v>
      </c>
      <c r="SOU120" s="101" t="s">
        <v>18</v>
      </c>
      <c r="SOV120" s="54">
        <f>335040000*33.33/100</f>
        <v>111668832</v>
      </c>
      <c r="SOW120" s="44">
        <v>25</v>
      </c>
      <c r="SOX120" s="54">
        <f>SOV120*0.75</f>
        <v>83751624</v>
      </c>
      <c r="SOY120" s="47">
        <f>241490000*33.33/100</f>
        <v>80488617</v>
      </c>
      <c r="SOZ120" s="44">
        <v>25</v>
      </c>
      <c r="SPA120" s="47">
        <f>SOY120*0.75</f>
        <v>60366462.75</v>
      </c>
      <c r="SPB120" s="54">
        <f>SOX120+SPA120</f>
        <v>144118086.75</v>
      </c>
      <c r="SPC120" s="54">
        <v>100000000</v>
      </c>
      <c r="SPD120" s="50" t="s">
        <v>40</v>
      </c>
      <c r="SPE120" s="124" t="s">
        <v>278</v>
      </c>
      <c r="SPF120" s="4">
        <v>45148</v>
      </c>
      <c r="SPG120" s="30" t="s">
        <v>277</v>
      </c>
      <c r="SPH120" s="42" t="s">
        <v>276</v>
      </c>
      <c r="SPI120" s="43">
        <v>9328249</v>
      </c>
      <c r="SPJ120" s="43">
        <v>8992634</v>
      </c>
      <c r="SPK120" s="101" t="s">
        <v>18</v>
      </c>
      <c r="SPL120" s="54">
        <f>335040000*33.33/100</f>
        <v>111668832</v>
      </c>
      <c r="SPM120" s="44">
        <v>25</v>
      </c>
      <c r="SPN120" s="54">
        <f>SPL120*0.75</f>
        <v>83751624</v>
      </c>
      <c r="SPO120" s="47">
        <f>241490000*33.33/100</f>
        <v>80488617</v>
      </c>
      <c r="SPP120" s="44">
        <v>25</v>
      </c>
      <c r="SPQ120" s="47">
        <f>SPO120*0.75</f>
        <v>60366462.75</v>
      </c>
      <c r="SPR120" s="54">
        <f>SPN120+SPQ120</f>
        <v>144118086.75</v>
      </c>
      <c r="SPS120" s="54">
        <v>100000000</v>
      </c>
      <c r="SPT120" s="50" t="s">
        <v>40</v>
      </c>
      <c r="SPU120" s="124" t="s">
        <v>278</v>
      </c>
      <c r="SPV120" s="4">
        <v>45148</v>
      </c>
      <c r="SPW120" s="30" t="s">
        <v>277</v>
      </c>
      <c r="SPX120" s="42" t="s">
        <v>276</v>
      </c>
      <c r="SPY120" s="43">
        <v>9328249</v>
      </c>
      <c r="SPZ120" s="43">
        <v>8992634</v>
      </c>
      <c r="SQA120" s="101" t="s">
        <v>18</v>
      </c>
      <c r="SQB120" s="54">
        <f>335040000*33.33/100</f>
        <v>111668832</v>
      </c>
      <c r="SQC120" s="44">
        <v>25</v>
      </c>
      <c r="SQD120" s="54">
        <f>SQB120*0.75</f>
        <v>83751624</v>
      </c>
      <c r="SQE120" s="47">
        <f>241490000*33.33/100</f>
        <v>80488617</v>
      </c>
      <c r="SQF120" s="44">
        <v>25</v>
      </c>
      <c r="SQG120" s="47">
        <f>SQE120*0.75</f>
        <v>60366462.75</v>
      </c>
      <c r="SQH120" s="54">
        <f>SQD120+SQG120</f>
        <v>144118086.75</v>
      </c>
      <c r="SQI120" s="54">
        <v>100000000</v>
      </c>
      <c r="SQJ120" s="50" t="s">
        <v>40</v>
      </c>
      <c r="SQK120" s="124" t="s">
        <v>278</v>
      </c>
      <c r="SQL120" s="4">
        <v>45148</v>
      </c>
      <c r="SQM120" s="30" t="s">
        <v>277</v>
      </c>
      <c r="SQN120" s="42" t="s">
        <v>276</v>
      </c>
      <c r="SQO120" s="43">
        <v>9328249</v>
      </c>
      <c r="SQP120" s="43">
        <v>8992634</v>
      </c>
      <c r="SQQ120" s="101" t="s">
        <v>18</v>
      </c>
      <c r="SQR120" s="54">
        <f>335040000*33.33/100</f>
        <v>111668832</v>
      </c>
      <c r="SQS120" s="44">
        <v>25</v>
      </c>
      <c r="SQT120" s="54">
        <f>SQR120*0.75</f>
        <v>83751624</v>
      </c>
      <c r="SQU120" s="47">
        <f>241490000*33.33/100</f>
        <v>80488617</v>
      </c>
      <c r="SQV120" s="44">
        <v>25</v>
      </c>
      <c r="SQW120" s="47">
        <f>SQU120*0.75</f>
        <v>60366462.75</v>
      </c>
      <c r="SQX120" s="54">
        <f>SQT120+SQW120</f>
        <v>144118086.75</v>
      </c>
      <c r="SQY120" s="54">
        <v>100000000</v>
      </c>
      <c r="SQZ120" s="50" t="s">
        <v>40</v>
      </c>
      <c r="SRA120" s="124" t="s">
        <v>278</v>
      </c>
      <c r="SRB120" s="4">
        <v>45148</v>
      </c>
      <c r="SRC120" s="30" t="s">
        <v>277</v>
      </c>
      <c r="SRD120" s="42" t="s">
        <v>276</v>
      </c>
      <c r="SRE120" s="43">
        <v>9328249</v>
      </c>
      <c r="SRF120" s="43">
        <v>8992634</v>
      </c>
      <c r="SRG120" s="101" t="s">
        <v>18</v>
      </c>
      <c r="SRH120" s="54">
        <f>335040000*33.33/100</f>
        <v>111668832</v>
      </c>
      <c r="SRI120" s="44">
        <v>25</v>
      </c>
      <c r="SRJ120" s="54">
        <f>SRH120*0.75</f>
        <v>83751624</v>
      </c>
      <c r="SRK120" s="47">
        <f>241490000*33.33/100</f>
        <v>80488617</v>
      </c>
      <c r="SRL120" s="44">
        <v>25</v>
      </c>
      <c r="SRM120" s="47">
        <f>SRK120*0.75</f>
        <v>60366462.75</v>
      </c>
      <c r="SRN120" s="54">
        <f>SRJ120+SRM120</f>
        <v>144118086.75</v>
      </c>
      <c r="SRO120" s="54">
        <v>100000000</v>
      </c>
      <c r="SRP120" s="50" t="s">
        <v>40</v>
      </c>
      <c r="SRQ120" s="124" t="s">
        <v>278</v>
      </c>
      <c r="SRR120" s="4">
        <v>45148</v>
      </c>
      <c r="SRS120" s="30" t="s">
        <v>277</v>
      </c>
      <c r="SRT120" s="42" t="s">
        <v>276</v>
      </c>
      <c r="SRU120" s="43">
        <v>9328249</v>
      </c>
      <c r="SRV120" s="43">
        <v>8992634</v>
      </c>
      <c r="SRW120" s="101" t="s">
        <v>18</v>
      </c>
      <c r="SRX120" s="54">
        <f>335040000*33.33/100</f>
        <v>111668832</v>
      </c>
      <c r="SRY120" s="44">
        <v>25</v>
      </c>
      <c r="SRZ120" s="54">
        <f>SRX120*0.75</f>
        <v>83751624</v>
      </c>
      <c r="SSA120" s="47">
        <f>241490000*33.33/100</f>
        <v>80488617</v>
      </c>
      <c r="SSB120" s="44">
        <v>25</v>
      </c>
      <c r="SSC120" s="47">
        <f>SSA120*0.75</f>
        <v>60366462.75</v>
      </c>
      <c r="SSD120" s="54">
        <f>SRZ120+SSC120</f>
        <v>144118086.75</v>
      </c>
      <c r="SSE120" s="54">
        <v>100000000</v>
      </c>
      <c r="SSF120" s="50" t="s">
        <v>40</v>
      </c>
      <c r="SSG120" s="124" t="s">
        <v>278</v>
      </c>
      <c r="SSH120" s="4">
        <v>45148</v>
      </c>
      <c r="SSI120" s="30" t="s">
        <v>277</v>
      </c>
      <c r="SSJ120" s="42" t="s">
        <v>276</v>
      </c>
      <c r="SSK120" s="43">
        <v>9328249</v>
      </c>
      <c r="SSL120" s="43">
        <v>8992634</v>
      </c>
      <c r="SSM120" s="101" t="s">
        <v>18</v>
      </c>
      <c r="SSN120" s="54">
        <f>335040000*33.33/100</f>
        <v>111668832</v>
      </c>
      <c r="SSO120" s="44">
        <v>25</v>
      </c>
      <c r="SSP120" s="54">
        <f>SSN120*0.75</f>
        <v>83751624</v>
      </c>
      <c r="SSQ120" s="47">
        <f>241490000*33.33/100</f>
        <v>80488617</v>
      </c>
      <c r="SSR120" s="44">
        <v>25</v>
      </c>
      <c r="SSS120" s="47">
        <f>SSQ120*0.75</f>
        <v>60366462.75</v>
      </c>
      <c r="SST120" s="54">
        <f>SSP120+SSS120</f>
        <v>144118086.75</v>
      </c>
      <c r="SSU120" s="54">
        <v>100000000</v>
      </c>
      <c r="SSV120" s="50" t="s">
        <v>40</v>
      </c>
      <c r="SSW120" s="124" t="s">
        <v>278</v>
      </c>
      <c r="SSX120" s="4">
        <v>45148</v>
      </c>
      <c r="SSY120" s="30" t="s">
        <v>277</v>
      </c>
      <c r="SSZ120" s="42" t="s">
        <v>276</v>
      </c>
      <c r="STA120" s="43">
        <v>9328249</v>
      </c>
      <c r="STB120" s="43">
        <v>8992634</v>
      </c>
      <c r="STC120" s="101" t="s">
        <v>18</v>
      </c>
      <c r="STD120" s="54">
        <f>335040000*33.33/100</f>
        <v>111668832</v>
      </c>
      <c r="STE120" s="44">
        <v>25</v>
      </c>
      <c r="STF120" s="54">
        <f>STD120*0.75</f>
        <v>83751624</v>
      </c>
      <c r="STG120" s="47">
        <f>241490000*33.33/100</f>
        <v>80488617</v>
      </c>
      <c r="STH120" s="44">
        <v>25</v>
      </c>
      <c r="STI120" s="47">
        <f>STG120*0.75</f>
        <v>60366462.75</v>
      </c>
      <c r="STJ120" s="54">
        <f>STF120+STI120</f>
        <v>144118086.75</v>
      </c>
      <c r="STK120" s="54">
        <v>100000000</v>
      </c>
      <c r="STL120" s="50" t="s">
        <v>40</v>
      </c>
      <c r="STM120" s="124" t="s">
        <v>278</v>
      </c>
      <c r="STN120" s="4">
        <v>45148</v>
      </c>
      <c r="STO120" s="30" t="s">
        <v>277</v>
      </c>
      <c r="STP120" s="42" t="s">
        <v>276</v>
      </c>
      <c r="STQ120" s="43">
        <v>9328249</v>
      </c>
      <c r="STR120" s="43">
        <v>8992634</v>
      </c>
      <c r="STS120" s="101" t="s">
        <v>18</v>
      </c>
      <c r="STT120" s="54">
        <f>335040000*33.33/100</f>
        <v>111668832</v>
      </c>
      <c r="STU120" s="44">
        <v>25</v>
      </c>
      <c r="STV120" s="54">
        <f>STT120*0.75</f>
        <v>83751624</v>
      </c>
      <c r="STW120" s="47">
        <f>241490000*33.33/100</f>
        <v>80488617</v>
      </c>
      <c r="STX120" s="44">
        <v>25</v>
      </c>
      <c r="STY120" s="47">
        <f>STW120*0.75</f>
        <v>60366462.75</v>
      </c>
      <c r="STZ120" s="54">
        <f>STV120+STY120</f>
        <v>144118086.75</v>
      </c>
      <c r="SUA120" s="54">
        <v>100000000</v>
      </c>
      <c r="SUB120" s="50" t="s">
        <v>40</v>
      </c>
      <c r="SUC120" s="124" t="s">
        <v>278</v>
      </c>
      <c r="SUD120" s="4">
        <v>45148</v>
      </c>
      <c r="SUE120" s="30" t="s">
        <v>277</v>
      </c>
      <c r="SUF120" s="42" t="s">
        <v>276</v>
      </c>
      <c r="SUG120" s="43">
        <v>9328249</v>
      </c>
      <c r="SUH120" s="43">
        <v>8992634</v>
      </c>
      <c r="SUI120" s="101" t="s">
        <v>18</v>
      </c>
      <c r="SUJ120" s="54">
        <f>335040000*33.33/100</f>
        <v>111668832</v>
      </c>
      <c r="SUK120" s="44">
        <v>25</v>
      </c>
      <c r="SUL120" s="54">
        <f>SUJ120*0.75</f>
        <v>83751624</v>
      </c>
      <c r="SUM120" s="47">
        <f>241490000*33.33/100</f>
        <v>80488617</v>
      </c>
      <c r="SUN120" s="44">
        <v>25</v>
      </c>
      <c r="SUO120" s="47">
        <f>SUM120*0.75</f>
        <v>60366462.75</v>
      </c>
      <c r="SUP120" s="54">
        <f>SUL120+SUO120</f>
        <v>144118086.75</v>
      </c>
      <c r="SUQ120" s="54">
        <v>100000000</v>
      </c>
      <c r="SUR120" s="50" t="s">
        <v>40</v>
      </c>
      <c r="SUS120" s="124" t="s">
        <v>278</v>
      </c>
      <c r="SUT120" s="4">
        <v>45148</v>
      </c>
      <c r="SUU120" s="30" t="s">
        <v>277</v>
      </c>
      <c r="SUV120" s="42" t="s">
        <v>276</v>
      </c>
      <c r="SUW120" s="43">
        <v>9328249</v>
      </c>
      <c r="SUX120" s="43">
        <v>8992634</v>
      </c>
      <c r="SUY120" s="101" t="s">
        <v>18</v>
      </c>
      <c r="SUZ120" s="54">
        <f>335040000*33.33/100</f>
        <v>111668832</v>
      </c>
      <c r="SVA120" s="44">
        <v>25</v>
      </c>
      <c r="SVB120" s="54">
        <f>SUZ120*0.75</f>
        <v>83751624</v>
      </c>
      <c r="SVC120" s="47">
        <f>241490000*33.33/100</f>
        <v>80488617</v>
      </c>
      <c r="SVD120" s="44">
        <v>25</v>
      </c>
      <c r="SVE120" s="47">
        <f>SVC120*0.75</f>
        <v>60366462.75</v>
      </c>
      <c r="SVF120" s="54">
        <f>SVB120+SVE120</f>
        <v>144118086.75</v>
      </c>
      <c r="SVG120" s="54">
        <v>100000000</v>
      </c>
      <c r="SVH120" s="50" t="s">
        <v>40</v>
      </c>
      <c r="SVI120" s="124" t="s">
        <v>278</v>
      </c>
      <c r="SVJ120" s="4">
        <v>45148</v>
      </c>
      <c r="SVK120" s="30" t="s">
        <v>277</v>
      </c>
      <c r="SVL120" s="42" t="s">
        <v>276</v>
      </c>
      <c r="SVM120" s="43">
        <v>9328249</v>
      </c>
      <c r="SVN120" s="43">
        <v>8992634</v>
      </c>
      <c r="SVO120" s="101" t="s">
        <v>18</v>
      </c>
      <c r="SVP120" s="54">
        <f>335040000*33.33/100</f>
        <v>111668832</v>
      </c>
      <c r="SVQ120" s="44">
        <v>25</v>
      </c>
      <c r="SVR120" s="54">
        <f>SVP120*0.75</f>
        <v>83751624</v>
      </c>
      <c r="SVS120" s="47">
        <f>241490000*33.33/100</f>
        <v>80488617</v>
      </c>
      <c r="SVT120" s="44">
        <v>25</v>
      </c>
      <c r="SVU120" s="47">
        <f>SVS120*0.75</f>
        <v>60366462.75</v>
      </c>
      <c r="SVV120" s="54">
        <f>SVR120+SVU120</f>
        <v>144118086.75</v>
      </c>
      <c r="SVW120" s="54">
        <v>100000000</v>
      </c>
      <c r="SVX120" s="50" t="s">
        <v>40</v>
      </c>
      <c r="SVY120" s="124" t="s">
        <v>278</v>
      </c>
      <c r="SVZ120" s="4">
        <v>45148</v>
      </c>
      <c r="SWA120" s="30" t="s">
        <v>277</v>
      </c>
      <c r="SWB120" s="42" t="s">
        <v>276</v>
      </c>
      <c r="SWC120" s="43">
        <v>9328249</v>
      </c>
      <c r="SWD120" s="43">
        <v>8992634</v>
      </c>
      <c r="SWE120" s="101" t="s">
        <v>18</v>
      </c>
      <c r="SWF120" s="54">
        <f>335040000*33.33/100</f>
        <v>111668832</v>
      </c>
      <c r="SWG120" s="44">
        <v>25</v>
      </c>
      <c r="SWH120" s="54">
        <f>SWF120*0.75</f>
        <v>83751624</v>
      </c>
      <c r="SWI120" s="47">
        <f>241490000*33.33/100</f>
        <v>80488617</v>
      </c>
      <c r="SWJ120" s="44">
        <v>25</v>
      </c>
      <c r="SWK120" s="47">
        <f>SWI120*0.75</f>
        <v>60366462.75</v>
      </c>
      <c r="SWL120" s="54">
        <f>SWH120+SWK120</f>
        <v>144118086.75</v>
      </c>
      <c r="SWM120" s="54">
        <v>100000000</v>
      </c>
      <c r="SWN120" s="50" t="s">
        <v>40</v>
      </c>
      <c r="SWO120" s="124" t="s">
        <v>278</v>
      </c>
      <c r="SWP120" s="4">
        <v>45148</v>
      </c>
      <c r="SWQ120" s="30" t="s">
        <v>277</v>
      </c>
      <c r="SWR120" s="42" t="s">
        <v>276</v>
      </c>
      <c r="SWS120" s="43">
        <v>9328249</v>
      </c>
      <c r="SWT120" s="43">
        <v>8992634</v>
      </c>
      <c r="SWU120" s="101" t="s">
        <v>18</v>
      </c>
      <c r="SWV120" s="54">
        <f>335040000*33.33/100</f>
        <v>111668832</v>
      </c>
      <c r="SWW120" s="44">
        <v>25</v>
      </c>
      <c r="SWX120" s="54">
        <f>SWV120*0.75</f>
        <v>83751624</v>
      </c>
      <c r="SWY120" s="47">
        <f>241490000*33.33/100</f>
        <v>80488617</v>
      </c>
      <c r="SWZ120" s="44">
        <v>25</v>
      </c>
      <c r="SXA120" s="47">
        <f>SWY120*0.75</f>
        <v>60366462.75</v>
      </c>
      <c r="SXB120" s="54">
        <f>SWX120+SXA120</f>
        <v>144118086.75</v>
      </c>
      <c r="SXC120" s="54">
        <v>100000000</v>
      </c>
      <c r="SXD120" s="50" t="s">
        <v>40</v>
      </c>
      <c r="SXE120" s="124" t="s">
        <v>278</v>
      </c>
      <c r="SXF120" s="4">
        <v>45148</v>
      </c>
      <c r="SXG120" s="30" t="s">
        <v>277</v>
      </c>
      <c r="SXH120" s="42" t="s">
        <v>276</v>
      </c>
      <c r="SXI120" s="43">
        <v>9328249</v>
      </c>
      <c r="SXJ120" s="43">
        <v>8992634</v>
      </c>
      <c r="SXK120" s="101" t="s">
        <v>18</v>
      </c>
      <c r="SXL120" s="54">
        <f>335040000*33.33/100</f>
        <v>111668832</v>
      </c>
      <c r="SXM120" s="44">
        <v>25</v>
      </c>
      <c r="SXN120" s="54">
        <f>SXL120*0.75</f>
        <v>83751624</v>
      </c>
      <c r="SXO120" s="47">
        <f>241490000*33.33/100</f>
        <v>80488617</v>
      </c>
      <c r="SXP120" s="44">
        <v>25</v>
      </c>
      <c r="SXQ120" s="47">
        <f>SXO120*0.75</f>
        <v>60366462.75</v>
      </c>
      <c r="SXR120" s="54">
        <f>SXN120+SXQ120</f>
        <v>144118086.75</v>
      </c>
      <c r="SXS120" s="54">
        <v>100000000</v>
      </c>
      <c r="SXT120" s="50" t="s">
        <v>40</v>
      </c>
      <c r="SXU120" s="124" t="s">
        <v>278</v>
      </c>
      <c r="SXV120" s="4">
        <v>45148</v>
      </c>
      <c r="SXW120" s="30" t="s">
        <v>277</v>
      </c>
      <c r="SXX120" s="42" t="s">
        <v>276</v>
      </c>
      <c r="SXY120" s="43">
        <v>9328249</v>
      </c>
      <c r="SXZ120" s="43">
        <v>8992634</v>
      </c>
      <c r="SYA120" s="101" t="s">
        <v>18</v>
      </c>
      <c r="SYB120" s="54">
        <f>335040000*33.33/100</f>
        <v>111668832</v>
      </c>
      <c r="SYC120" s="44">
        <v>25</v>
      </c>
      <c r="SYD120" s="54">
        <f>SYB120*0.75</f>
        <v>83751624</v>
      </c>
      <c r="SYE120" s="47">
        <f>241490000*33.33/100</f>
        <v>80488617</v>
      </c>
      <c r="SYF120" s="44">
        <v>25</v>
      </c>
      <c r="SYG120" s="47">
        <f>SYE120*0.75</f>
        <v>60366462.75</v>
      </c>
      <c r="SYH120" s="54">
        <f>SYD120+SYG120</f>
        <v>144118086.75</v>
      </c>
      <c r="SYI120" s="54">
        <v>100000000</v>
      </c>
      <c r="SYJ120" s="50" t="s">
        <v>40</v>
      </c>
      <c r="SYK120" s="124" t="s">
        <v>278</v>
      </c>
      <c r="SYL120" s="4">
        <v>45148</v>
      </c>
      <c r="SYM120" s="30" t="s">
        <v>277</v>
      </c>
      <c r="SYN120" s="42" t="s">
        <v>276</v>
      </c>
      <c r="SYO120" s="43">
        <v>9328249</v>
      </c>
      <c r="SYP120" s="43">
        <v>8992634</v>
      </c>
      <c r="SYQ120" s="101" t="s">
        <v>18</v>
      </c>
      <c r="SYR120" s="54">
        <f>335040000*33.33/100</f>
        <v>111668832</v>
      </c>
      <c r="SYS120" s="44">
        <v>25</v>
      </c>
      <c r="SYT120" s="54">
        <f>SYR120*0.75</f>
        <v>83751624</v>
      </c>
      <c r="SYU120" s="47">
        <f>241490000*33.33/100</f>
        <v>80488617</v>
      </c>
      <c r="SYV120" s="44">
        <v>25</v>
      </c>
      <c r="SYW120" s="47">
        <f>SYU120*0.75</f>
        <v>60366462.75</v>
      </c>
      <c r="SYX120" s="54">
        <f>SYT120+SYW120</f>
        <v>144118086.75</v>
      </c>
      <c r="SYY120" s="54">
        <v>100000000</v>
      </c>
      <c r="SYZ120" s="50" t="s">
        <v>40</v>
      </c>
      <c r="SZA120" s="124" t="s">
        <v>278</v>
      </c>
      <c r="SZB120" s="4">
        <v>45148</v>
      </c>
      <c r="SZC120" s="30" t="s">
        <v>277</v>
      </c>
      <c r="SZD120" s="42" t="s">
        <v>276</v>
      </c>
      <c r="SZE120" s="43">
        <v>9328249</v>
      </c>
      <c r="SZF120" s="43">
        <v>8992634</v>
      </c>
      <c r="SZG120" s="101" t="s">
        <v>18</v>
      </c>
      <c r="SZH120" s="54">
        <f>335040000*33.33/100</f>
        <v>111668832</v>
      </c>
      <c r="SZI120" s="44">
        <v>25</v>
      </c>
      <c r="SZJ120" s="54">
        <f>SZH120*0.75</f>
        <v>83751624</v>
      </c>
      <c r="SZK120" s="47">
        <f>241490000*33.33/100</f>
        <v>80488617</v>
      </c>
      <c r="SZL120" s="44">
        <v>25</v>
      </c>
      <c r="SZM120" s="47">
        <f>SZK120*0.75</f>
        <v>60366462.75</v>
      </c>
      <c r="SZN120" s="54">
        <f>SZJ120+SZM120</f>
        <v>144118086.75</v>
      </c>
      <c r="SZO120" s="54">
        <v>100000000</v>
      </c>
      <c r="SZP120" s="50" t="s">
        <v>40</v>
      </c>
      <c r="SZQ120" s="124" t="s">
        <v>278</v>
      </c>
      <c r="SZR120" s="4">
        <v>45148</v>
      </c>
      <c r="SZS120" s="30" t="s">
        <v>277</v>
      </c>
      <c r="SZT120" s="42" t="s">
        <v>276</v>
      </c>
      <c r="SZU120" s="43">
        <v>9328249</v>
      </c>
      <c r="SZV120" s="43">
        <v>8992634</v>
      </c>
      <c r="SZW120" s="101" t="s">
        <v>18</v>
      </c>
      <c r="SZX120" s="54">
        <f>335040000*33.33/100</f>
        <v>111668832</v>
      </c>
      <c r="SZY120" s="44">
        <v>25</v>
      </c>
      <c r="SZZ120" s="54">
        <f>SZX120*0.75</f>
        <v>83751624</v>
      </c>
      <c r="TAA120" s="47">
        <f>241490000*33.33/100</f>
        <v>80488617</v>
      </c>
      <c r="TAB120" s="44">
        <v>25</v>
      </c>
      <c r="TAC120" s="47">
        <f>TAA120*0.75</f>
        <v>60366462.75</v>
      </c>
      <c r="TAD120" s="54">
        <f>SZZ120+TAC120</f>
        <v>144118086.75</v>
      </c>
      <c r="TAE120" s="54">
        <v>100000000</v>
      </c>
      <c r="TAF120" s="50" t="s">
        <v>40</v>
      </c>
      <c r="TAG120" s="124" t="s">
        <v>278</v>
      </c>
      <c r="TAH120" s="4">
        <v>45148</v>
      </c>
      <c r="TAI120" s="30" t="s">
        <v>277</v>
      </c>
      <c r="TAJ120" s="42" t="s">
        <v>276</v>
      </c>
      <c r="TAK120" s="43">
        <v>9328249</v>
      </c>
      <c r="TAL120" s="43">
        <v>8992634</v>
      </c>
      <c r="TAM120" s="101" t="s">
        <v>18</v>
      </c>
      <c r="TAN120" s="54">
        <f>335040000*33.33/100</f>
        <v>111668832</v>
      </c>
      <c r="TAO120" s="44">
        <v>25</v>
      </c>
      <c r="TAP120" s="54">
        <f>TAN120*0.75</f>
        <v>83751624</v>
      </c>
      <c r="TAQ120" s="47">
        <f>241490000*33.33/100</f>
        <v>80488617</v>
      </c>
      <c r="TAR120" s="44">
        <v>25</v>
      </c>
      <c r="TAS120" s="47">
        <f>TAQ120*0.75</f>
        <v>60366462.75</v>
      </c>
      <c r="TAT120" s="54">
        <f>TAP120+TAS120</f>
        <v>144118086.75</v>
      </c>
      <c r="TAU120" s="54">
        <v>100000000</v>
      </c>
      <c r="TAV120" s="50" t="s">
        <v>40</v>
      </c>
      <c r="TAW120" s="124" t="s">
        <v>278</v>
      </c>
      <c r="TAX120" s="4">
        <v>45148</v>
      </c>
      <c r="TAY120" s="30" t="s">
        <v>277</v>
      </c>
      <c r="TAZ120" s="42" t="s">
        <v>276</v>
      </c>
      <c r="TBA120" s="43">
        <v>9328249</v>
      </c>
      <c r="TBB120" s="43">
        <v>8992634</v>
      </c>
      <c r="TBC120" s="101" t="s">
        <v>18</v>
      </c>
      <c r="TBD120" s="54">
        <f>335040000*33.33/100</f>
        <v>111668832</v>
      </c>
      <c r="TBE120" s="44">
        <v>25</v>
      </c>
      <c r="TBF120" s="54">
        <f>TBD120*0.75</f>
        <v>83751624</v>
      </c>
      <c r="TBG120" s="47">
        <f>241490000*33.33/100</f>
        <v>80488617</v>
      </c>
      <c r="TBH120" s="44">
        <v>25</v>
      </c>
      <c r="TBI120" s="47">
        <f>TBG120*0.75</f>
        <v>60366462.75</v>
      </c>
      <c r="TBJ120" s="54">
        <f>TBF120+TBI120</f>
        <v>144118086.75</v>
      </c>
      <c r="TBK120" s="54">
        <v>100000000</v>
      </c>
      <c r="TBL120" s="50" t="s">
        <v>40</v>
      </c>
      <c r="TBM120" s="124" t="s">
        <v>278</v>
      </c>
      <c r="TBN120" s="4">
        <v>45148</v>
      </c>
      <c r="TBO120" s="30" t="s">
        <v>277</v>
      </c>
      <c r="TBP120" s="42" t="s">
        <v>276</v>
      </c>
      <c r="TBQ120" s="43">
        <v>9328249</v>
      </c>
      <c r="TBR120" s="43">
        <v>8992634</v>
      </c>
      <c r="TBS120" s="101" t="s">
        <v>18</v>
      </c>
      <c r="TBT120" s="54">
        <f>335040000*33.33/100</f>
        <v>111668832</v>
      </c>
      <c r="TBU120" s="44">
        <v>25</v>
      </c>
      <c r="TBV120" s="54">
        <f>TBT120*0.75</f>
        <v>83751624</v>
      </c>
      <c r="TBW120" s="47">
        <f>241490000*33.33/100</f>
        <v>80488617</v>
      </c>
      <c r="TBX120" s="44">
        <v>25</v>
      </c>
      <c r="TBY120" s="47">
        <f>TBW120*0.75</f>
        <v>60366462.75</v>
      </c>
      <c r="TBZ120" s="54">
        <f>TBV120+TBY120</f>
        <v>144118086.75</v>
      </c>
      <c r="TCA120" s="54">
        <v>100000000</v>
      </c>
      <c r="TCB120" s="50" t="s">
        <v>40</v>
      </c>
      <c r="TCC120" s="124" t="s">
        <v>278</v>
      </c>
      <c r="TCD120" s="4">
        <v>45148</v>
      </c>
      <c r="TCE120" s="30" t="s">
        <v>277</v>
      </c>
      <c r="TCF120" s="42" t="s">
        <v>276</v>
      </c>
      <c r="TCG120" s="43">
        <v>9328249</v>
      </c>
      <c r="TCH120" s="43">
        <v>8992634</v>
      </c>
      <c r="TCI120" s="101" t="s">
        <v>18</v>
      </c>
      <c r="TCJ120" s="54">
        <f>335040000*33.33/100</f>
        <v>111668832</v>
      </c>
      <c r="TCK120" s="44">
        <v>25</v>
      </c>
      <c r="TCL120" s="54">
        <f>TCJ120*0.75</f>
        <v>83751624</v>
      </c>
      <c r="TCM120" s="47">
        <f>241490000*33.33/100</f>
        <v>80488617</v>
      </c>
      <c r="TCN120" s="44">
        <v>25</v>
      </c>
      <c r="TCO120" s="47">
        <f>TCM120*0.75</f>
        <v>60366462.75</v>
      </c>
      <c r="TCP120" s="54">
        <f>TCL120+TCO120</f>
        <v>144118086.75</v>
      </c>
      <c r="TCQ120" s="54">
        <v>100000000</v>
      </c>
      <c r="TCR120" s="50" t="s">
        <v>40</v>
      </c>
      <c r="TCS120" s="124" t="s">
        <v>278</v>
      </c>
      <c r="TCT120" s="4">
        <v>45148</v>
      </c>
      <c r="TCU120" s="30" t="s">
        <v>277</v>
      </c>
      <c r="TCV120" s="42" t="s">
        <v>276</v>
      </c>
      <c r="TCW120" s="43">
        <v>9328249</v>
      </c>
      <c r="TCX120" s="43">
        <v>8992634</v>
      </c>
      <c r="TCY120" s="101" t="s">
        <v>18</v>
      </c>
      <c r="TCZ120" s="54">
        <f>335040000*33.33/100</f>
        <v>111668832</v>
      </c>
      <c r="TDA120" s="44">
        <v>25</v>
      </c>
      <c r="TDB120" s="54">
        <f>TCZ120*0.75</f>
        <v>83751624</v>
      </c>
      <c r="TDC120" s="47">
        <f>241490000*33.33/100</f>
        <v>80488617</v>
      </c>
      <c r="TDD120" s="44">
        <v>25</v>
      </c>
      <c r="TDE120" s="47">
        <f>TDC120*0.75</f>
        <v>60366462.75</v>
      </c>
      <c r="TDF120" s="54">
        <f>TDB120+TDE120</f>
        <v>144118086.75</v>
      </c>
      <c r="TDG120" s="54">
        <v>100000000</v>
      </c>
      <c r="TDH120" s="50" t="s">
        <v>40</v>
      </c>
      <c r="TDI120" s="124" t="s">
        <v>278</v>
      </c>
      <c r="TDJ120" s="4">
        <v>45148</v>
      </c>
      <c r="TDK120" s="30" t="s">
        <v>277</v>
      </c>
      <c r="TDL120" s="42" t="s">
        <v>276</v>
      </c>
      <c r="TDM120" s="43">
        <v>9328249</v>
      </c>
      <c r="TDN120" s="43">
        <v>8992634</v>
      </c>
      <c r="TDO120" s="101" t="s">
        <v>18</v>
      </c>
      <c r="TDP120" s="54">
        <f>335040000*33.33/100</f>
        <v>111668832</v>
      </c>
      <c r="TDQ120" s="44">
        <v>25</v>
      </c>
      <c r="TDR120" s="54">
        <f>TDP120*0.75</f>
        <v>83751624</v>
      </c>
      <c r="TDS120" s="47">
        <f>241490000*33.33/100</f>
        <v>80488617</v>
      </c>
      <c r="TDT120" s="44">
        <v>25</v>
      </c>
      <c r="TDU120" s="47">
        <f>TDS120*0.75</f>
        <v>60366462.75</v>
      </c>
      <c r="TDV120" s="54">
        <f>TDR120+TDU120</f>
        <v>144118086.75</v>
      </c>
      <c r="TDW120" s="54">
        <v>100000000</v>
      </c>
      <c r="TDX120" s="50" t="s">
        <v>40</v>
      </c>
      <c r="TDY120" s="124" t="s">
        <v>278</v>
      </c>
      <c r="TDZ120" s="4">
        <v>45148</v>
      </c>
      <c r="TEA120" s="30" t="s">
        <v>277</v>
      </c>
      <c r="TEB120" s="42" t="s">
        <v>276</v>
      </c>
      <c r="TEC120" s="43">
        <v>9328249</v>
      </c>
      <c r="TED120" s="43">
        <v>8992634</v>
      </c>
      <c r="TEE120" s="101" t="s">
        <v>18</v>
      </c>
      <c r="TEF120" s="54">
        <f>335040000*33.33/100</f>
        <v>111668832</v>
      </c>
      <c r="TEG120" s="44">
        <v>25</v>
      </c>
      <c r="TEH120" s="54">
        <f>TEF120*0.75</f>
        <v>83751624</v>
      </c>
      <c r="TEI120" s="47">
        <f>241490000*33.33/100</f>
        <v>80488617</v>
      </c>
      <c r="TEJ120" s="44">
        <v>25</v>
      </c>
      <c r="TEK120" s="47">
        <f>TEI120*0.75</f>
        <v>60366462.75</v>
      </c>
      <c r="TEL120" s="54">
        <f>TEH120+TEK120</f>
        <v>144118086.75</v>
      </c>
      <c r="TEM120" s="54">
        <v>100000000</v>
      </c>
      <c r="TEN120" s="50" t="s">
        <v>40</v>
      </c>
      <c r="TEO120" s="124" t="s">
        <v>278</v>
      </c>
      <c r="TEP120" s="4">
        <v>45148</v>
      </c>
      <c r="TEQ120" s="30" t="s">
        <v>277</v>
      </c>
      <c r="TER120" s="42" t="s">
        <v>276</v>
      </c>
      <c r="TES120" s="43">
        <v>9328249</v>
      </c>
      <c r="TET120" s="43">
        <v>8992634</v>
      </c>
      <c r="TEU120" s="101" t="s">
        <v>18</v>
      </c>
      <c r="TEV120" s="54">
        <f>335040000*33.33/100</f>
        <v>111668832</v>
      </c>
      <c r="TEW120" s="44">
        <v>25</v>
      </c>
      <c r="TEX120" s="54">
        <f>TEV120*0.75</f>
        <v>83751624</v>
      </c>
      <c r="TEY120" s="47">
        <f>241490000*33.33/100</f>
        <v>80488617</v>
      </c>
      <c r="TEZ120" s="44">
        <v>25</v>
      </c>
      <c r="TFA120" s="47">
        <f>TEY120*0.75</f>
        <v>60366462.75</v>
      </c>
      <c r="TFB120" s="54">
        <f>TEX120+TFA120</f>
        <v>144118086.75</v>
      </c>
      <c r="TFC120" s="54">
        <v>100000000</v>
      </c>
      <c r="TFD120" s="50" t="s">
        <v>40</v>
      </c>
      <c r="TFE120" s="124" t="s">
        <v>278</v>
      </c>
      <c r="TFF120" s="4">
        <v>45148</v>
      </c>
      <c r="TFG120" s="30" t="s">
        <v>277</v>
      </c>
      <c r="TFH120" s="42" t="s">
        <v>276</v>
      </c>
      <c r="TFI120" s="43">
        <v>9328249</v>
      </c>
      <c r="TFJ120" s="43">
        <v>8992634</v>
      </c>
      <c r="TFK120" s="101" t="s">
        <v>18</v>
      </c>
      <c r="TFL120" s="54">
        <f>335040000*33.33/100</f>
        <v>111668832</v>
      </c>
      <c r="TFM120" s="44">
        <v>25</v>
      </c>
      <c r="TFN120" s="54">
        <f>TFL120*0.75</f>
        <v>83751624</v>
      </c>
      <c r="TFO120" s="47">
        <f>241490000*33.33/100</f>
        <v>80488617</v>
      </c>
      <c r="TFP120" s="44">
        <v>25</v>
      </c>
      <c r="TFQ120" s="47">
        <f>TFO120*0.75</f>
        <v>60366462.75</v>
      </c>
      <c r="TFR120" s="54">
        <f>TFN120+TFQ120</f>
        <v>144118086.75</v>
      </c>
      <c r="TFS120" s="54">
        <v>100000000</v>
      </c>
      <c r="TFT120" s="50" t="s">
        <v>40</v>
      </c>
      <c r="TFU120" s="124" t="s">
        <v>278</v>
      </c>
      <c r="TFV120" s="4">
        <v>45148</v>
      </c>
      <c r="TFW120" s="30" t="s">
        <v>277</v>
      </c>
      <c r="TFX120" s="42" t="s">
        <v>276</v>
      </c>
      <c r="TFY120" s="43">
        <v>9328249</v>
      </c>
      <c r="TFZ120" s="43">
        <v>8992634</v>
      </c>
      <c r="TGA120" s="101" t="s">
        <v>18</v>
      </c>
      <c r="TGB120" s="54">
        <f>335040000*33.33/100</f>
        <v>111668832</v>
      </c>
      <c r="TGC120" s="44">
        <v>25</v>
      </c>
      <c r="TGD120" s="54">
        <f>TGB120*0.75</f>
        <v>83751624</v>
      </c>
      <c r="TGE120" s="47">
        <f>241490000*33.33/100</f>
        <v>80488617</v>
      </c>
      <c r="TGF120" s="44">
        <v>25</v>
      </c>
      <c r="TGG120" s="47">
        <f>TGE120*0.75</f>
        <v>60366462.75</v>
      </c>
      <c r="TGH120" s="54">
        <f>TGD120+TGG120</f>
        <v>144118086.75</v>
      </c>
      <c r="TGI120" s="54">
        <v>100000000</v>
      </c>
      <c r="TGJ120" s="50" t="s">
        <v>40</v>
      </c>
      <c r="TGK120" s="124" t="s">
        <v>278</v>
      </c>
      <c r="TGL120" s="4">
        <v>45148</v>
      </c>
      <c r="TGM120" s="30" t="s">
        <v>277</v>
      </c>
      <c r="TGN120" s="42" t="s">
        <v>276</v>
      </c>
      <c r="TGO120" s="43">
        <v>9328249</v>
      </c>
      <c r="TGP120" s="43">
        <v>8992634</v>
      </c>
      <c r="TGQ120" s="101" t="s">
        <v>18</v>
      </c>
      <c r="TGR120" s="54">
        <f>335040000*33.33/100</f>
        <v>111668832</v>
      </c>
      <c r="TGS120" s="44">
        <v>25</v>
      </c>
      <c r="TGT120" s="54">
        <f>TGR120*0.75</f>
        <v>83751624</v>
      </c>
      <c r="TGU120" s="47">
        <f>241490000*33.33/100</f>
        <v>80488617</v>
      </c>
      <c r="TGV120" s="44">
        <v>25</v>
      </c>
      <c r="TGW120" s="47">
        <f>TGU120*0.75</f>
        <v>60366462.75</v>
      </c>
      <c r="TGX120" s="54">
        <f>TGT120+TGW120</f>
        <v>144118086.75</v>
      </c>
      <c r="TGY120" s="54">
        <v>100000000</v>
      </c>
      <c r="TGZ120" s="50" t="s">
        <v>40</v>
      </c>
      <c r="THA120" s="124" t="s">
        <v>278</v>
      </c>
      <c r="THB120" s="4">
        <v>45148</v>
      </c>
      <c r="THC120" s="30" t="s">
        <v>277</v>
      </c>
      <c r="THD120" s="42" t="s">
        <v>276</v>
      </c>
      <c r="THE120" s="43">
        <v>9328249</v>
      </c>
      <c r="THF120" s="43">
        <v>8992634</v>
      </c>
      <c r="THG120" s="101" t="s">
        <v>18</v>
      </c>
      <c r="THH120" s="54">
        <f>335040000*33.33/100</f>
        <v>111668832</v>
      </c>
      <c r="THI120" s="44">
        <v>25</v>
      </c>
      <c r="THJ120" s="54">
        <f>THH120*0.75</f>
        <v>83751624</v>
      </c>
      <c r="THK120" s="47">
        <f>241490000*33.33/100</f>
        <v>80488617</v>
      </c>
      <c r="THL120" s="44">
        <v>25</v>
      </c>
      <c r="THM120" s="47">
        <f>THK120*0.75</f>
        <v>60366462.75</v>
      </c>
      <c r="THN120" s="54">
        <f>THJ120+THM120</f>
        <v>144118086.75</v>
      </c>
      <c r="THO120" s="54">
        <v>100000000</v>
      </c>
      <c r="THP120" s="50" t="s">
        <v>40</v>
      </c>
      <c r="THQ120" s="124" t="s">
        <v>278</v>
      </c>
      <c r="THR120" s="4">
        <v>45148</v>
      </c>
      <c r="THS120" s="30" t="s">
        <v>277</v>
      </c>
      <c r="THT120" s="42" t="s">
        <v>276</v>
      </c>
      <c r="THU120" s="43">
        <v>9328249</v>
      </c>
      <c r="THV120" s="43">
        <v>8992634</v>
      </c>
      <c r="THW120" s="101" t="s">
        <v>18</v>
      </c>
      <c r="THX120" s="54">
        <f>335040000*33.33/100</f>
        <v>111668832</v>
      </c>
      <c r="THY120" s="44">
        <v>25</v>
      </c>
      <c r="THZ120" s="54">
        <f>THX120*0.75</f>
        <v>83751624</v>
      </c>
      <c r="TIA120" s="47">
        <f>241490000*33.33/100</f>
        <v>80488617</v>
      </c>
      <c r="TIB120" s="44">
        <v>25</v>
      </c>
      <c r="TIC120" s="47">
        <f>TIA120*0.75</f>
        <v>60366462.75</v>
      </c>
      <c r="TID120" s="54">
        <f>THZ120+TIC120</f>
        <v>144118086.75</v>
      </c>
      <c r="TIE120" s="54">
        <v>100000000</v>
      </c>
      <c r="TIF120" s="50" t="s">
        <v>40</v>
      </c>
      <c r="TIG120" s="124" t="s">
        <v>278</v>
      </c>
      <c r="TIH120" s="4">
        <v>45148</v>
      </c>
      <c r="TII120" s="30" t="s">
        <v>277</v>
      </c>
      <c r="TIJ120" s="42" t="s">
        <v>276</v>
      </c>
      <c r="TIK120" s="43">
        <v>9328249</v>
      </c>
      <c r="TIL120" s="43">
        <v>8992634</v>
      </c>
      <c r="TIM120" s="101" t="s">
        <v>18</v>
      </c>
      <c r="TIN120" s="54">
        <f>335040000*33.33/100</f>
        <v>111668832</v>
      </c>
      <c r="TIO120" s="44">
        <v>25</v>
      </c>
      <c r="TIP120" s="54">
        <f>TIN120*0.75</f>
        <v>83751624</v>
      </c>
      <c r="TIQ120" s="47">
        <f>241490000*33.33/100</f>
        <v>80488617</v>
      </c>
      <c r="TIR120" s="44">
        <v>25</v>
      </c>
      <c r="TIS120" s="47">
        <f>TIQ120*0.75</f>
        <v>60366462.75</v>
      </c>
      <c r="TIT120" s="54">
        <f>TIP120+TIS120</f>
        <v>144118086.75</v>
      </c>
      <c r="TIU120" s="54">
        <v>100000000</v>
      </c>
      <c r="TIV120" s="50" t="s">
        <v>40</v>
      </c>
      <c r="TIW120" s="124" t="s">
        <v>278</v>
      </c>
      <c r="TIX120" s="4">
        <v>45148</v>
      </c>
      <c r="TIY120" s="30" t="s">
        <v>277</v>
      </c>
      <c r="TIZ120" s="42" t="s">
        <v>276</v>
      </c>
      <c r="TJA120" s="43">
        <v>9328249</v>
      </c>
      <c r="TJB120" s="43">
        <v>8992634</v>
      </c>
      <c r="TJC120" s="101" t="s">
        <v>18</v>
      </c>
      <c r="TJD120" s="54">
        <f>335040000*33.33/100</f>
        <v>111668832</v>
      </c>
      <c r="TJE120" s="44">
        <v>25</v>
      </c>
      <c r="TJF120" s="54">
        <f>TJD120*0.75</f>
        <v>83751624</v>
      </c>
      <c r="TJG120" s="47">
        <f>241490000*33.33/100</f>
        <v>80488617</v>
      </c>
      <c r="TJH120" s="44">
        <v>25</v>
      </c>
      <c r="TJI120" s="47">
        <f>TJG120*0.75</f>
        <v>60366462.75</v>
      </c>
      <c r="TJJ120" s="54">
        <f>TJF120+TJI120</f>
        <v>144118086.75</v>
      </c>
      <c r="TJK120" s="54">
        <v>100000000</v>
      </c>
      <c r="TJL120" s="50" t="s">
        <v>40</v>
      </c>
      <c r="TJM120" s="124" t="s">
        <v>278</v>
      </c>
      <c r="TJN120" s="4">
        <v>45148</v>
      </c>
      <c r="TJO120" s="30" t="s">
        <v>277</v>
      </c>
      <c r="TJP120" s="42" t="s">
        <v>276</v>
      </c>
      <c r="TJQ120" s="43">
        <v>9328249</v>
      </c>
      <c r="TJR120" s="43">
        <v>8992634</v>
      </c>
      <c r="TJS120" s="101" t="s">
        <v>18</v>
      </c>
      <c r="TJT120" s="54">
        <f>335040000*33.33/100</f>
        <v>111668832</v>
      </c>
      <c r="TJU120" s="44">
        <v>25</v>
      </c>
      <c r="TJV120" s="54">
        <f>TJT120*0.75</f>
        <v>83751624</v>
      </c>
      <c r="TJW120" s="47">
        <f>241490000*33.33/100</f>
        <v>80488617</v>
      </c>
      <c r="TJX120" s="44">
        <v>25</v>
      </c>
      <c r="TJY120" s="47">
        <f>TJW120*0.75</f>
        <v>60366462.75</v>
      </c>
      <c r="TJZ120" s="54">
        <f>TJV120+TJY120</f>
        <v>144118086.75</v>
      </c>
      <c r="TKA120" s="54">
        <v>100000000</v>
      </c>
      <c r="TKB120" s="50" t="s">
        <v>40</v>
      </c>
      <c r="TKC120" s="124" t="s">
        <v>278</v>
      </c>
      <c r="TKD120" s="4">
        <v>45148</v>
      </c>
      <c r="TKE120" s="30" t="s">
        <v>277</v>
      </c>
      <c r="TKF120" s="42" t="s">
        <v>276</v>
      </c>
      <c r="TKG120" s="43">
        <v>9328249</v>
      </c>
      <c r="TKH120" s="43">
        <v>8992634</v>
      </c>
      <c r="TKI120" s="101" t="s">
        <v>18</v>
      </c>
      <c r="TKJ120" s="54">
        <f>335040000*33.33/100</f>
        <v>111668832</v>
      </c>
      <c r="TKK120" s="44">
        <v>25</v>
      </c>
      <c r="TKL120" s="54">
        <f>TKJ120*0.75</f>
        <v>83751624</v>
      </c>
      <c r="TKM120" s="47">
        <f>241490000*33.33/100</f>
        <v>80488617</v>
      </c>
      <c r="TKN120" s="44">
        <v>25</v>
      </c>
      <c r="TKO120" s="47">
        <f>TKM120*0.75</f>
        <v>60366462.75</v>
      </c>
      <c r="TKP120" s="54">
        <f>TKL120+TKO120</f>
        <v>144118086.75</v>
      </c>
      <c r="TKQ120" s="54">
        <v>100000000</v>
      </c>
      <c r="TKR120" s="50" t="s">
        <v>40</v>
      </c>
      <c r="TKS120" s="124" t="s">
        <v>278</v>
      </c>
      <c r="TKT120" s="4">
        <v>45148</v>
      </c>
      <c r="TKU120" s="30" t="s">
        <v>277</v>
      </c>
      <c r="TKV120" s="42" t="s">
        <v>276</v>
      </c>
      <c r="TKW120" s="43">
        <v>9328249</v>
      </c>
      <c r="TKX120" s="43">
        <v>8992634</v>
      </c>
      <c r="TKY120" s="101" t="s">
        <v>18</v>
      </c>
      <c r="TKZ120" s="54">
        <f>335040000*33.33/100</f>
        <v>111668832</v>
      </c>
      <c r="TLA120" s="44">
        <v>25</v>
      </c>
      <c r="TLB120" s="54">
        <f>TKZ120*0.75</f>
        <v>83751624</v>
      </c>
      <c r="TLC120" s="47">
        <f>241490000*33.33/100</f>
        <v>80488617</v>
      </c>
      <c r="TLD120" s="44">
        <v>25</v>
      </c>
      <c r="TLE120" s="47">
        <f>TLC120*0.75</f>
        <v>60366462.75</v>
      </c>
      <c r="TLF120" s="54">
        <f>TLB120+TLE120</f>
        <v>144118086.75</v>
      </c>
      <c r="TLG120" s="54">
        <v>100000000</v>
      </c>
      <c r="TLH120" s="50" t="s">
        <v>40</v>
      </c>
      <c r="TLI120" s="124" t="s">
        <v>278</v>
      </c>
      <c r="TLJ120" s="4">
        <v>45148</v>
      </c>
      <c r="TLK120" s="30" t="s">
        <v>277</v>
      </c>
      <c r="TLL120" s="42" t="s">
        <v>276</v>
      </c>
      <c r="TLM120" s="43">
        <v>9328249</v>
      </c>
      <c r="TLN120" s="43">
        <v>8992634</v>
      </c>
      <c r="TLO120" s="101" t="s">
        <v>18</v>
      </c>
      <c r="TLP120" s="54">
        <f>335040000*33.33/100</f>
        <v>111668832</v>
      </c>
      <c r="TLQ120" s="44">
        <v>25</v>
      </c>
      <c r="TLR120" s="54">
        <f>TLP120*0.75</f>
        <v>83751624</v>
      </c>
      <c r="TLS120" s="47">
        <f>241490000*33.33/100</f>
        <v>80488617</v>
      </c>
      <c r="TLT120" s="44">
        <v>25</v>
      </c>
      <c r="TLU120" s="47">
        <f>TLS120*0.75</f>
        <v>60366462.75</v>
      </c>
      <c r="TLV120" s="54">
        <f>TLR120+TLU120</f>
        <v>144118086.75</v>
      </c>
      <c r="TLW120" s="54">
        <v>100000000</v>
      </c>
      <c r="TLX120" s="50" t="s">
        <v>40</v>
      </c>
      <c r="TLY120" s="124" t="s">
        <v>278</v>
      </c>
      <c r="TLZ120" s="4">
        <v>45148</v>
      </c>
      <c r="TMA120" s="30" t="s">
        <v>277</v>
      </c>
      <c r="TMB120" s="42" t="s">
        <v>276</v>
      </c>
      <c r="TMC120" s="43">
        <v>9328249</v>
      </c>
      <c r="TMD120" s="43">
        <v>8992634</v>
      </c>
      <c r="TME120" s="101" t="s">
        <v>18</v>
      </c>
      <c r="TMF120" s="54">
        <f>335040000*33.33/100</f>
        <v>111668832</v>
      </c>
      <c r="TMG120" s="44">
        <v>25</v>
      </c>
      <c r="TMH120" s="54">
        <f>TMF120*0.75</f>
        <v>83751624</v>
      </c>
      <c r="TMI120" s="47">
        <f>241490000*33.33/100</f>
        <v>80488617</v>
      </c>
      <c r="TMJ120" s="44">
        <v>25</v>
      </c>
      <c r="TMK120" s="47">
        <f>TMI120*0.75</f>
        <v>60366462.75</v>
      </c>
      <c r="TML120" s="54">
        <f>TMH120+TMK120</f>
        <v>144118086.75</v>
      </c>
      <c r="TMM120" s="54">
        <v>100000000</v>
      </c>
      <c r="TMN120" s="50" t="s">
        <v>40</v>
      </c>
      <c r="TMO120" s="124" t="s">
        <v>278</v>
      </c>
      <c r="TMP120" s="4">
        <v>45148</v>
      </c>
      <c r="TMQ120" s="30" t="s">
        <v>277</v>
      </c>
      <c r="TMR120" s="42" t="s">
        <v>276</v>
      </c>
      <c r="TMS120" s="43">
        <v>9328249</v>
      </c>
      <c r="TMT120" s="43">
        <v>8992634</v>
      </c>
      <c r="TMU120" s="101" t="s">
        <v>18</v>
      </c>
      <c r="TMV120" s="54">
        <f>335040000*33.33/100</f>
        <v>111668832</v>
      </c>
      <c r="TMW120" s="44">
        <v>25</v>
      </c>
      <c r="TMX120" s="54">
        <f>TMV120*0.75</f>
        <v>83751624</v>
      </c>
      <c r="TMY120" s="47">
        <f>241490000*33.33/100</f>
        <v>80488617</v>
      </c>
      <c r="TMZ120" s="44">
        <v>25</v>
      </c>
      <c r="TNA120" s="47">
        <f>TMY120*0.75</f>
        <v>60366462.75</v>
      </c>
      <c r="TNB120" s="54">
        <f>TMX120+TNA120</f>
        <v>144118086.75</v>
      </c>
      <c r="TNC120" s="54">
        <v>100000000</v>
      </c>
      <c r="TND120" s="50" t="s">
        <v>40</v>
      </c>
      <c r="TNE120" s="124" t="s">
        <v>278</v>
      </c>
      <c r="TNF120" s="4">
        <v>45148</v>
      </c>
      <c r="TNG120" s="30" t="s">
        <v>277</v>
      </c>
      <c r="TNH120" s="42" t="s">
        <v>276</v>
      </c>
      <c r="TNI120" s="43">
        <v>9328249</v>
      </c>
      <c r="TNJ120" s="43">
        <v>8992634</v>
      </c>
      <c r="TNK120" s="101" t="s">
        <v>18</v>
      </c>
      <c r="TNL120" s="54">
        <f>335040000*33.33/100</f>
        <v>111668832</v>
      </c>
      <c r="TNM120" s="44">
        <v>25</v>
      </c>
      <c r="TNN120" s="54">
        <f>TNL120*0.75</f>
        <v>83751624</v>
      </c>
      <c r="TNO120" s="47">
        <f>241490000*33.33/100</f>
        <v>80488617</v>
      </c>
      <c r="TNP120" s="44">
        <v>25</v>
      </c>
      <c r="TNQ120" s="47">
        <f>TNO120*0.75</f>
        <v>60366462.75</v>
      </c>
      <c r="TNR120" s="54">
        <f>TNN120+TNQ120</f>
        <v>144118086.75</v>
      </c>
      <c r="TNS120" s="54">
        <v>100000000</v>
      </c>
      <c r="TNT120" s="50" t="s">
        <v>40</v>
      </c>
      <c r="TNU120" s="124" t="s">
        <v>278</v>
      </c>
      <c r="TNV120" s="4">
        <v>45148</v>
      </c>
      <c r="TNW120" s="30" t="s">
        <v>277</v>
      </c>
      <c r="TNX120" s="42" t="s">
        <v>276</v>
      </c>
      <c r="TNY120" s="43">
        <v>9328249</v>
      </c>
      <c r="TNZ120" s="43">
        <v>8992634</v>
      </c>
      <c r="TOA120" s="101" t="s">
        <v>18</v>
      </c>
      <c r="TOB120" s="54">
        <f>335040000*33.33/100</f>
        <v>111668832</v>
      </c>
      <c r="TOC120" s="44">
        <v>25</v>
      </c>
      <c r="TOD120" s="54">
        <f>TOB120*0.75</f>
        <v>83751624</v>
      </c>
      <c r="TOE120" s="47">
        <f>241490000*33.33/100</f>
        <v>80488617</v>
      </c>
      <c r="TOF120" s="44">
        <v>25</v>
      </c>
      <c r="TOG120" s="47">
        <f>TOE120*0.75</f>
        <v>60366462.75</v>
      </c>
      <c r="TOH120" s="54">
        <f>TOD120+TOG120</f>
        <v>144118086.75</v>
      </c>
      <c r="TOI120" s="54">
        <v>100000000</v>
      </c>
      <c r="TOJ120" s="50" t="s">
        <v>40</v>
      </c>
      <c r="TOK120" s="124" t="s">
        <v>278</v>
      </c>
      <c r="TOL120" s="4">
        <v>45148</v>
      </c>
      <c r="TOM120" s="30" t="s">
        <v>277</v>
      </c>
      <c r="TON120" s="42" t="s">
        <v>276</v>
      </c>
      <c r="TOO120" s="43">
        <v>9328249</v>
      </c>
      <c r="TOP120" s="43">
        <v>8992634</v>
      </c>
      <c r="TOQ120" s="101" t="s">
        <v>18</v>
      </c>
      <c r="TOR120" s="54">
        <f>335040000*33.33/100</f>
        <v>111668832</v>
      </c>
      <c r="TOS120" s="44">
        <v>25</v>
      </c>
      <c r="TOT120" s="54">
        <f>TOR120*0.75</f>
        <v>83751624</v>
      </c>
      <c r="TOU120" s="47">
        <f>241490000*33.33/100</f>
        <v>80488617</v>
      </c>
      <c r="TOV120" s="44">
        <v>25</v>
      </c>
      <c r="TOW120" s="47">
        <f>TOU120*0.75</f>
        <v>60366462.75</v>
      </c>
      <c r="TOX120" s="54">
        <f>TOT120+TOW120</f>
        <v>144118086.75</v>
      </c>
      <c r="TOY120" s="54">
        <v>100000000</v>
      </c>
      <c r="TOZ120" s="50" t="s">
        <v>40</v>
      </c>
      <c r="TPA120" s="124" t="s">
        <v>278</v>
      </c>
      <c r="TPB120" s="4">
        <v>45148</v>
      </c>
      <c r="TPC120" s="30" t="s">
        <v>277</v>
      </c>
      <c r="TPD120" s="42" t="s">
        <v>276</v>
      </c>
      <c r="TPE120" s="43">
        <v>9328249</v>
      </c>
      <c r="TPF120" s="43">
        <v>8992634</v>
      </c>
      <c r="TPG120" s="101" t="s">
        <v>18</v>
      </c>
      <c r="TPH120" s="54">
        <f>335040000*33.33/100</f>
        <v>111668832</v>
      </c>
      <c r="TPI120" s="44">
        <v>25</v>
      </c>
      <c r="TPJ120" s="54">
        <f>TPH120*0.75</f>
        <v>83751624</v>
      </c>
      <c r="TPK120" s="47">
        <f>241490000*33.33/100</f>
        <v>80488617</v>
      </c>
      <c r="TPL120" s="44">
        <v>25</v>
      </c>
      <c r="TPM120" s="47">
        <f>TPK120*0.75</f>
        <v>60366462.75</v>
      </c>
      <c r="TPN120" s="54">
        <f>TPJ120+TPM120</f>
        <v>144118086.75</v>
      </c>
      <c r="TPO120" s="54">
        <v>100000000</v>
      </c>
      <c r="TPP120" s="50" t="s">
        <v>40</v>
      </c>
      <c r="TPQ120" s="124" t="s">
        <v>278</v>
      </c>
      <c r="TPR120" s="4">
        <v>45148</v>
      </c>
      <c r="TPS120" s="30" t="s">
        <v>277</v>
      </c>
      <c r="TPT120" s="42" t="s">
        <v>276</v>
      </c>
      <c r="TPU120" s="43">
        <v>9328249</v>
      </c>
      <c r="TPV120" s="43">
        <v>8992634</v>
      </c>
      <c r="TPW120" s="101" t="s">
        <v>18</v>
      </c>
      <c r="TPX120" s="54">
        <f>335040000*33.33/100</f>
        <v>111668832</v>
      </c>
      <c r="TPY120" s="44">
        <v>25</v>
      </c>
      <c r="TPZ120" s="54">
        <f>TPX120*0.75</f>
        <v>83751624</v>
      </c>
      <c r="TQA120" s="47">
        <f>241490000*33.33/100</f>
        <v>80488617</v>
      </c>
      <c r="TQB120" s="44">
        <v>25</v>
      </c>
      <c r="TQC120" s="47">
        <f>TQA120*0.75</f>
        <v>60366462.75</v>
      </c>
      <c r="TQD120" s="54">
        <f>TPZ120+TQC120</f>
        <v>144118086.75</v>
      </c>
      <c r="TQE120" s="54">
        <v>100000000</v>
      </c>
      <c r="TQF120" s="50" t="s">
        <v>40</v>
      </c>
      <c r="TQG120" s="124" t="s">
        <v>278</v>
      </c>
      <c r="TQH120" s="4">
        <v>45148</v>
      </c>
      <c r="TQI120" s="30" t="s">
        <v>277</v>
      </c>
      <c r="TQJ120" s="42" t="s">
        <v>276</v>
      </c>
      <c r="TQK120" s="43">
        <v>9328249</v>
      </c>
      <c r="TQL120" s="43">
        <v>8992634</v>
      </c>
      <c r="TQM120" s="101" t="s">
        <v>18</v>
      </c>
      <c r="TQN120" s="54">
        <f>335040000*33.33/100</f>
        <v>111668832</v>
      </c>
      <c r="TQO120" s="44">
        <v>25</v>
      </c>
      <c r="TQP120" s="54">
        <f>TQN120*0.75</f>
        <v>83751624</v>
      </c>
      <c r="TQQ120" s="47">
        <f>241490000*33.33/100</f>
        <v>80488617</v>
      </c>
      <c r="TQR120" s="44">
        <v>25</v>
      </c>
      <c r="TQS120" s="47">
        <f>TQQ120*0.75</f>
        <v>60366462.75</v>
      </c>
      <c r="TQT120" s="54">
        <f>TQP120+TQS120</f>
        <v>144118086.75</v>
      </c>
      <c r="TQU120" s="54">
        <v>100000000</v>
      </c>
      <c r="TQV120" s="50" t="s">
        <v>40</v>
      </c>
      <c r="TQW120" s="124" t="s">
        <v>278</v>
      </c>
      <c r="TQX120" s="4">
        <v>45148</v>
      </c>
      <c r="TQY120" s="30" t="s">
        <v>277</v>
      </c>
      <c r="TQZ120" s="42" t="s">
        <v>276</v>
      </c>
      <c r="TRA120" s="43">
        <v>9328249</v>
      </c>
      <c r="TRB120" s="43">
        <v>8992634</v>
      </c>
      <c r="TRC120" s="101" t="s">
        <v>18</v>
      </c>
      <c r="TRD120" s="54">
        <f>335040000*33.33/100</f>
        <v>111668832</v>
      </c>
      <c r="TRE120" s="44">
        <v>25</v>
      </c>
      <c r="TRF120" s="54">
        <f>TRD120*0.75</f>
        <v>83751624</v>
      </c>
      <c r="TRG120" s="47">
        <f>241490000*33.33/100</f>
        <v>80488617</v>
      </c>
      <c r="TRH120" s="44">
        <v>25</v>
      </c>
      <c r="TRI120" s="47">
        <f>TRG120*0.75</f>
        <v>60366462.75</v>
      </c>
      <c r="TRJ120" s="54">
        <f>TRF120+TRI120</f>
        <v>144118086.75</v>
      </c>
      <c r="TRK120" s="54">
        <v>100000000</v>
      </c>
      <c r="TRL120" s="50" t="s">
        <v>40</v>
      </c>
      <c r="TRM120" s="124" t="s">
        <v>278</v>
      </c>
      <c r="TRN120" s="4">
        <v>45148</v>
      </c>
      <c r="TRO120" s="30" t="s">
        <v>277</v>
      </c>
      <c r="TRP120" s="42" t="s">
        <v>276</v>
      </c>
      <c r="TRQ120" s="43">
        <v>9328249</v>
      </c>
      <c r="TRR120" s="43">
        <v>8992634</v>
      </c>
      <c r="TRS120" s="101" t="s">
        <v>18</v>
      </c>
      <c r="TRT120" s="54">
        <f>335040000*33.33/100</f>
        <v>111668832</v>
      </c>
      <c r="TRU120" s="44">
        <v>25</v>
      </c>
      <c r="TRV120" s="54">
        <f>TRT120*0.75</f>
        <v>83751624</v>
      </c>
      <c r="TRW120" s="47">
        <f>241490000*33.33/100</f>
        <v>80488617</v>
      </c>
      <c r="TRX120" s="44">
        <v>25</v>
      </c>
      <c r="TRY120" s="47">
        <f>TRW120*0.75</f>
        <v>60366462.75</v>
      </c>
      <c r="TRZ120" s="54">
        <f>TRV120+TRY120</f>
        <v>144118086.75</v>
      </c>
      <c r="TSA120" s="54">
        <v>100000000</v>
      </c>
      <c r="TSB120" s="50" t="s">
        <v>40</v>
      </c>
      <c r="TSC120" s="124" t="s">
        <v>278</v>
      </c>
      <c r="TSD120" s="4">
        <v>45148</v>
      </c>
      <c r="TSE120" s="30" t="s">
        <v>277</v>
      </c>
      <c r="TSF120" s="42" t="s">
        <v>276</v>
      </c>
      <c r="TSG120" s="43">
        <v>9328249</v>
      </c>
      <c r="TSH120" s="43">
        <v>8992634</v>
      </c>
      <c r="TSI120" s="101" t="s">
        <v>18</v>
      </c>
      <c r="TSJ120" s="54">
        <f>335040000*33.33/100</f>
        <v>111668832</v>
      </c>
      <c r="TSK120" s="44">
        <v>25</v>
      </c>
      <c r="TSL120" s="54">
        <f>TSJ120*0.75</f>
        <v>83751624</v>
      </c>
      <c r="TSM120" s="47">
        <f>241490000*33.33/100</f>
        <v>80488617</v>
      </c>
      <c r="TSN120" s="44">
        <v>25</v>
      </c>
      <c r="TSO120" s="47">
        <f>TSM120*0.75</f>
        <v>60366462.75</v>
      </c>
      <c r="TSP120" s="54">
        <f>TSL120+TSO120</f>
        <v>144118086.75</v>
      </c>
      <c r="TSQ120" s="54">
        <v>100000000</v>
      </c>
      <c r="TSR120" s="50" t="s">
        <v>40</v>
      </c>
      <c r="TSS120" s="124" t="s">
        <v>278</v>
      </c>
      <c r="TST120" s="4">
        <v>45148</v>
      </c>
      <c r="TSU120" s="30" t="s">
        <v>277</v>
      </c>
      <c r="TSV120" s="42" t="s">
        <v>276</v>
      </c>
      <c r="TSW120" s="43">
        <v>9328249</v>
      </c>
      <c r="TSX120" s="43">
        <v>8992634</v>
      </c>
      <c r="TSY120" s="101" t="s">
        <v>18</v>
      </c>
      <c r="TSZ120" s="54">
        <f>335040000*33.33/100</f>
        <v>111668832</v>
      </c>
      <c r="TTA120" s="44">
        <v>25</v>
      </c>
      <c r="TTB120" s="54">
        <f>TSZ120*0.75</f>
        <v>83751624</v>
      </c>
      <c r="TTC120" s="47">
        <f>241490000*33.33/100</f>
        <v>80488617</v>
      </c>
      <c r="TTD120" s="44">
        <v>25</v>
      </c>
      <c r="TTE120" s="47">
        <f>TTC120*0.75</f>
        <v>60366462.75</v>
      </c>
      <c r="TTF120" s="54">
        <f>TTB120+TTE120</f>
        <v>144118086.75</v>
      </c>
      <c r="TTG120" s="54">
        <v>100000000</v>
      </c>
      <c r="TTH120" s="50" t="s">
        <v>40</v>
      </c>
      <c r="TTI120" s="124" t="s">
        <v>278</v>
      </c>
      <c r="TTJ120" s="4">
        <v>45148</v>
      </c>
      <c r="TTK120" s="30" t="s">
        <v>277</v>
      </c>
      <c r="TTL120" s="42" t="s">
        <v>276</v>
      </c>
      <c r="TTM120" s="43">
        <v>9328249</v>
      </c>
      <c r="TTN120" s="43">
        <v>8992634</v>
      </c>
      <c r="TTO120" s="101" t="s">
        <v>18</v>
      </c>
      <c r="TTP120" s="54">
        <f>335040000*33.33/100</f>
        <v>111668832</v>
      </c>
      <c r="TTQ120" s="44">
        <v>25</v>
      </c>
      <c r="TTR120" s="54">
        <f>TTP120*0.75</f>
        <v>83751624</v>
      </c>
      <c r="TTS120" s="47">
        <f>241490000*33.33/100</f>
        <v>80488617</v>
      </c>
      <c r="TTT120" s="44">
        <v>25</v>
      </c>
      <c r="TTU120" s="47">
        <f>TTS120*0.75</f>
        <v>60366462.75</v>
      </c>
      <c r="TTV120" s="54">
        <f>TTR120+TTU120</f>
        <v>144118086.75</v>
      </c>
      <c r="TTW120" s="54">
        <v>100000000</v>
      </c>
      <c r="TTX120" s="50" t="s">
        <v>40</v>
      </c>
      <c r="TTY120" s="124" t="s">
        <v>278</v>
      </c>
      <c r="TTZ120" s="4">
        <v>45148</v>
      </c>
      <c r="TUA120" s="30" t="s">
        <v>277</v>
      </c>
      <c r="TUB120" s="42" t="s">
        <v>276</v>
      </c>
      <c r="TUC120" s="43">
        <v>9328249</v>
      </c>
      <c r="TUD120" s="43">
        <v>8992634</v>
      </c>
      <c r="TUE120" s="101" t="s">
        <v>18</v>
      </c>
      <c r="TUF120" s="54">
        <f>335040000*33.33/100</f>
        <v>111668832</v>
      </c>
      <c r="TUG120" s="44">
        <v>25</v>
      </c>
      <c r="TUH120" s="54">
        <f>TUF120*0.75</f>
        <v>83751624</v>
      </c>
      <c r="TUI120" s="47">
        <f>241490000*33.33/100</f>
        <v>80488617</v>
      </c>
      <c r="TUJ120" s="44">
        <v>25</v>
      </c>
      <c r="TUK120" s="47">
        <f>TUI120*0.75</f>
        <v>60366462.75</v>
      </c>
      <c r="TUL120" s="54">
        <f>TUH120+TUK120</f>
        <v>144118086.75</v>
      </c>
      <c r="TUM120" s="54">
        <v>100000000</v>
      </c>
      <c r="TUN120" s="50" t="s">
        <v>40</v>
      </c>
      <c r="TUO120" s="124" t="s">
        <v>278</v>
      </c>
      <c r="TUP120" s="4">
        <v>45148</v>
      </c>
      <c r="TUQ120" s="30" t="s">
        <v>277</v>
      </c>
      <c r="TUR120" s="42" t="s">
        <v>276</v>
      </c>
      <c r="TUS120" s="43">
        <v>9328249</v>
      </c>
      <c r="TUT120" s="43">
        <v>8992634</v>
      </c>
      <c r="TUU120" s="101" t="s">
        <v>18</v>
      </c>
      <c r="TUV120" s="54">
        <f>335040000*33.33/100</f>
        <v>111668832</v>
      </c>
      <c r="TUW120" s="44">
        <v>25</v>
      </c>
      <c r="TUX120" s="54">
        <f>TUV120*0.75</f>
        <v>83751624</v>
      </c>
      <c r="TUY120" s="47">
        <f>241490000*33.33/100</f>
        <v>80488617</v>
      </c>
      <c r="TUZ120" s="44">
        <v>25</v>
      </c>
      <c r="TVA120" s="47">
        <f>TUY120*0.75</f>
        <v>60366462.75</v>
      </c>
      <c r="TVB120" s="54">
        <f>TUX120+TVA120</f>
        <v>144118086.75</v>
      </c>
      <c r="TVC120" s="54">
        <v>100000000</v>
      </c>
      <c r="TVD120" s="50" t="s">
        <v>40</v>
      </c>
      <c r="TVE120" s="124" t="s">
        <v>278</v>
      </c>
      <c r="TVF120" s="4">
        <v>45148</v>
      </c>
      <c r="TVG120" s="30" t="s">
        <v>277</v>
      </c>
      <c r="TVH120" s="42" t="s">
        <v>276</v>
      </c>
      <c r="TVI120" s="43">
        <v>9328249</v>
      </c>
      <c r="TVJ120" s="43">
        <v>8992634</v>
      </c>
      <c r="TVK120" s="101" t="s">
        <v>18</v>
      </c>
      <c r="TVL120" s="54">
        <f>335040000*33.33/100</f>
        <v>111668832</v>
      </c>
      <c r="TVM120" s="44">
        <v>25</v>
      </c>
      <c r="TVN120" s="54">
        <f>TVL120*0.75</f>
        <v>83751624</v>
      </c>
      <c r="TVO120" s="47">
        <f>241490000*33.33/100</f>
        <v>80488617</v>
      </c>
      <c r="TVP120" s="44">
        <v>25</v>
      </c>
      <c r="TVQ120" s="47">
        <f>TVO120*0.75</f>
        <v>60366462.75</v>
      </c>
      <c r="TVR120" s="54">
        <f>TVN120+TVQ120</f>
        <v>144118086.75</v>
      </c>
      <c r="TVS120" s="54">
        <v>100000000</v>
      </c>
      <c r="TVT120" s="50" t="s">
        <v>40</v>
      </c>
      <c r="TVU120" s="124" t="s">
        <v>278</v>
      </c>
      <c r="TVV120" s="4">
        <v>45148</v>
      </c>
      <c r="TVW120" s="30" t="s">
        <v>277</v>
      </c>
      <c r="TVX120" s="42" t="s">
        <v>276</v>
      </c>
      <c r="TVY120" s="43">
        <v>9328249</v>
      </c>
      <c r="TVZ120" s="43">
        <v>8992634</v>
      </c>
      <c r="TWA120" s="101" t="s">
        <v>18</v>
      </c>
      <c r="TWB120" s="54">
        <f>335040000*33.33/100</f>
        <v>111668832</v>
      </c>
      <c r="TWC120" s="44">
        <v>25</v>
      </c>
      <c r="TWD120" s="54">
        <f>TWB120*0.75</f>
        <v>83751624</v>
      </c>
      <c r="TWE120" s="47">
        <f>241490000*33.33/100</f>
        <v>80488617</v>
      </c>
      <c r="TWF120" s="44">
        <v>25</v>
      </c>
      <c r="TWG120" s="47">
        <f>TWE120*0.75</f>
        <v>60366462.75</v>
      </c>
      <c r="TWH120" s="54">
        <f>TWD120+TWG120</f>
        <v>144118086.75</v>
      </c>
      <c r="TWI120" s="54">
        <v>100000000</v>
      </c>
      <c r="TWJ120" s="50" t="s">
        <v>40</v>
      </c>
      <c r="TWK120" s="124" t="s">
        <v>278</v>
      </c>
      <c r="TWL120" s="4">
        <v>45148</v>
      </c>
      <c r="TWM120" s="30" t="s">
        <v>277</v>
      </c>
      <c r="TWN120" s="42" t="s">
        <v>276</v>
      </c>
      <c r="TWO120" s="43">
        <v>9328249</v>
      </c>
      <c r="TWP120" s="43">
        <v>8992634</v>
      </c>
      <c r="TWQ120" s="101" t="s">
        <v>18</v>
      </c>
      <c r="TWR120" s="54">
        <f>335040000*33.33/100</f>
        <v>111668832</v>
      </c>
      <c r="TWS120" s="44">
        <v>25</v>
      </c>
      <c r="TWT120" s="54">
        <f>TWR120*0.75</f>
        <v>83751624</v>
      </c>
      <c r="TWU120" s="47">
        <f>241490000*33.33/100</f>
        <v>80488617</v>
      </c>
      <c r="TWV120" s="44">
        <v>25</v>
      </c>
      <c r="TWW120" s="47">
        <f>TWU120*0.75</f>
        <v>60366462.75</v>
      </c>
      <c r="TWX120" s="54">
        <f>TWT120+TWW120</f>
        <v>144118086.75</v>
      </c>
      <c r="TWY120" s="54">
        <v>100000000</v>
      </c>
      <c r="TWZ120" s="50" t="s">
        <v>40</v>
      </c>
      <c r="TXA120" s="124" t="s">
        <v>278</v>
      </c>
      <c r="TXB120" s="4">
        <v>45148</v>
      </c>
      <c r="TXC120" s="30" t="s">
        <v>277</v>
      </c>
      <c r="TXD120" s="42" t="s">
        <v>276</v>
      </c>
      <c r="TXE120" s="43">
        <v>9328249</v>
      </c>
      <c r="TXF120" s="43">
        <v>8992634</v>
      </c>
      <c r="TXG120" s="101" t="s">
        <v>18</v>
      </c>
      <c r="TXH120" s="54">
        <f>335040000*33.33/100</f>
        <v>111668832</v>
      </c>
      <c r="TXI120" s="44">
        <v>25</v>
      </c>
      <c r="TXJ120" s="54">
        <f>TXH120*0.75</f>
        <v>83751624</v>
      </c>
      <c r="TXK120" s="47">
        <f>241490000*33.33/100</f>
        <v>80488617</v>
      </c>
      <c r="TXL120" s="44">
        <v>25</v>
      </c>
      <c r="TXM120" s="47">
        <f>TXK120*0.75</f>
        <v>60366462.75</v>
      </c>
      <c r="TXN120" s="54">
        <f>TXJ120+TXM120</f>
        <v>144118086.75</v>
      </c>
      <c r="TXO120" s="54">
        <v>100000000</v>
      </c>
      <c r="TXP120" s="50" t="s">
        <v>40</v>
      </c>
      <c r="TXQ120" s="124" t="s">
        <v>278</v>
      </c>
      <c r="TXR120" s="4">
        <v>45148</v>
      </c>
      <c r="TXS120" s="30" t="s">
        <v>277</v>
      </c>
      <c r="TXT120" s="42" t="s">
        <v>276</v>
      </c>
      <c r="TXU120" s="43">
        <v>9328249</v>
      </c>
      <c r="TXV120" s="43">
        <v>8992634</v>
      </c>
      <c r="TXW120" s="101" t="s">
        <v>18</v>
      </c>
      <c r="TXX120" s="54">
        <f>335040000*33.33/100</f>
        <v>111668832</v>
      </c>
      <c r="TXY120" s="44">
        <v>25</v>
      </c>
      <c r="TXZ120" s="54">
        <f>TXX120*0.75</f>
        <v>83751624</v>
      </c>
      <c r="TYA120" s="47">
        <f>241490000*33.33/100</f>
        <v>80488617</v>
      </c>
      <c r="TYB120" s="44">
        <v>25</v>
      </c>
      <c r="TYC120" s="47">
        <f>TYA120*0.75</f>
        <v>60366462.75</v>
      </c>
      <c r="TYD120" s="54">
        <f>TXZ120+TYC120</f>
        <v>144118086.75</v>
      </c>
      <c r="TYE120" s="54">
        <v>100000000</v>
      </c>
      <c r="TYF120" s="50" t="s">
        <v>40</v>
      </c>
      <c r="TYG120" s="124" t="s">
        <v>278</v>
      </c>
      <c r="TYH120" s="4">
        <v>45148</v>
      </c>
      <c r="TYI120" s="30" t="s">
        <v>277</v>
      </c>
      <c r="TYJ120" s="42" t="s">
        <v>276</v>
      </c>
      <c r="TYK120" s="43">
        <v>9328249</v>
      </c>
      <c r="TYL120" s="43">
        <v>8992634</v>
      </c>
      <c r="TYM120" s="101" t="s">
        <v>18</v>
      </c>
      <c r="TYN120" s="54">
        <f>335040000*33.33/100</f>
        <v>111668832</v>
      </c>
      <c r="TYO120" s="44">
        <v>25</v>
      </c>
      <c r="TYP120" s="54">
        <f>TYN120*0.75</f>
        <v>83751624</v>
      </c>
      <c r="TYQ120" s="47">
        <f>241490000*33.33/100</f>
        <v>80488617</v>
      </c>
      <c r="TYR120" s="44">
        <v>25</v>
      </c>
      <c r="TYS120" s="47">
        <f>TYQ120*0.75</f>
        <v>60366462.75</v>
      </c>
      <c r="TYT120" s="54">
        <f>TYP120+TYS120</f>
        <v>144118086.75</v>
      </c>
      <c r="TYU120" s="54">
        <v>100000000</v>
      </c>
      <c r="TYV120" s="50" t="s">
        <v>40</v>
      </c>
      <c r="TYW120" s="124" t="s">
        <v>278</v>
      </c>
      <c r="TYX120" s="4">
        <v>45148</v>
      </c>
      <c r="TYY120" s="30" t="s">
        <v>277</v>
      </c>
      <c r="TYZ120" s="42" t="s">
        <v>276</v>
      </c>
      <c r="TZA120" s="43">
        <v>9328249</v>
      </c>
      <c r="TZB120" s="43">
        <v>8992634</v>
      </c>
      <c r="TZC120" s="101" t="s">
        <v>18</v>
      </c>
      <c r="TZD120" s="54">
        <f>335040000*33.33/100</f>
        <v>111668832</v>
      </c>
      <c r="TZE120" s="44">
        <v>25</v>
      </c>
      <c r="TZF120" s="54">
        <f>TZD120*0.75</f>
        <v>83751624</v>
      </c>
      <c r="TZG120" s="47">
        <f>241490000*33.33/100</f>
        <v>80488617</v>
      </c>
      <c r="TZH120" s="44">
        <v>25</v>
      </c>
      <c r="TZI120" s="47">
        <f>TZG120*0.75</f>
        <v>60366462.75</v>
      </c>
      <c r="TZJ120" s="54">
        <f>TZF120+TZI120</f>
        <v>144118086.75</v>
      </c>
      <c r="TZK120" s="54">
        <v>100000000</v>
      </c>
      <c r="TZL120" s="50" t="s">
        <v>40</v>
      </c>
      <c r="TZM120" s="124" t="s">
        <v>278</v>
      </c>
      <c r="TZN120" s="4">
        <v>45148</v>
      </c>
      <c r="TZO120" s="30" t="s">
        <v>277</v>
      </c>
      <c r="TZP120" s="42" t="s">
        <v>276</v>
      </c>
      <c r="TZQ120" s="43">
        <v>9328249</v>
      </c>
      <c r="TZR120" s="43">
        <v>8992634</v>
      </c>
      <c r="TZS120" s="101" t="s">
        <v>18</v>
      </c>
      <c r="TZT120" s="54">
        <f>335040000*33.33/100</f>
        <v>111668832</v>
      </c>
      <c r="TZU120" s="44">
        <v>25</v>
      </c>
      <c r="TZV120" s="54">
        <f>TZT120*0.75</f>
        <v>83751624</v>
      </c>
      <c r="TZW120" s="47">
        <f>241490000*33.33/100</f>
        <v>80488617</v>
      </c>
      <c r="TZX120" s="44">
        <v>25</v>
      </c>
      <c r="TZY120" s="47">
        <f>TZW120*0.75</f>
        <v>60366462.75</v>
      </c>
      <c r="TZZ120" s="54">
        <f>TZV120+TZY120</f>
        <v>144118086.75</v>
      </c>
      <c r="UAA120" s="54">
        <v>100000000</v>
      </c>
      <c r="UAB120" s="50" t="s">
        <v>40</v>
      </c>
      <c r="UAC120" s="124" t="s">
        <v>278</v>
      </c>
      <c r="UAD120" s="4">
        <v>45148</v>
      </c>
      <c r="UAE120" s="30" t="s">
        <v>277</v>
      </c>
      <c r="UAF120" s="42" t="s">
        <v>276</v>
      </c>
      <c r="UAG120" s="43">
        <v>9328249</v>
      </c>
      <c r="UAH120" s="43">
        <v>8992634</v>
      </c>
      <c r="UAI120" s="101" t="s">
        <v>18</v>
      </c>
      <c r="UAJ120" s="54">
        <f>335040000*33.33/100</f>
        <v>111668832</v>
      </c>
      <c r="UAK120" s="44">
        <v>25</v>
      </c>
      <c r="UAL120" s="54">
        <f>UAJ120*0.75</f>
        <v>83751624</v>
      </c>
      <c r="UAM120" s="47">
        <f>241490000*33.33/100</f>
        <v>80488617</v>
      </c>
      <c r="UAN120" s="44">
        <v>25</v>
      </c>
      <c r="UAO120" s="47">
        <f>UAM120*0.75</f>
        <v>60366462.75</v>
      </c>
      <c r="UAP120" s="54">
        <f>UAL120+UAO120</f>
        <v>144118086.75</v>
      </c>
      <c r="UAQ120" s="54">
        <v>100000000</v>
      </c>
      <c r="UAR120" s="50" t="s">
        <v>40</v>
      </c>
      <c r="UAS120" s="124" t="s">
        <v>278</v>
      </c>
      <c r="UAT120" s="4">
        <v>45148</v>
      </c>
      <c r="UAU120" s="30" t="s">
        <v>277</v>
      </c>
      <c r="UAV120" s="42" t="s">
        <v>276</v>
      </c>
      <c r="UAW120" s="43">
        <v>9328249</v>
      </c>
      <c r="UAX120" s="43">
        <v>8992634</v>
      </c>
      <c r="UAY120" s="101" t="s">
        <v>18</v>
      </c>
      <c r="UAZ120" s="54">
        <f>335040000*33.33/100</f>
        <v>111668832</v>
      </c>
      <c r="UBA120" s="44">
        <v>25</v>
      </c>
      <c r="UBB120" s="54">
        <f>UAZ120*0.75</f>
        <v>83751624</v>
      </c>
      <c r="UBC120" s="47">
        <f>241490000*33.33/100</f>
        <v>80488617</v>
      </c>
      <c r="UBD120" s="44">
        <v>25</v>
      </c>
      <c r="UBE120" s="47">
        <f>UBC120*0.75</f>
        <v>60366462.75</v>
      </c>
      <c r="UBF120" s="54">
        <f>UBB120+UBE120</f>
        <v>144118086.75</v>
      </c>
      <c r="UBG120" s="54">
        <v>100000000</v>
      </c>
      <c r="UBH120" s="50" t="s">
        <v>40</v>
      </c>
      <c r="UBI120" s="124" t="s">
        <v>278</v>
      </c>
      <c r="UBJ120" s="4">
        <v>45148</v>
      </c>
      <c r="UBK120" s="30" t="s">
        <v>277</v>
      </c>
      <c r="UBL120" s="42" t="s">
        <v>276</v>
      </c>
      <c r="UBM120" s="43">
        <v>9328249</v>
      </c>
      <c r="UBN120" s="43">
        <v>8992634</v>
      </c>
      <c r="UBO120" s="101" t="s">
        <v>18</v>
      </c>
      <c r="UBP120" s="54">
        <f>335040000*33.33/100</f>
        <v>111668832</v>
      </c>
      <c r="UBQ120" s="44">
        <v>25</v>
      </c>
      <c r="UBR120" s="54">
        <f>UBP120*0.75</f>
        <v>83751624</v>
      </c>
      <c r="UBS120" s="47">
        <f>241490000*33.33/100</f>
        <v>80488617</v>
      </c>
      <c r="UBT120" s="44">
        <v>25</v>
      </c>
      <c r="UBU120" s="47">
        <f>UBS120*0.75</f>
        <v>60366462.75</v>
      </c>
      <c r="UBV120" s="54">
        <f>UBR120+UBU120</f>
        <v>144118086.75</v>
      </c>
      <c r="UBW120" s="54">
        <v>100000000</v>
      </c>
      <c r="UBX120" s="50" t="s">
        <v>40</v>
      </c>
      <c r="UBY120" s="124" t="s">
        <v>278</v>
      </c>
      <c r="UBZ120" s="4">
        <v>45148</v>
      </c>
      <c r="UCA120" s="30" t="s">
        <v>277</v>
      </c>
      <c r="UCB120" s="42" t="s">
        <v>276</v>
      </c>
      <c r="UCC120" s="43">
        <v>9328249</v>
      </c>
      <c r="UCD120" s="43">
        <v>8992634</v>
      </c>
      <c r="UCE120" s="101" t="s">
        <v>18</v>
      </c>
      <c r="UCF120" s="54">
        <f>335040000*33.33/100</f>
        <v>111668832</v>
      </c>
      <c r="UCG120" s="44">
        <v>25</v>
      </c>
      <c r="UCH120" s="54">
        <f>UCF120*0.75</f>
        <v>83751624</v>
      </c>
      <c r="UCI120" s="47">
        <f>241490000*33.33/100</f>
        <v>80488617</v>
      </c>
      <c r="UCJ120" s="44">
        <v>25</v>
      </c>
      <c r="UCK120" s="47">
        <f>UCI120*0.75</f>
        <v>60366462.75</v>
      </c>
      <c r="UCL120" s="54">
        <f>UCH120+UCK120</f>
        <v>144118086.75</v>
      </c>
      <c r="UCM120" s="54">
        <v>100000000</v>
      </c>
      <c r="UCN120" s="50" t="s">
        <v>40</v>
      </c>
      <c r="UCO120" s="124" t="s">
        <v>278</v>
      </c>
      <c r="UCP120" s="4">
        <v>45148</v>
      </c>
      <c r="UCQ120" s="30" t="s">
        <v>277</v>
      </c>
      <c r="UCR120" s="42" t="s">
        <v>276</v>
      </c>
      <c r="UCS120" s="43">
        <v>9328249</v>
      </c>
      <c r="UCT120" s="43">
        <v>8992634</v>
      </c>
      <c r="UCU120" s="101" t="s">
        <v>18</v>
      </c>
      <c r="UCV120" s="54">
        <f>335040000*33.33/100</f>
        <v>111668832</v>
      </c>
      <c r="UCW120" s="44">
        <v>25</v>
      </c>
      <c r="UCX120" s="54">
        <f>UCV120*0.75</f>
        <v>83751624</v>
      </c>
      <c r="UCY120" s="47">
        <f>241490000*33.33/100</f>
        <v>80488617</v>
      </c>
      <c r="UCZ120" s="44">
        <v>25</v>
      </c>
      <c r="UDA120" s="47">
        <f>UCY120*0.75</f>
        <v>60366462.75</v>
      </c>
      <c r="UDB120" s="54">
        <f>UCX120+UDA120</f>
        <v>144118086.75</v>
      </c>
      <c r="UDC120" s="54">
        <v>100000000</v>
      </c>
      <c r="UDD120" s="50" t="s">
        <v>40</v>
      </c>
      <c r="UDE120" s="124" t="s">
        <v>278</v>
      </c>
      <c r="UDF120" s="4">
        <v>45148</v>
      </c>
      <c r="UDG120" s="30" t="s">
        <v>277</v>
      </c>
      <c r="UDH120" s="42" t="s">
        <v>276</v>
      </c>
      <c r="UDI120" s="43">
        <v>9328249</v>
      </c>
      <c r="UDJ120" s="43">
        <v>8992634</v>
      </c>
      <c r="UDK120" s="101" t="s">
        <v>18</v>
      </c>
      <c r="UDL120" s="54">
        <f>335040000*33.33/100</f>
        <v>111668832</v>
      </c>
      <c r="UDM120" s="44">
        <v>25</v>
      </c>
      <c r="UDN120" s="54">
        <f>UDL120*0.75</f>
        <v>83751624</v>
      </c>
      <c r="UDO120" s="47">
        <f>241490000*33.33/100</f>
        <v>80488617</v>
      </c>
      <c r="UDP120" s="44">
        <v>25</v>
      </c>
      <c r="UDQ120" s="47">
        <f>UDO120*0.75</f>
        <v>60366462.75</v>
      </c>
      <c r="UDR120" s="54">
        <f>UDN120+UDQ120</f>
        <v>144118086.75</v>
      </c>
      <c r="UDS120" s="54">
        <v>100000000</v>
      </c>
      <c r="UDT120" s="50" t="s">
        <v>40</v>
      </c>
      <c r="UDU120" s="124" t="s">
        <v>278</v>
      </c>
      <c r="UDV120" s="4">
        <v>45148</v>
      </c>
      <c r="UDW120" s="30" t="s">
        <v>277</v>
      </c>
      <c r="UDX120" s="42" t="s">
        <v>276</v>
      </c>
      <c r="UDY120" s="43">
        <v>9328249</v>
      </c>
      <c r="UDZ120" s="43">
        <v>8992634</v>
      </c>
      <c r="UEA120" s="101" t="s">
        <v>18</v>
      </c>
      <c r="UEB120" s="54">
        <f>335040000*33.33/100</f>
        <v>111668832</v>
      </c>
      <c r="UEC120" s="44">
        <v>25</v>
      </c>
      <c r="UED120" s="54">
        <f>UEB120*0.75</f>
        <v>83751624</v>
      </c>
      <c r="UEE120" s="47">
        <f>241490000*33.33/100</f>
        <v>80488617</v>
      </c>
      <c r="UEF120" s="44">
        <v>25</v>
      </c>
      <c r="UEG120" s="47">
        <f>UEE120*0.75</f>
        <v>60366462.75</v>
      </c>
      <c r="UEH120" s="54">
        <f>UED120+UEG120</f>
        <v>144118086.75</v>
      </c>
      <c r="UEI120" s="54">
        <v>100000000</v>
      </c>
      <c r="UEJ120" s="50" t="s">
        <v>40</v>
      </c>
      <c r="UEK120" s="124" t="s">
        <v>278</v>
      </c>
      <c r="UEL120" s="4">
        <v>45148</v>
      </c>
      <c r="UEM120" s="30" t="s">
        <v>277</v>
      </c>
      <c r="UEN120" s="42" t="s">
        <v>276</v>
      </c>
      <c r="UEO120" s="43">
        <v>9328249</v>
      </c>
      <c r="UEP120" s="43">
        <v>8992634</v>
      </c>
      <c r="UEQ120" s="101" t="s">
        <v>18</v>
      </c>
      <c r="UER120" s="54">
        <f>335040000*33.33/100</f>
        <v>111668832</v>
      </c>
      <c r="UES120" s="44">
        <v>25</v>
      </c>
      <c r="UET120" s="54">
        <f>UER120*0.75</f>
        <v>83751624</v>
      </c>
      <c r="UEU120" s="47">
        <f>241490000*33.33/100</f>
        <v>80488617</v>
      </c>
      <c r="UEV120" s="44">
        <v>25</v>
      </c>
      <c r="UEW120" s="47">
        <f>UEU120*0.75</f>
        <v>60366462.75</v>
      </c>
      <c r="UEX120" s="54">
        <f>UET120+UEW120</f>
        <v>144118086.75</v>
      </c>
      <c r="UEY120" s="54">
        <v>100000000</v>
      </c>
      <c r="UEZ120" s="50" t="s">
        <v>40</v>
      </c>
      <c r="UFA120" s="124" t="s">
        <v>278</v>
      </c>
      <c r="UFB120" s="4">
        <v>45148</v>
      </c>
      <c r="UFC120" s="30" t="s">
        <v>277</v>
      </c>
      <c r="UFD120" s="42" t="s">
        <v>276</v>
      </c>
      <c r="UFE120" s="43">
        <v>9328249</v>
      </c>
      <c r="UFF120" s="43">
        <v>8992634</v>
      </c>
      <c r="UFG120" s="101" t="s">
        <v>18</v>
      </c>
      <c r="UFH120" s="54">
        <f>335040000*33.33/100</f>
        <v>111668832</v>
      </c>
      <c r="UFI120" s="44">
        <v>25</v>
      </c>
      <c r="UFJ120" s="54">
        <f>UFH120*0.75</f>
        <v>83751624</v>
      </c>
      <c r="UFK120" s="47">
        <f>241490000*33.33/100</f>
        <v>80488617</v>
      </c>
      <c r="UFL120" s="44">
        <v>25</v>
      </c>
      <c r="UFM120" s="47">
        <f>UFK120*0.75</f>
        <v>60366462.75</v>
      </c>
      <c r="UFN120" s="54">
        <f>UFJ120+UFM120</f>
        <v>144118086.75</v>
      </c>
      <c r="UFO120" s="54">
        <v>100000000</v>
      </c>
      <c r="UFP120" s="50" t="s">
        <v>40</v>
      </c>
      <c r="UFQ120" s="124" t="s">
        <v>278</v>
      </c>
      <c r="UFR120" s="4">
        <v>45148</v>
      </c>
      <c r="UFS120" s="30" t="s">
        <v>277</v>
      </c>
      <c r="UFT120" s="42" t="s">
        <v>276</v>
      </c>
      <c r="UFU120" s="43">
        <v>9328249</v>
      </c>
      <c r="UFV120" s="43">
        <v>8992634</v>
      </c>
      <c r="UFW120" s="101" t="s">
        <v>18</v>
      </c>
      <c r="UFX120" s="54">
        <f>335040000*33.33/100</f>
        <v>111668832</v>
      </c>
      <c r="UFY120" s="44">
        <v>25</v>
      </c>
      <c r="UFZ120" s="54">
        <f>UFX120*0.75</f>
        <v>83751624</v>
      </c>
      <c r="UGA120" s="47">
        <f>241490000*33.33/100</f>
        <v>80488617</v>
      </c>
      <c r="UGB120" s="44">
        <v>25</v>
      </c>
      <c r="UGC120" s="47">
        <f>UGA120*0.75</f>
        <v>60366462.75</v>
      </c>
      <c r="UGD120" s="54">
        <f>UFZ120+UGC120</f>
        <v>144118086.75</v>
      </c>
      <c r="UGE120" s="54">
        <v>100000000</v>
      </c>
      <c r="UGF120" s="50" t="s">
        <v>40</v>
      </c>
      <c r="UGG120" s="124" t="s">
        <v>278</v>
      </c>
      <c r="UGH120" s="4">
        <v>45148</v>
      </c>
      <c r="UGI120" s="30" t="s">
        <v>277</v>
      </c>
      <c r="UGJ120" s="42" t="s">
        <v>276</v>
      </c>
      <c r="UGK120" s="43">
        <v>9328249</v>
      </c>
      <c r="UGL120" s="43">
        <v>8992634</v>
      </c>
      <c r="UGM120" s="101" t="s">
        <v>18</v>
      </c>
      <c r="UGN120" s="54">
        <f>335040000*33.33/100</f>
        <v>111668832</v>
      </c>
      <c r="UGO120" s="44">
        <v>25</v>
      </c>
      <c r="UGP120" s="54">
        <f>UGN120*0.75</f>
        <v>83751624</v>
      </c>
      <c r="UGQ120" s="47">
        <f>241490000*33.33/100</f>
        <v>80488617</v>
      </c>
      <c r="UGR120" s="44">
        <v>25</v>
      </c>
      <c r="UGS120" s="47">
        <f>UGQ120*0.75</f>
        <v>60366462.75</v>
      </c>
      <c r="UGT120" s="54">
        <f>UGP120+UGS120</f>
        <v>144118086.75</v>
      </c>
      <c r="UGU120" s="54">
        <v>100000000</v>
      </c>
      <c r="UGV120" s="50" t="s">
        <v>40</v>
      </c>
      <c r="UGW120" s="124" t="s">
        <v>278</v>
      </c>
      <c r="UGX120" s="4">
        <v>45148</v>
      </c>
      <c r="UGY120" s="30" t="s">
        <v>277</v>
      </c>
      <c r="UGZ120" s="42" t="s">
        <v>276</v>
      </c>
      <c r="UHA120" s="43">
        <v>9328249</v>
      </c>
      <c r="UHB120" s="43">
        <v>8992634</v>
      </c>
      <c r="UHC120" s="101" t="s">
        <v>18</v>
      </c>
      <c r="UHD120" s="54">
        <f>335040000*33.33/100</f>
        <v>111668832</v>
      </c>
      <c r="UHE120" s="44">
        <v>25</v>
      </c>
      <c r="UHF120" s="54">
        <f>UHD120*0.75</f>
        <v>83751624</v>
      </c>
      <c r="UHG120" s="47">
        <f>241490000*33.33/100</f>
        <v>80488617</v>
      </c>
      <c r="UHH120" s="44">
        <v>25</v>
      </c>
      <c r="UHI120" s="47">
        <f>UHG120*0.75</f>
        <v>60366462.75</v>
      </c>
      <c r="UHJ120" s="54">
        <f>UHF120+UHI120</f>
        <v>144118086.75</v>
      </c>
      <c r="UHK120" s="54">
        <v>100000000</v>
      </c>
      <c r="UHL120" s="50" t="s">
        <v>40</v>
      </c>
      <c r="UHM120" s="124" t="s">
        <v>278</v>
      </c>
      <c r="UHN120" s="4">
        <v>45148</v>
      </c>
      <c r="UHO120" s="30" t="s">
        <v>277</v>
      </c>
      <c r="UHP120" s="42" t="s">
        <v>276</v>
      </c>
      <c r="UHQ120" s="43">
        <v>9328249</v>
      </c>
      <c r="UHR120" s="43">
        <v>8992634</v>
      </c>
      <c r="UHS120" s="101" t="s">
        <v>18</v>
      </c>
      <c r="UHT120" s="54">
        <f>335040000*33.33/100</f>
        <v>111668832</v>
      </c>
      <c r="UHU120" s="44">
        <v>25</v>
      </c>
      <c r="UHV120" s="54">
        <f>UHT120*0.75</f>
        <v>83751624</v>
      </c>
      <c r="UHW120" s="47">
        <f>241490000*33.33/100</f>
        <v>80488617</v>
      </c>
      <c r="UHX120" s="44">
        <v>25</v>
      </c>
      <c r="UHY120" s="47">
        <f>UHW120*0.75</f>
        <v>60366462.75</v>
      </c>
      <c r="UHZ120" s="54">
        <f>UHV120+UHY120</f>
        <v>144118086.75</v>
      </c>
      <c r="UIA120" s="54">
        <v>100000000</v>
      </c>
      <c r="UIB120" s="50" t="s">
        <v>40</v>
      </c>
      <c r="UIC120" s="124" t="s">
        <v>278</v>
      </c>
      <c r="UID120" s="4">
        <v>45148</v>
      </c>
      <c r="UIE120" s="30" t="s">
        <v>277</v>
      </c>
      <c r="UIF120" s="42" t="s">
        <v>276</v>
      </c>
      <c r="UIG120" s="43">
        <v>9328249</v>
      </c>
      <c r="UIH120" s="43">
        <v>8992634</v>
      </c>
      <c r="UII120" s="101" t="s">
        <v>18</v>
      </c>
      <c r="UIJ120" s="54">
        <f>335040000*33.33/100</f>
        <v>111668832</v>
      </c>
      <c r="UIK120" s="44">
        <v>25</v>
      </c>
      <c r="UIL120" s="54">
        <f>UIJ120*0.75</f>
        <v>83751624</v>
      </c>
      <c r="UIM120" s="47">
        <f>241490000*33.33/100</f>
        <v>80488617</v>
      </c>
      <c r="UIN120" s="44">
        <v>25</v>
      </c>
      <c r="UIO120" s="47">
        <f>UIM120*0.75</f>
        <v>60366462.75</v>
      </c>
      <c r="UIP120" s="54">
        <f>UIL120+UIO120</f>
        <v>144118086.75</v>
      </c>
      <c r="UIQ120" s="54">
        <v>100000000</v>
      </c>
      <c r="UIR120" s="50" t="s">
        <v>40</v>
      </c>
      <c r="UIS120" s="124" t="s">
        <v>278</v>
      </c>
      <c r="UIT120" s="4">
        <v>45148</v>
      </c>
      <c r="UIU120" s="30" t="s">
        <v>277</v>
      </c>
      <c r="UIV120" s="42" t="s">
        <v>276</v>
      </c>
      <c r="UIW120" s="43">
        <v>9328249</v>
      </c>
      <c r="UIX120" s="43">
        <v>8992634</v>
      </c>
      <c r="UIY120" s="101" t="s">
        <v>18</v>
      </c>
      <c r="UIZ120" s="54">
        <f>335040000*33.33/100</f>
        <v>111668832</v>
      </c>
      <c r="UJA120" s="44">
        <v>25</v>
      </c>
      <c r="UJB120" s="54">
        <f>UIZ120*0.75</f>
        <v>83751624</v>
      </c>
      <c r="UJC120" s="47">
        <f>241490000*33.33/100</f>
        <v>80488617</v>
      </c>
      <c r="UJD120" s="44">
        <v>25</v>
      </c>
      <c r="UJE120" s="47">
        <f>UJC120*0.75</f>
        <v>60366462.75</v>
      </c>
      <c r="UJF120" s="54">
        <f>UJB120+UJE120</f>
        <v>144118086.75</v>
      </c>
      <c r="UJG120" s="54">
        <v>100000000</v>
      </c>
      <c r="UJH120" s="50" t="s">
        <v>40</v>
      </c>
      <c r="UJI120" s="124" t="s">
        <v>278</v>
      </c>
      <c r="UJJ120" s="4">
        <v>45148</v>
      </c>
      <c r="UJK120" s="30" t="s">
        <v>277</v>
      </c>
      <c r="UJL120" s="42" t="s">
        <v>276</v>
      </c>
      <c r="UJM120" s="43">
        <v>9328249</v>
      </c>
      <c r="UJN120" s="43">
        <v>8992634</v>
      </c>
      <c r="UJO120" s="101" t="s">
        <v>18</v>
      </c>
      <c r="UJP120" s="54">
        <f>335040000*33.33/100</f>
        <v>111668832</v>
      </c>
      <c r="UJQ120" s="44">
        <v>25</v>
      </c>
      <c r="UJR120" s="54">
        <f>UJP120*0.75</f>
        <v>83751624</v>
      </c>
      <c r="UJS120" s="47">
        <f>241490000*33.33/100</f>
        <v>80488617</v>
      </c>
      <c r="UJT120" s="44">
        <v>25</v>
      </c>
      <c r="UJU120" s="47">
        <f>UJS120*0.75</f>
        <v>60366462.75</v>
      </c>
      <c r="UJV120" s="54">
        <f>UJR120+UJU120</f>
        <v>144118086.75</v>
      </c>
      <c r="UJW120" s="54">
        <v>100000000</v>
      </c>
      <c r="UJX120" s="50" t="s">
        <v>40</v>
      </c>
      <c r="UJY120" s="124" t="s">
        <v>278</v>
      </c>
      <c r="UJZ120" s="4">
        <v>45148</v>
      </c>
      <c r="UKA120" s="30" t="s">
        <v>277</v>
      </c>
      <c r="UKB120" s="42" t="s">
        <v>276</v>
      </c>
      <c r="UKC120" s="43">
        <v>9328249</v>
      </c>
      <c r="UKD120" s="43">
        <v>8992634</v>
      </c>
      <c r="UKE120" s="101" t="s">
        <v>18</v>
      </c>
      <c r="UKF120" s="54">
        <f>335040000*33.33/100</f>
        <v>111668832</v>
      </c>
      <c r="UKG120" s="44">
        <v>25</v>
      </c>
      <c r="UKH120" s="54">
        <f>UKF120*0.75</f>
        <v>83751624</v>
      </c>
      <c r="UKI120" s="47">
        <f>241490000*33.33/100</f>
        <v>80488617</v>
      </c>
      <c r="UKJ120" s="44">
        <v>25</v>
      </c>
      <c r="UKK120" s="47">
        <f>UKI120*0.75</f>
        <v>60366462.75</v>
      </c>
      <c r="UKL120" s="54">
        <f>UKH120+UKK120</f>
        <v>144118086.75</v>
      </c>
      <c r="UKM120" s="54">
        <v>100000000</v>
      </c>
      <c r="UKN120" s="50" t="s">
        <v>40</v>
      </c>
      <c r="UKO120" s="124" t="s">
        <v>278</v>
      </c>
      <c r="UKP120" s="4">
        <v>45148</v>
      </c>
      <c r="UKQ120" s="30" t="s">
        <v>277</v>
      </c>
      <c r="UKR120" s="42" t="s">
        <v>276</v>
      </c>
      <c r="UKS120" s="43">
        <v>9328249</v>
      </c>
      <c r="UKT120" s="43">
        <v>8992634</v>
      </c>
      <c r="UKU120" s="101" t="s">
        <v>18</v>
      </c>
      <c r="UKV120" s="54">
        <f>335040000*33.33/100</f>
        <v>111668832</v>
      </c>
      <c r="UKW120" s="44">
        <v>25</v>
      </c>
      <c r="UKX120" s="54">
        <f>UKV120*0.75</f>
        <v>83751624</v>
      </c>
      <c r="UKY120" s="47">
        <f>241490000*33.33/100</f>
        <v>80488617</v>
      </c>
      <c r="UKZ120" s="44">
        <v>25</v>
      </c>
      <c r="ULA120" s="47">
        <f>UKY120*0.75</f>
        <v>60366462.75</v>
      </c>
      <c r="ULB120" s="54">
        <f>UKX120+ULA120</f>
        <v>144118086.75</v>
      </c>
      <c r="ULC120" s="54">
        <v>100000000</v>
      </c>
      <c r="ULD120" s="50" t="s">
        <v>40</v>
      </c>
      <c r="ULE120" s="124" t="s">
        <v>278</v>
      </c>
      <c r="ULF120" s="4">
        <v>45148</v>
      </c>
      <c r="ULG120" s="30" t="s">
        <v>277</v>
      </c>
      <c r="ULH120" s="42" t="s">
        <v>276</v>
      </c>
      <c r="ULI120" s="43">
        <v>9328249</v>
      </c>
      <c r="ULJ120" s="43">
        <v>8992634</v>
      </c>
      <c r="ULK120" s="101" t="s">
        <v>18</v>
      </c>
      <c r="ULL120" s="54">
        <f>335040000*33.33/100</f>
        <v>111668832</v>
      </c>
      <c r="ULM120" s="44">
        <v>25</v>
      </c>
      <c r="ULN120" s="54">
        <f>ULL120*0.75</f>
        <v>83751624</v>
      </c>
      <c r="ULO120" s="47">
        <f>241490000*33.33/100</f>
        <v>80488617</v>
      </c>
      <c r="ULP120" s="44">
        <v>25</v>
      </c>
      <c r="ULQ120" s="47">
        <f>ULO120*0.75</f>
        <v>60366462.75</v>
      </c>
      <c r="ULR120" s="54">
        <f>ULN120+ULQ120</f>
        <v>144118086.75</v>
      </c>
      <c r="ULS120" s="54">
        <v>100000000</v>
      </c>
      <c r="ULT120" s="50" t="s">
        <v>40</v>
      </c>
      <c r="ULU120" s="124" t="s">
        <v>278</v>
      </c>
      <c r="ULV120" s="4">
        <v>45148</v>
      </c>
      <c r="ULW120" s="30" t="s">
        <v>277</v>
      </c>
      <c r="ULX120" s="42" t="s">
        <v>276</v>
      </c>
      <c r="ULY120" s="43">
        <v>9328249</v>
      </c>
      <c r="ULZ120" s="43">
        <v>8992634</v>
      </c>
      <c r="UMA120" s="101" t="s">
        <v>18</v>
      </c>
      <c r="UMB120" s="54">
        <f>335040000*33.33/100</f>
        <v>111668832</v>
      </c>
      <c r="UMC120" s="44">
        <v>25</v>
      </c>
      <c r="UMD120" s="54">
        <f>UMB120*0.75</f>
        <v>83751624</v>
      </c>
      <c r="UME120" s="47">
        <f>241490000*33.33/100</f>
        <v>80488617</v>
      </c>
      <c r="UMF120" s="44">
        <v>25</v>
      </c>
      <c r="UMG120" s="47">
        <f>UME120*0.75</f>
        <v>60366462.75</v>
      </c>
      <c r="UMH120" s="54">
        <f>UMD120+UMG120</f>
        <v>144118086.75</v>
      </c>
      <c r="UMI120" s="54">
        <v>100000000</v>
      </c>
      <c r="UMJ120" s="50" t="s">
        <v>40</v>
      </c>
      <c r="UMK120" s="124" t="s">
        <v>278</v>
      </c>
      <c r="UML120" s="4">
        <v>45148</v>
      </c>
      <c r="UMM120" s="30" t="s">
        <v>277</v>
      </c>
      <c r="UMN120" s="42" t="s">
        <v>276</v>
      </c>
      <c r="UMO120" s="43">
        <v>9328249</v>
      </c>
      <c r="UMP120" s="43">
        <v>8992634</v>
      </c>
      <c r="UMQ120" s="101" t="s">
        <v>18</v>
      </c>
      <c r="UMR120" s="54">
        <f>335040000*33.33/100</f>
        <v>111668832</v>
      </c>
      <c r="UMS120" s="44">
        <v>25</v>
      </c>
      <c r="UMT120" s="54">
        <f>UMR120*0.75</f>
        <v>83751624</v>
      </c>
      <c r="UMU120" s="47">
        <f>241490000*33.33/100</f>
        <v>80488617</v>
      </c>
      <c r="UMV120" s="44">
        <v>25</v>
      </c>
      <c r="UMW120" s="47">
        <f>UMU120*0.75</f>
        <v>60366462.75</v>
      </c>
      <c r="UMX120" s="54">
        <f>UMT120+UMW120</f>
        <v>144118086.75</v>
      </c>
      <c r="UMY120" s="54">
        <v>100000000</v>
      </c>
      <c r="UMZ120" s="50" t="s">
        <v>40</v>
      </c>
      <c r="UNA120" s="124" t="s">
        <v>278</v>
      </c>
      <c r="UNB120" s="4">
        <v>45148</v>
      </c>
      <c r="UNC120" s="30" t="s">
        <v>277</v>
      </c>
      <c r="UND120" s="42" t="s">
        <v>276</v>
      </c>
      <c r="UNE120" s="43">
        <v>9328249</v>
      </c>
      <c r="UNF120" s="43">
        <v>8992634</v>
      </c>
      <c r="UNG120" s="101" t="s">
        <v>18</v>
      </c>
      <c r="UNH120" s="54">
        <f>335040000*33.33/100</f>
        <v>111668832</v>
      </c>
      <c r="UNI120" s="44">
        <v>25</v>
      </c>
      <c r="UNJ120" s="54">
        <f>UNH120*0.75</f>
        <v>83751624</v>
      </c>
      <c r="UNK120" s="47">
        <f>241490000*33.33/100</f>
        <v>80488617</v>
      </c>
      <c r="UNL120" s="44">
        <v>25</v>
      </c>
      <c r="UNM120" s="47">
        <f>UNK120*0.75</f>
        <v>60366462.75</v>
      </c>
      <c r="UNN120" s="54">
        <f>UNJ120+UNM120</f>
        <v>144118086.75</v>
      </c>
      <c r="UNO120" s="54">
        <v>100000000</v>
      </c>
      <c r="UNP120" s="50" t="s">
        <v>40</v>
      </c>
      <c r="UNQ120" s="124" t="s">
        <v>278</v>
      </c>
      <c r="UNR120" s="4">
        <v>45148</v>
      </c>
      <c r="UNS120" s="30" t="s">
        <v>277</v>
      </c>
      <c r="UNT120" s="42" t="s">
        <v>276</v>
      </c>
      <c r="UNU120" s="43">
        <v>9328249</v>
      </c>
      <c r="UNV120" s="43">
        <v>8992634</v>
      </c>
      <c r="UNW120" s="101" t="s">
        <v>18</v>
      </c>
      <c r="UNX120" s="54">
        <f>335040000*33.33/100</f>
        <v>111668832</v>
      </c>
      <c r="UNY120" s="44">
        <v>25</v>
      </c>
      <c r="UNZ120" s="54">
        <f>UNX120*0.75</f>
        <v>83751624</v>
      </c>
      <c r="UOA120" s="47">
        <f>241490000*33.33/100</f>
        <v>80488617</v>
      </c>
      <c r="UOB120" s="44">
        <v>25</v>
      </c>
      <c r="UOC120" s="47">
        <f>UOA120*0.75</f>
        <v>60366462.75</v>
      </c>
      <c r="UOD120" s="54">
        <f>UNZ120+UOC120</f>
        <v>144118086.75</v>
      </c>
      <c r="UOE120" s="54">
        <v>100000000</v>
      </c>
      <c r="UOF120" s="50" t="s">
        <v>40</v>
      </c>
      <c r="UOG120" s="124" t="s">
        <v>278</v>
      </c>
      <c r="UOH120" s="4">
        <v>45148</v>
      </c>
      <c r="UOI120" s="30" t="s">
        <v>277</v>
      </c>
      <c r="UOJ120" s="42" t="s">
        <v>276</v>
      </c>
      <c r="UOK120" s="43">
        <v>9328249</v>
      </c>
      <c r="UOL120" s="43">
        <v>8992634</v>
      </c>
      <c r="UOM120" s="101" t="s">
        <v>18</v>
      </c>
      <c r="UON120" s="54">
        <f>335040000*33.33/100</f>
        <v>111668832</v>
      </c>
      <c r="UOO120" s="44">
        <v>25</v>
      </c>
      <c r="UOP120" s="54">
        <f>UON120*0.75</f>
        <v>83751624</v>
      </c>
      <c r="UOQ120" s="47">
        <f>241490000*33.33/100</f>
        <v>80488617</v>
      </c>
      <c r="UOR120" s="44">
        <v>25</v>
      </c>
      <c r="UOS120" s="47">
        <f>UOQ120*0.75</f>
        <v>60366462.75</v>
      </c>
      <c r="UOT120" s="54">
        <f>UOP120+UOS120</f>
        <v>144118086.75</v>
      </c>
      <c r="UOU120" s="54">
        <v>100000000</v>
      </c>
      <c r="UOV120" s="50" t="s">
        <v>40</v>
      </c>
      <c r="UOW120" s="124" t="s">
        <v>278</v>
      </c>
      <c r="UOX120" s="4">
        <v>45148</v>
      </c>
      <c r="UOY120" s="30" t="s">
        <v>277</v>
      </c>
      <c r="UOZ120" s="42" t="s">
        <v>276</v>
      </c>
      <c r="UPA120" s="43">
        <v>9328249</v>
      </c>
      <c r="UPB120" s="43">
        <v>8992634</v>
      </c>
      <c r="UPC120" s="101" t="s">
        <v>18</v>
      </c>
      <c r="UPD120" s="54">
        <f>335040000*33.33/100</f>
        <v>111668832</v>
      </c>
      <c r="UPE120" s="44">
        <v>25</v>
      </c>
      <c r="UPF120" s="54">
        <f>UPD120*0.75</f>
        <v>83751624</v>
      </c>
      <c r="UPG120" s="47">
        <f>241490000*33.33/100</f>
        <v>80488617</v>
      </c>
      <c r="UPH120" s="44">
        <v>25</v>
      </c>
      <c r="UPI120" s="47">
        <f>UPG120*0.75</f>
        <v>60366462.75</v>
      </c>
      <c r="UPJ120" s="54">
        <f>UPF120+UPI120</f>
        <v>144118086.75</v>
      </c>
      <c r="UPK120" s="54">
        <v>100000000</v>
      </c>
      <c r="UPL120" s="50" t="s">
        <v>40</v>
      </c>
      <c r="UPM120" s="124" t="s">
        <v>278</v>
      </c>
      <c r="UPN120" s="4">
        <v>45148</v>
      </c>
      <c r="UPO120" s="30" t="s">
        <v>277</v>
      </c>
      <c r="UPP120" s="42" t="s">
        <v>276</v>
      </c>
      <c r="UPQ120" s="43">
        <v>9328249</v>
      </c>
      <c r="UPR120" s="43">
        <v>8992634</v>
      </c>
      <c r="UPS120" s="101" t="s">
        <v>18</v>
      </c>
      <c r="UPT120" s="54">
        <f>335040000*33.33/100</f>
        <v>111668832</v>
      </c>
      <c r="UPU120" s="44">
        <v>25</v>
      </c>
      <c r="UPV120" s="54">
        <f>UPT120*0.75</f>
        <v>83751624</v>
      </c>
      <c r="UPW120" s="47">
        <f>241490000*33.33/100</f>
        <v>80488617</v>
      </c>
      <c r="UPX120" s="44">
        <v>25</v>
      </c>
      <c r="UPY120" s="47">
        <f>UPW120*0.75</f>
        <v>60366462.75</v>
      </c>
      <c r="UPZ120" s="54">
        <f>UPV120+UPY120</f>
        <v>144118086.75</v>
      </c>
      <c r="UQA120" s="54">
        <v>100000000</v>
      </c>
      <c r="UQB120" s="50" t="s">
        <v>40</v>
      </c>
      <c r="UQC120" s="124" t="s">
        <v>278</v>
      </c>
      <c r="UQD120" s="4">
        <v>45148</v>
      </c>
      <c r="UQE120" s="30" t="s">
        <v>277</v>
      </c>
      <c r="UQF120" s="42" t="s">
        <v>276</v>
      </c>
      <c r="UQG120" s="43">
        <v>9328249</v>
      </c>
      <c r="UQH120" s="43">
        <v>8992634</v>
      </c>
      <c r="UQI120" s="101" t="s">
        <v>18</v>
      </c>
      <c r="UQJ120" s="54">
        <f>335040000*33.33/100</f>
        <v>111668832</v>
      </c>
      <c r="UQK120" s="44">
        <v>25</v>
      </c>
      <c r="UQL120" s="54">
        <f>UQJ120*0.75</f>
        <v>83751624</v>
      </c>
      <c r="UQM120" s="47">
        <f>241490000*33.33/100</f>
        <v>80488617</v>
      </c>
      <c r="UQN120" s="44">
        <v>25</v>
      </c>
      <c r="UQO120" s="47">
        <f>UQM120*0.75</f>
        <v>60366462.75</v>
      </c>
      <c r="UQP120" s="54">
        <f>UQL120+UQO120</f>
        <v>144118086.75</v>
      </c>
      <c r="UQQ120" s="54">
        <v>100000000</v>
      </c>
      <c r="UQR120" s="50" t="s">
        <v>40</v>
      </c>
      <c r="UQS120" s="124" t="s">
        <v>278</v>
      </c>
      <c r="UQT120" s="4">
        <v>45148</v>
      </c>
      <c r="UQU120" s="30" t="s">
        <v>277</v>
      </c>
      <c r="UQV120" s="42" t="s">
        <v>276</v>
      </c>
      <c r="UQW120" s="43">
        <v>9328249</v>
      </c>
      <c r="UQX120" s="43">
        <v>8992634</v>
      </c>
      <c r="UQY120" s="101" t="s">
        <v>18</v>
      </c>
      <c r="UQZ120" s="54">
        <f>335040000*33.33/100</f>
        <v>111668832</v>
      </c>
      <c r="URA120" s="44">
        <v>25</v>
      </c>
      <c r="URB120" s="54">
        <f>UQZ120*0.75</f>
        <v>83751624</v>
      </c>
      <c r="URC120" s="47">
        <f>241490000*33.33/100</f>
        <v>80488617</v>
      </c>
      <c r="URD120" s="44">
        <v>25</v>
      </c>
      <c r="URE120" s="47">
        <f>URC120*0.75</f>
        <v>60366462.75</v>
      </c>
      <c r="URF120" s="54">
        <f>URB120+URE120</f>
        <v>144118086.75</v>
      </c>
      <c r="URG120" s="54">
        <v>100000000</v>
      </c>
      <c r="URH120" s="50" t="s">
        <v>40</v>
      </c>
      <c r="URI120" s="124" t="s">
        <v>278</v>
      </c>
      <c r="URJ120" s="4">
        <v>45148</v>
      </c>
      <c r="URK120" s="30" t="s">
        <v>277</v>
      </c>
      <c r="URL120" s="42" t="s">
        <v>276</v>
      </c>
      <c r="URM120" s="43">
        <v>9328249</v>
      </c>
      <c r="URN120" s="43">
        <v>8992634</v>
      </c>
      <c r="URO120" s="101" t="s">
        <v>18</v>
      </c>
      <c r="URP120" s="54">
        <f>335040000*33.33/100</f>
        <v>111668832</v>
      </c>
      <c r="URQ120" s="44">
        <v>25</v>
      </c>
      <c r="URR120" s="54">
        <f>URP120*0.75</f>
        <v>83751624</v>
      </c>
      <c r="URS120" s="47">
        <f>241490000*33.33/100</f>
        <v>80488617</v>
      </c>
      <c r="URT120" s="44">
        <v>25</v>
      </c>
      <c r="URU120" s="47">
        <f>URS120*0.75</f>
        <v>60366462.75</v>
      </c>
      <c r="URV120" s="54">
        <f>URR120+URU120</f>
        <v>144118086.75</v>
      </c>
      <c r="URW120" s="54">
        <v>100000000</v>
      </c>
      <c r="URX120" s="50" t="s">
        <v>40</v>
      </c>
      <c r="URY120" s="124" t="s">
        <v>278</v>
      </c>
      <c r="URZ120" s="4">
        <v>45148</v>
      </c>
      <c r="USA120" s="30" t="s">
        <v>277</v>
      </c>
      <c r="USB120" s="42" t="s">
        <v>276</v>
      </c>
      <c r="USC120" s="43">
        <v>9328249</v>
      </c>
      <c r="USD120" s="43">
        <v>8992634</v>
      </c>
      <c r="USE120" s="101" t="s">
        <v>18</v>
      </c>
      <c r="USF120" s="54">
        <f>335040000*33.33/100</f>
        <v>111668832</v>
      </c>
      <c r="USG120" s="44">
        <v>25</v>
      </c>
      <c r="USH120" s="54">
        <f>USF120*0.75</f>
        <v>83751624</v>
      </c>
      <c r="USI120" s="47">
        <f>241490000*33.33/100</f>
        <v>80488617</v>
      </c>
      <c r="USJ120" s="44">
        <v>25</v>
      </c>
      <c r="USK120" s="47">
        <f>USI120*0.75</f>
        <v>60366462.75</v>
      </c>
      <c r="USL120" s="54">
        <f>USH120+USK120</f>
        <v>144118086.75</v>
      </c>
      <c r="USM120" s="54">
        <v>100000000</v>
      </c>
      <c r="USN120" s="50" t="s">
        <v>40</v>
      </c>
      <c r="USO120" s="124" t="s">
        <v>278</v>
      </c>
      <c r="USP120" s="4">
        <v>45148</v>
      </c>
      <c r="USQ120" s="30" t="s">
        <v>277</v>
      </c>
      <c r="USR120" s="42" t="s">
        <v>276</v>
      </c>
      <c r="USS120" s="43">
        <v>9328249</v>
      </c>
      <c r="UST120" s="43">
        <v>8992634</v>
      </c>
      <c r="USU120" s="101" t="s">
        <v>18</v>
      </c>
      <c r="USV120" s="54">
        <f>335040000*33.33/100</f>
        <v>111668832</v>
      </c>
      <c r="USW120" s="44">
        <v>25</v>
      </c>
      <c r="USX120" s="54">
        <f>USV120*0.75</f>
        <v>83751624</v>
      </c>
      <c r="USY120" s="47">
        <f>241490000*33.33/100</f>
        <v>80488617</v>
      </c>
      <c r="USZ120" s="44">
        <v>25</v>
      </c>
      <c r="UTA120" s="47">
        <f>USY120*0.75</f>
        <v>60366462.75</v>
      </c>
      <c r="UTB120" s="54">
        <f>USX120+UTA120</f>
        <v>144118086.75</v>
      </c>
      <c r="UTC120" s="54">
        <v>100000000</v>
      </c>
      <c r="UTD120" s="50" t="s">
        <v>40</v>
      </c>
      <c r="UTE120" s="124" t="s">
        <v>278</v>
      </c>
      <c r="UTF120" s="4">
        <v>45148</v>
      </c>
      <c r="UTG120" s="30" t="s">
        <v>277</v>
      </c>
      <c r="UTH120" s="42" t="s">
        <v>276</v>
      </c>
      <c r="UTI120" s="43">
        <v>9328249</v>
      </c>
      <c r="UTJ120" s="43">
        <v>8992634</v>
      </c>
      <c r="UTK120" s="101" t="s">
        <v>18</v>
      </c>
      <c r="UTL120" s="54">
        <f>335040000*33.33/100</f>
        <v>111668832</v>
      </c>
      <c r="UTM120" s="44">
        <v>25</v>
      </c>
      <c r="UTN120" s="54">
        <f>UTL120*0.75</f>
        <v>83751624</v>
      </c>
      <c r="UTO120" s="47">
        <f>241490000*33.33/100</f>
        <v>80488617</v>
      </c>
      <c r="UTP120" s="44">
        <v>25</v>
      </c>
      <c r="UTQ120" s="47">
        <f>UTO120*0.75</f>
        <v>60366462.75</v>
      </c>
      <c r="UTR120" s="54">
        <f>UTN120+UTQ120</f>
        <v>144118086.75</v>
      </c>
      <c r="UTS120" s="54">
        <v>100000000</v>
      </c>
      <c r="UTT120" s="50" t="s">
        <v>40</v>
      </c>
      <c r="UTU120" s="124" t="s">
        <v>278</v>
      </c>
      <c r="UTV120" s="4">
        <v>45148</v>
      </c>
      <c r="UTW120" s="30" t="s">
        <v>277</v>
      </c>
      <c r="UTX120" s="42" t="s">
        <v>276</v>
      </c>
      <c r="UTY120" s="43">
        <v>9328249</v>
      </c>
      <c r="UTZ120" s="43">
        <v>8992634</v>
      </c>
      <c r="UUA120" s="101" t="s">
        <v>18</v>
      </c>
      <c r="UUB120" s="54">
        <f>335040000*33.33/100</f>
        <v>111668832</v>
      </c>
      <c r="UUC120" s="44">
        <v>25</v>
      </c>
      <c r="UUD120" s="54">
        <f>UUB120*0.75</f>
        <v>83751624</v>
      </c>
      <c r="UUE120" s="47">
        <f>241490000*33.33/100</f>
        <v>80488617</v>
      </c>
      <c r="UUF120" s="44">
        <v>25</v>
      </c>
      <c r="UUG120" s="47">
        <f>UUE120*0.75</f>
        <v>60366462.75</v>
      </c>
      <c r="UUH120" s="54">
        <f>UUD120+UUG120</f>
        <v>144118086.75</v>
      </c>
      <c r="UUI120" s="54">
        <v>100000000</v>
      </c>
      <c r="UUJ120" s="50" t="s">
        <v>40</v>
      </c>
      <c r="UUK120" s="124" t="s">
        <v>278</v>
      </c>
      <c r="UUL120" s="4">
        <v>45148</v>
      </c>
      <c r="UUM120" s="30" t="s">
        <v>277</v>
      </c>
      <c r="UUN120" s="42" t="s">
        <v>276</v>
      </c>
      <c r="UUO120" s="43">
        <v>9328249</v>
      </c>
      <c r="UUP120" s="43">
        <v>8992634</v>
      </c>
      <c r="UUQ120" s="101" t="s">
        <v>18</v>
      </c>
      <c r="UUR120" s="54">
        <f>335040000*33.33/100</f>
        <v>111668832</v>
      </c>
      <c r="UUS120" s="44">
        <v>25</v>
      </c>
      <c r="UUT120" s="54">
        <f>UUR120*0.75</f>
        <v>83751624</v>
      </c>
      <c r="UUU120" s="47">
        <f>241490000*33.33/100</f>
        <v>80488617</v>
      </c>
      <c r="UUV120" s="44">
        <v>25</v>
      </c>
      <c r="UUW120" s="47">
        <f>UUU120*0.75</f>
        <v>60366462.75</v>
      </c>
      <c r="UUX120" s="54">
        <f>UUT120+UUW120</f>
        <v>144118086.75</v>
      </c>
      <c r="UUY120" s="54">
        <v>100000000</v>
      </c>
      <c r="UUZ120" s="50" t="s">
        <v>40</v>
      </c>
      <c r="UVA120" s="124" t="s">
        <v>278</v>
      </c>
      <c r="UVB120" s="4">
        <v>45148</v>
      </c>
      <c r="UVC120" s="30" t="s">
        <v>277</v>
      </c>
      <c r="UVD120" s="42" t="s">
        <v>276</v>
      </c>
      <c r="UVE120" s="43">
        <v>9328249</v>
      </c>
      <c r="UVF120" s="43">
        <v>8992634</v>
      </c>
      <c r="UVG120" s="101" t="s">
        <v>18</v>
      </c>
      <c r="UVH120" s="54">
        <f>335040000*33.33/100</f>
        <v>111668832</v>
      </c>
      <c r="UVI120" s="44">
        <v>25</v>
      </c>
      <c r="UVJ120" s="54">
        <f>UVH120*0.75</f>
        <v>83751624</v>
      </c>
      <c r="UVK120" s="47">
        <f>241490000*33.33/100</f>
        <v>80488617</v>
      </c>
      <c r="UVL120" s="44">
        <v>25</v>
      </c>
      <c r="UVM120" s="47">
        <f>UVK120*0.75</f>
        <v>60366462.75</v>
      </c>
      <c r="UVN120" s="54">
        <f>UVJ120+UVM120</f>
        <v>144118086.75</v>
      </c>
      <c r="UVO120" s="54">
        <v>100000000</v>
      </c>
      <c r="UVP120" s="50" t="s">
        <v>40</v>
      </c>
      <c r="UVQ120" s="124" t="s">
        <v>278</v>
      </c>
      <c r="UVR120" s="4">
        <v>45148</v>
      </c>
      <c r="UVS120" s="30" t="s">
        <v>277</v>
      </c>
      <c r="UVT120" s="42" t="s">
        <v>276</v>
      </c>
      <c r="UVU120" s="43">
        <v>9328249</v>
      </c>
      <c r="UVV120" s="43">
        <v>8992634</v>
      </c>
      <c r="UVW120" s="101" t="s">
        <v>18</v>
      </c>
      <c r="UVX120" s="54">
        <f>335040000*33.33/100</f>
        <v>111668832</v>
      </c>
      <c r="UVY120" s="44">
        <v>25</v>
      </c>
      <c r="UVZ120" s="54">
        <f>UVX120*0.75</f>
        <v>83751624</v>
      </c>
      <c r="UWA120" s="47">
        <f>241490000*33.33/100</f>
        <v>80488617</v>
      </c>
      <c r="UWB120" s="44">
        <v>25</v>
      </c>
      <c r="UWC120" s="47">
        <f>UWA120*0.75</f>
        <v>60366462.75</v>
      </c>
      <c r="UWD120" s="54">
        <f>UVZ120+UWC120</f>
        <v>144118086.75</v>
      </c>
      <c r="UWE120" s="54">
        <v>100000000</v>
      </c>
      <c r="UWF120" s="50" t="s">
        <v>40</v>
      </c>
      <c r="UWG120" s="124" t="s">
        <v>278</v>
      </c>
      <c r="UWH120" s="4">
        <v>45148</v>
      </c>
      <c r="UWI120" s="30" t="s">
        <v>277</v>
      </c>
      <c r="UWJ120" s="42" t="s">
        <v>276</v>
      </c>
      <c r="UWK120" s="43">
        <v>9328249</v>
      </c>
      <c r="UWL120" s="43">
        <v>8992634</v>
      </c>
      <c r="UWM120" s="101" t="s">
        <v>18</v>
      </c>
      <c r="UWN120" s="54">
        <f>335040000*33.33/100</f>
        <v>111668832</v>
      </c>
      <c r="UWO120" s="44">
        <v>25</v>
      </c>
      <c r="UWP120" s="54">
        <f>UWN120*0.75</f>
        <v>83751624</v>
      </c>
      <c r="UWQ120" s="47">
        <f>241490000*33.33/100</f>
        <v>80488617</v>
      </c>
      <c r="UWR120" s="44">
        <v>25</v>
      </c>
      <c r="UWS120" s="47">
        <f>UWQ120*0.75</f>
        <v>60366462.75</v>
      </c>
      <c r="UWT120" s="54">
        <f>UWP120+UWS120</f>
        <v>144118086.75</v>
      </c>
      <c r="UWU120" s="54">
        <v>100000000</v>
      </c>
      <c r="UWV120" s="50" t="s">
        <v>40</v>
      </c>
      <c r="UWW120" s="124" t="s">
        <v>278</v>
      </c>
      <c r="UWX120" s="4">
        <v>45148</v>
      </c>
      <c r="UWY120" s="30" t="s">
        <v>277</v>
      </c>
      <c r="UWZ120" s="42" t="s">
        <v>276</v>
      </c>
      <c r="UXA120" s="43">
        <v>9328249</v>
      </c>
      <c r="UXB120" s="43">
        <v>8992634</v>
      </c>
      <c r="UXC120" s="101" t="s">
        <v>18</v>
      </c>
      <c r="UXD120" s="54">
        <f>335040000*33.33/100</f>
        <v>111668832</v>
      </c>
      <c r="UXE120" s="44">
        <v>25</v>
      </c>
      <c r="UXF120" s="54">
        <f>UXD120*0.75</f>
        <v>83751624</v>
      </c>
      <c r="UXG120" s="47">
        <f>241490000*33.33/100</f>
        <v>80488617</v>
      </c>
      <c r="UXH120" s="44">
        <v>25</v>
      </c>
      <c r="UXI120" s="47">
        <f>UXG120*0.75</f>
        <v>60366462.75</v>
      </c>
      <c r="UXJ120" s="54">
        <f>UXF120+UXI120</f>
        <v>144118086.75</v>
      </c>
      <c r="UXK120" s="54">
        <v>100000000</v>
      </c>
      <c r="UXL120" s="50" t="s">
        <v>40</v>
      </c>
      <c r="UXM120" s="124" t="s">
        <v>278</v>
      </c>
      <c r="UXN120" s="4">
        <v>45148</v>
      </c>
      <c r="UXO120" s="30" t="s">
        <v>277</v>
      </c>
      <c r="UXP120" s="42" t="s">
        <v>276</v>
      </c>
      <c r="UXQ120" s="43">
        <v>9328249</v>
      </c>
      <c r="UXR120" s="43">
        <v>8992634</v>
      </c>
      <c r="UXS120" s="101" t="s">
        <v>18</v>
      </c>
      <c r="UXT120" s="54">
        <f>335040000*33.33/100</f>
        <v>111668832</v>
      </c>
      <c r="UXU120" s="44">
        <v>25</v>
      </c>
      <c r="UXV120" s="54">
        <f>UXT120*0.75</f>
        <v>83751624</v>
      </c>
      <c r="UXW120" s="47">
        <f>241490000*33.33/100</f>
        <v>80488617</v>
      </c>
      <c r="UXX120" s="44">
        <v>25</v>
      </c>
      <c r="UXY120" s="47">
        <f>UXW120*0.75</f>
        <v>60366462.75</v>
      </c>
      <c r="UXZ120" s="54">
        <f>UXV120+UXY120</f>
        <v>144118086.75</v>
      </c>
      <c r="UYA120" s="54">
        <v>100000000</v>
      </c>
      <c r="UYB120" s="50" t="s">
        <v>40</v>
      </c>
      <c r="UYC120" s="124" t="s">
        <v>278</v>
      </c>
      <c r="UYD120" s="4">
        <v>45148</v>
      </c>
      <c r="UYE120" s="30" t="s">
        <v>277</v>
      </c>
      <c r="UYF120" s="42" t="s">
        <v>276</v>
      </c>
      <c r="UYG120" s="43">
        <v>9328249</v>
      </c>
      <c r="UYH120" s="43">
        <v>8992634</v>
      </c>
      <c r="UYI120" s="101" t="s">
        <v>18</v>
      </c>
      <c r="UYJ120" s="54">
        <f>335040000*33.33/100</f>
        <v>111668832</v>
      </c>
      <c r="UYK120" s="44">
        <v>25</v>
      </c>
      <c r="UYL120" s="54">
        <f>UYJ120*0.75</f>
        <v>83751624</v>
      </c>
      <c r="UYM120" s="47">
        <f>241490000*33.33/100</f>
        <v>80488617</v>
      </c>
      <c r="UYN120" s="44">
        <v>25</v>
      </c>
      <c r="UYO120" s="47">
        <f>UYM120*0.75</f>
        <v>60366462.75</v>
      </c>
      <c r="UYP120" s="54">
        <f>UYL120+UYO120</f>
        <v>144118086.75</v>
      </c>
      <c r="UYQ120" s="54">
        <v>100000000</v>
      </c>
      <c r="UYR120" s="50" t="s">
        <v>40</v>
      </c>
      <c r="UYS120" s="124" t="s">
        <v>278</v>
      </c>
      <c r="UYT120" s="4">
        <v>45148</v>
      </c>
      <c r="UYU120" s="30" t="s">
        <v>277</v>
      </c>
      <c r="UYV120" s="42" t="s">
        <v>276</v>
      </c>
      <c r="UYW120" s="43">
        <v>9328249</v>
      </c>
      <c r="UYX120" s="43">
        <v>8992634</v>
      </c>
      <c r="UYY120" s="101" t="s">
        <v>18</v>
      </c>
      <c r="UYZ120" s="54">
        <f>335040000*33.33/100</f>
        <v>111668832</v>
      </c>
      <c r="UZA120" s="44">
        <v>25</v>
      </c>
      <c r="UZB120" s="54">
        <f>UYZ120*0.75</f>
        <v>83751624</v>
      </c>
      <c r="UZC120" s="47">
        <f>241490000*33.33/100</f>
        <v>80488617</v>
      </c>
      <c r="UZD120" s="44">
        <v>25</v>
      </c>
      <c r="UZE120" s="47">
        <f>UZC120*0.75</f>
        <v>60366462.75</v>
      </c>
      <c r="UZF120" s="54">
        <f>UZB120+UZE120</f>
        <v>144118086.75</v>
      </c>
      <c r="UZG120" s="54">
        <v>100000000</v>
      </c>
      <c r="UZH120" s="50" t="s">
        <v>40</v>
      </c>
      <c r="UZI120" s="124" t="s">
        <v>278</v>
      </c>
      <c r="UZJ120" s="4">
        <v>45148</v>
      </c>
      <c r="UZK120" s="30" t="s">
        <v>277</v>
      </c>
      <c r="UZL120" s="42" t="s">
        <v>276</v>
      </c>
      <c r="UZM120" s="43">
        <v>9328249</v>
      </c>
      <c r="UZN120" s="43">
        <v>8992634</v>
      </c>
      <c r="UZO120" s="101" t="s">
        <v>18</v>
      </c>
      <c r="UZP120" s="54">
        <f>335040000*33.33/100</f>
        <v>111668832</v>
      </c>
      <c r="UZQ120" s="44">
        <v>25</v>
      </c>
      <c r="UZR120" s="54">
        <f>UZP120*0.75</f>
        <v>83751624</v>
      </c>
      <c r="UZS120" s="47">
        <f>241490000*33.33/100</f>
        <v>80488617</v>
      </c>
      <c r="UZT120" s="44">
        <v>25</v>
      </c>
      <c r="UZU120" s="47">
        <f>UZS120*0.75</f>
        <v>60366462.75</v>
      </c>
      <c r="UZV120" s="54">
        <f>UZR120+UZU120</f>
        <v>144118086.75</v>
      </c>
      <c r="UZW120" s="54">
        <v>100000000</v>
      </c>
      <c r="UZX120" s="50" t="s">
        <v>40</v>
      </c>
      <c r="UZY120" s="124" t="s">
        <v>278</v>
      </c>
      <c r="UZZ120" s="4">
        <v>45148</v>
      </c>
      <c r="VAA120" s="30" t="s">
        <v>277</v>
      </c>
      <c r="VAB120" s="42" t="s">
        <v>276</v>
      </c>
      <c r="VAC120" s="43">
        <v>9328249</v>
      </c>
      <c r="VAD120" s="43">
        <v>8992634</v>
      </c>
      <c r="VAE120" s="101" t="s">
        <v>18</v>
      </c>
      <c r="VAF120" s="54">
        <f>335040000*33.33/100</f>
        <v>111668832</v>
      </c>
      <c r="VAG120" s="44">
        <v>25</v>
      </c>
      <c r="VAH120" s="54">
        <f>VAF120*0.75</f>
        <v>83751624</v>
      </c>
      <c r="VAI120" s="47">
        <f>241490000*33.33/100</f>
        <v>80488617</v>
      </c>
      <c r="VAJ120" s="44">
        <v>25</v>
      </c>
      <c r="VAK120" s="47">
        <f>VAI120*0.75</f>
        <v>60366462.75</v>
      </c>
      <c r="VAL120" s="54">
        <f>VAH120+VAK120</f>
        <v>144118086.75</v>
      </c>
      <c r="VAM120" s="54">
        <v>100000000</v>
      </c>
      <c r="VAN120" s="50" t="s">
        <v>40</v>
      </c>
      <c r="VAO120" s="124" t="s">
        <v>278</v>
      </c>
      <c r="VAP120" s="4">
        <v>45148</v>
      </c>
      <c r="VAQ120" s="30" t="s">
        <v>277</v>
      </c>
      <c r="VAR120" s="42" t="s">
        <v>276</v>
      </c>
      <c r="VAS120" s="43">
        <v>9328249</v>
      </c>
      <c r="VAT120" s="43">
        <v>8992634</v>
      </c>
      <c r="VAU120" s="101" t="s">
        <v>18</v>
      </c>
      <c r="VAV120" s="54">
        <f>335040000*33.33/100</f>
        <v>111668832</v>
      </c>
      <c r="VAW120" s="44">
        <v>25</v>
      </c>
      <c r="VAX120" s="54">
        <f>VAV120*0.75</f>
        <v>83751624</v>
      </c>
      <c r="VAY120" s="47">
        <f>241490000*33.33/100</f>
        <v>80488617</v>
      </c>
      <c r="VAZ120" s="44">
        <v>25</v>
      </c>
      <c r="VBA120" s="47">
        <f>VAY120*0.75</f>
        <v>60366462.75</v>
      </c>
      <c r="VBB120" s="54">
        <f>VAX120+VBA120</f>
        <v>144118086.75</v>
      </c>
      <c r="VBC120" s="54">
        <v>100000000</v>
      </c>
      <c r="VBD120" s="50" t="s">
        <v>40</v>
      </c>
      <c r="VBE120" s="124" t="s">
        <v>278</v>
      </c>
      <c r="VBF120" s="4">
        <v>45148</v>
      </c>
      <c r="VBG120" s="30" t="s">
        <v>277</v>
      </c>
      <c r="VBH120" s="42" t="s">
        <v>276</v>
      </c>
      <c r="VBI120" s="43">
        <v>9328249</v>
      </c>
      <c r="VBJ120" s="43">
        <v>8992634</v>
      </c>
      <c r="VBK120" s="101" t="s">
        <v>18</v>
      </c>
      <c r="VBL120" s="54">
        <f>335040000*33.33/100</f>
        <v>111668832</v>
      </c>
      <c r="VBM120" s="44">
        <v>25</v>
      </c>
      <c r="VBN120" s="54">
        <f>VBL120*0.75</f>
        <v>83751624</v>
      </c>
      <c r="VBO120" s="47">
        <f>241490000*33.33/100</f>
        <v>80488617</v>
      </c>
      <c r="VBP120" s="44">
        <v>25</v>
      </c>
      <c r="VBQ120" s="47">
        <f>VBO120*0.75</f>
        <v>60366462.75</v>
      </c>
      <c r="VBR120" s="54">
        <f>VBN120+VBQ120</f>
        <v>144118086.75</v>
      </c>
      <c r="VBS120" s="54">
        <v>100000000</v>
      </c>
      <c r="VBT120" s="50" t="s">
        <v>40</v>
      </c>
      <c r="VBU120" s="124" t="s">
        <v>278</v>
      </c>
      <c r="VBV120" s="4">
        <v>45148</v>
      </c>
      <c r="VBW120" s="30" t="s">
        <v>277</v>
      </c>
      <c r="VBX120" s="42" t="s">
        <v>276</v>
      </c>
      <c r="VBY120" s="43">
        <v>9328249</v>
      </c>
      <c r="VBZ120" s="43">
        <v>8992634</v>
      </c>
      <c r="VCA120" s="101" t="s">
        <v>18</v>
      </c>
      <c r="VCB120" s="54">
        <f>335040000*33.33/100</f>
        <v>111668832</v>
      </c>
      <c r="VCC120" s="44">
        <v>25</v>
      </c>
      <c r="VCD120" s="54">
        <f>VCB120*0.75</f>
        <v>83751624</v>
      </c>
      <c r="VCE120" s="47">
        <f>241490000*33.33/100</f>
        <v>80488617</v>
      </c>
      <c r="VCF120" s="44">
        <v>25</v>
      </c>
      <c r="VCG120" s="47">
        <f>VCE120*0.75</f>
        <v>60366462.75</v>
      </c>
      <c r="VCH120" s="54">
        <f>VCD120+VCG120</f>
        <v>144118086.75</v>
      </c>
      <c r="VCI120" s="54">
        <v>100000000</v>
      </c>
      <c r="VCJ120" s="50" t="s">
        <v>40</v>
      </c>
      <c r="VCK120" s="124" t="s">
        <v>278</v>
      </c>
      <c r="VCL120" s="4">
        <v>45148</v>
      </c>
      <c r="VCM120" s="30" t="s">
        <v>277</v>
      </c>
      <c r="VCN120" s="42" t="s">
        <v>276</v>
      </c>
      <c r="VCO120" s="43">
        <v>9328249</v>
      </c>
      <c r="VCP120" s="43">
        <v>8992634</v>
      </c>
      <c r="VCQ120" s="101" t="s">
        <v>18</v>
      </c>
      <c r="VCR120" s="54">
        <f>335040000*33.33/100</f>
        <v>111668832</v>
      </c>
      <c r="VCS120" s="44">
        <v>25</v>
      </c>
      <c r="VCT120" s="54">
        <f>VCR120*0.75</f>
        <v>83751624</v>
      </c>
      <c r="VCU120" s="47">
        <f>241490000*33.33/100</f>
        <v>80488617</v>
      </c>
      <c r="VCV120" s="44">
        <v>25</v>
      </c>
      <c r="VCW120" s="47">
        <f>VCU120*0.75</f>
        <v>60366462.75</v>
      </c>
      <c r="VCX120" s="54">
        <f>VCT120+VCW120</f>
        <v>144118086.75</v>
      </c>
      <c r="VCY120" s="54">
        <v>100000000</v>
      </c>
      <c r="VCZ120" s="50" t="s">
        <v>40</v>
      </c>
      <c r="VDA120" s="124" t="s">
        <v>278</v>
      </c>
      <c r="VDB120" s="4">
        <v>45148</v>
      </c>
      <c r="VDC120" s="30" t="s">
        <v>277</v>
      </c>
      <c r="VDD120" s="42" t="s">
        <v>276</v>
      </c>
      <c r="VDE120" s="43">
        <v>9328249</v>
      </c>
      <c r="VDF120" s="43">
        <v>8992634</v>
      </c>
      <c r="VDG120" s="101" t="s">
        <v>18</v>
      </c>
      <c r="VDH120" s="54">
        <f>335040000*33.33/100</f>
        <v>111668832</v>
      </c>
      <c r="VDI120" s="44">
        <v>25</v>
      </c>
      <c r="VDJ120" s="54">
        <f>VDH120*0.75</f>
        <v>83751624</v>
      </c>
      <c r="VDK120" s="47">
        <f>241490000*33.33/100</f>
        <v>80488617</v>
      </c>
      <c r="VDL120" s="44">
        <v>25</v>
      </c>
      <c r="VDM120" s="47">
        <f>VDK120*0.75</f>
        <v>60366462.75</v>
      </c>
      <c r="VDN120" s="54">
        <f>VDJ120+VDM120</f>
        <v>144118086.75</v>
      </c>
      <c r="VDO120" s="54">
        <v>100000000</v>
      </c>
      <c r="VDP120" s="50" t="s">
        <v>40</v>
      </c>
      <c r="VDQ120" s="124" t="s">
        <v>278</v>
      </c>
      <c r="VDR120" s="4">
        <v>45148</v>
      </c>
      <c r="VDS120" s="30" t="s">
        <v>277</v>
      </c>
      <c r="VDT120" s="42" t="s">
        <v>276</v>
      </c>
      <c r="VDU120" s="43">
        <v>9328249</v>
      </c>
      <c r="VDV120" s="43">
        <v>8992634</v>
      </c>
      <c r="VDW120" s="101" t="s">
        <v>18</v>
      </c>
      <c r="VDX120" s="54">
        <f>335040000*33.33/100</f>
        <v>111668832</v>
      </c>
      <c r="VDY120" s="44">
        <v>25</v>
      </c>
      <c r="VDZ120" s="54">
        <f>VDX120*0.75</f>
        <v>83751624</v>
      </c>
      <c r="VEA120" s="47">
        <f>241490000*33.33/100</f>
        <v>80488617</v>
      </c>
      <c r="VEB120" s="44">
        <v>25</v>
      </c>
      <c r="VEC120" s="47">
        <f>VEA120*0.75</f>
        <v>60366462.75</v>
      </c>
      <c r="VED120" s="54">
        <f>VDZ120+VEC120</f>
        <v>144118086.75</v>
      </c>
      <c r="VEE120" s="54">
        <v>100000000</v>
      </c>
      <c r="VEF120" s="50" t="s">
        <v>40</v>
      </c>
      <c r="VEG120" s="124" t="s">
        <v>278</v>
      </c>
      <c r="VEH120" s="4">
        <v>45148</v>
      </c>
      <c r="VEI120" s="30" t="s">
        <v>277</v>
      </c>
      <c r="VEJ120" s="42" t="s">
        <v>276</v>
      </c>
      <c r="VEK120" s="43">
        <v>9328249</v>
      </c>
      <c r="VEL120" s="43">
        <v>8992634</v>
      </c>
      <c r="VEM120" s="101" t="s">
        <v>18</v>
      </c>
      <c r="VEN120" s="54">
        <f>335040000*33.33/100</f>
        <v>111668832</v>
      </c>
      <c r="VEO120" s="44">
        <v>25</v>
      </c>
      <c r="VEP120" s="54">
        <f>VEN120*0.75</f>
        <v>83751624</v>
      </c>
      <c r="VEQ120" s="47">
        <f>241490000*33.33/100</f>
        <v>80488617</v>
      </c>
      <c r="VER120" s="44">
        <v>25</v>
      </c>
      <c r="VES120" s="47">
        <f>VEQ120*0.75</f>
        <v>60366462.75</v>
      </c>
      <c r="VET120" s="54">
        <f>VEP120+VES120</f>
        <v>144118086.75</v>
      </c>
      <c r="VEU120" s="54">
        <v>100000000</v>
      </c>
      <c r="VEV120" s="50" t="s">
        <v>40</v>
      </c>
      <c r="VEW120" s="124" t="s">
        <v>278</v>
      </c>
      <c r="VEX120" s="4">
        <v>45148</v>
      </c>
      <c r="VEY120" s="30" t="s">
        <v>277</v>
      </c>
      <c r="VEZ120" s="42" t="s">
        <v>276</v>
      </c>
      <c r="VFA120" s="43">
        <v>9328249</v>
      </c>
      <c r="VFB120" s="43">
        <v>8992634</v>
      </c>
      <c r="VFC120" s="101" t="s">
        <v>18</v>
      </c>
      <c r="VFD120" s="54">
        <f>335040000*33.33/100</f>
        <v>111668832</v>
      </c>
      <c r="VFE120" s="44">
        <v>25</v>
      </c>
      <c r="VFF120" s="54">
        <f>VFD120*0.75</f>
        <v>83751624</v>
      </c>
      <c r="VFG120" s="47">
        <f>241490000*33.33/100</f>
        <v>80488617</v>
      </c>
      <c r="VFH120" s="44">
        <v>25</v>
      </c>
      <c r="VFI120" s="47">
        <f>VFG120*0.75</f>
        <v>60366462.75</v>
      </c>
      <c r="VFJ120" s="54">
        <f>VFF120+VFI120</f>
        <v>144118086.75</v>
      </c>
      <c r="VFK120" s="54">
        <v>100000000</v>
      </c>
      <c r="VFL120" s="50" t="s">
        <v>40</v>
      </c>
      <c r="VFM120" s="124" t="s">
        <v>278</v>
      </c>
      <c r="VFN120" s="4">
        <v>45148</v>
      </c>
      <c r="VFO120" s="30" t="s">
        <v>277</v>
      </c>
      <c r="VFP120" s="42" t="s">
        <v>276</v>
      </c>
      <c r="VFQ120" s="43">
        <v>9328249</v>
      </c>
      <c r="VFR120" s="43">
        <v>8992634</v>
      </c>
      <c r="VFS120" s="101" t="s">
        <v>18</v>
      </c>
      <c r="VFT120" s="54">
        <f>335040000*33.33/100</f>
        <v>111668832</v>
      </c>
      <c r="VFU120" s="44">
        <v>25</v>
      </c>
      <c r="VFV120" s="54">
        <f>VFT120*0.75</f>
        <v>83751624</v>
      </c>
      <c r="VFW120" s="47">
        <f>241490000*33.33/100</f>
        <v>80488617</v>
      </c>
      <c r="VFX120" s="44">
        <v>25</v>
      </c>
      <c r="VFY120" s="47">
        <f>VFW120*0.75</f>
        <v>60366462.75</v>
      </c>
      <c r="VFZ120" s="54">
        <f>VFV120+VFY120</f>
        <v>144118086.75</v>
      </c>
      <c r="VGA120" s="54">
        <v>100000000</v>
      </c>
      <c r="VGB120" s="50" t="s">
        <v>40</v>
      </c>
      <c r="VGC120" s="124" t="s">
        <v>278</v>
      </c>
      <c r="VGD120" s="4">
        <v>45148</v>
      </c>
      <c r="VGE120" s="30" t="s">
        <v>277</v>
      </c>
      <c r="VGF120" s="42" t="s">
        <v>276</v>
      </c>
      <c r="VGG120" s="43">
        <v>9328249</v>
      </c>
      <c r="VGH120" s="43">
        <v>8992634</v>
      </c>
      <c r="VGI120" s="101" t="s">
        <v>18</v>
      </c>
      <c r="VGJ120" s="54">
        <f>335040000*33.33/100</f>
        <v>111668832</v>
      </c>
      <c r="VGK120" s="44">
        <v>25</v>
      </c>
      <c r="VGL120" s="54">
        <f>VGJ120*0.75</f>
        <v>83751624</v>
      </c>
      <c r="VGM120" s="47">
        <f>241490000*33.33/100</f>
        <v>80488617</v>
      </c>
      <c r="VGN120" s="44">
        <v>25</v>
      </c>
      <c r="VGO120" s="47">
        <f>VGM120*0.75</f>
        <v>60366462.75</v>
      </c>
      <c r="VGP120" s="54">
        <f>VGL120+VGO120</f>
        <v>144118086.75</v>
      </c>
      <c r="VGQ120" s="54">
        <v>100000000</v>
      </c>
      <c r="VGR120" s="50" t="s">
        <v>40</v>
      </c>
      <c r="VGS120" s="124" t="s">
        <v>278</v>
      </c>
      <c r="VGT120" s="4">
        <v>45148</v>
      </c>
      <c r="VGU120" s="30" t="s">
        <v>277</v>
      </c>
      <c r="VGV120" s="42" t="s">
        <v>276</v>
      </c>
      <c r="VGW120" s="43">
        <v>9328249</v>
      </c>
      <c r="VGX120" s="43">
        <v>8992634</v>
      </c>
      <c r="VGY120" s="101" t="s">
        <v>18</v>
      </c>
      <c r="VGZ120" s="54">
        <f>335040000*33.33/100</f>
        <v>111668832</v>
      </c>
      <c r="VHA120" s="44">
        <v>25</v>
      </c>
      <c r="VHB120" s="54">
        <f>VGZ120*0.75</f>
        <v>83751624</v>
      </c>
      <c r="VHC120" s="47">
        <f>241490000*33.33/100</f>
        <v>80488617</v>
      </c>
      <c r="VHD120" s="44">
        <v>25</v>
      </c>
      <c r="VHE120" s="47">
        <f>VHC120*0.75</f>
        <v>60366462.75</v>
      </c>
      <c r="VHF120" s="54">
        <f>VHB120+VHE120</f>
        <v>144118086.75</v>
      </c>
      <c r="VHG120" s="54">
        <v>100000000</v>
      </c>
      <c r="VHH120" s="50" t="s">
        <v>40</v>
      </c>
      <c r="VHI120" s="124" t="s">
        <v>278</v>
      </c>
      <c r="VHJ120" s="4">
        <v>45148</v>
      </c>
      <c r="VHK120" s="30" t="s">
        <v>277</v>
      </c>
      <c r="VHL120" s="42" t="s">
        <v>276</v>
      </c>
      <c r="VHM120" s="43">
        <v>9328249</v>
      </c>
      <c r="VHN120" s="43">
        <v>8992634</v>
      </c>
      <c r="VHO120" s="101" t="s">
        <v>18</v>
      </c>
      <c r="VHP120" s="54">
        <f>335040000*33.33/100</f>
        <v>111668832</v>
      </c>
      <c r="VHQ120" s="44">
        <v>25</v>
      </c>
      <c r="VHR120" s="54">
        <f>VHP120*0.75</f>
        <v>83751624</v>
      </c>
      <c r="VHS120" s="47">
        <f>241490000*33.33/100</f>
        <v>80488617</v>
      </c>
      <c r="VHT120" s="44">
        <v>25</v>
      </c>
      <c r="VHU120" s="47">
        <f>VHS120*0.75</f>
        <v>60366462.75</v>
      </c>
      <c r="VHV120" s="54">
        <f>VHR120+VHU120</f>
        <v>144118086.75</v>
      </c>
      <c r="VHW120" s="54">
        <v>100000000</v>
      </c>
      <c r="VHX120" s="50" t="s">
        <v>40</v>
      </c>
      <c r="VHY120" s="124" t="s">
        <v>278</v>
      </c>
      <c r="VHZ120" s="4">
        <v>45148</v>
      </c>
      <c r="VIA120" s="30" t="s">
        <v>277</v>
      </c>
      <c r="VIB120" s="42" t="s">
        <v>276</v>
      </c>
      <c r="VIC120" s="43">
        <v>9328249</v>
      </c>
      <c r="VID120" s="43">
        <v>8992634</v>
      </c>
      <c r="VIE120" s="101" t="s">
        <v>18</v>
      </c>
      <c r="VIF120" s="54">
        <f>335040000*33.33/100</f>
        <v>111668832</v>
      </c>
      <c r="VIG120" s="44">
        <v>25</v>
      </c>
      <c r="VIH120" s="54">
        <f>VIF120*0.75</f>
        <v>83751624</v>
      </c>
      <c r="VII120" s="47">
        <f>241490000*33.33/100</f>
        <v>80488617</v>
      </c>
      <c r="VIJ120" s="44">
        <v>25</v>
      </c>
      <c r="VIK120" s="47">
        <f>VII120*0.75</f>
        <v>60366462.75</v>
      </c>
      <c r="VIL120" s="54">
        <f>VIH120+VIK120</f>
        <v>144118086.75</v>
      </c>
      <c r="VIM120" s="54">
        <v>100000000</v>
      </c>
      <c r="VIN120" s="50" t="s">
        <v>40</v>
      </c>
      <c r="VIO120" s="124" t="s">
        <v>278</v>
      </c>
      <c r="VIP120" s="4">
        <v>45148</v>
      </c>
      <c r="VIQ120" s="30" t="s">
        <v>277</v>
      </c>
      <c r="VIR120" s="42" t="s">
        <v>276</v>
      </c>
      <c r="VIS120" s="43">
        <v>9328249</v>
      </c>
      <c r="VIT120" s="43">
        <v>8992634</v>
      </c>
      <c r="VIU120" s="101" t="s">
        <v>18</v>
      </c>
      <c r="VIV120" s="54">
        <f>335040000*33.33/100</f>
        <v>111668832</v>
      </c>
      <c r="VIW120" s="44">
        <v>25</v>
      </c>
      <c r="VIX120" s="54">
        <f>VIV120*0.75</f>
        <v>83751624</v>
      </c>
      <c r="VIY120" s="47">
        <f>241490000*33.33/100</f>
        <v>80488617</v>
      </c>
      <c r="VIZ120" s="44">
        <v>25</v>
      </c>
      <c r="VJA120" s="47">
        <f>VIY120*0.75</f>
        <v>60366462.75</v>
      </c>
      <c r="VJB120" s="54">
        <f>VIX120+VJA120</f>
        <v>144118086.75</v>
      </c>
      <c r="VJC120" s="54">
        <v>100000000</v>
      </c>
      <c r="VJD120" s="50" t="s">
        <v>40</v>
      </c>
      <c r="VJE120" s="124" t="s">
        <v>278</v>
      </c>
      <c r="VJF120" s="4">
        <v>45148</v>
      </c>
      <c r="VJG120" s="30" t="s">
        <v>277</v>
      </c>
      <c r="VJH120" s="42" t="s">
        <v>276</v>
      </c>
      <c r="VJI120" s="43">
        <v>9328249</v>
      </c>
      <c r="VJJ120" s="43">
        <v>8992634</v>
      </c>
      <c r="VJK120" s="101" t="s">
        <v>18</v>
      </c>
      <c r="VJL120" s="54">
        <f>335040000*33.33/100</f>
        <v>111668832</v>
      </c>
      <c r="VJM120" s="44">
        <v>25</v>
      </c>
      <c r="VJN120" s="54">
        <f>VJL120*0.75</f>
        <v>83751624</v>
      </c>
      <c r="VJO120" s="47">
        <f>241490000*33.33/100</f>
        <v>80488617</v>
      </c>
      <c r="VJP120" s="44">
        <v>25</v>
      </c>
      <c r="VJQ120" s="47">
        <f>VJO120*0.75</f>
        <v>60366462.75</v>
      </c>
      <c r="VJR120" s="54">
        <f>VJN120+VJQ120</f>
        <v>144118086.75</v>
      </c>
      <c r="VJS120" s="54">
        <v>100000000</v>
      </c>
      <c r="VJT120" s="50" t="s">
        <v>40</v>
      </c>
      <c r="VJU120" s="124" t="s">
        <v>278</v>
      </c>
      <c r="VJV120" s="4">
        <v>45148</v>
      </c>
      <c r="VJW120" s="30" t="s">
        <v>277</v>
      </c>
      <c r="VJX120" s="42" t="s">
        <v>276</v>
      </c>
      <c r="VJY120" s="43">
        <v>9328249</v>
      </c>
      <c r="VJZ120" s="43">
        <v>8992634</v>
      </c>
      <c r="VKA120" s="101" t="s">
        <v>18</v>
      </c>
      <c r="VKB120" s="54">
        <f>335040000*33.33/100</f>
        <v>111668832</v>
      </c>
      <c r="VKC120" s="44">
        <v>25</v>
      </c>
      <c r="VKD120" s="54">
        <f>VKB120*0.75</f>
        <v>83751624</v>
      </c>
      <c r="VKE120" s="47">
        <f>241490000*33.33/100</f>
        <v>80488617</v>
      </c>
      <c r="VKF120" s="44">
        <v>25</v>
      </c>
      <c r="VKG120" s="47">
        <f>VKE120*0.75</f>
        <v>60366462.75</v>
      </c>
      <c r="VKH120" s="54">
        <f>VKD120+VKG120</f>
        <v>144118086.75</v>
      </c>
      <c r="VKI120" s="54">
        <v>100000000</v>
      </c>
      <c r="VKJ120" s="50" t="s">
        <v>40</v>
      </c>
      <c r="VKK120" s="124" t="s">
        <v>278</v>
      </c>
      <c r="VKL120" s="4">
        <v>45148</v>
      </c>
      <c r="VKM120" s="30" t="s">
        <v>277</v>
      </c>
      <c r="VKN120" s="42" t="s">
        <v>276</v>
      </c>
      <c r="VKO120" s="43">
        <v>9328249</v>
      </c>
      <c r="VKP120" s="43">
        <v>8992634</v>
      </c>
      <c r="VKQ120" s="101" t="s">
        <v>18</v>
      </c>
      <c r="VKR120" s="54">
        <f>335040000*33.33/100</f>
        <v>111668832</v>
      </c>
      <c r="VKS120" s="44">
        <v>25</v>
      </c>
      <c r="VKT120" s="54">
        <f>VKR120*0.75</f>
        <v>83751624</v>
      </c>
      <c r="VKU120" s="47">
        <f>241490000*33.33/100</f>
        <v>80488617</v>
      </c>
      <c r="VKV120" s="44">
        <v>25</v>
      </c>
      <c r="VKW120" s="47">
        <f>VKU120*0.75</f>
        <v>60366462.75</v>
      </c>
      <c r="VKX120" s="54">
        <f>VKT120+VKW120</f>
        <v>144118086.75</v>
      </c>
      <c r="VKY120" s="54">
        <v>100000000</v>
      </c>
      <c r="VKZ120" s="50" t="s">
        <v>40</v>
      </c>
      <c r="VLA120" s="124" t="s">
        <v>278</v>
      </c>
      <c r="VLB120" s="4">
        <v>45148</v>
      </c>
      <c r="VLC120" s="30" t="s">
        <v>277</v>
      </c>
      <c r="VLD120" s="42" t="s">
        <v>276</v>
      </c>
      <c r="VLE120" s="43">
        <v>9328249</v>
      </c>
      <c r="VLF120" s="43">
        <v>8992634</v>
      </c>
      <c r="VLG120" s="101" t="s">
        <v>18</v>
      </c>
      <c r="VLH120" s="54">
        <f>335040000*33.33/100</f>
        <v>111668832</v>
      </c>
      <c r="VLI120" s="44">
        <v>25</v>
      </c>
      <c r="VLJ120" s="54">
        <f>VLH120*0.75</f>
        <v>83751624</v>
      </c>
      <c r="VLK120" s="47">
        <f>241490000*33.33/100</f>
        <v>80488617</v>
      </c>
      <c r="VLL120" s="44">
        <v>25</v>
      </c>
      <c r="VLM120" s="47">
        <f>VLK120*0.75</f>
        <v>60366462.75</v>
      </c>
      <c r="VLN120" s="54">
        <f>VLJ120+VLM120</f>
        <v>144118086.75</v>
      </c>
      <c r="VLO120" s="54">
        <v>100000000</v>
      </c>
      <c r="VLP120" s="50" t="s">
        <v>40</v>
      </c>
      <c r="VLQ120" s="124" t="s">
        <v>278</v>
      </c>
      <c r="VLR120" s="4">
        <v>45148</v>
      </c>
      <c r="VLS120" s="30" t="s">
        <v>277</v>
      </c>
      <c r="VLT120" s="42" t="s">
        <v>276</v>
      </c>
      <c r="VLU120" s="43">
        <v>9328249</v>
      </c>
      <c r="VLV120" s="43">
        <v>8992634</v>
      </c>
      <c r="VLW120" s="101" t="s">
        <v>18</v>
      </c>
      <c r="VLX120" s="54">
        <f>335040000*33.33/100</f>
        <v>111668832</v>
      </c>
      <c r="VLY120" s="44">
        <v>25</v>
      </c>
      <c r="VLZ120" s="54">
        <f>VLX120*0.75</f>
        <v>83751624</v>
      </c>
      <c r="VMA120" s="47">
        <f>241490000*33.33/100</f>
        <v>80488617</v>
      </c>
      <c r="VMB120" s="44">
        <v>25</v>
      </c>
      <c r="VMC120" s="47">
        <f>VMA120*0.75</f>
        <v>60366462.75</v>
      </c>
      <c r="VMD120" s="54">
        <f>VLZ120+VMC120</f>
        <v>144118086.75</v>
      </c>
      <c r="VME120" s="54">
        <v>100000000</v>
      </c>
      <c r="VMF120" s="50" t="s">
        <v>40</v>
      </c>
      <c r="VMG120" s="124" t="s">
        <v>278</v>
      </c>
      <c r="VMH120" s="4">
        <v>45148</v>
      </c>
      <c r="VMI120" s="30" t="s">
        <v>277</v>
      </c>
      <c r="VMJ120" s="42" t="s">
        <v>276</v>
      </c>
      <c r="VMK120" s="43">
        <v>9328249</v>
      </c>
      <c r="VML120" s="43">
        <v>8992634</v>
      </c>
      <c r="VMM120" s="101" t="s">
        <v>18</v>
      </c>
      <c r="VMN120" s="54">
        <f>335040000*33.33/100</f>
        <v>111668832</v>
      </c>
      <c r="VMO120" s="44">
        <v>25</v>
      </c>
      <c r="VMP120" s="54">
        <f>VMN120*0.75</f>
        <v>83751624</v>
      </c>
      <c r="VMQ120" s="47">
        <f>241490000*33.33/100</f>
        <v>80488617</v>
      </c>
      <c r="VMR120" s="44">
        <v>25</v>
      </c>
      <c r="VMS120" s="47">
        <f>VMQ120*0.75</f>
        <v>60366462.75</v>
      </c>
      <c r="VMT120" s="54">
        <f>VMP120+VMS120</f>
        <v>144118086.75</v>
      </c>
      <c r="VMU120" s="54">
        <v>100000000</v>
      </c>
      <c r="VMV120" s="50" t="s">
        <v>40</v>
      </c>
      <c r="VMW120" s="124" t="s">
        <v>278</v>
      </c>
      <c r="VMX120" s="4">
        <v>45148</v>
      </c>
      <c r="VMY120" s="30" t="s">
        <v>277</v>
      </c>
      <c r="VMZ120" s="42" t="s">
        <v>276</v>
      </c>
      <c r="VNA120" s="43">
        <v>9328249</v>
      </c>
      <c r="VNB120" s="43">
        <v>8992634</v>
      </c>
      <c r="VNC120" s="101" t="s">
        <v>18</v>
      </c>
      <c r="VND120" s="54">
        <f>335040000*33.33/100</f>
        <v>111668832</v>
      </c>
      <c r="VNE120" s="44">
        <v>25</v>
      </c>
      <c r="VNF120" s="54">
        <f>VND120*0.75</f>
        <v>83751624</v>
      </c>
      <c r="VNG120" s="47">
        <f>241490000*33.33/100</f>
        <v>80488617</v>
      </c>
      <c r="VNH120" s="44">
        <v>25</v>
      </c>
      <c r="VNI120" s="47">
        <f>VNG120*0.75</f>
        <v>60366462.75</v>
      </c>
      <c r="VNJ120" s="54">
        <f>VNF120+VNI120</f>
        <v>144118086.75</v>
      </c>
      <c r="VNK120" s="54">
        <v>100000000</v>
      </c>
      <c r="VNL120" s="50" t="s">
        <v>40</v>
      </c>
      <c r="VNM120" s="124" t="s">
        <v>278</v>
      </c>
      <c r="VNN120" s="4">
        <v>45148</v>
      </c>
      <c r="VNO120" s="30" t="s">
        <v>277</v>
      </c>
      <c r="VNP120" s="42" t="s">
        <v>276</v>
      </c>
      <c r="VNQ120" s="43">
        <v>9328249</v>
      </c>
      <c r="VNR120" s="43">
        <v>8992634</v>
      </c>
      <c r="VNS120" s="101" t="s">
        <v>18</v>
      </c>
      <c r="VNT120" s="54">
        <f>335040000*33.33/100</f>
        <v>111668832</v>
      </c>
      <c r="VNU120" s="44">
        <v>25</v>
      </c>
      <c r="VNV120" s="54">
        <f>VNT120*0.75</f>
        <v>83751624</v>
      </c>
      <c r="VNW120" s="47">
        <f>241490000*33.33/100</f>
        <v>80488617</v>
      </c>
      <c r="VNX120" s="44">
        <v>25</v>
      </c>
      <c r="VNY120" s="47">
        <f>VNW120*0.75</f>
        <v>60366462.75</v>
      </c>
      <c r="VNZ120" s="54">
        <f>VNV120+VNY120</f>
        <v>144118086.75</v>
      </c>
      <c r="VOA120" s="54">
        <v>100000000</v>
      </c>
      <c r="VOB120" s="50" t="s">
        <v>40</v>
      </c>
      <c r="VOC120" s="124" t="s">
        <v>278</v>
      </c>
      <c r="VOD120" s="4">
        <v>45148</v>
      </c>
      <c r="VOE120" s="30" t="s">
        <v>277</v>
      </c>
      <c r="VOF120" s="42" t="s">
        <v>276</v>
      </c>
      <c r="VOG120" s="43">
        <v>9328249</v>
      </c>
      <c r="VOH120" s="43">
        <v>8992634</v>
      </c>
      <c r="VOI120" s="101" t="s">
        <v>18</v>
      </c>
      <c r="VOJ120" s="54">
        <f>335040000*33.33/100</f>
        <v>111668832</v>
      </c>
      <c r="VOK120" s="44">
        <v>25</v>
      </c>
      <c r="VOL120" s="54">
        <f>VOJ120*0.75</f>
        <v>83751624</v>
      </c>
      <c r="VOM120" s="47">
        <f>241490000*33.33/100</f>
        <v>80488617</v>
      </c>
      <c r="VON120" s="44">
        <v>25</v>
      </c>
      <c r="VOO120" s="47">
        <f>VOM120*0.75</f>
        <v>60366462.75</v>
      </c>
      <c r="VOP120" s="54">
        <f>VOL120+VOO120</f>
        <v>144118086.75</v>
      </c>
      <c r="VOQ120" s="54">
        <v>100000000</v>
      </c>
      <c r="VOR120" s="50" t="s">
        <v>40</v>
      </c>
      <c r="VOS120" s="124" t="s">
        <v>278</v>
      </c>
      <c r="VOT120" s="4">
        <v>45148</v>
      </c>
      <c r="VOU120" s="30" t="s">
        <v>277</v>
      </c>
      <c r="VOV120" s="42" t="s">
        <v>276</v>
      </c>
      <c r="VOW120" s="43">
        <v>9328249</v>
      </c>
      <c r="VOX120" s="43">
        <v>8992634</v>
      </c>
      <c r="VOY120" s="101" t="s">
        <v>18</v>
      </c>
      <c r="VOZ120" s="54">
        <f>335040000*33.33/100</f>
        <v>111668832</v>
      </c>
      <c r="VPA120" s="44">
        <v>25</v>
      </c>
      <c r="VPB120" s="54">
        <f>VOZ120*0.75</f>
        <v>83751624</v>
      </c>
      <c r="VPC120" s="47">
        <f>241490000*33.33/100</f>
        <v>80488617</v>
      </c>
      <c r="VPD120" s="44">
        <v>25</v>
      </c>
      <c r="VPE120" s="47">
        <f>VPC120*0.75</f>
        <v>60366462.75</v>
      </c>
      <c r="VPF120" s="54">
        <f>VPB120+VPE120</f>
        <v>144118086.75</v>
      </c>
      <c r="VPG120" s="54">
        <v>100000000</v>
      </c>
      <c r="VPH120" s="50" t="s">
        <v>40</v>
      </c>
      <c r="VPI120" s="124" t="s">
        <v>278</v>
      </c>
      <c r="VPJ120" s="4">
        <v>45148</v>
      </c>
      <c r="VPK120" s="30" t="s">
        <v>277</v>
      </c>
      <c r="VPL120" s="42" t="s">
        <v>276</v>
      </c>
      <c r="VPM120" s="43">
        <v>9328249</v>
      </c>
      <c r="VPN120" s="43">
        <v>8992634</v>
      </c>
      <c r="VPO120" s="101" t="s">
        <v>18</v>
      </c>
      <c r="VPP120" s="54">
        <f>335040000*33.33/100</f>
        <v>111668832</v>
      </c>
      <c r="VPQ120" s="44">
        <v>25</v>
      </c>
      <c r="VPR120" s="54">
        <f>VPP120*0.75</f>
        <v>83751624</v>
      </c>
      <c r="VPS120" s="47">
        <f>241490000*33.33/100</f>
        <v>80488617</v>
      </c>
      <c r="VPT120" s="44">
        <v>25</v>
      </c>
      <c r="VPU120" s="47">
        <f>VPS120*0.75</f>
        <v>60366462.75</v>
      </c>
      <c r="VPV120" s="54">
        <f>VPR120+VPU120</f>
        <v>144118086.75</v>
      </c>
      <c r="VPW120" s="54">
        <v>100000000</v>
      </c>
      <c r="VPX120" s="50" t="s">
        <v>40</v>
      </c>
      <c r="VPY120" s="124" t="s">
        <v>278</v>
      </c>
      <c r="VPZ120" s="4">
        <v>45148</v>
      </c>
      <c r="VQA120" s="30" t="s">
        <v>277</v>
      </c>
      <c r="VQB120" s="42" t="s">
        <v>276</v>
      </c>
      <c r="VQC120" s="43">
        <v>9328249</v>
      </c>
      <c r="VQD120" s="43">
        <v>8992634</v>
      </c>
      <c r="VQE120" s="101" t="s">
        <v>18</v>
      </c>
      <c r="VQF120" s="54">
        <f>335040000*33.33/100</f>
        <v>111668832</v>
      </c>
      <c r="VQG120" s="44">
        <v>25</v>
      </c>
      <c r="VQH120" s="54">
        <f>VQF120*0.75</f>
        <v>83751624</v>
      </c>
      <c r="VQI120" s="47">
        <f>241490000*33.33/100</f>
        <v>80488617</v>
      </c>
      <c r="VQJ120" s="44">
        <v>25</v>
      </c>
      <c r="VQK120" s="47">
        <f>VQI120*0.75</f>
        <v>60366462.75</v>
      </c>
      <c r="VQL120" s="54">
        <f>VQH120+VQK120</f>
        <v>144118086.75</v>
      </c>
      <c r="VQM120" s="54">
        <v>100000000</v>
      </c>
      <c r="VQN120" s="50" t="s">
        <v>40</v>
      </c>
      <c r="VQO120" s="124" t="s">
        <v>278</v>
      </c>
      <c r="VQP120" s="4">
        <v>45148</v>
      </c>
      <c r="VQQ120" s="30" t="s">
        <v>277</v>
      </c>
      <c r="VQR120" s="42" t="s">
        <v>276</v>
      </c>
      <c r="VQS120" s="43">
        <v>9328249</v>
      </c>
      <c r="VQT120" s="43">
        <v>8992634</v>
      </c>
      <c r="VQU120" s="101" t="s">
        <v>18</v>
      </c>
      <c r="VQV120" s="54">
        <f>335040000*33.33/100</f>
        <v>111668832</v>
      </c>
      <c r="VQW120" s="44">
        <v>25</v>
      </c>
      <c r="VQX120" s="54">
        <f>VQV120*0.75</f>
        <v>83751624</v>
      </c>
      <c r="VQY120" s="47">
        <f>241490000*33.33/100</f>
        <v>80488617</v>
      </c>
      <c r="VQZ120" s="44">
        <v>25</v>
      </c>
      <c r="VRA120" s="47">
        <f>VQY120*0.75</f>
        <v>60366462.75</v>
      </c>
      <c r="VRB120" s="54">
        <f>VQX120+VRA120</f>
        <v>144118086.75</v>
      </c>
      <c r="VRC120" s="54">
        <v>100000000</v>
      </c>
      <c r="VRD120" s="50" t="s">
        <v>40</v>
      </c>
      <c r="VRE120" s="124" t="s">
        <v>278</v>
      </c>
      <c r="VRF120" s="4">
        <v>45148</v>
      </c>
      <c r="VRG120" s="30" t="s">
        <v>277</v>
      </c>
      <c r="VRH120" s="42" t="s">
        <v>276</v>
      </c>
      <c r="VRI120" s="43">
        <v>9328249</v>
      </c>
      <c r="VRJ120" s="43">
        <v>8992634</v>
      </c>
      <c r="VRK120" s="101" t="s">
        <v>18</v>
      </c>
      <c r="VRL120" s="54">
        <f>335040000*33.33/100</f>
        <v>111668832</v>
      </c>
      <c r="VRM120" s="44">
        <v>25</v>
      </c>
      <c r="VRN120" s="54">
        <f>VRL120*0.75</f>
        <v>83751624</v>
      </c>
      <c r="VRO120" s="47">
        <f>241490000*33.33/100</f>
        <v>80488617</v>
      </c>
      <c r="VRP120" s="44">
        <v>25</v>
      </c>
      <c r="VRQ120" s="47">
        <f>VRO120*0.75</f>
        <v>60366462.75</v>
      </c>
      <c r="VRR120" s="54">
        <f>VRN120+VRQ120</f>
        <v>144118086.75</v>
      </c>
      <c r="VRS120" s="54">
        <v>100000000</v>
      </c>
      <c r="VRT120" s="50" t="s">
        <v>40</v>
      </c>
      <c r="VRU120" s="124" t="s">
        <v>278</v>
      </c>
      <c r="VRV120" s="4">
        <v>45148</v>
      </c>
      <c r="VRW120" s="30" t="s">
        <v>277</v>
      </c>
      <c r="VRX120" s="42" t="s">
        <v>276</v>
      </c>
      <c r="VRY120" s="43">
        <v>9328249</v>
      </c>
      <c r="VRZ120" s="43">
        <v>8992634</v>
      </c>
      <c r="VSA120" s="101" t="s">
        <v>18</v>
      </c>
      <c r="VSB120" s="54">
        <f>335040000*33.33/100</f>
        <v>111668832</v>
      </c>
      <c r="VSC120" s="44">
        <v>25</v>
      </c>
      <c r="VSD120" s="54">
        <f>VSB120*0.75</f>
        <v>83751624</v>
      </c>
      <c r="VSE120" s="47">
        <f>241490000*33.33/100</f>
        <v>80488617</v>
      </c>
      <c r="VSF120" s="44">
        <v>25</v>
      </c>
      <c r="VSG120" s="47">
        <f>VSE120*0.75</f>
        <v>60366462.75</v>
      </c>
      <c r="VSH120" s="54">
        <f>VSD120+VSG120</f>
        <v>144118086.75</v>
      </c>
      <c r="VSI120" s="54">
        <v>100000000</v>
      </c>
      <c r="VSJ120" s="50" t="s">
        <v>40</v>
      </c>
      <c r="VSK120" s="124" t="s">
        <v>278</v>
      </c>
      <c r="VSL120" s="4">
        <v>45148</v>
      </c>
      <c r="VSM120" s="30" t="s">
        <v>277</v>
      </c>
      <c r="VSN120" s="42" t="s">
        <v>276</v>
      </c>
      <c r="VSO120" s="43">
        <v>9328249</v>
      </c>
      <c r="VSP120" s="43">
        <v>8992634</v>
      </c>
      <c r="VSQ120" s="101" t="s">
        <v>18</v>
      </c>
      <c r="VSR120" s="54">
        <f>335040000*33.33/100</f>
        <v>111668832</v>
      </c>
      <c r="VSS120" s="44">
        <v>25</v>
      </c>
      <c r="VST120" s="54">
        <f>VSR120*0.75</f>
        <v>83751624</v>
      </c>
      <c r="VSU120" s="47">
        <f>241490000*33.33/100</f>
        <v>80488617</v>
      </c>
      <c r="VSV120" s="44">
        <v>25</v>
      </c>
      <c r="VSW120" s="47">
        <f>VSU120*0.75</f>
        <v>60366462.75</v>
      </c>
      <c r="VSX120" s="54">
        <f>VST120+VSW120</f>
        <v>144118086.75</v>
      </c>
      <c r="VSY120" s="54">
        <v>100000000</v>
      </c>
      <c r="VSZ120" s="50" t="s">
        <v>40</v>
      </c>
      <c r="VTA120" s="124" t="s">
        <v>278</v>
      </c>
      <c r="VTB120" s="4">
        <v>45148</v>
      </c>
      <c r="VTC120" s="30" t="s">
        <v>277</v>
      </c>
      <c r="VTD120" s="42" t="s">
        <v>276</v>
      </c>
      <c r="VTE120" s="43">
        <v>9328249</v>
      </c>
      <c r="VTF120" s="43">
        <v>8992634</v>
      </c>
      <c r="VTG120" s="101" t="s">
        <v>18</v>
      </c>
      <c r="VTH120" s="54">
        <f>335040000*33.33/100</f>
        <v>111668832</v>
      </c>
      <c r="VTI120" s="44">
        <v>25</v>
      </c>
      <c r="VTJ120" s="54">
        <f>VTH120*0.75</f>
        <v>83751624</v>
      </c>
      <c r="VTK120" s="47">
        <f>241490000*33.33/100</f>
        <v>80488617</v>
      </c>
      <c r="VTL120" s="44">
        <v>25</v>
      </c>
      <c r="VTM120" s="47">
        <f>VTK120*0.75</f>
        <v>60366462.75</v>
      </c>
      <c r="VTN120" s="54">
        <f>VTJ120+VTM120</f>
        <v>144118086.75</v>
      </c>
      <c r="VTO120" s="54">
        <v>100000000</v>
      </c>
      <c r="VTP120" s="50" t="s">
        <v>40</v>
      </c>
      <c r="VTQ120" s="124" t="s">
        <v>278</v>
      </c>
      <c r="VTR120" s="4">
        <v>45148</v>
      </c>
      <c r="VTS120" s="30" t="s">
        <v>277</v>
      </c>
      <c r="VTT120" s="42" t="s">
        <v>276</v>
      </c>
      <c r="VTU120" s="43">
        <v>9328249</v>
      </c>
      <c r="VTV120" s="43">
        <v>8992634</v>
      </c>
      <c r="VTW120" s="101" t="s">
        <v>18</v>
      </c>
      <c r="VTX120" s="54">
        <f>335040000*33.33/100</f>
        <v>111668832</v>
      </c>
      <c r="VTY120" s="44">
        <v>25</v>
      </c>
      <c r="VTZ120" s="54">
        <f>VTX120*0.75</f>
        <v>83751624</v>
      </c>
      <c r="VUA120" s="47">
        <f>241490000*33.33/100</f>
        <v>80488617</v>
      </c>
      <c r="VUB120" s="44">
        <v>25</v>
      </c>
      <c r="VUC120" s="47">
        <f>VUA120*0.75</f>
        <v>60366462.75</v>
      </c>
      <c r="VUD120" s="54">
        <f>VTZ120+VUC120</f>
        <v>144118086.75</v>
      </c>
      <c r="VUE120" s="54">
        <v>100000000</v>
      </c>
      <c r="VUF120" s="50" t="s">
        <v>40</v>
      </c>
      <c r="VUG120" s="124" t="s">
        <v>278</v>
      </c>
      <c r="VUH120" s="4">
        <v>45148</v>
      </c>
      <c r="VUI120" s="30" t="s">
        <v>277</v>
      </c>
      <c r="VUJ120" s="42" t="s">
        <v>276</v>
      </c>
      <c r="VUK120" s="43">
        <v>9328249</v>
      </c>
      <c r="VUL120" s="43">
        <v>8992634</v>
      </c>
      <c r="VUM120" s="101" t="s">
        <v>18</v>
      </c>
      <c r="VUN120" s="54">
        <f>335040000*33.33/100</f>
        <v>111668832</v>
      </c>
      <c r="VUO120" s="44">
        <v>25</v>
      </c>
      <c r="VUP120" s="54">
        <f>VUN120*0.75</f>
        <v>83751624</v>
      </c>
      <c r="VUQ120" s="47">
        <f>241490000*33.33/100</f>
        <v>80488617</v>
      </c>
      <c r="VUR120" s="44">
        <v>25</v>
      </c>
      <c r="VUS120" s="47">
        <f>VUQ120*0.75</f>
        <v>60366462.75</v>
      </c>
      <c r="VUT120" s="54">
        <f>VUP120+VUS120</f>
        <v>144118086.75</v>
      </c>
      <c r="VUU120" s="54">
        <v>100000000</v>
      </c>
      <c r="VUV120" s="50" t="s">
        <v>40</v>
      </c>
      <c r="VUW120" s="124" t="s">
        <v>278</v>
      </c>
      <c r="VUX120" s="4">
        <v>45148</v>
      </c>
      <c r="VUY120" s="30" t="s">
        <v>277</v>
      </c>
      <c r="VUZ120" s="42" t="s">
        <v>276</v>
      </c>
      <c r="VVA120" s="43">
        <v>9328249</v>
      </c>
      <c r="VVB120" s="43">
        <v>8992634</v>
      </c>
      <c r="VVC120" s="101" t="s">
        <v>18</v>
      </c>
      <c r="VVD120" s="54">
        <f>335040000*33.33/100</f>
        <v>111668832</v>
      </c>
      <c r="VVE120" s="44">
        <v>25</v>
      </c>
      <c r="VVF120" s="54">
        <f>VVD120*0.75</f>
        <v>83751624</v>
      </c>
      <c r="VVG120" s="47">
        <f>241490000*33.33/100</f>
        <v>80488617</v>
      </c>
      <c r="VVH120" s="44">
        <v>25</v>
      </c>
      <c r="VVI120" s="47">
        <f>VVG120*0.75</f>
        <v>60366462.75</v>
      </c>
      <c r="VVJ120" s="54">
        <f>VVF120+VVI120</f>
        <v>144118086.75</v>
      </c>
      <c r="VVK120" s="54">
        <v>100000000</v>
      </c>
      <c r="VVL120" s="50" t="s">
        <v>40</v>
      </c>
      <c r="VVM120" s="124" t="s">
        <v>278</v>
      </c>
      <c r="VVN120" s="4">
        <v>45148</v>
      </c>
      <c r="VVO120" s="30" t="s">
        <v>277</v>
      </c>
      <c r="VVP120" s="42" t="s">
        <v>276</v>
      </c>
      <c r="VVQ120" s="43">
        <v>9328249</v>
      </c>
      <c r="VVR120" s="43">
        <v>8992634</v>
      </c>
      <c r="VVS120" s="101" t="s">
        <v>18</v>
      </c>
      <c r="VVT120" s="54">
        <f>335040000*33.33/100</f>
        <v>111668832</v>
      </c>
      <c r="VVU120" s="44">
        <v>25</v>
      </c>
      <c r="VVV120" s="54">
        <f>VVT120*0.75</f>
        <v>83751624</v>
      </c>
      <c r="VVW120" s="47">
        <f>241490000*33.33/100</f>
        <v>80488617</v>
      </c>
      <c r="VVX120" s="44">
        <v>25</v>
      </c>
      <c r="VVY120" s="47">
        <f>VVW120*0.75</f>
        <v>60366462.75</v>
      </c>
      <c r="VVZ120" s="54">
        <f>VVV120+VVY120</f>
        <v>144118086.75</v>
      </c>
      <c r="VWA120" s="54">
        <v>100000000</v>
      </c>
      <c r="VWB120" s="50" t="s">
        <v>40</v>
      </c>
      <c r="VWC120" s="124" t="s">
        <v>278</v>
      </c>
      <c r="VWD120" s="4">
        <v>45148</v>
      </c>
      <c r="VWE120" s="30" t="s">
        <v>277</v>
      </c>
      <c r="VWF120" s="42" t="s">
        <v>276</v>
      </c>
      <c r="VWG120" s="43">
        <v>9328249</v>
      </c>
      <c r="VWH120" s="43">
        <v>8992634</v>
      </c>
      <c r="VWI120" s="101" t="s">
        <v>18</v>
      </c>
      <c r="VWJ120" s="54">
        <f>335040000*33.33/100</f>
        <v>111668832</v>
      </c>
      <c r="VWK120" s="44">
        <v>25</v>
      </c>
      <c r="VWL120" s="54">
        <f>VWJ120*0.75</f>
        <v>83751624</v>
      </c>
      <c r="VWM120" s="47">
        <f>241490000*33.33/100</f>
        <v>80488617</v>
      </c>
      <c r="VWN120" s="44">
        <v>25</v>
      </c>
      <c r="VWO120" s="47">
        <f>VWM120*0.75</f>
        <v>60366462.75</v>
      </c>
      <c r="VWP120" s="54">
        <f>VWL120+VWO120</f>
        <v>144118086.75</v>
      </c>
      <c r="VWQ120" s="54">
        <v>100000000</v>
      </c>
      <c r="VWR120" s="50" t="s">
        <v>40</v>
      </c>
      <c r="VWS120" s="124" t="s">
        <v>278</v>
      </c>
      <c r="VWT120" s="4">
        <v>45148</v>
      </c>
      <c r="VWU120" s="30" t="s">
        <v>277</v>
      </c>
      <c r="VWV120" s="42" t="s">
        <v>276</v>
      </c>
      <c r="VWW120" s="43">
        <v>9328249</v>
      </c>
      <c r="VWX120" s="43">
        <v>8992634</v>
      </c>
      <c r="VWY120" s="101" t="s">
        <v>18</v>
      </c>
      <c r="VWZ120" s="54">
        <f>335040000*33.33/100</f>
        <v>111668832</v>
      </c>
      <c r="VXA120" s="44">
        <v>25</v>
      </c>
      <c r="VXB120" s="54">
        <f>VWZ120*0.75</f>
        <v>83751624</v>
      </c>
      <c r="VXC120" s="47">
        <f>241490000*33.33/100</f>
        <v>80488617</v>
      </c>
      <c r="VXD120" s="44">
        <v>25</v>
      </c>
      <c r="VXE120" s="47">
        <f>VXC120*0.75</f>
        <v>60366462.75</v>
      </c>
      <c r="VXF120" s="54">
        <f>VXB120+VXE120</f>
        <v>144118086.75</v>
      </c>
      <c r="VXG120" s="54">
        <v>100000000</v>
      </c>
      <c r="VXH120" s="50" t="s">
        <v>40</v>
      </c>
      <c r="VXI120" s="124" t="s">
        <v>278</v>
      </c>
      <c r="VXJ120" s="4">
        <v>45148</v>
      </c>
      <c r="VXK120" s="30" t="s">
        <v>277</v>
      </c>
      <c r="VXL120" s="42" t="s">
        <v>276</v>
      </c>
      <c r="VXM120" s="43">
        <v>9328249</v>
      </c>
      <c r="VXN120" s="43">
        <v>8992634</v>
      </c>
      <c r="VXO120" s="101" t="s">
        <v>18</v>
      </c>
      <c r="VXP120" s="54">
        <f>335040000*33.33/100</f>
        <v>111668832</v>
      </c>
      <c r="VXQ120" s="44">
        <v>25</v>
      </c>
      <c r="VXR120" s="54">
        <f>VXP120*0.75</f>
        <v>83751624</v>
      </c>
      <c r="VXS120" s="47">
        <f>241490000*33.33/100</f>
        <v>80488617</v>
      </c>
      <c r="VXT120" s="44">
        <v>25</v>
      </c>
      <c r="VXU120" s="47">
        <f>VXS120*0.75</f>
        <v>60366462.75</v>
      </c>
      <c r="VXV120" s="54">
        <f>VXR120+VXU120</f>
        <v>144118086.75</v>
      </c>
      <c r="VXW120" s="54">
        <v>100000000</v>
      </c>
      <c r="VXX120" s="50" t="s">
        <v>40</v>
      </c>
      <c r="VXY120" s="124" t="s">
        <v>278</v>
      </c>
      <c r="VXZ120" s="4">
        <v>45148</v>
      </c>
      <c r="VYA120" s="30" t="s">
        <v>277</v>
      </c>
      <c r="VYB120" s="42" t="s">
        <v>276</v>
      </c>
      <c r="VYC120" s="43">
        <v>9328249</v>
      </c>
      <c r="VYD120" s="43">
        <v>8992634</v>
      </c>
      <c r="VYE120" s="101" t="s">
        <v>18</v>
      </c>
      <c r="VYF120" s="54">
        <f>335040000*33.33/100</f>
        <v>111668832</v>
      </c>
      <c r="VYG120" s="44">
        <v>25</v>
      </c>
      <c r="VYH120" s="54">
        <f>VYF120*0.75</f>
        <v>83751624</v>
      </c>
      <c r="VYI120" s="47">
        <f>241490000*33.33/100</f>
        <v>80488617</v>
      </c>
      <c r="VYJ120" s="44">
        <v>25</v>
      </c>
      <c r="VYK120" s="47">
        <f>VYI120*0.75</f>
        <v>60366462.75</v>
      </c>
      <c r="VYL120" s="54">
        <f>VYH120+VYK120</f>
        <v>144118086.75</v>
      </c>
      <c r="VYM120" s="54">
        <v>100000000</v>
      </c>
      <c r="VYN120" s="50" t="s">
        <v>40</v>
      </c>
      <c r="VYO120" s="124" t="s">
        <v>278</v>
      </c>
      <c r="VYP120" s="4">
        <v>45148</v>
      </c>
      <c r="VYQ120" s="30" t="s">
        <v>277</v>
      </c>
      <c r="VYR120" s="42" t="s">
        <v>276</v>
      </c>
      <c r="VYS120" s="43">
        <v>9328249</v>
      </c>
      <c r="VYT120" s="43">
        <v>8992634</v>
      </c>
      <c r="VYU120" s="101" t="s">
        <v>18</v>
      </c>
      <c r="VYV120" s="54">
        <f>335040000*33.33/100</f>
        <v>111668832</v>
      </c>
      <c r="VYW120" s="44">
        <v>25</v>
      </c>
      <c r="VYX120" s="54">
        <f>VYV120*0.75</f>
        <v>83751624</v>
      </c>
      <c r="VYY120" s="47">
        <f>241490000*33.33/100</f>
        <v>80488617</v>
      </c>
      <c r="VYZ120" s="44">
        <v>25</v>
      </c>
      <c r="VZA120" s="47">
        <f>VYY120*0.75</f>
        <v>60366462.75</v>
      </c>
      <c r="VZB120" s="54">
        <f>VYX120+VZA120</f>
        <v>144118086.75</v>
      </c>
      <c r="VZC120" s="54">
        <v>100000000</v>
      </c>
      <c r="VZD120" s="50" t="s">
        <v>40</v>
      </c>
      <c r="VZE120" s="124" t="s">
        <v>278</v>
      </c>
      <c r="VZF120" s="4">
        <v>45148</v>
      </c>
      <c r="VZG120" s="30" t="s">
        <v>277</v>
      </c>
      <c r="VZH120" s="42" t="s">
        <v>276</v>
      </c>
      <c r="VZI120" s="43">
        <v>9328249</v>
      </c>
      <c r="VZJ120" s="43">
        <v>8992634</v>
      </c>
      <c r="VZK120" s="101" t="s">
        <v>18</v>
      </c>
      <c r="VZL120" s="54">
        <f>335040000*33.33/100</f>
        <v>111668832</v>
      </c>
      <c r="VZM120" s="44">
        <v>25</v>
      </c>
      <c r="VZN120" s="54">
        <f>VZL120*0.75</f>
        <v>83751624</v>
      </c>
      <c r="VZO120" s="47">
        <f>241490000*33.33/100</f>
        <v>80488617</v>
      </c>
      <c r="VZP120" s="44">
        <v>25</v>
      </c>
      <c r="VZQ120" s="47">
        <f>VZO120*0.75</f>
        <v>60366462.75</v>
      </c>
      <c r="VZR120" s="54">
        <f>VZN120+VZQ120</f>
        <v>144118086.75</v>
      </c>
      <c r="VZS120" s="54">
        <v>100000000</v>
      </c>
      <c r="VZT120" s="50" t="s">
        <v>40</v>
      </c>
      <c r="VZU120" s="124" t="s">
        <v>278</v>
      </c>
      <c r="VZV120" s="4">
        <v>45148</v>
      </c>
      <c r="VZW120" s="30" t="s">
        <v>277</v>
      </c>
      <c r="VZX120" s="42" t="s">
        <v>276</v>
      </c>
      <c r="VZY120" s="43">
        <v>9328249</v>
      </c>
      <c r="VZZ120" s="43">
        <v>8992634</v>
      </c>
      <c r="WAA120" s="101" t="s">
        <v>18</v>
      </c>
      <c r="WAB120" s="54">
        <f>335040000*33.33/100</f>
        <v>111668832</v>
      </c>
      <c r="WAC120" s="44">
        <v>25</v>
      </c>
      <c r="WAD120" s="54">
        <f>WAB120*0.75</f>
        <v>83751624</v>
      </c>
      <c r="WAE120" s="47">
        <f>241490000*33.33/100</f>
        <v>80488617</v>
      </c>
      <c r="WAF120" s="44">
        <v>25</v>
      </c>
      <c r="WAG120" s="47">
        <f>WAE120*0.75</f>
        <v>60366462.75</v>
      </c>
      <c r="WAH120" s="54">
        <f>WAD120+WAG120</f>
        <v>144118086.75</v>
      </c>
      <c r="WAI120" s="54">
        <v>100000000</v>
      </c>
      <c r="WAJ120" s="50" t="s">
        <v>40</v>
      </c>
      <c r="WAK120" s="124" t="s">
        <v>278</v>
      </c>
      <c r="WAL120" s="4">
        <v>45148</v>
      </c>
      <c r="WAM120" s="30" t="s">
        <v>277</v>
      </c>
      <c r="WAN120" s="42" t="s">
        <v>276</v>
      </c>
      <c r="WAO120" s="43">
        <v>9328249</v>
      </c>
      <c r="WAP120" s="43">
        <v>8992634</v>
      </c>
      <c r="WAQ120" s="101" t="s">
        <v>18</v>
      </c>
      <c r="WAR120" s="54">
        <f>335040000*33.33/100</f>
        <v>111668832</v>
      </c>
      <c r="WAS120" s="44">
        <v>25</v>
      </c>
      <c r="WAT120" s="54">
        <f>WAR120*0.75</f>
        <v>83751624</v>
      </c>
      <c r="WAU120" s="47">
        <f>241490000*33.33/100</f>
        <v>80488617</v>
      </c>
      <c r="WAV120" s="44">
        <v>25</v>
      </c>
      <c r="WAW120" s="47">
        <f>WAU120*0.75</f>
        <v>60366462.75</v>
      </c>
      <c r="WAX120" s="54">
        <f>WAT120+WAW120</f>
        <v>144118086.75</v>
      </c>
      <c r="WAY120" s="54">
        <v>100000000</v>
      </c>
      <c r="WAZ120" s="50" t="s">
        <v>40</v>
      </c>
      <c r="WBA120" s="124" t="s">
        <v>278</v>
      </c>
      <c r="WBB120" s="4">
        <v>45148</v>
      </c>
      <c r="WBC120" s="30" t="s">
        <v>277</v>
      </c>
      <c r="WBD120" s="42" t="s">
        <v>276</v>
      </c>
      <c r="WBE120" s="43">
        <v>9328249</v>
      </c>
      <c r="WBF120" s="43">
        <v>8992634</v>
      </c>
      <c r="WBG120" s="101" t="s">
        <v>18</v>
      </c>
      <c r="WBH120" s="54">
        <f>335040000*33.33/100</f>
        <v>111668832</v>
      </c>
      <c r="WBI120" s="44">
        <v>25</v>
      </c>
      <c r="WBJ120" s="54">
        <f>WBH120*0.75</f>
        <v>83751624</v>
      </c>
      <c r="WBK120" s="47">
        <f>241490000*33.33/100</f>
        <v>80488617</v>
      </c>
      <c r="WBL120" s="44">
        <v>25</v>
      </c>
      <c r="WBM120" s="47">
        <f>WBK120*0.75</f>
        <v>60366462.75</v>
      </c>
      <c r="WBN120" s="54">
        <f>WBJ120+WBM120</f>
        <v>144118086.75</v>
      </c>
      <c r="WBO120" s="54">
        <v>100000000</v>
      </c>
      <c r="WBP120" s="50" t="s">
        <v>40</v>
      </c>
      <c r="WBQ120" s="124" t="s">
        <v>278</v>
      </c>
      <c r="WBR120" s="4">
        <v>45148</v>
      </c>
      <c r="WBS120" s="30" t="s">
        <v>277</v>
      </c>
      <c r="WBT120" s="42" t="s">
        <v>276</v>
      </c>
      <c r="WBU120" s="43">
        <v>9328249</v>
      </c>
      <c r="WBV120" s="43">
        <v>8992634</v>
      </c>
      <c r="WBW120" s="101" t="s">
        <v>18</v>
      </c>
      <c r="WBX120" s="54">
        <f>335040000*33.33/100</f>
        <v>111668832</v>
      </c>
      <c r="WBY120" s="44">
        <v>25</v>
      </c>
      <c r="WBZ120" s="54">
        <f>WBX120*0.75</f>
        <v>83751624</v>
      </c>
      <c r="WCA120" s="47">
        <f>241490000*33.33/100</f>
        <v>80488617</v>
      </c>
      <c r="WCB120" s="44">
        <v>25</v>
      </c>
      <c r="WCC120" s="47">
        <f>WCA120*0.75</f>
        <v>60366462.75</v>
      </c>
      <c r="WCD120" s="54">
        <f>WBZ120+WCC120</f>
        <v>144118086.75</v>
      </c>
      <c r="WCE120" s="54">
        <v>100000000</v>
      </c>
      <c r="WCF120" s="50" t="s">
        <v>40</v>
      </c>
      <c r="WCG120" s="124" t="s">
        <v>278</v>
      </c>
      <c r="WCH120" s="4">
        <v>45148</v>
      </c>
      <c r="WCI120" s="30" t="s">
        <v>277</v>
      </c>
      <c r="WCJ120" s="42" t="s">
        <v>276</v>
      </c>
      <c r="WCK120" s="43">
        <v>9328249</v>
      </c>
      <c r="WCL120" s="43">
        <v>8992634</v>
      </c>
      <c r="WCM120" s="101" t="s">
        <v>18</v>
      </c>
      <c r="WCN120" s="54">
        <f>335040000*33.33/100</f>
        <v>111668832</v>
      </c>
      <c r="WCO120" s="44">
        <v>25</v>
      </c>
      <c r="WCP120" s="54">
        <f>WCN120*0.75</f>
        <v>83751624</v>
      </c>
      <c r="WCQ120" s="47">
        <f>241490000*33.33/100</f>
        <v>80488617</v>
      </c>
      <c r="WCR120" s="44">
        <v>25</v>
      </c>
      <c r="WCS120" s="47">
        <f>WCQ120*0.75</f>
        <v>60366462.75</v>
      </c>
      <c r="WCT120" s="54">
        <f>WCP120+WCS120</f>
        <v>144118086.75</v>
      </c>
      <c r="WCU120" s="54">
        <v>100000000</v>
      </c>
      <c r="WCV120" s="50" t="s">
        <v>40</v>
      </c>
      <c r="WCW120" s="124" t="s">
        <v>278</v>
      </c>
      <c r="WCX120" s="4">
        <v>45148</v>
      </c>
      <c r="WCY120" s="30" t="s">
        <v>277</v>
      </c>
      <c r="WCZ120" s="42" t="s">
        <v>276</v>
      </c>
      <c r="WDA120" s="43">
        <v>9328249</v>
      </c>
      <c r="WDB120" s="43">
        <v>8992634</v>
      </c>
      <c r="WDC120" s="101" t="s">
        <v>18</v>
      </c>
      <c r="WDD120" s="54">
        <f>335040000*33.33/100</f>
        <v>111668832</v>
      </c>
      <c r="WDE120" s="44">
        <v>25</v>
      </c>
      <c r="WDF120" s="54">
        <f>WDD120*0.75</f>
        <v>83751624</v>
      </c>
      <c r="WDG120" s="47">
        <f>241490000*33.33/100</f>
        <v>80488617</v>
      </c>
      <c r="WDH120" s="44">
        <v>25</v>
      </c>
      <c r="WDI120" s="47">
        <f>WDG120*0.75</f>
        <v>60366462.75</v>
      </c>
      <c r="WDJ120" s="54">
        <f>WDF120+WDI120</f>
        <v>144118086.75</v>
      </c>
      <c r="WDK120" s="54">
        <v>100000000</v>
      </c>
      <c r="WDL120" s="50" t="s">
        <v>40</v>
      </c>
      <c r="WDM120" s="124" t="s">
        <v>278</v>
      </c>
      <c r="WDN120" s="4">
        <v>45148</v>
      </c>
      <c r="WDO120" s="30" t="s">
        <v>277</v>
      </c>
      <c r="WDP120" s="42" t="s">
        <v>276</v>
      </c>
      <c r="WDQ120" s="43">
        <v>9328249</v>
      </c>
      <c r="WDR120" s="43">
        <v>8992634</v>
      </c>
      <c r="WDS120" s="101" t="s">
        <v>18</v>
      </c>
      <c r="WDT120" s="54">
        <f>335040000*33.33/100</f>
        <v>111668832</v>
      </c>
      <c r="WDU120" s="44">
        <v>25</v>
      </c>
      <c r="WDV120" s="54">
        <f>WDT120*0.75</f>
        <v>83751624</v>
      </c>
      <c r="WDW120" s="47">
        <f>241490000*33.33/100</f>
        <v>80488617</v>
      </c>
      <c r="WDX120" s="44">
        <v>25</v>
      </c>
      <c r="WDY120" s="47">
        <f>WDW120*0.75</f>
        <v>60366462.75</v>
      </c>
      <c r="WDZ120" s="54">
        <f>WDV120+WDY120</f>
        <v>144118086.75</v>
      </c>
      <c r="WEA120" s="54">
        <v>100000000</v>
      </c>
      <c r="WEB120" s="50" t="s">
        <v>40</v>
      </c>
      <c r="WEC120" s="124" t="s">
        <v>278</v>
      </c>
      <c r="WED120" s="4">
        <v>45148</v>
      </c>
      <c r="WEE120" s="30" t="s">
        <v>277</v>
      </c>
      <c r="WEF120" s="42" t="s">
        <v>276</v>
      </c>
      <c r="WEG120" s="43">
        <v>9328249</v>
      </c>
      <c r="WEH120" s="43">
        <v>8992634</v>
      </c>
      <c r="WEI120" s="101" t="s">
        <v>18</v>
      </c>
      <c r="WEJ120" s="54">
        <f>335040000*33.33/100</f>
        <v>111668832</v>
      </c>
      <c r="WEK120" s="44">
        <v>25</v>
      </c>
      <c r="WEL120" s="54">
        <f>WEJ120*0.75</f>
        <v>83751624</v>
      </c>
      <c r="WEM120" s="47">
        <f>241490000*33.33/100</f>
        <v>80488617</v>
      </c>
      <c r="WEN120" s="44">
        <v>25</v>
      </c>
      <c r="WEO120" s="47">
        <f>WEM120*0.75</f>
        <v>60366462.75</v>
      </c>
      <c r="WEP120" s="54">
        <f>WEL120+WEO120</f>
        <v>144118086.75</v>
      </c>
      <c r="WEQ120" s="54">
        <v>100000000</v>
      </c>
      <c r="WER120" s="50" t="s">
        <v>40</v>
      </c>
      <c r="WES120" s="124" t="s">
        <v>278</v>
      </c>
      <c r="WET120" s="4">
        <v>45148</v>
      </c>
      <c r="WEU120" s="30" t="s">
        <v>277</v>
      </c>
      <c r="WEV120" s="42" t="s">
        <v>276</v>
      </c>
      <c r="WEW120" s="43">
        <v>9328249</v>
      </c>
      <c r="WEX120" s="43">
        <v>8992634</v>
      </c>
      <c r="WEY120" s="101" t="s">
        <v>18</v>
      </c>
      <c r="WEZ120" s="54">
        <f>335040000*33.33/100</f>
        <v>111668832</v>
      </c>
      <c r="WFA120" s="44">
        <v>25</v>
      </c>
      <c r="WFB120" s="54">
        <f>WEZ120*0.75</f>
        <v>83751624</v>
      </c>
      <c r="WFC120" s="47">
        <f>241490000*33.33/100</f>
        <v>80488617</v>
      </c>
      <c r="WFD120" s="44">
        <v>25</v>
      </c>
      <c r="WFE120" s="47">
        <f>WFC120*0.75</f>
        <v>60366462.75</v>
      </c>
      <c r="WFF120" s="54">
        <f>WFB120+WFE120</f>
        <v>144118086.75</v>
      </c>
      <c r="WFG120" s="54">
        <v>100000000</v>
      </c>
      <c r="WFH120" s="50" t="s">
        <v>40</v>
      </c>
      <c r="WFI120" s="124" t="s">
        <v>278</v>
      </c>
      <c r="WFJ120" s="4">
        <v>45148</v>
      </c>
      <c r="WFK120" s="30" t="s">
        <v>277</v>
      </c>
      <c r="WFL120" s="42" t="s">
        <v>276</v>
      </c>
      <c r="WFM120" s="43">
        <v>9328249</v>
      </c>
      <c r="WFN120" s="43">
        <v>8992634</v>
      </c>
      <c r="WFO120" s="101" t="s">
        <v>18</v>
      </c>
      <c r="WFP120" s="54">
        <f>335040000*33.33/100</f>
        <v>111668832</v>
      </c>
      <c r="WFQ120" s="44">
        <v>25</v>
      </c>
      <c r="WFR120" s="54">
        <f>WFP120*0.75</f>
        <v>83751624</v>
      </c>
      <c r="WFS120" s="47">
        <f>241490000*33.33/100</f>
        <v>80488617</v>
      </c>
      <c r="WFT120" s="44">
        <v>25</v>
      </c>
      <c r="WFU120" s="47">
        <f>WFS120*0.75</f>
        <v>60366462.75</v>
      </c>
      <c r="WFV120" s="54">
        <f>WFR120+WFU120</f>
        <v>144118086.75</v>
      </c>
      <c r="WFW120" s="54">
        <v>100000000</v>
      </c>
      <c r="WFX120" s="50" t="s">
        <v>40</v>
      </c>
      <c r="WFY120" s="124" t="s">
        <v>278</v>
      </c>
      <c r="WFZ120" s="4">
        <v>45148</v>
      </c>
      <c r="WGA120" s="30" t="s">
        <v>277</v>
      </c>
      <c r="WGB120" s="42" t="s">
        <v>276</v>
      </c>
      <c r="WGC120" s="43">
        <v>9328249</v>
      </c>
      <c r="WGD120" s="43">
        <v>8992634</v>
      </c>
      <c r="WGE120" s="101" t="s">
        <v>18</v>
      </c>
      <c r="WGF120" s="54">
        <f>335040000*33.33/100</f>
        <v>111668832</v>
      </c>
      <c r="WGG120" s="44">
        <v>25</v>
      </c>
      <c r="WGH120" s="54">
        <f>WGF120*0.75</f>
        <v>83751624</v>
      </c>
      <c r="WGI120" s="47">
        <f>241490000*33.33/100</f>
        <v>80488617</v>
      </c>
      <c r="WGJ120" s="44">
        <v>25</v>
      </c>
      <c r="WGK120" s="47">
        <f>WGI120*0.75</f>
        <v>60366462.75</v>
      </c>
      <c r="WGL120" s="54">
        <f>WGH120+WGK120</f>
        <v>144118086.75</v>
      </c>
      <c r="WGM120" s="54">
        <v>100000000</v>
      </c>
      <c r="WGN120" s="50" t="s">
        <v>40</v>
      </c>
      <c r="WGO120" s="124" t="s">
        <v>278</v>
      </c>
      <c r="WGP120" s="4">
        <v>45148</v>
      </c>
      <c r="WGQ120" s="30" t="s">
        <v>277</v>
      </c>
      <c r="WGR120" s="42" t="s">
        <v>276</v>
      </c>
      <c r="WGS120" s="43">
        <v>9328249</v>
      </c>
      <c r="WGT120" s="43">
        <v>8992634</v>
      </c>
      <c r="WGU120" s="101" t="s">
        <v>18</v>
      </c>
      <c r="WGV120" s="54">
        <f>335040000*33.33/100</f>
        <v>111668832</v>
      </c>
      <c r="WGW120" s="44">
        <v>25</v>
      </c>
      <c r="WGX120" s="54">
        <f>WGV120*0.75</f>
        <v>83751624</v>
      </c>
      <c r="WGY120" s="47">
        <f>241490000*33.33/100</f>
        <v>80488617</v>
      </c>
      <c r="WGZ120" s="44">
        <v>25</v>
      </c>
      <c r="WHA120" s="47">
        <f>WGY120*0.75</f>
        <v>60366462.75</v>
      </c>
      <c r="WHB120" s="54">
        <f>WGX120+WHA120</f>
        <v>144118086.75</v>
      </c>
      <c r="WHC120" s="54">
        <v>100000000</v>
      </c>
      <c r="WHD120" s="50" t="s">
        <v>40</v>
      </c>
      <c r="WHE120" s="124" t="s">
        <v>278</v>
      </c>
      <c r="WHF120" s="4">
        <v>45148</v>
      </c>
      <c r="WHG120" s="30" t="s">
        <v>277</v>
      </c>
      <c r="WHH120" s="42" t="s">
        <v>276</v>
      </c>
      <c r="WHI120" s="43">
        <v>9328249</v>
      </c>
      <c r="WHJ120" s="43">
        <v>8992634</v>
      </c>
      <c r="WHK120" s="101" t="s">
        <v>18</v>
      </c>
      <c r="WHL120" s="54">
        <f>335040000*33.33/100</f>
        <v>111668832</v>
      </c>
      <c r="WHM120" s="44">
        <v>25</v>
      </c>
      <c r="WHN120" s="54">
        <f>WHL120*0.75</f>
        <v>83751624</v>
      </c>
      <c r="WHO120" s="47">
        <f>241490000*33.33/100</f>
        <v>80488617</v>
      </c>
      <c r="WHP120" s="44">
        <v>25</v>
      </c>
      <c r="WHQ120" s="47">
        <f>WHO120*0.75</f>
        <v>60366462.75</v>
      </c>
      <c r="WHR120" s="54">
        <f>WHN120+WHQ120</f>
        <v>144118086.75</v>
      </c>
      <c r="WHS120" s="54">
        <v>100000000</v>
      </c>
      <c r="WHT120" s="50" t="s">
        <v>40</v>
      </c>
      <c r="WHU120" s="124" t="s">
        <v>278</v>
      </c>
      <c r="WHV120" s="4">
        <v>45148</v>
      </c>
      <c r="WHW120" s="30" t="s">
        <v>277</v>
      </c>
      <c r="WHX120" s="42" t="s">
        <v>276</v>
      </c>
      <c r="WHY120" s="43">
        <v>9328249</v>
      </c>
      <c r="WHZ120" s="43">
        <v>8992634</v>
      </c>
      <c r="WIA120" s="101" t="s">
        <v>18</v>
      </c>
      <c r="WIB120" s="54">
        <f>335040000*33.33/100</f>
        <v>111668832</v>
      </c>
      <c r="WIC120" s="44">
        <v>25</v>
      </c>
      <c r="WID120" s="54">
        <f>WIB120*0.75</f>
        <v>83751624</v>
      </c>
      <c r="WIE120" s="47">
        <f>241490000*33.33/100</f>
        <v>80488617</v>
      </c>
      <c r="WIF120" s="44">
        <v>25</v>
      </c>
      <c r="WIG120" s="47">
        <f>WIE120*0.75</f>
        <v>60366462.75</v>
      </c>
      <c r="WIH120" s="54">
        <f>WID120+WIG120</f>
        <v>144118086.75</v>
      </c>
      <c r="WII120" s="54">
        <v>100000000</v>
      </c>
      <c r="WIJ120" s="50" t="s">
        <v>40</v>
      </c>
      <c r="WIK120" s="124" t="s">
        <v>278</v>
      </c>
      <c r="WIL120" s="4">
        <v>45148</v>
      </c>
      <c r="WIM120" s="30" t="s">
        <v>277</v>
      </c>
      <c r="WIN120" s="42" t="s">
        <v>276</v>
      </c>
      <c r="WIO120" s="43">
        <v>9328249</v>
      </c>
      <c r="WIP120" s="43">
        <v>8992634</v>
      </c>
      <c r="WIQ120" s="101" t="s">
        <v>18</v>
      </c>
      <c r="WIR120" s="54">
        <f>335040000*33.33/100</f>
        <v>111668832</v>
      </c>
      <c r="WIS120" s="44">
        <v>25</v>
      </c>
      <c r="WIT120" s="54">
        <f>WIR120*0.75</f>
        <v>83751624</v>
      </c>
      <c r="WIU120" s="47">
        <f>241490000*33.33/100</f>
        <v>80488617</v>
      </c>
      <c r="WIV120" s="44">
        <v>25</v>
      </c>
      <c r="WIW120" s="47">
        <f>WIU120*0.75</f>
        <v>60366462.75</v>
      </c>
      <c r="WIX120" s="54">
        <f>WIT120+WIW120</f>
        <v>144118086.75</v>
      </c>
      <c r="WIY120" s="54">
        <v>100000000</v>
      </c>
      <c r="WIZ120" s="50" t="s">
        <v>40</v>
      </c>
      <c r="WJA120" s="124" t="s">
        <v>278</v>
      </c>
      <c r="WJB120" s="4">
        <v>45148</v>
      </c>
      <c r="WJC120" s="30" t="s">
        <v>277</v>
      </c>
      <c r="WJD120" s="42" t="s">
        <v>276</v>
      </c>
      <c r="WJE120" s="43">
        <v>9328249</v>
      </c>
      <c r="WJF120" s="43">
        <v>8992634</v>
      </c>
      <c r="WJG120" s="101" t="s">
        <v>18</v>
      </c>
      <c r="WJH120" s="54">
        <f>335040000*33.33/100</f>
        <v>111668832</v>
      </c>
      <c r="WJI120" s="44">
        <v>25</v>
      </c>
      <c r="WJJ120" s="54">
        <f>WJH120*0.75</f>
        <v>83751624</v>
      </c>
      <c r="WJK120" s="47">
        <f>241490000*33.33/100</f>
        <v>80488617</v>
      </c>
      <c r="WJL120" s="44">
        <v>25</v>
      </c>
      <c r="WJM120" s="47">
        <f>WJK120*0.75</f>
        <v>60366462.75</v>
      </c>
      <c r="WJN120" s="54">
        <f>WJJ120+WJM120</f>
        <v>144118086.75</v>
      </c>
      <c r="WJO120" s="54">
        <v>100000000</v>
      </c>
      <c r="WJP120" s="50" t="s">
        <v>40</v>
      </c>
      <c r="WJQ120" s="124" t="s">
        <v>278</v>
      </c>
      <c r="WJR120" s="4">
        <v>45148</v>
      </c>
      <c r="WJS120" s="30" t="s">
        <v>277</v>
      </c>
      <c r="WJT120" s="42" t="s">
        <v>276</v>
      </c>
      <c r="WJU120" s="43">
        <v>9328249</v>
      </c>
      <c r="WJV120" s="43">
        <v>8992634</v>
      </c>
      <c r="WJW120" s="101" t="s">
        <v>18</v>
      </c>
      <c r="WJX120" s="54">
        <f>335040000*33.33/100</f>
        <v>111668832</v>
      </c>
      <c r="WJY120" s="44">
        <v>25</v>
      </c>
      <c r="WJZ120" s="54">
        <f>WJX120*0.75</f>
        <v>83751624</v>
      </c>
      <c r="WKA120" s="47">
        <f>241490000*33.33/100</f>
        <v>80488617</v>
      </c>
      <c r="WKB120" s="44">
        <v>25</v>
      </c>
      <c r="WKC120" s="47">
        <f>WKA120*0.75</f>
        <v>60366462.75</v>
      </c>
      <c r="WKD120" s="54">
        <f>WJZ120+WKC120</f>
        <v>144118086.75</v>
      </c>
      <c r="WKE120" s="54">
        <v>100000000</v>
      </c>
      <c r="WKF120" s="50" t="s">
        <v>40</v>
      </c>
      <c r="WKG120" s="124" t="s">
        <v>278</v>
      </c>
      <c r="WKH120" s="4">
        <v>45148</v>
      </c>
      <c r="WKI120" s="30" t="s">
        <v>277</v>
      </c>
      <c r="WKJ120" s="42" t="s">
        <v>276</v>
      </c>
      <c r="WKK120" s="43">
        <v>9328249</v>
      </c>
      <c r="WKL120" s="43">
        <v>8992634</v>
      </c>
      <c r="WKM120" s="101" t="s">
        <v>18</v>
      </c>
      <c r="WKN120" s="54">
        <f>335040000*33.33/100</f>
        <v>111668832</v>
      </c>
      <c r="WKO120" s="44">
        <v>25</v>
      </c>
      <c r="WKP120" s="54">
        <f>WKN120*0.75</f>
        <v>83751624</v>
      </c>
      <c r="WKQ120" s="47">
        <f>241490000*33.33/100</f>
        <v>80488617</v>
      </c>
      <c r="WKR120" s="44">
        <v>25</v>
      </c>
      <c r="WKS120" s="47">
        <f>WKQ120*0.75</f>
        <v>60366462.75</v>
      </c>
      <c r="WKT120" s="54">
        <f>WKP120+WKS120</f>
        <v>144118086.75</v>
      </c>
      <c r="WKU120" s="54">
        <v>100000000</v>
      </c>
      <c r="WKV120" s="50" t="s">
        <v>40</v>
      </c>
      <c r="WKW120" s="124" t="s">
        <v>278</v>
      </c>
      <c r="WKX120" s="4">
        <v>45148</v>
      </c>
      <c r="WKY120" s="30" t="s">
        <v>277</v>
      </c>
      <c r="WKZ120" s="42" t="s">
        <v>276</v>
      </c>
      <c r="WLA120" s="43">
        <v>9328249</v>
      </c>
      <c r="WLB120" s="43">
        <v>8992634</v>
      </c>
      <c r="WLC120" s="101" t="s">
        <v>18</v>
      </c>
      <c r="WLD120" s="54">
        <f>335040000*33.33/100</f>
        <v>111668832</v>
      </c>
      <c r="WLE120" s="44">
        <v>25</v>
      </c>
      <c r="WLF120" s="54">
        <f>WLD120*0.75</f>
        <v>83751624</v>
      </c>
      <c r="WLG120" s="47">
        <f>241490000*33.33/100</f>
        <v>80488617</v>
      </c>
      <c r="WLH120" s="44">
        <v>25</v>
      </c>
      <c r="WLI120" s="47">
        <f>WLG120*0.75</f>
        <v>60366462.75</v>
      </c>
      <c r="WLJ120" s="54">
        <f>WLF120+WLI120</f>
        <v>144118086.75</v>
      </c>
      <c r="WLK120" s="54">
        <v>100000000</v>
      </c>
      <c r="WLL120" s="50" t="s">
        <v>40</v>
      </c>
      <c r="WLM120" s="124" t="s">
        <v>278</v>
      </c>
      <c r="WLN120" s="4">
        <v>45148</v>
      </c>
      <c r="WLO120" s="30" t="s">
        <v>277</v>
      </c>
      <c r="WLP120" s="42" t="s">
        <v>276</v>
      </c>
      <c r="WLQ120" s="43">
        <v>9328249</v>
      </c>
      <c r="WLR120" s="43">
        <v>8992634</v>
      </c>
      <c r="WLS120" s="101" t="s">
        <v>18</v>
      </c>
      <c r="WLT120" s="54">
        <f>335040000*33.33/100</f>
        <v>111668832</v>
      </c>
      <c r="WLU120" s="44">
        <v>25</v>
      </c>
      <c r="WLV120" s="54">
        <f>WLT120*0.75</f>
        <v>83751624</v>
      </c>
      <c r="WLW120" s="47">
        <f>241490000*33.33/100</f>
        <v>80488617</v>
      </c>
      <c r="WLX120" s="44">
        <v>25</v>
      </c>
      <c r="WLY120" s="47">
        <f>WLW120*0.75</f>
        <v>60366462.75</v>
      </c>
      <c r="WLZ120" s="54">
        <f>WLV120+WLY120</f>
        <v>144118086.75</v>
      </c>
      <c r="WMA120" s="54">
        <v>100000000</v>
      </c>
      <c r="WMB120" s="50" t="s">
        <v>40</v>
      </c>
      <c r="WMC120" s="124" t="s">
        <v>278</v>
      </c>
      <c r="WMD120" s="4">
        <v>45148</v>
      </c>
      <c r="WME120" s="30" t="s">
        <v>277</v>
      </c>
      <c r="WMF120" s="42" t="s">
        <v>276</v>
      </c>
      <c r="WMG120" s="43">
        <v>9328249</v>
      </c>
      <c r="WMH120" s="43">
        <v>8992634</v>
      </c>
      <c r="WMI120" s="101" t="s">
        <v>18</v>
      </c>
      <c r="WMJ120" s="54">
        <f>335040000*33.33/100</f>
        <v>111668832</v>
      </c>
      <c r="WMK120" s="44">
        <v>25</v>
      </c>
      <c r="WML120" s="54">
        <f>WMJ120*0.75</f>
        <v>83751624</v>
      </c>
      <c r="WMM120" s="47">
        <f>241490000*33.33/100</f>
        <v>80488617</v>
      </c>
      <c r="WMN120" s="44">
        <v>25</v>
      </c>
      <c r="WMO120" s="47">
        <f>WMM120*0.75</f>
        <v>60366462.75</v>
      </c>
      <c r="WMP120" s="54">
        <f>WML120+WMO120</f>
        <v>144118086.75</v>
      </c>
      <c r="WMQ120" s="54">
        <v>100000000</v>
      </c>
      <c r="WMR120" s="50" t="s">
        <v>40</v>
      </c>
      <c r="WMS120" s="124" t="s">
        <v>278</v>
      </c>
      <c r="WMT120" s="4">
        <v>45148</v>
      </c>
      <c r="WMU120" s="30" t="s">
        <v>277</v>
      </c>
      <c r="WMV120" s="42" t="s">
        <v>276</v>
      </c>
      <c r="WMW120" s="43">
        <v>9328249</v>
      </c>
      <c r="WMX120" s="43">
        <v>8992634</v>
      </c>
      <c r="WMY120" s="101" t="s">
        <v>18</v>
      </c>
      <c r="WMZ120" s="54">
        <f>335040000*33.33/100</f>
        <v>111668832</v>
      </c>
      <c r="WNA120" s="44">
        <v>25</v>
      </c>
      <c r="WNB120" s="54">
        <f>WMZ120*0.75</f>
        <v>83751624</v>
      </c>
      <c r="WNC120" s="47">
        <f>241490000*33.33/100</f>
        <v>80488617</v>
      </c>
      <c r="WND120" s="44">
        <v>25</v>
      </c>
      <c r="WNE120" s="47">
        <f>WNC120*0.75</f>
        <v>60366462.75</v>
      </c>
      <c r="WNF120" s="54">
        <f>WNB120+WNE120</f>
        <v>144118086.75</v>
      </c>
      <c r="WNG120" s="54">
        <v>100000000</v>
      </c>
      <c r="WNH120" s="50" t="s">
        <v>40</v>
      </c>
      <c r="WNI120" s="124" t="s">
        <v>278</v>
      </c>
      <c r="WNJ120" s="4">
        <v>45148</v>
      </c>
      <c r="WNK120" s="30" t="s">
        <v>277</v>
      </c>
      <c r="WNL120" s="42" t="s">
        <v>276</v>
      </c>
      <c r="WNM120" s="43">
        <v>9328249</v>
      </c>
      <c r="WNN120" s="43">
        <v>8992634</v>
      </c>
      <c r="WNO120" s="101" t="s">
        <v>18</v>
      </c>
      <c r="WNP120" s="54">
        <f>335040000*33.33/100</f>
        <v>111668832</v>
      </c>
      <c r="WNQ120" s="44">
        <v>25</v>
      </c>
      <c r="WNR120" s="54">
        <f>WNP120*0.75</f>
        <v>83751624</v>
      </c>
      <c r="WNS120" s="47">
        <f>241490000*33.33/100</f>
        <v>80488617</v>
      </c>
      <c r="WNT120" s="44">
        <v>25</v>
      </c>
      <c r="WNU120" s="47">
        <f>WNS120*0.75</f>
        <v>60366462.75</v>
      </c>
      <c r="WNV120" s="54">
        <f>WNR120+WNU120</f>
        <v>144118086.75</v>
      </c>
      <c r="WNW120" s="54">
        <v>100000000</v>
      </c>
      <c r="WNX120" s="50" t="s">
        <v>40</v>
      </c>
      <c r="WNY120" s="124" t="s">
        <v>278</v>
      </c>
      <c r="WNZ120" s="4">
        <v>45148</v>
      </c>
      <c r="WOA120" s="30" t="s">
        <v>277</v>
      </c>
      <c r="WOB120" s="42" t="s">
        <v>276</v>
      </c>
      <c r="WOC120" s="43">
        <v>9328249</v>
      </c>
      <c r="WOD120" s="43">
        <v>8992634</v>
      </c>
      <c r="WOE120" s="101" t="s">
        <v>18</v>
      </c>
      <c r="WOF120" s="54">
        <f>335040000*33.33/100</f>
        <v>111668832</v>
      </c>
      <c r="WOG120" s="44">
        <v>25</v>
      </c>
      <c r="WOH120" s="54">
        <f>WOF120*0.75</f>
        <v>83751624</v>
      </c>
      <c r="WOI120" s="47">
        <f>241490000*33.33/100</f>
        <v>80488617</v>
      </c>
      <c r="WOJ120" s="44">
        <v>25</v>
      </c>
      <c r="WOK120" s="47">
        <f>WOI120*0.75</f>
        <v>60366462.75</v>
      </c>
      <c r="WOL120" s="54">
        <f>WOH120+WOK120</f>
        <v>144118086.75</v>
      </c>
      <c r="WOM120" s="54">
        <v>100000000</v>
      </c>
      <c r="WON120" s="50" t="s">
        <v>40</v>
      </c>
      <c r="WOO120" s="124" t="s">
        <v>278</v>
      </c>
      <c r="WOP120" s="4">
        <v>45148</v>
      </c>
      <c r="WOQ120" s="30" t="s">
        <v>277</v>
      </c>
      <c r="WOR120" s="42" t="s">
        <v>276</v>
      </c>
      <c r="WOS120" s="43">
        <v>9328249</v>
      </c>
      <c r="WOT120" s="43">
        <v>8992634</v>
      </c>
      <c r="WOU120" s="101" t="s">
        <v>18</v>
      </c>
      <c r="WOV120" s="54">
        <f>335040000*33.33/100</f>
        <v>111668832</v>
      </c>
      <c r="WOW120" s="44">
        <v>25</v>
      </c>
      <c r="WOX120" s="54">
        <f>WOV120*0.75</f>
        <v>83751624</v>
      </c>
      <c r="WOY120" s="47">
        <f>241490000*33.33/100</f>
        <v>80488617</v>
      </c>
      <c r="WOZ120" s="44">
        <v>25</v>
      </c>
      <c r="WPA120" s="47">
        <f>WOY120*0.75</f>
        <v>60366462.75</v>
      </c>
      <c r="WPB120" s="54">
        <f>WOX120+WPA120</f>
        <v>144118086.75</v>
      </c>
      <c r="WPC120" s="54">
        <v>100000000</v>
      </c>
      <c r="WPD120" s="50" t="s">
        <v>40</v>
      </c>
      <c r="WPE120" s="124" t="s">
        <v>278</v>
      </c>
      <c r="WPF120" s="4">
        <v>45148</v>
      </c>
      <c r="WPG120" s="30" t="s">
        <v>277</v>
      </c>
      <c r="WPH120" s="42" t="s">
        <v>276</v>
      </c>
      <c r="WPI120" s="43">
        <v>9328249</v>
      </c>
      <c r="WPJ120" s="43">
        <v>8992634</v>
      </c>
      <c r="WPK120" s="101" t="s">
        <v>18</v>
      </c>
      <c r="WPL120" s="54">
        <f>335040000*33.33/100</f>
        <v>111668832</v>
      </c>
      <c r="WPM120" s="44">
        <v>25</v>
      </c>
      <c r="WPN120" s="54">
        <f>WPL120*0.75</f>
        <v>83751624</v>
      </c>
      <c r="WPO120" s="47">
        <f>241490000*33.33/100</f>
        <v>80488617</v>
      </c>
      <c r="WPP120" s="44">
        <v>25</v>
      </c>
      <c r="WPQ120" s="47">
        <f>WPO120*0.75</f>
        <v>60366462.75</v>
      </c>
      <c r="WPR120" s="54">
        <f>WPN120+WPQ120</f>
        <v>144118086.75</v>
      </c>
      <c r="WPS120" s="54">
        <v>100000000</v>
      </c>
      <c r="WPT120" s="50" t="s">
        <v>40</v>
      </c>
      <c r="WPU120" s="124" t="s">
        <v>278</v>
      </c>
      <c r="WPV120" s="4">
        <v>45148</v>
      </c>
      <c r="WPW120" s="30" t="s">
        <v>277</v>
      </c>
      <c r="WPX120" s="42" t="s">
        <v>276</v>
      </c>
      <c r="WPY120" s="43">
        <v>9328249</v>
      </c>
      <c r="WPZ120" s="43">
        <v>8992634</v>
      </c>
      <c r="WQA120" s="101" t="s">
        <v>18</v>
      </c>
      <c r="WQB120" s="54">
        <f>335040000*33.33/100</f>
        <v>111668832</v>
      </c>
      <c r="WQC120" s="44">
        <v>25</v>
      </c>
      <c r="WQD120" s="54">
        <f>WQB120*0.75</f>
        <v>83751624</v>
      </c>
      <c r="WQE120" s="47">
        <f>241490000*33.33/100</f>
        <v>80488617</v>
      </c>
      <c r="WQF120" s="44">
        <v>25</v>
      </c>
      <c r="WQG120" s="47">
        <f>WQE120*0.75</f>
        <v>60366462.75</v>
      </c>
      <c r="WQH120" s="54">
        <f>WQD120+WQG120</f>
        <v>144118086.75</v>
      </c>
      <c r="WQI120" s="54">
        <v>100000000</v>
      </c>
      <c r="WQJ120" s="50" t="s">
        <v>40</v>
      </c>
      <c r="WQK120" s="124" t="s">
        <v>278</v>
      </c>
      <c r="WQL120" s="4">
        <v>45148</v>
      </c>
      <c r="WQM120" s="30" t="s">
        <v>277</v>
      </c>
      <c r="WQN120" s="42" t="s">
        <v>276</v>
      </c>
      <c r="WQO120" s="43">
        <v>9328249</v>
      </c>
      <c r="WQP120" s="43">
        <v>8992634</v>
      </c>
      <c r="WQQ120" s="101" t="s">
        <v>18</v>
      </c>
      <c r="WQR120" s="54">
        <f>335040000*33.33/100</f>
        <v>111668832</v>
      </c>
      <c r="WQS120" s="44">
        <v>25</v>
      </c>
      <c r="WQT120" s="54">
        <f>WQR120*0.75</f>
        <v>83751624</v>
      </c>
      <c r="WQU120" s="47">
        <f>241490000*33.33/100</f>
        <v>80488617</v>
      </c>
      <c r="WQV120" s="44">
        <v>25</v>
      </c>
      <c r="WQW120" s="47">
        <f>WQU120*0.75</f>
        <v>60366462.75</v>
      </c>
      <c r="WQX120" s="54">
        <f>WQT120+WQW120</f>
        <v>144118086.75</v>
      </c>
      <c r="WQY120" s="54">
        <v>100000000</v>
      </c>
      <c r="WQZ120" s="50" t="s">
        <v>40</v>
      </c>
      <c r="WRA120" s="124" t="s">
        <v>278</v>
      </c>
      <c r="WRB120" s="4">
        <v>45148</v>
      </c>
      <c r="WRC120" s="30" t="s">
        <v>277</v>
      </c>
      <c r="WRD120" s="42" t="s">
        <v>276</v>
      </c>
      <c r="WRE120" s="43">
        <v>9328249</v>
      </c>
      <c r="WRF120" s="43">
        <v>8992634</v>
      </c>
      <c r="WRG120" s="101" t="s">
        <v>18</v>
      </c>
      <c r="WRH120" s="54">
        <f>335040000*33.33/100</f>
        <v>111668832</v>
      </c>
      <c r="WRI120" s="44">
        <v>25</v>
      </c>
      <c r="WRJ120" s="54">
        <f>WRH120*0.75</f>
        <v>83751624</v>
      </c>
      <c r="WRK120" s="47">
        <f>241490000*33.33/100</f>
        <v>80488617</v>
      </c>
      <c r="WRL120" s="44">
        <v>25</v>
      </c>
      <c r="WRM120" s="47">
        <f>WRK120*0.75</f>
        <v>60366462.75</v>
      </c>
      <c r="WRN120" s="54">
        <f>WRJ120+WRM120</f>
        <v>144118086.75</v>
      </c>
      <c r="WRO120" s="54">
        <v>100000000</v>
      </c>
      <c r="WRP120" s="50" t="s">
        <v>40</v>
      </c>
      <c r="WRQ120" s="124" t="s">
        <v>278</v>
      </c>
      <c r="WRR120" s="4">
        <v>45148</v>
      </c>
      <c r="WRS120" s="30" t="s">
        <v>277</v>
      </c>
      <c r="WRT120" s="42" t="s">
        <v>276</v>
      </c>
      <c r="WRU120" s="43">
        <v>9328249</v>
      </c>
      <c r="WRV120" s="43">
        <v>8992634</v>
      </c>
      <c r="WRW120" s="101" t="s">
        <v>18</v>
      </c>
      <c r="WRX120" s="54">
        <f>335040000*33.33/100</f>
        <v>111668832</v>
      </c>
      <c r="WRY120" s="44">
        <v>25</v>
      </c>
      <c r="WRZ120" s="54">
        <f>WRX120*0.75</f>
        <v>83751624</v>
      </c>
      <c r="WSA120" s="47">
        <f>241490000*33.33/100</f>
        <v>80488617</v>
      </c>
      <c r="WSB120" s="44">
        <v>25</v>
      </c>
      <c r="WSC120" s="47">
        <f>WSA120*0.75</f>
        <v>60366462.75</v>
      </c>
      <c r="WSD120" s="54">
        <f>WRZ120+WSC120</f>
        <v>144118086.75</v>
      </c>
      <c r="WSE120" s="54">
        <v>100000000</v>
      </c>
      <c r="WSF120" s="50" t="s">
        <v>40</v>
      </c>
      <c r="WSG120" s="124" t="s">
        <v>278</v>
      </c>
      <c r="WSH120" s="4">
        <v>45148</v>
      </c>
      <c r="WSI120" s="30" t="s">
        <v>277</v>
      </c>
      <c r="WSJ120" s="42" t="s">
        <v>276</v>
      </c>
      <c r="WSK120" s="43">
        <v>9328249</v>
      </c>
      <c r="WSL120" s="43">
        <v>8992634</v>
      </c>
      <c r="WSM120" s="101" t="s">
        <v>18</v>
      </c>
      <c r="WSN120" s="54">
        <f>335040000*33.33/100</f>
        <v>111668832</v>
      </c>
      <c r="WSO120" s="44">
        <v>25</v>
      </c>
      <c r="WSP120" s="54">
        <f>WSN120*0.75</f>
        <v>83751624</v>
      </c>
      <c r="WSQ120" s="47">
        <f>241490000*33.33/100</f>
        <v>80488617</v>
      </c>
      <c r="WSR120" s="44">
        <v>25</v>
      </c>
      <c r="WSS120" s="47">
        <f>WSQ120*0.75</f>
        <v>60366462.75</v>
      </c>
      <c r="WST120" s="54">
        <f>WSP120+WSS120</f>
        <v>144118086.75</v>
      </c>
      <c r="WSU120" s="54">
        <v>100000000</v>
      </c>
      <c r="WSV120" s="50" t="s">
        <v>40</v>
      </c>
      <c r="WSW120" s="124" t="s">
        <v>278</v>
      </c>
      <c r="WSX120" s="4">
        <v>45148</v>
      </c>
      <c r="WSY120" s="30" t="s">
        <v>277</v>
      </c>
      <c r="WSZ120" s="42" t="s">
        <v>276</v>
      </c>
      <c r="WTA120" s="43">
        <v>9328249</v>
      </c>
      <c r="WTB120" s="43">
        <v>8992634</v>
      </c>
      <c r="WTC120" s="101" t="s">
        <v>18</v>
      </c>
      <c r="WTD120" s="54">
        <f>335040000*33.33/100</f>
        <v>111668832</v>
      </c>
      <c r="WTE120" s="44">
        <v>25</v>
      </c>
      <c r="WTF120" s="54">
        <f>WTD120*0.75</f>
        <v>83751624</v>
      </c>
      <c r="WTG120" s="47">
        <f>241490000*33.33/100</f>
        <v>80488617</v>
      </c>
      <c r="WTH120" s="44">
        <v>25</v>
      </c>
      <c r="WTI120" s="47">
        <f>WTG120*0.75</f>
        <v>60366462.75</v>
      </c>
      <c r="WTJ120" s="54">
        <f>WTF120+WTI120</f>
        <v>144118086.75</v>
      </c>
      <c r="WTK120" s="54">
        <v>100000000</v>
      </c>
      <c r="WTL120" s="50" t="s">
        <v>40</v>
      </c>
      <c r="WTM120" s="124" t="s">
        <v>278</v>
      </c>
      <c r="WTN120" s="4">
        <v>45148</v>
      </c>
      <c r="WTO120" s="30" t="s">
        <v>277</v>
      </c>
      <c r="WTP120" s="42" t="s">
        <v>276</v>
      </c>
      <c r="WTQ120" s="43">
        <v>9328249</v>
      </c>
      <c r="WTR120" s="43">
        <v>8992634</v>
      </c>
      <c r="WTS120" s="101" t="s">
        <v>18</v>
      </c>
      <c r="WTT120" s="54">
        <f>335040000*33.33/100</f>
        <v>111668832</v>
      </c>
      <c r="WTU120" s="44">
        <v>25</v>
      </c>
      <c r="WTV120" s="54">
        <f>WTT120*0.75</f>
        <v>83751624</v>
      </c>
      <c r="WTW120" s="47">
        <f>241490000*33.33/100</f>
        <v>80488617</v>
      </c>
      <c r="WTX120" s="44">
        <v>25</v>
      </c>
      <c r="WTY120" s="47">
        <f>WTW120*0.75</f>
        <v>60366462.75</v>
      </c>
      <c r="WTZ120" s="54">
        <f>WTV120+WTY120</f>
        <v>144118086.75</v>
      </c>
      <c r="WUA120" s="54">
        <v>100000000</v>
      </c>
      <c r="WUB120" s="50" t="s">
        <v>40</v>
      </c>
      <c r="WUC120" s="124" t="s">
        <v>278</v>
      </c>
      <c r="WUD120" s="4">
        <v>45148</v>
      </c>
      <c r="WUE120" s="30" t="s">
        <v>277</v>
      </c>
      <c r="WUF120" s="42" t="s">
        <v>276</v>
      </c>
      <c r="WUG120" s="43">
        <v>9328249</v>
      </c>
      <c r="WUH120" s="43">
        <v>8992634</v>
      </c>
      <c r="WUI120" s="101" t="s">
        <v>18</v>
      </c>
      <c r="WUJ120" s="54">
        <f>335040000*33.33/100</f>
        <v>111668832</v>
      </c>
      <c r="WUK120" s="44">
        <v>25</v>
      </c>
      <c r="WUL120" s="54">
        <f>WUJ120*0.75</f>
        <v>83751624</v>
      </c>
      <c r="WUM120" s="47">
        <f>241490000*33.33/100</f>
        <v>80488617</v>
      </c>
      <c r="WUN120" s="44">
        <v>25</v>
      </c>
      <c r="WUO120" s="47">
        <f>WUM120*0.75</f>
        <v>60366462.75</v>
      </c>
      <c r="WUP120" s="54">
        <f>WUL120+WUO120</f>
        <v>144118086.75</v>
      </c>
      <c r="WUQ120" s="54">
        <v>100000000</v>
      </c>
      <c r="WUR120" s="50" t="s">
        <v>40</v>
      </c>
      <c r="WUS120" s="124" t="s">
        <v>278</v>
      </c>
      <c r="WUT120" s="4">
        <v>45148</v>
      </c>
      <c r="WUU120" s="30" t="s">
        <v>277</v>
      </c>
      <c r="WUV120" s="42" t="s">
        <v>276</v>
      </c>
      <c r="WUW120" s="43">
        <v>9328249</v>
      </c>
      <c r="WUX120" s="43">
        <v>8992634</v>
      </c>
      <c r="WUY120" s="101" t="s">
        <v>18</v>
      </c>
      <c r="WUZ120" s="54">
        <f>335040000*33.33/100</f>
        <v>111668832</v>
      </c>
      <c r="WVA120" s="44">
        <v>25</v>
      </c>
      <c r="WVB120" s="54">
        <f>WUZ120*0.75</f>
        <v>83751624</v>
      </c>
      <c r="WVC120" s="47">
        <f>241490000*33.33/100</f>
        <v>80488617</v>
      </c>
      <c r="WVD120" s="44">
        <v>25</v>
      </c>
      <c r="WVE120" s="47">
        <f>WVC120*0.75</f>
        <v>60366462.75</v>
      </c>
      <c r="WVF120" s="54">
        <f>WVB120+WVE120</f>
        <v>144118086.75</v>
      </c>
      <c r="WVG120" s="54">
        <v>100000000</v>
      </c>
      <c r="WVH120" s="50" t="s">
        <v>40</v>
      </c>
      <c r="WVI120" s="124" t="s">
        <v>278</v>
      </c>
      <c r="WVJ120" s="4">
        <v>45148</v>
      </c>
      <c r="WVK120" s="30" t="s">
        <v>277</v>
      </c>
      <c r="WVL120" s="42" t="s">
        <v>276</v>
      </c>
      <c r="WVM120" s="43">
        <v>9328249</v>
      </c>
      <c r="WVN120" s="43">
        <v>8992634</v>
      </c>
      <c r="WVO120" s="101" t="s">
        <v>18</v>
      </c>
      <c r="WVP120" s="54">
        <f>335040000*33.33/100</f>
        <v>111668832</v>
      </c>
      <c r="WVQ120" s="44">
        <v>25</v>
      </c>
      <c r="WVR120" s="54">
        <f>WVP120*0.75</f>
        <v>83751624</v>
      </c>
      <c r="WVS120" s="47">
        <f>241490000*33.33/100</f>
        <v>80488617</v>
      </c>
      <c r="WVT120" s="44">
        <v>25</v>
      </c>
      <c r="WVU120" s="47">
        <f>WVS120*0.75</f>
        <v>60366462.75</v>
      </c>
      <c r="WVV120" s="54">
        <f>WVR120+WVU120</f>
        <v>144118086.75</v>
      </c>
      <c r="WVW120" s="54">
        <v>100000000</v>
      </c>
      <c r="WVX120" s="50" t="s">
        <v>40</v>
      </c>
      <c r="WVY120" s="124" t="s">
        <v>278</v>
      </c>
      <c r="WVZ120" s="4">
        <v>45148</v>
      </c>
      <c r="WWA120" s="30" t="s">
        <v>277</v>
      </c>
      <c r="WWB120" s="42" t="s">
        <v>276</v>
      </c>
      <c r="WWC120" s="43">
        <v>9328249</v>
      </c>
      <c r="WWD120" s="43">
        <v>8992634</v>
      </c>
      <c r="WWE120" s="101" t="s">
        <v>18</v>
      </c>
      <c r="WWF120" s="54">
        <f>335040000*33.33/100</f>
        <v>111668832</v>
      </c>
      <c r="WWG120" s="44">
        <v>25</v>
      </c>
      <c r="WWH120" s="54">
        <f>WWF120*0.75</f>
        <v>83751624</v>
      </c>
      <c r="WWI120" s="47">
        <f>241490000*33.33/100</f>
        <v>80488617</v>
      </c>
      <c r="WWJ120" s="44">
        <v>25</v>
      </c>
      <c r="WWK120" s="47">
        <f>WWI120*0.75</f>
        <v>60366462.75</v>
      </c>
      <c r="WWL120" s="54">
        <f>WWH120+WWK120</f>
        <v>144118086.75</v>
      </c>
      <c r="WWM120" s="54">
        <v>100000000</v>
      </c>
      <c r="WWN120" s="50" t="s">
        <v>40</v>
      </c>
      <c r="WWO120" s="124" t="s">
        <v>278</v>
      </c>
      <c r="WWP120" s="4">
        <v>45148</v>
      </c>
      <c r="WWQ120" s="30" t="s">
        <v>277</v>
      </c>
      <c r="WWR120" s="42" t="s">
        <v>276</v>
      </c>
      <c r="WWS120" s="43">
        <v>9328249</v>
      </c>
      <c r="WWT120" s="43">
        <v>8992634</v>
      </c>
      <c r="WWU120" s="101" t="s">
        <v>18</v>
      </c>
      <c r="WWV120" s="54">
        <f>335040000*33.33/100</f>
        <v>111668832</v>
      </c>
      <c r="WWW120" s="44">
        <v>25</v>
      </c>
      <c r="WWX120" s="54">
        <f>WWV120*0.75</f>
        <v>83751624</v>
      </c>
      <c r="WWY120" s="47">
        <f>241490000*33.33/100</f>
        <v>80488617</v>
      </c>
      <c r="WWZ120" s="44">
        <v>25</v>
      </c>
      <c r="WXA120" s="47">
        <f>WWY120*0.75</f>
        <v>60366462.75</v>
      </c>
      <c r="WXB120" s="54">
        <f>WWX120+WXA120</f>
        <v>144118086.75</v>
      </c>
      <c r="WXC120" s="54">
        <v>100000000</v>
      </c>
      <c r="WXD120" s="50" t="s">
        <v>40</v>
      </c>
      <c r="WXE120" s="124" t="s">
        <v>278</v>
      </c>
      <c r="WXF120" s="4">
        <v>45148</v>
      </c>
      <c r="WXG120" s="30" t="s">
        <v>277</v>
      </c>
      <c r="WXH120" s="42" t="s">
        <v>276</v>
      </c>
      <c r="WXI120" s="43">
        <v>9328249</v>
      </c>
      <c r="WXJ120" s="43">
        <v>8992634</v>
      </c>
      <c r="WXK120" s="101" t="s">
        <v>18</v>
      </c>
      <c r="WXL120" s="54">
        <f>335040000*33.33/100</f>
        <v>111668832</v>
      </c>
      <c r="WXM120" s="44">
        <v>25</v>
      </c>
      <c r="WXN120" s="54">
        <f>WXL120*0.75</f>
        <v>83751624</v>
      </c>
      <c r="WXO120" s="47">
        <f>241490000*33.33/100</f>
        <v>80488617</v>
      </c>
      <c r="WXP120" s="44">
        <v>25</v>
      </c>
      <c r="WXQ120" s="47">
        <f>WXO120*0.75</f>
        <v>60366462.75</v>
      </c>
      <c r="WXR120" s="54">
        <f>WXN120+WXQ120</f>
        <v>144118086.75</v>
      </c>
      <c r="WXS120" s="54">
        <v>100000000</v>
      </c>
      <c r="WXT120" s="50" t="s">
        <v>40</v>
      </c>
      <c r="WXU120" s="124" t="s">
        <v>278</v>
      </c>
      <c r="WXV120" s="4">
        <v>45148</v>
      </c>
      <c r="WXW120" s="30" t="s">
        <v>277</v>
      </c>
      <c r="WXX120" s="42" t="s">
        <v>276</v>
      </c>
      <c r="WXY120" s="43">
        <v>9328249</v>
      </c>
      <c r="WXZ120" s="43">
        <v>8992634</v>
      </c>
      <c r="WYA120" s="101" t="s">
        <v>18</v>
      </c>
      <c r="WYB120" s="54">
        <f>335040000*33.33/100</f>
        <v>111668832</v>
      </c>
      <c r="WYC120" s="44">
        <v>25</v>
      </c>
      <c r="WYD120" s="54">
        <f>WYB120*0.75</f>
        <v>83751624</v>
      </c>
      <c r="WYE120" s="47">
        <f>241490000*33.33/100</f>
        <v>80488617</v>
      </c>
      <c r="WYF120" s="44">
        <v>25</v>
      </c>
      <c r="WYG120" s="47">
        <f>WYE120*0.75</f>
        <v>60366462.75</v>
      </c>
      <c r="WYH120" s="54">
        <f>WYD120+WYG120</f>
        <v>144118086.75</v>
      </c>
      <c r="WYI120" s="54">
        <v>100000000</v>
      </c>
      <c r="WYJ120" s="50" t="s">
        <v>40</v>
      </c>
      <c r="WYK120" s="124" t="s">
        <v>278</v>
      </c>
      <c r="WYL120" s="4">
        <v>45148</v>
      </c>
      <c r="WYM120" s="30" t="s">
        <v>277</v>
      </c>
      <c r="WYN120" s="42" t="s">
        <v>276</v>
      </c>
      <c r="WYO120" s="43">
        <v>9328249</v>
      </c>
      <c r="WYP120" s="43">
        <v>8992634</v>
      </c>
      <c r="WYQ120" s="101" t="s">
        <v>18</v>
      </c>
      <c r="WYR120" s="54">
        <f>335040000*33.33/100</f>
        <v>111668832</v>
      </c>
      <c r="WYS120" s="44">
        <v>25</v>
      </c>
      <c r="WYT120" s="54">
        <f>WYR120*0.75</f>
        <v>83751624</v>
      </c>
      <c r="WYU120" s="47">
        <f>241490000*33.33/100</f>
        <v>80488617</v>
      </c>
      <c r="WYV120" s="44">
        <v>25</v>
      </c>
      <c r="WYW120" s="47">
        <f>WYU120*0.75</f>
        <v>60366462.75</v>
      </c>
      <c r="WYX120" s="54">
        <f>WYT120+WYW120</f>
        <v>144118086.75</v>
      </c>
      <c r="WYY120" s="54">
        <v>100000000</v>
      </c>
      <c r="WYZ120" s="50" t="s">
        <v>40</v>
      </c>
      <c r="WZA120" s="124" t="s">
        <v>278</v>
      </c>
      <c r="WZB120" s="4">
        <v>45148</v>
      </c>
      <c r="WZC120" s="30" t="s">
        <v>277</v>
      </c>
      <c r="WZD120" s="42" t="s">
        <v>276</v>
      </c>
      <c r="WZE120" s="43">
        <v>9328249</v>
      </c>
      <c r="WZF120" s="43">
        <v>8992634</v>
      </c>
      <c r="WZG120" s="101" t="s">
        <v>18</v>
      </c>
      <c r="WZH120" s="54">
        <f>335040000*33.33/100</f>
        <v>111668832</v>
      </c>
      <c r="WZI120" s="44">
        <v>25</v>
      </c>
      <c r="WZJ120" s="54">
        <f>WZH120*0.75</f>
        <v>83751624</v>
      </c>
      <c r="WZK120" s="47">
        <f>241490000*33.33/100</f>
        <v>80488617</v>
      </c>
      <c r="WZL120" s="44">
        <v>25</v>
      </c>
      <c r="WZM120" s="47">
        <f>WZK120*0.75</f>
        <v>60366462.75</v>
      </c>
      <c r="WZN120" s="54">
        <f>WZJ120+WZM120</f>
        <v>144118086.75</v>
      </c>
      <c r="WZO120" s="54">
        <v>100000000</v>
      </c>
      <c r="WZP120" s="50" t="s">
        <v>40</v>
      </c>
      <c r="WZQ120" s="124" t="s">
        <v>278</v>
      </c>
      <c r="WZR120" s="4">
        <v>45148</v>
      </c>
      <c r="WZS120" s="30" t="s">
        <v>277</v>
      </c>
      <c r="WZT120" s="42" t="s">
        <v>276</v>
      </c>
      <c r="WZU120" s="43">
        <v>9328249</v>
      </c>
      <c r="WZV120" s="43">
        <v>8992634</v>
      </c>
      <c r="WZW120" s="101" t="s">
        <v>18</v>
      </c>
      <c r="WZX120" s="54">
        <f>335040000*33.33/100</f>
        <v>111668832</v>
      </c>
      <c r="WZY120" s="44">
        <v>25</v>
      </c>
      <c r="WZZ120" s="54">
        <f>WZX120*0.75</f>
        <v>83751624</v>
      </c>
      <c r="XAA120" s="47">
        <f>241490000*33.33/100</f>
        <v>80488617</v>
      </c>
      <c r="XAB120" s="44">
        <v>25</v>
      </c>
      <c r="XAC120" s="47">
        <f>XAA120*0.75</f>
        <v>60366462.75</v>
      </c>
      <c r="XAD120" s="54">
        <f>WZZ120+XAC120</f>
        <v>144118086.75</v>
      </c>
      <c r="XAE120" s="54">
        <v>100000000</v>
      </c>
      <c r="XAF120" s="50" t="s">
        <v>40</v>
      </c>
      <c r="XAG120" s="124" t="s">
        <v>278</v>
      </c>
      <c r="XAH120" s="4">
        <v>45148</v>
      </c>
      <c r="XAI120" s="30" t="s">
        <v>277</v>
      </c>
      <c r="XAJ120" s="42" t="s">
        <v>276</v>
      </c>
      <c r="XAK120" s="43">
        <v>9328249</v>
      </c>
      <c r="XAL120" s="43">
        <v>8992634</v>
      </c>
      <c r="XAM120" s="101" t="s">
        <v>18</v>
      </c>
      <c r="XAN120" s="54">
        <f>335040000*33.33/100</f>
        <v>111668832</v>
      </c>
      <c r="XAO120" s="44">
        <v>25</v>
      </c>
      <c r="XAP120" s="54">
        <f>XAN120*0.75</f>
        <v>83751624</v>
      </c>
      <c r="XAQ120" s="47">
        <f>241490000*33.33/100</f>
        <v>80488617</v>
      </c>
      <c r="XAR120" s="44">
        <v>25</v>
      </c>
      <c r="XAS120" s="47">
        <f>XAQ120*0.75</f>
        <v>60366462.75</v>
      </c>
      <c r="XAT120" s="54">
        <f>XAP120+XAS120</f>
        <v>144118086.75</v>
      </c>
      <c r="XAU120" s="54">
        <v>100000000</v>
      </c>
      <c r="XAV120" s="50" t="s">
        <v>40</v>
      </c>
      <c r="XAW120" s="124" t="s">
        <v>278</v>
      </c>
      <c r="XAX120" s="4">
        <v>45148</v>
      </c>
      <c r="XAY120" s="30" t="s">
        <v>277</v>
      </c>
      <c r="XAZ120" s="42" t="s">
        <v>276</v>
      </c>
      <c r="XBA120" s="43">
        <v>9328249</v>
      </c>
      <c r="XBB120" s="43">
        <v>8992634</v>
      </c>
      <c r="XBC120" s="101" t="s">
        <v>18</v>
      </c>
      <c r="XBD120" s="54">
        <f>335040000*33.33/100</f>
        <v>111668832</v>
      </c>
      <c r="XBE120" s="44">
        <v>25</v>
      </c>
      <c r="XBF120" s="54">
        <f>XBD120*0.75</f>
        <v>83751624</v>
      </c>
      <c r="XBG120" s="47">
        <f>241490000*33.33/100</f>
        <v>80488617</v>
      </c>
      <c r="XBH120" s="44">
        <v>25</v>
      </c>
      <c r="XBI120" s="47">
        <f>XBG120*0.75</f>
        <v>60366462.75</v>
      </c>
      <c r="XBJ120" s="54">
        <f>XBF120+XBI120</f>
        <v>144118086.75</v>
      </c>
      <c r="XBK120" s="54">
        <v>100000000</v>
      </c>
      <c r="XBL120" s="50" t="s">
        <v>40</v>
      </c>
      <c r="XBM120" s="124" t="s">
        <v>278</v>
      </c>
      <c r="XBN120" s="4">
        <v>45148</v>
      </c>
      <c r="XBO120" s="30" t="s">
        <v>277</v>
      </c>
      <c r="XBP120" s="42" t="s">
        <v>276</v>
      </c>
      <c r="XBQ120" s="43">
        <v>9328249</v>
      </c>
      <c r="XBR120" s="43">
        <v>8992634</v>
      </c>
      <c r="XBS120" s="101" t="s">
        <v>18</v>
      </c>
      <c r="XBT120" s="54">
        <f>335040000*33.33/100</f>
        <v>111668832</v>
      </c>
      <c r="XBU120" s="44">
        <v>25</v>
      </c>
      <c r="XBV120" s="54">
        <f>XBT120*0.75</f>
        <v>83751624</v>
      </c>
      <c r="XBW120" s="47">
        <f>241490000*33.33/100</f>
        <v>80488617</v>
      </c>
      <c r="XBX120" s="44">
        <v>25</v>
      </c>
      <c r="XBY120" s="47">
        <f>XBW120*0.75</f>
        <v>60366462.75</v>
      </c>
      <c r="XBZ120" s="54">
        <f>XBV120+XBY120</f>
        <v>144118086.75</v>
      </c>
      <c r="XCA120" s="54">
        <v>100000000</v>
      </c>
      <c r="XCB120" s="50" t="s">
        <v>40</v>
      </c>
      <c r="XCC120" s="124" t="s">
        <v>278</v>
      </c>
      <c r="XCD120" s="4">
        <v>45148</v>
      </c>
      <c r="XCE120" s="30" t="s">
        <v>277</v>
      </c>
      <c r="XCF120" s="42" t="s">
        <v>276</v>
      </c>
      <c r="XCG120" s="43">
        <v>9328249</v>
      </c>
      <c r="XCH120" s="43">
        <v>8992634</v>
      </c>
      <c r="XCI120" s="101" t="s">
        <v>18</v>
      </c>
      <c r="XCJ120" s="54">
        <f>335040000*33.33/100</f>
        <v>111668832</v>
      </c>
      <c r="XCK120" s="44">
        <v>25</v>
      </c>
      <c r="XCL120" s="54">
        <f>XCJ120*0.75</f>
        <v>83751624</v>
      </c>
      <c r="XCM120" s="47">
        <f>241490000*33.33/100</f>
        <v>80488617</v>
      </c>
      <c r="XCN120" s="44">
        <v>25</v>
      </c>
      <c r="XCO120" s="47">
        <f>XCM120*0.75</f>
        <v>60366462.75</v>
      </c>
      <c r="XCP120" s="54">
        <f>XCL120+XCO120</f>
        <v>144118086.75</v>
      </c>
      <c r="XCQ120" s="54">
        <v>100000000</v>
      </c>
      <c r="XCR120" s="50" t="s">
        <v>40</v>
      </c>
      <c r="XCS120" s="124" t="s">
        <v>278</v>
      </c>
      <c r="XCT120" s="4">
        <v>45148</v>
      </c>
      <c r="XCU120" s="30" t="s">
        <v>277</v>
      </c>
      <c r="XCV120" s="42" t="s">
        <v>276</v>
      </c>
      <c r="XCW120" s="43">
        <v>9328249</v>
      </c>
      <c r="XCX120" s="43">
        <v>8992634</v>
      </c>
      <c r="XCY120" s="101" t="s">
        <v>18</v>
      </c>
      <c r="XCZ120" s="54">
        <f>335040000*33.33/100</f>
        <v>111668832</v>
      </c>
      <c r="XDA120" s="44">
        <v>25</v>
      </c>
      <c r="XDB120" s="54">
        <f>XCZ120*0.75</f>
        <v>83751624</v>
      </c>
      <c r="XDC120" s="47">
        <f>241490000*33.33/100</f>
        <v>80488617</v>
      </c>
      <c r="XDD120" s="44">
        <v>25</v>
      </c>
      <c r="XDE120" s="47">
        <f>XDC120*0.75</f>
        <v>60366462.75</v>
      </c>
      <c r="XDF120" s="54">
        <f>XDB120+XDE120</f>
        <v>144118086.75</v>
      </c>
      <c r="XDG120" s="54">
        <v>100000000</v>
      </c>
      <c r="XDH120" s="50" t="s">
        <v>40</v>
      </c>
      <c r="XDI120" s="124" t="s">
        <v>278</v>
      </c>
      <c r="XDJ120" s="4">
        <v>45148</v>
      </c>
      <c r="XDK120" s="30" t="s">
        <v>277</v>
      </c>
      <c r="XDL120" s="42" t="s">
        <v>276</v>
      </c>
      <c r="XDM120" s="43">
        <v>9328249</v>
      </c>
      <c r="XDN120" s="43">
        <v>8992634</v>
      </c>
      <c r="XDO120" s="101" t="s">
        <v>18</v>
      </c>
      <c r="XDP120" s="54">
        <f>335040000*33.33/100</f>
        <v>111668832</v>
      </c>
      <c r="XDQ120" s="44">
        <v>25</v>
      </c>
      <c r="XDR120" s="54">
        <f>XDP120*0.75</f>
        <v>83751624</v>
      </c>
      <c r="XDS120" s="47">
        <f>241490000*33.33/100</f>
        <v>80488617</v>
      </c>
      <c r="XDT120" s="44">
        <v>25</v>
      </c>
      <c r="XDU120" s="47">
        <f>XDS120*0.75</f>
        <v>60366462.75</v>
      </c>
      <c r="XDV120" s="54">
        <f>XDR120+XDU120</f>
        <v>144118086.75</v>
      </c>
      <c r="XDW120" s="54">
        <v>100000000</v>
      </c>
      <c r="XDX120" s="50" t="s">
        <v>40</v>
      </c>
      <c r="XDY120" s="124" t="s">
        <v>278</v>
      </c>
      <c r="XDZ120" s="4">
        <v>45148</v>
      </c>
      <c r="XEA120" s="30" t="s">
        <v>277</v>
      </c>
      <c r="XEB120" s="42" t="s">
        <v>276</v>
      </c>
      <c r="XEC120" s="43">
        <v>9328249</v>
      </c>
      <c r="XED120" s="43">
        <v>8992634</v>
      </c>
      <c r="XEE120" s="101" t="s">
        <v>18</v>
      </c>
      <c r="XEF120" s="54">
        <f>335040000*33.33/100</f>
        <v>111668832</v>
      </c>
      <c r="XEG120" s="44">
        <v>25</v>
      </c>
      <c r="XEH120" s="54">
        <f>XEF120*0.75</f>
        <v>83751624</v>
      </c>
      <c r="XEI120" s="47">
        <f>241490000*33.33/100</f>
        <v>80488617</v>
      </c>
      <c r="XEJ120" s="44">
        <v>25</v>
      </c>
      <c r="XEK120" s="47">
        <f>XEI120*0.75</f>
        <v>60366462.75</v>
      </c>
      <c r="XEL120" s="54">
        <f>XEH120+XEK120</f>
        <v>144118086.75</v>
      </c>
      <c r="XEM120" s="54">
        <v>100000000</v>
      </c>
      <c r="XEN120" s="50" t="s">
        <v>40</v>
      </c>
      <c r="XEO120" s="124" t="s">
        <v>278</v>
      </c>
      <c r="XEP120" s="4">
        <v>45148</v>
      </c>
      <c r="XEQ120" s="30" t="s">
        <v>277</v>
      </c>
      <c r="XER120" s="42" t="s">
        <v>276</v>
      </c>
      <c r="XES120" s="43">
        <v>9328249</v>
      </c>
      <c r="XET120" s="43">
        <v>8992634</v>
      </c>
      <c r="XEU120" s="101" t="s">
        <v>18</v>
      </c>
      <c r="XEV120" s="54">
        <f>335040000*33.33/100</f>
        <v>111668832</v>
      </c>
      <c r="XEW120" s="44">
        <v>25</v>
      </c>
      <c r="XEX120" s="54">
        <f>XEV120*0.75</f>
        <v>83751624</v>
      </c>
      <c r="XEY120" s="47">
        <f>241490000*33.33/100</f>
        <v>80488617</v>
      </c>
      <c r="XEZ120" s="44">
        <v>25</v>
      </c>
      <c r="XFA120" s="47">
        <f>XEY120*0.75</f>
        <v>60366462.75</v>
      </c>
      <c r="XFB120" s="54">
        <f>XEX120+XFA120</f>
        <v>144118086.75</v>
      </c>
      <c r="XFC120" s="54">
        <v>100000000</v>
      </c>
      <c r="XFD120" s="50" t="s">
        <v>40</v>
      </c>
    </row>
    <row r="121" ht="12" s="128" customFormat="1">
      <c r="A121" s="200">
        <v>120</v>
      </c>
      <c r="B121" s="160">
        <v>45635</v>
      </c>
      <c r="C121" s="48" t="s">
        <v>279</v>
      </c>
      <c r="D121" s="49" t="s">
        <v>280</v>
      </c>
      <c r="E121" s="50">
        <v>12675977</v>
      </c>
      <c r="F121" s="35">
        <v>12676018</v>
      </c>
      <c r="G121" s="50" t="s">
        <v>26</v>
      </c>
      <c r="H121" s="51">
        <v>8939601.01</v>
      </c>
      <c r="I121" s="44">
        <v>25</v>
      </c>
      <c r="J121" s="52">
        <v>6704700.7575</v>
      </c>
      <c r="K121" s="53"/>
      <c r="L121" s="53"/>
      <c r="M121" s="53"/>
      <c r="N121" s="54">
        <v>6704700.7575</v>
      </c>
      <c r="O121" s="52">
        <v>6000000</v>
      </c>
      <c r="P121" s="50" t="s">
        <v>40</v>
      </c>
      <c r="Q121" s="7"/>
      <c r="R121" s="53"/>
    </row>
    <row r="122">
      <c r="A122" s="200">
        <v>121</v>
      </c>
      <c r="B122" s="160">
        <v>45635</v>
      </c>
      <c r="C122" s="53" t="s">
        <v>281</v>
      </c>
      <c r="D122" s="62" t="s">
        <v>282</v>
      </c>
      <c r="E122" s="23">
        <v>17051555</v>
      </c>
      <c r="F122" s="23">
        <v>17550860</v>
      </c>
      <c r="G122" s="23" t="s">
        <v>18</v>
      </c>
      <c r="H122" s="24">
        <v>205366765</v>
      </c>
      <c r="I122" s="58">
        <v>25</v>
      </c>
      <c r="J122" s="75">
        <v>154025073.75</v>
      </c>
      <c r="K122" s="24">
        <v>182179641</v>
      </c>
      <c r="L122" s="58">
        <v>25</v>
      </c>
      <c r="M122" s="75">
        <v>136634730.75</v>
      </c>
      <c r="N122" s="24">
        <v>290659804.5</v>
      </c>
      <c r="O122" s="24">
        <v>214100000</v>
      </c>
      <c r="P122" s="23" t="s">
        <v>40</v>
      </c>
    </row>
    <row r="123">
      <c r="A123" s="199">
        <v>122</v>
      </c>
      <c r="B123" s="160">
        <v>45636</v>
      </c>
      <c r="C123" s="22" t="s">
        <v>283</v>
      </c>
      <c r="D123" s="6" t="s">
        <v>284</v>
      </c>
      <c r="E123" s="7">
        <v>12420286</v>
      </c>
      <c r="F123" s="7">
        <v>12420326</v>
      </c>
      <c r="G123" s="7" t="s">
        <v>18</v>
      </c>
      <c r="H123" s="11"/>
      <c r="I123" s="6">
        <v>25</v>
      </c>
      <c r="J123" s="11"/>
      <c r="K123" s="11">
        <f>5349060000*19.24/100</f>
        <v>1029159143.9999999</v>
      </c>
      <c r="L123" s="6">
        <v>25</v>
      </c>
      <c r="M123" s="11">
        <v>771869357.9999999</v>
      </c>
      <c r="N123" s="11">
        <v>771869357.9999999</v>
      </c>
      <c r="O123" s="177">
        <v>300000000</v>
      </c>
      <c r="P123" s="7" t="s">
        <v>40</v>
      </c>
      <c r="Q123" s="7"/>
    </row>
    <row r="124" s="212" customFormat="1">
      <c r="A124" s="200">
        <v>123</v>
      </c>
      <c r="B124" s="160">
        <v>45636</v>
      </c>
      <c r="C124" s="227" t="s">
        <v>285</v>
      </c>
      <c r="D124" s="80" t="s">
        <v>286</v>
      </c>
      <c r="E124" s="240">
        <v>16079340</v>
      </c>
      <c r="F124" s="240">
        <v>16079396</v>
      </c>
      <c r="G124" s="94" t="s">
        <v>18</v>
      </c>
      <c r="H124" s="203">
        <v>43109000</v>
      </c>
      <c r="I124" s="80">
        <v>25</v>
      </c>
      <c r="J124" s="203">
        <v>32331750</v>
      </c>
      <c r="K124" s="241">
        <v>31824000</v>
      </c>
      <c r="L124" s="80">
        <v>25</v>
      </c>
      <c r="M124" s="211">
        <v>23868000</v>
      </c>
      <c r="N124" s="203">
        <v>56199750</v>
      </c>
      <c r="O124" s="242">
        <v>19000000</v>
      </c>
      <c r="P124" s="240" t="s">
        <v>40</v>
      </c>
    </row>
    <row r="125">
      <c r="A125" s="200">
        <v>124</v>
      </c>
      <c r="B125" s="160">
        <v>45636</v>
      </c>
      <c r="C125" s="22" t="s">
        <v>287</v>
      </c>
      <c r="D125" s="6" t="s">
        <v>288</v>
      </c>
      <c r="E125" s="7">
        <v>6093508</v>
      </c>
      <c r="F125" s="7">
        <v>6093680</v>
      </c>
      <c r="G125" s="23" t="s">
        <v>18</v>
      </c>
      <c r="H125" s="11">
        <v>37358864</v>
      </c>
      <c r="I125" s="6">
        <v>25</v>
      </c>
      <c r="J125" s="11">
        <v>28019148</v>
      </c>
      <c r="K125" s="11">
        <v>157107488</v>
      </c>
      <c r="L125" s="6">
        <v>25</v>
      </c>
      <c r="M125" s="56">
        <v>117830616</v>
      </c>
      <c r="N125" s="11">
        <v>145849764</v>
      </c>
      <c r="O125" s="11">
        <v>50000000</v>
      </c>
      <c r="P125" s="7" t="s">
        <v>40</v>
      </c>
    </row>
    <row r="126">
      <c r="A126" s="199">
        <v>125</v>
      </c>
      <c r="B126" s="160">
        <v>45636</v>
      </c>
      <c r="C126" s="22" t="s">
        <v>289</v>
      </c>
      <c r="D126" s="6" t="s">
        <v>290</v>
      </c>
      <c r="E126" s="6">
        <v>13232271</v>
      </c>
      <c r="F126" s="6">
        <v>13232278</v>
      </c>
      <c r="G126" s="6" t="s">
        <v>18</v>
      </c>
      <c r="H126" s="11">
        <v>55319313</v>
      </c>
      <c r="I126" s="6">
        <v>25</v>
      </c>
      <c r="J126" s="11">
        <v>41489484.75</v>
      </c>
      <c r="K126" s="11">
        <v>80977949</v>
      </c>
      <c r="L126" s="6">
        <v>25</v>
      </c>
      <c r="M126" s="11">
        <v>60733461.75</v>
      </c>
      <c r="N126" s="11">
        <v>102222946.5</v>
      </c>
      <c r="O126" s="11">
        <v>60000000</v>
      </c>
      <c r="P126" s="7" t="s">
        <v>40</v>
      </c>
    </row>
    <row r="127">
      <c r="A127" s="200">
        <v>126</v>
      </c>
      <c r="B127" s="160">
        <v>45636</v>
      </c>
      <c r="C127" s="115" t="s">
        <v>291</v>
      </c>
      <c r="D127" s="106" t="s">
        <v>292</v>
      </c>
      <c r="E127" s="107">
        <v>15382473</v>
      </c>
      <c r="F127" s="107">
        <v>15382474</v>
      </c>
      <c r="G127" s="7" t="s">
        <v>43</v>
      </c>
      <c r="H127" s="126"/>
      <c r="I127" s="106">
        <v>25</v>
      </c>
      <c r="J127" s="38"/>
      <c r="K127" s="109">
        <v>282364821.38</v>
      </c>
      <c r="L127" s="18">
        <v>40</v>
      </c>
      <c r="M127" s="20">
        <v>169418892.82799998</v>
      </c>
      <c r="N127" s="38">
        <v>169418892.82799998</v>
      </c>
      <c r="O127" s="29">
        <v>75000000</v>
      </c>
      <c r="P127" s="107" t="s">
        <v>40</v>
      </c>
    </row>
    <row r="128">
      <c r="A128" s="200">
        <v>127</v>
      </c>
      <c r="B128" s="160">
        <v>45636</v>
      </c>
      <c r="C128" s="36" t="s">
        <v>293</v>
      </c>
      <c r="D128" s="28" t="s">
        <v>294</v>
      </c>
      <c r="E128" s="106">
        <v>16126803</v>
      </c>
      <c r="F128" s="107">
        <v>16126862</v>
      </c>
      <c r="G128" s="23" t="s">
        <v>36</v>
      </c>
      <c r="H128" s="24">
        <v>20042000</v>
      </c>
      <c r="I128" s="16">
        <v>25</v>
      </c>
      <c r="J128" s="24">
        <v>15031500</v>
      </c>
      <c r="K128" s="126"/>
      <c r="L128" s="126"/>
      <c r="M128" s="126"/>
      <c r="N128" s="24">
        <v>15031500</v>
      </c>
      <c r="O128" s="24">
        <v>8000000</v>
      </c>
      <c r="P128" s="50" t="s">
        <v>40</v>
      </c>
    </row>
    <row r="129">
      <c r="A129" s="199">
        <v>128</v>
      </c>
      <c r="B129" s="160">
        <v>45636</v>
      </c>
      <c r="C129" s="116" t="s">
        <v>295</v>
      </c>
      <c r="D129" s="9" t="s">
        <v>296</v>
      </c>
      <c r="E129" s="7">
        <v>5496948</v>
      </c>
      <c r="F129" s="194"/>
      <c r="G129" s="7" t="s">
        <v>26</v>
      </c>
      <c r="H129" s="8">
        <v>30795200</v>
      </c>
      <c r="I129" s="6">
        <v>25</v>
      </c>
      <c r="J129" s="67">
        <v>23096400</v>
      </c>
      <c r="K129" s="6">
        <v>0</v>
      </c>
      <c r="L129" s="6">
        <v>50</v>
      </c>
      <c r="M129" s="8"/>
      <c r="N129" s="11">
        <v>23096400</v>
      </c>
      <c r="O129" s="102">
        <v>3000000</v>
      </c>
      <c r="P129" s="7" t="s">
        <v>40</v>
      </c>
    </row>
    <row r="130">
      <c r="A130" s="200">
        <v>129</v>
      </c>
      <c r="B130" s="160">
        <v>45636</v>
      </c>
      <c r="C130" s="22" t="s">
        <v>297</v>
      </c>
      <c r="D130" s="6" t="s">
        <v>298</v>
      </c>
      <c r="E130" s="7">
        <v>12681974</v>
      </c>
      <c r="F130" s="7">
        <v>12682063</v>
      </c>
      <c r="G130" s="7" t="s">
        <v>18</v>
      </c>
      <c r="H130" s="11">
        <v>37670941</v>
      </c>
      <c r="I130" s="6">
        <v>25</v>
      </c>
      <c r="J130" s="11">
        <v>28253205.75</v>
      </c>
      <c r="K130" s="11">
        <v>131559555</v>
      </c>
      <c r="L130" s="6">
        <v>25</v>
      </c>
      <c r="M130" s="67">
        <v>98669666.25</v>
      </c>
      <c r="N130" s="67">
        <v>126922872</v>
      </c>
      <c r="O130" s="67">
        <v>140000000</v>
      </c>
      <c r="P130" s="7" t="s">
        <v>40</v>
      </c>
      <c r="Q130" s="243"/>
      <c r="R130" s="243"/>
    </row>
    <row r="131">
      <c r="A131" s="200">
        <v>130</v>
      </c>
      <c r="B131" s="160">
        <v>45636</v>
      </c>
      <c r="C131" s="85" t="s">
        <v>299</v>
      </c>
      <c r="D131" s="28" t="s">
        <v>300</v>
      </c>
      <c r="E131" s="185">
        <v>17549507</v>
      </c>
      <c r="F131" s="185">
        <v>17549539</v>
      </c>
      <c r="G131" s="23" t="s">
        <v>18</v>
      </c>
      <c r="H131" s="24"/>
      <c r="I131" s="16">
        <v>25</v>
      </c>
      <c r="J131" s="24"/>
      <c r="K131" s="11">
        <v>133407643</v>
      </c>
      <c r="L131" s="16">
        <v>25</v>
      </c>
      <c r="M131" s="24">
        <v>100055732.25</v>
      </c>
      <c r="N131" s="11">
        <v>100055732.25</v>
      </c>
      <c r="O131" s="29">
        <v>50000000</v>
      </c>
      <c r="P131" s="126"/>
    </row>
    <row r="132">
      <c r="A132" s="199">
        <v>131</v>
      </c>
      <c r="B132" s="160">
        <v>45636</v>
      </c>
      <c r="C132" s="22" t="s">
        <v>301</v>
      </c>
      <c r="D132" s="6" t="s">
        <v>302</v>
      </c>
      <c r="E132" s="7">
        <v>10600364</v>
      </c>
      <c r="F132" s="7">
        <v>10600415</v>
      </c>
      <c r="G132" s="7" t="s">
        <v>18</v>
      </c>
      <c r="H132" s="11">
        <v>8423488</v>
      </c>
      <c r="I132" s="6">
        <v>25</v>
      </c>
      <c r="J132" s="11">
        <v>6317616</v>
      </c>
      <c r="K132" s="11">
        <v>141610430</v>
      </c>
      <c r="L132" s="6">
        <v>25</v>
      </c>
      <c r="M132" s="11">
        <v>106207822.5</v>
      </c>
      <c r="N132" s="11">
        <v>112525438.5</v>
      </c>
      <c r="O132" s="11">
        <v>106000000</v>
      </c>
      <c r="P132" s="7" t="s">
        <v>40</v>
      </c>
      <c r="Q132" s="169"/>
    </row>
    <row r="133" ht="12" s="121" customFormat="1">
      <c r="A133" s="200">
        <v>132</v>
      </c>
      <c r="B133" s="160">
        <v>45636</v>
      </c>
      <c r="C133" s="70" t="s">
        <v>303</v>
      </c>
      <c r="D133" s="71" t="s">
        <v>304</v>
      </c>
      <c r="E133" s="23">
        <v>10297188</v>
      </c>
      <c r="F133" s="23">
        <v>10292951</v>
      </c>
      <c r="G133" s="94" t="s">
        <v>26</v>
      </c>
      <c r="H133" s="73">
        <v>11894441</v>
      </c>
      <c r="I133" s="72">
        <v>25</v>
      </c>
      <c r="J133" s="73">
        <v>8920830.75</v>
      </c>
      <c r="K133" s="73">
        <v>9497450</v>
      </c>
      <c r="L133" s="72">
        <v>50</v>
      </c>
      <c r="M133" s="73">
        <v>4748725</v>
      </c>
      <c r="N133" s="73">
        <v>13669555.75</v>
      </c>
      <c r="O133" s="73">
        <v>10000000</v>
      </c>
      <c r="P133" s="94" t="s">
        <v>40</v>
      </c>
      <c r="Q133" s="72"/>
      <c r="R133" s="160"/>
    </row>
    <row r="134">
      <c r="A134" s="200">
        <v>133</v>
      </c>
      <c r="B134" s="160">
        <v>45636</v>
      </c>
      <c r="C134" s="22" t="s">
        <v>305</v>
      </c>
      <c r="D134" s="6" t="s">
        <v>306</v>
      </c>
      <c r="E134" s="7">
        <v>3671119</v>
      </c>
      <c r="F134" s="7"/>
      <c r="G134" s="7" t="s">
        <v>307</v>
      </c>
      <c r="H134" s="11">
        <v>631493763.09</v>
      </c>
      <c r="I134" s="6">
        <v>15</v>
      </c>
      <c r="J134" s="11">
        <v>536769698.6265</v>
      </c>
      <c r="K134" s="11"/>
      <c r="L134" s="6">
        <v>15</v>
      </c>
      <c r="M134" s="11"/>
      <c r="N134" s="11">
        <v>536769698.6265</v>
      </c>
      <c r="O134" s="11">
        <v>500000000</v>
      </c>
      <c r="P134" s="7" t="s">
        <v>40</v>
      </c>
      <c r="Q134" s="134"/>
      <c r="R134" s="171"/>
    </row>
    <row r="135">
      <c r="A135" s="199">
        <v>134</v>
      </c>
      <c r="B135" s="160">
        <v>45636</v>
      </c>
      <c r="C135" s="5" t="s">
        <v>308</v>
      </c>
      <c r="D135" s="6" t="s">
        <v>309</v>
      </c>
      <c r="E135" s="244">
        <v>3447722</v>
      </c>
      <c r="F135" s="244"/>
      <c r="G135" s="244" t="s">
        <v>310</v>
      </c>
      <c r="H135" s="11">
        <v>81787000</v>
      </c>
      <c r="I135" s="202">
        <v>20</v>
      </c>
      <c r="J135" s="11">
        <v>65429600</v>
      </c>
      <c r="K135" s="236"/>
      <c r="L135" s="202">
        <v>20</v>
      </c>
      <c r="M135" s="236"/>
      <c r="N135" s="73">
        <v>65429600</v>
      </c>
      <c r="O135" s="67">
        <v>17500000</v>
      </c>
    </row>
    <row r="136">
      <c r="A136" s="200">
        <v>135</v>
      </c>
      <c r="B136" s="160">
        <v>45636</v>
      </c>
      <c r="C136" s="5" t="s">
        <v>308</v>
      </c>
      <c r="D136" s="6" t="s">
        <v>309</v>
      </c>
      <c r="E136" s="244">
        <v>6012221</v>
      </c>
      <c r="F136" s="244">
        <v>13411123</v>
      </c>
      <c r="G136" s="244" t="s">
        <v>310</v>
      </c>
      <c r="H136" s="11">
        <v>81787000</v>
      </c>
      <c r="I136" s="202">
        <v>20</v>
      </c>
      <c r="J136" s="11">
        <v>65429600</v>
      </c>
      <c r="K136" s="236"/>
      <c r="L136" s="202">
        <v>20</v>
      </c>
      <c r="M136" s="236"/>
      <c r="N136" s="73">
        <v>65429600</v>
      </c>
      <c r="O136" s="67">
        <v>17500000</v>
      </c>
    </row>
    <row r="137">
      <c r="A137" s="200">
        <v>136</v>
      </c>
      <c r="B137" s="160">
        <v>45636</v>
      </c>
      <c r="C137" s="22" t="s">
        <v>311</v>
      </c>
      <c r="D137" s="28" t="s">
        <v>312</v>
      </c>
      <c r="E137" s="185">
        <v>14886349</v>
      </c>
      <c r="F137" s="185">
        <v>14886355</v>
      </c>
      <c r="G137" s="7" t="s">
        <v>18</v>
      </c>
      <c r="H137" s="24">
        <v>27500000</v>
      </c>
      <c r="I137" s="16">
        <v>25</v>
      </c>
      <c r="J137" s="24">
        <v>20625000</v>
      </c>
      <c r="K137" s="24">
        <v>39500000</v>
      </c>
      <c r="L137" s="16">
        <v>25</v>
      </c>
      <c r="M137" s="20">
        <v>29625000</v>
      </c>
      <c r="N137" s="20">
        <v>50250000</v>
      </c>
      <c r="O137" s="25">
        <v>50000000</v>
      </c>
      <c r="P137" s="23" t="s">
        <v>40</v>
      </c>
    </row>
    <row r="138">
      <c r="A138" s="199">
        <v>137</v>
      </c>
      <c r="B138" s="160">
        <v>45636</v>
      </c>
      <c r="C138" s="40" t="s">
        <v>313</v>
      </c>
      <c r="D138" s="14" t="s">
        <v>314</v>
      </c>
      <c r="E138" s="192">
        <v>9086176</v>
      </c>
      <c r="F138" s="192">
        <v>9086206</v>
      </c>
      <c r="G138" s="77" t="s">
        <v>43</v>
      </c>
      <c r="H138" s="11">
        <v>87990105</v>
      </c>
      <c r="I138" s="134">
        <v>25</v>
      </c>
      <c r="J138" s="11">
        <v>65992578.75</v>
      </c>
      <c r="K138" s="11">
        <v>75504076</v>
      </c>
      <c r="L138" s="134">
        <v>40</v>
      </c>
      <c r="M138" s="11">
        <v>45302445.6</v>
      </c>
      <c r="N138" s="11">
        <v>111295024.35</v>
      </c>
      <c r="O138" s="11">
        <v>150000000</v>
      </c>
      <c r="P138" s="77" t="s">
        <v>40</v>
      </c>
    </row>
    <row r="139">
      <c r="A139" s="200">
        <v>138</v>
      </c>
      <c r="B139" s="160">
        <v>45636</v>
      </c>
      <c r="C139" s="12" t="s">
        <v>315</v>
      </c>
      <c r="D139" s="6" t="s">
        <v>316</v>
      </c>
      <c r="E139" s="7">
        <v>17173315</v>
      </c>
      <c r="F139" s="7">
        <v>17173368</v>
      </c>
      <c r="G139" s="7" t="s">
        <v>317</v>
      </c>
      <c r="H139" s="11">
        <v>36809773</v>
      </c>
      <c r="I139" s="6">
        <v>25</v>
      </c>
      <c r="J139" s="11">
        <v>27607329.75</v>
      </c>
      <c r="K139" s="11">
        <v>28538523.31</v>
      </c>
      <c r="L139" s="6">
        <v>25</v>
      </c>
      <c r="M139" s="11">
        <v>21403892.482499998</v>
      </c>
      <c r="N139" s="11">
        <v>49011222.2325</v>
      </c>
      <c r="O139" s="11">
        <v>25000000</v>
      </c>
      <c r="P139" s="7" t="s">
        <v>40</v>
      </c>
    </row>
    <row r="140" s="133" customFormat="1">
      <c r="A140" s="200">
        <v>139</v>
      </c>
      <c r="B140" s="160">
        <v>45636</v>
      </c>
      <c r="C140" s="30" t="s">
        <v>318</v>
      </c>
      <c r="D140" s="21" t="s">
        <v>319</v>
      </c>
      <c r="E140" s="245">
        <v>2600727</v>
      </c>
      <c r="F140" s="7">
        <v>2600728</v>
      </c>
      <c r="G140" s="7" t="s">
        <v>26</v>
      </c>
      <c r="H140" s="11">
        <v>8854308</v>
      </c>
      <c r="I140" s="6">
        <v>25</v>
      </c>
      <c r="J140" s="11">
        <v>6640731</v>
      </c>
      <c r="K140" s="11">
        <v>56671016</v>
      </c>
      <c r="L140" s="6">
        <v>50</v>
      </c>
      <c r="M140" s="11">
        <v>28335508</v>
      </c>
      <c r="N140" s="11">
        <v>34976239</v>
      </c>
      <c r="O140" s="11">
        <v>5500000</v>
      </c>
      <c r="P140" s="7" t="s">
        <v>40</v>
      </c>
      <c r="Q140" s="22"/>
      <c r="R140" s="125"/>
    </row>
    <row r="141" s="133" customFormat="1">
      <c r="A141" s="199">
        <v>140</v>
      </c>
      <c r="B141" s="160">
        <v>45636</v>
      </c>
      <c r="C141" s="30" t="s">
        <v>320</v>
      </c>
      <c r="D141" s="21" t="s">
        <v>321</v>
      </c>
      <c r="E141" s="246">
        <v>1754428</v>
      </c>
      <c r="F141" s="7">
        <v>1754482</v>
      </c>
      <c r="G141" s="7" t="s">
        <v>26</v>
      </c>
      <c r="H141" s="11">
        <v>2694907.15</v>
      </c>
      <c r="I141" s="6">
        <v>25</v>
      </c>
      <c r="J141" s="11">
        <v>2021180.3624999998</v>
      </c>
      <c r="K141" s="11">
        <v>3172359</v>
      </c>
      <c r="L141" s="6">
        <v>50</v>
      </c>
      <c r="M141" s="11">
        <v>1586179.5</v>
      </c>
      <c r="N141" s="11">
        <v>3607359.8625</v>
      </c>
      <c r="O141" s="11">
        <v>2400000</v>
      </c>
      <c r="P141" s="7" t="s">
        <v>40</v>
      </c>
      <c r="Q141" s="22"/>
      <c r="R141" s="125"/>
    </row>
    <row r="142">
      <c r="A142" s="200">
        <v>141</v>
      </c>
      <c r="B142" s="160">
        <v>45636</v>
      </c>
      <c r="C142" s="22" t="s">
        <v>322</v>
      </c>
      <c r="D142" s="6" t="s">
        <v>323</v>
      </c>
      <c r="E142" s="7">
        <v>9908747</v>
      </c>
      <c r="F142" s="7" t="s">
        <v>324</v>
      </c>
      <c r="G142" s="7" t="s">
        <v>22</v>
      </c>
      <c r="H142" s="11"/>
      <c r="I142" s="6"/>
      <c r="J142" s="11"/>
      <c r="K142" s="11"/>
      <c r="L142" s="6"/>
      <c r="M142" s="11"/>
      <c r="N142" s="11">
        <v>2493278000</v>
      </c>
      <c r="O142" s="11">
        <v>300000000</v>
      </c>
      <c r="P142" s="7" t="s">
        <v>37</v>
      </c>
      <c r="Q142" s="169"/>
      <c r="R142" s="176"/>
      <c r="U142" s="140"/>
    </row>
    <row r="143">
      <c r="A143" s="200">
        <v>142</v>
      </c>
      <c r="B143" s="160">
        <v>45636</v>
      </c>
      <c r="C143" s="22" t="s">
        <v>325</v>
      </c>
      <c r="D143" s="6" t="s">
        <v>326</v>
      </c>
      <c r="E143" s="7">
        <v>4333073</v>
      </c>
      <c r="F143" s="7">
        <v>6141958</v>
      </c>
      <c r="G143" s="7" t="s">
        <v>26</v>
      </c>
      <c r="H143" s="11">
        <v>6491981.71</v>
      </c>
      <c r="I143" s="6">
        <v>25</v>
      </c>
      <c r="J143" s="11">
        <v>4868986.2825</v>
      </c>
      <c r="K143" s="11">
        <v>4209534</v>
      </c>
      <c r="L143" s="6">
        <v>50</v>
      </c>
      <c r="M143" s="11">
        <v>2104767</v>
      </c>
      <c r="N143" s="11">
        <v>6973753.2825</v>
      </c>
      <c r="O143" s="11">
        <v>6500000</v>
      </c>
      <c r="P143" s="7" t="s">
        <v>40</v>
      </c>
      <c r="Q143" s="158"/>
      <c r="R143" s="159"/>
    </row>
    <row r="144">
      <c r="A144" s="199">
        <v>143</v>
      </c>
      <c r="B144" s="160">
        <v>45636</v>
      </c>
      <c r="C144" s="22" t="s">
        <v>327</v>
      </c>
      <c r="D144" s="6" t="s">
        <v>328</v>
      </c>
      <c r="E144" s="7">
        <v>6983374</v>
      </c>
      <c r="F144" s="7">
        <v>6983383</v>
      </c>
      <c r="G144" s="7" t="s">
        <v>43</v>
      </c>
      <c r="H144" s="11">
        <v>30038383</v>
      </c>
      <c r="I144" s="6">
        <v>25</v>
      </c>
      <c r="J144" s="11">
        <v>22528787.25</v>
      </c>
      <c r="K144" s="11">
        <v>31282013</v>
      </c>
      <c r="L144" s="6">
        <v>40</v>
      </c>
      <c r="M144" s="11">
        <v>18769207.8</v>
      </c>
      <c r="N144" s="11">
        <v>41297995.05</v>
      </c>
      <c r="O144" s="11">
        <v>10000000</v>
      </c>
      <c r="P144" s="7" t="s">
        <v>40</v>
      </c>
      <c r="Q144" s="169"/>
      <c r="R144" s="171"/>
      <c r="U144" s="140"/>
    </row>
    <row r="145">
      <c r="A145" s="200">
        <v>144</v>
      </c>
      <c r="B145" s="160">
        <v>45636</v>
      </c>
      <c r="C145" s="108" t="s">
        <v>329</v>
      </c>
      <c r="D145" s="9" t="s">
        <v>330</v>
      </c>
      <c r="E145" s="189">
        <v>12937804</v>
      </c>
      <c r="F145" s="189">
        <v>12937868</v>
      </c>
      <c r="G145" s="7" t="s">
        <v>43</v>
      </c>
      <c r="H145" s="8">
        <v>21469939</v>
      </c>
      <c r="I145" s="6">
        <v>25</v>
      </c>
      <c r="J145" s="11">
        <v>16102454.25</v>
      </c>
      <c r="K145" s="11">
        <v>6385878</v>
      </c>
      <c r="L145" s="6">
        <v>40</v>
      </c>
      <c r="M145" s="11">
        <v>3831526.8</v>
      </c>
      <c r="N145" s="11">
        <v>19933981.05</v>
      </c>
      <c r="O145" s="93">
        <v>16000000</v>
      </c>
      <c r="P145" s="126"/>
    </row>
    <row r="146">
      <c r="A146" s="200">
        <v>145</v>
      </c>
      <c r="B146" s="160">
        <v>45636</v>
      </c>
      <c r="C146" s="85" t="s">
        <v>331</v>
      </c>
      <c r="D146" s="28" t="s">
        <v>332</v>
      </c>
      <c r="E146" s="63">
        <v>17785197</v>
      </c>
      <c r="F146" s="63">
        <v>17785212</v>
      </c>
      <c r="G146" s="23" t="s">
        <v>92</v>
      </c>
      <c r="H146" s="56"/>
      <c r="I146" s="106">
        <v>25</v>
      </c>
      <c r="J146" s="56"/>
      <c r="K146" s="56">
        <v>134408033.25</v>
      </c>
      <c r="L146" s="106">
        <v>25</v>
      </c>
      <c r="M146" s="56">
        <v>100806024.9375</v>
      </c>
      <c r="N146" s="38">
        <v>100806024.9375</v>
      </c>
      <c r="O146" s="29">
        <v>100000000</v>
      </c>
    </row>
    <row r="147">
      <c r="A147" s="199">
        <v>146</v>
      </c>
      <c r="B147" s="160">
        <v>45636</v>
      </c>
      <c r="C147" s="40" t="s">
        <v>333</v>
      </c>
      <c r="D147" s="28" t="s">
        <v>334</v>
      </c>
      <c r="E147" s="23">
        <v>17440648</v>
      </c>
      <c r="F147" s="23">
        <v>17440834</v>
      </c>
      <c r="G147" s="7" t="s">
        <v>26</v>
      </c>
      <c r="H147" s="24">
        <v>6835905</v>
      </c>
      <c r="I147" s="16">
        <v>25</v>
      </c>
      <c r="J147" s="38">
        <v>5126928.75</v>
      </c>
      <c r="K147" s="11">
        <v>6664839.56</v>
      </c>
      <c r="L147" s="106" t="s">
        <v>335</v>
      </c>
      <c r="M147" s="20">
        <v>3332419.78</v>
      </c>
      <c r="N147" s="11">
        <v>8459348.53</v>
      </c>
      <c r="O147" s="29">
        <v>7000000</v>
      </c>
      <c r="P147" s="119" t="s">
        <v>40</v>
      </c>
    </row>
    <row r="148">
      <c r="A148" s="200">
        <v>147</v>
      </c>
      <c r="B148" s="160">
        <v>45636</v>
      </c>
      <c r="C148" s="40" t="s">
        <v>336</v>
      </c>
      <c r="D148" s="14" t="s">
        <v>337</v>
      </c>
      <c r="E148" s="190">
        <v>16558024</v>
      </c>
      <c r="F148" s="190">
        <v>16560605</v>
      </c>
      <c r="G148" s="107" t="s">
        <v>26</v>
      </c>
      <c r="H148" s="55">
        <v>14848330</v>
      </c>
      <c r="I148" s="16">
        <v>25</v>
      </c>
      <c r="J148" s="38">
        <v>11136247.5</v>
      </c>
      <c r="K148" s="55">
        <v>26644178.9</v>
      </c>
      <c r="L148" s="16">
        <v>50</v>
      </c>
      <c r="M148" s="20">
        <v>13322089.45</v>
      </c>
      <c r="N148" s="11">
        <v>24458336.95</v>
      </c>
      <c r="O148" s="247">
        <v>19000000</v>
      </c>
      <c r="P148" s="126"/>
      <c r="Q148" s="238"/>
      <c r="R148" s="238"/>
    </row>
    <row r="149">
      <c r="A149" s="200">
        <v>148</v>
      </c>
      <c r="B149" s="160">
        <v>45636</v>
      </c>
      <c r="C149" s="19" t="s">
        <v>338</v>
      </c>
      <c r="D149" s="42" t="s">
        <v>339</v>
      </c>
      <c r="E149" s="44">
        <v>15901876</v>
      </c>
      <c r="F149" s="44">
        <v>15901435</v>
      </c>
      <c r="G149" s="106" t="s">
        <v>22</v>
      </c>
      <c r="H149" s="126"/>
      <c r="I149" s="126"/>
      <c r="J149" s="126"/>
      <c r="K149" s="126"/>
      <c r="L149" s="126"/>
      <c r="M149" s="126"/>
      <c r="N149" s="54">
        <v>30000000</v>
      </c>
      <c r="O149" s="54">
        <v>30000000</v>
      </c>
      <c r="P149" s="126"/>
    </row>
    <row r="150">
      <c r="A150" s="199">
        <v>149</v>
      </c>
      <c r="B150" s="160">
        <v>45636</v>
      </c>
      <c r="C150" s="22" t="s">
        <v>340</v>
      </c>
      <c r="D150" s="6" t="s">
        <v>341</v>
      </c>
      <c r="E150" s="7">
        <v>9391417</v>
      </c>
      <c r="F150" s="7">
        <v>9391427</v>
      </c>
      <c r="G150" s="7" t="s">
        <v>18</v>
      </c>
      <c r="H150" s="11">
        <f>1966685138.29*51.14/100</f>
        <v>1005762779.721506</v>
      </c>
      <c r="I150" s="6">
        <v>25</v>
      </c>
      <c r="J150" s="11">
        <v>754322084.7911295</v>
      </c>
      <c r="K150" s="11">
        <f>32909900*51.14/100</f>
        <v>16830122.86</v>
      </c>
      <c r="L150" s="6">
        <v>25</v>
      </c>
      <c r="M150" s="11">
        <v>12622592.145</v>
      </c>
      <c r="N150" s="11">
        <v>766944676.9361295</v>
      </c>
      <c r="O150" s="11">
        <v>432319000</v>
      </c>
      <c r="P150" s="7" t="s">
        <v>40</v>
      </c>
      <c r="Q150" s="134"/>
      <c r="R150" s="248"/>
      <c r="U150" s="0" t="s">
        <v>342</v>
      </c>
    </row>
    <row r="151" s="132" customFormat="1">
      <c r="A151" s="200">
        <v>150</v>
      </c>
      <c r="B151" s="160">
        <v>45636</v>
      </c>
      <c r="C151" s="87" t="s">
        <v>343</v>
      </c>
      <c r="D151" s="80" t="s">
        <v>344</v>
      </c>
      <c r="E151" s="81">
        <v>4370269</v>
      </c>
      <c r="F151" s="81">
        <v>6871222</v>
      </c>
      <c r="G151" s="81" t="s">
        <v>18</v>
      </c>
      <c r="H151" s="83">
        <v>73680150</v>
      </c>
      <c r="I151" s="82">
        <v>25</v>
      </c>
      <c r="J151" s="83">
        <v>55260112.5</v>
      </c>
      <c r="K151" s="83">
        <v>55260112</v>
      </c>
      <c r="L151" s="82">
        <v>25</v>
      </c>
      <c r="M151" s="83">
        <v>41445084</v>
      </c>
      <c r="N151" s="83">
        <v>96705196.5</v>
      </c>
      <c r="O151" s="83">
        <v>80000000</v>
      </c>
      <c r="P151" s="81" t="s">
        <v>40</v>
      </c>
    </row>
    <row r="152">
      <c r="A152" s="200">
        <v>151</v>
      </c>
      <c r="B152" s="160">
        <v>45636</v>
      </c>
      <c r="C152" s="88" t="s">
        <v>345</v>
      </c>
      <c r="D152" s="89" t="s">
        <v>346</v>
      </c>
      <c r="E152" s="90">
        <v>7872840</v>
      </c>
      <c r="F152" s="90">
        <v>4374116</v>
      </c>
      <c r="G152" s="90" t="s">
        <v>18</v>
      </c>
      <c r="H152" s="91">
        <v>38111400</v>
      </c>
      <c r="I152" s="92">
        <v>25</v>
      </c>
      <c r="J152" s="91">
        <v>28583550</v>
      </c>
      <c r="K152" s="91">
        <v>137246686</v>
      </c>
      <c r="L152" s="92">
        <v>25</v>
      </c>
      <c r="M152" s="91">
        <v>102935014.5</v>
      </c>
      <c r="N152" s="142">
        <v>131518564.5</v>
      </c>
      <c r="O152" s="142">
        <v>100000000</v>
      </c>
      <c r="P152" s="90" t="s">
        <v>40</v>
      </c>
      <c r="Q152" s="178"/>
      <c r="R152" s="179"/>
    </row>
    <row r="153">
      <c r="A153" s="199">
        <v>152</v>
      </c>
      <c r="B153" s="160">
        <v>45636</v>
      </c>
      <c r="C153" s="88" t="s">
        <v>347</v>
      </c>
      <c r="D153" s="89" t="s">
        <v>348</v>
      </c>
      <c r="E153" s="90">
        <v>4374363</v>
      </c>
      <c r="F153" s="90">
        <v>4374369</v>
      </c>
      <c r="G153" s="90" t="s">
        <v>18</v>
      </c>
      <c r="H153" s="151">
        <v>88900000</v>
      </c>
      <c r="I153" s="92">
        <v>25</v>
      </c>
      <c r="J153" s="91">
        <v>66675000</v>
      </c>
      <c r="K153" s="151">
        <v>78468250</v>
      </c>
      <c r="L153" s="92">
        <v>25</v>
      </c>
      <c r="M153" s="91">
        <v>58851187.5</v>
      </c>
      <c r="N153" s="91">
        <v>125526187.5</v>
      </c>
      <c r="O153" s="151">
        <v>125000000</v>
      </c>
      <c r="P153" s="90" t="s">
        <v>40</v>
      </c>
      <c r="Q153" s="178"/>
      <c r="R153" s="179"/>
    </row>
    <row r="154">
      <c r="A154" s="200">
        <v>153</v>
      </c>
      <c r="B154" s="160">
        <v>45636</v>
      </c>
      <c r="C154" s="41" t="s">
        <v>349</v>
      </c>
      <c r="D154" s="44" t="s">
        <v>350</v>
      </c>
      <c r="E154" s="50">
        <v>9522977</v>
      </c>
      <c r="F154" s="50">
        <v>9523013</v>
      </c>
      <c r="G154" s="50" t="s">
        <v>43</v>
      </c>
      <c r="H154" s="93">
        <v>9155064</v>
      </c>
      <c r="I154" s="44">
        <v>25</v>
      </c>
      <c r="J154" s="93">
        <v>6866298</v>
      </c>
      <c r="K154" s="93">
        <v>18278235</v>
      </c>
      <c r="L154" s="44">
        <v>40</v>
      </c>
      <c r="M154" s="93">
        <v>10966941</v>
      </c>
      <c r="N154" s="93">
        <v>17833239</v>
      </c>
      <c r="O154" s="93">
        <v>10000000</v>
      </c>
      <c r="P154" s="50" t="s">
        <v>40</v>
      </c>
      <c r="Q154" s="165"/>
      <c r="R154" s="172"/>
    </row>
    <row r="155">
      <c r="A155" s="200">
        <v>154</v>
      </c>
      <c r="B155" s="160">
        <v>45636</v>
      </c>
      <c r="C155" s="85" t="s">
        <v>351</v>
      </c>
      <c r="D155" s="28" t="s">
        <v>352</v>
      </c>
      <c r="E155" s="185">
        <v>15378636</v>
      </c>
      <c r="F155" s="185">
        <v>15378716</v>
      </c>
      <c r="G155" s="50" t="s">
        <v>26</v>
      </c>
      <c r="H155" s="24">
        <v>106158951</v>
      </c>
      <c r="I155" s="16">
        <v>25</v>
      </c>
      <c r="J155" s="24">
        <v>79619213.25</v>
      </c>
      <c r="K155" s="24"/>
      <c r="L155" s="31">
        <v>40</v>
      </c>
      <c r="M155" s="33"/>
      <c r="N155" s="68">
        <v>79619213.25</v>
      </c>
      <c r="O155" s="29">
        <v>70000000</v>
      </c>
      <c r="P155" s="23" t="s">
        <v>40</v>
      </c>
    </row>
    <row r="156">
      <c r="A156" s="199">
        <v>155</v>
      </c>
      <c r="B156" s="160">
        <v>45636</v>
      </c>
      <c r="C156" s="12" t="s">
        <v>353</v>
      </c>
      <c r="D156" s="16" t="s">
        <v>354</v>
      </c>
      <c r="E156" s="23">
        <v>14051202</v>
      </c>
      <c r="F156" s="23">
        <v>14103814</v>
      </c>
      <c r="G156" s="23" t="s">
        <v>26</v>
      </c>
      <c r="H156" s="25">
        <v>5032586.5</v>
      </c>
      <c r="I156" s="16">
        <v>25</v>
      </c>
      <c r="J156" s="25">
        <v>3774439.875</v>
      </c>
      <c r="K156" s="25">
        <v>13735148</v>
      </c>
      <c r="L156" s="16">
        <v>40</v>
      </c>
      <c r="M156" s="25">
        <v>8241088.8</v>
      </c>
      <c r="N156" s="25">
        <v>12015528.675</v>
      </c>
      <c r="O156" s="24">
        <v>5000000</v>
      </c>
      <c r="P156" s="23" t="s">
        <v>40</v>
      </c>
      <c r="Q156" s="126"/>
      <c r="R156" s="126"/>
    </row>
    <row r="157" s="138" customFormat="1">
      <c r="A157" s="200">
        <v>156</v>
      </c>
      <c r="B157" s="160">
        <v>45636</v>
      </c>
      <c r="C157" s="30" t="s">
        <v>355</v>
      </c>
      <c r="D157" s="31" t="s">
        <v>356</v>
      </c>
      <c r="E157" s="35">
        <v>6047922</v>
      </c>
      <c r="F157" s="35">
        <v>6047932</v>
      </c>
      <c r="G157" s="35" t="s">
        <v>18</v>
      </c>
      <c r="H157" s="20">
        <v>16601156</v>
      </c>
      <c r="I157" s="18">
        <v>25</v>
      </c>
      <c r="J157" s="20">
        <v>12450867</v>
      </c>
      <c r="K157" s="20">
        <v>763010</v>
      </c>
      <c r="L157" s="18">
        <v>25</v>
      </c>
      <c r="M157" s="20">
        <v>572257.5</v>
      </c>
      <c r="N157" s="20">
        <v>13023124.5</v>
      </c>
      <c r="O157" s="20">
        <v>13000000</v>
      </c>
      <c r="P157" s="35" t="s">
        <v>72</v>
      </c>
      <c r="Q157" s="166"/>
      <c r="R157" s="167"/>
      <c r="S157" s="138" t="s">
        <v>357</v>
      </c>
      <c r="U157" s="139"/>
    </row>
    <row r="158" ht="11.25" customHeight="1" s="121" customFormat="1">
      <c r="A158" s="200">
        <v>157</v>
      </c>
      <c r="B158" s="160">
        <v>45636</v>
      </c>
      <c r="C158" s="74" t="s">
        <v>358</v>
      </c>
      <c r="D158" s="28" t="s">
        <v>359</v>
      </c>
      <c r="E158" s="63">
        <v>15908858</v>
      </c>
      <c r="F158" s="63">
        <v>15909337</v>
      </c>
      <c r="G158" s="7" t="s">
        <v>18</v>
      </c>
      <c r="H158" s="29">
        <v>494779730.78</v>
      </c>
      <c r="I158" s="6">
        <v>25</v>
      </c>
      <c r="J158" s="11">
        <v>371084798.085</v>
      </c>
      <c r="K158" s="86">
        <v>140291867</v>
      </c>
      <c r="L158" s="6">
        <v>25</v>
      </c>
      <c r="M158" s="11">
        <v>105218900.25</v>
      </c>
      <c r="N158" s="11">
        <v>476303698.335</v>
      </c>
      <c r="O158" s="11">
        <v>90000000</v>
      </c>
      <c r="P158" s="63"/>
      <c r="Q158" s="36"/>
      <c r="R158" s="173"/>
      <c r="U158" s="137"/>
    </row>
    <row r="159">
      <c r="A159" s="199">
        <v>158</v>
      </c>
      <c r="B159" s="160">
        <v>45636</v>
      </c>
      <c r="C159" s="22" t="s">
        <v>360</v>
      </c>
      <c r="D159" s="6" t="s">
        <v>361</v>
      </c>
      <c r="E159" s="7">
        <v>13956390</v>
      </c>
      <c r="F159" s="7">
        <v>13956404</v>
      </c>
      <c r="G159" s="7" t="s">
        <v>18</v>
      </c>
      <c r="H159" s="11">
        <v>101667953.29</v>
      </c>
      <c r="I159" s="44">
        <v>25</v>
      </c>
      <c r="J159" s="11">
        <v>76250964.9675</v>
      </c>
      <c r="K159" s="11">
        <v>237791136</v>
      </c>
      <c r="L159" s="44">
        <v>25</v>
      </c>
      <c r="M159" s="11">
        <v>178343352</v>
      </c>
      <c r="N159" s="11">
        <v>254594316.9675</v>
      </c>
      <c r="O159" s="11">
        <v>100000000</v>
      </c>
      <c r="P159" s="7" t="s">
        <v>40</v>
      </c>
      <c r="Q159" s="126"/>
      <c r="R159" s="126"/>
    </row>
    <row r="160">
      <c r="A160" s="200">
        <v>159</v>
      </c>
      <c r="B160" s="160">
        <v>45636</v>
      </c>
      <c r="C160" s="22" t="s">
        <v>362</v>
      </c>
      <c r="D160" s="6" t="s">
        <v>363</v>
      </c>
      <c r="E160" s="7">
        <v>10016013</v>
      </c>
      <c r="F160" s="7">
        <v>10016062</v>
      </c>
      <c r="G160" s="7" t="s">
        <v>26</v>
      </c>
      <c r="H160" s="11">
        <v>52915655</v>
      </c>
      <c r="I160" s="6">
        <v>25</v>
      </c>
      <c r="J160" s="20">
        <v>39686741.25</v>
      </c>
      <c r="K160" s="20">
        <v>8466373</v>
      </c>
      <c r="L160" s="18">
        <v>50</v>
      </c>
      <c r="M160" s="20">
        <v>4233186.5</v>
      </c>
      <c r="N160" s="11">
        <v>43919927.75</v>
      </c>
      <c r="O160" s="11">
        <v>38700000</v>
      </c>
      <c r="P160" s="23" t="s">
        <v>40</v>
      </c>
      <c r="Q160" s="158"/>
      <c r="R160" s="159"/>
    </row>
    <row r="161">
      <c r="A161" s="200">
        <v>160</v>
      </c>
      <c r="B161" s="160">
        <v>45636</v>
      </c>
      <c r="C161" s="40" t="s">
        <v>364</v>
      </c>
      <c r="D161" s="14" t="s">
        <v>365</v>
      </c>
      <c r="E161" s="23">
        <v>5446580</v>
      </c>
      <c r="F161" s="23">
        <v>6984538</v>
      </c>
      <c r="G161" s="23" t="s">
        <v>26</v>
      </c>
      <c r="H161" s="55">
        <v>1874340</v>
      </c>
      <c r="I161" s="16">
        <v>25</v>
      </c>
      <c r="J161" s="55">
        <v>1405755</v>
      </c>
      <c r="K161" s="55">
        <v>1196924</v>
      </c>
      <c r="L161" s="16">
        <v>50</v>
      </c>
      <c r="M161" s="84">
        <v>598462</v>
      </c>
      <c r="N161" s="55">
        <v>2004217</v>
      </c>
      <c r="O161" s="55">
        <v>2000000</v>
      </c>
      <c r="P161" s="23" t="s">
        <v>29</v>
      </c>
    </row>
    <row r="162" ht="12" s="121" customFormat="1">
      <c r="A162" s="199">
        <v>161</v>
      </c>
      <c r="B162" s="160">
        <v>45636</v>
      </c>
      <c r="C162" s="40" t="s">
        <v>366</v>
      </c>
      <c r="D162" s="14" t="s">
        <v>367</v>
      </c>
      <c r="E162" s="23">
        <v>9320710</v>
      </c>
      <c r="F162" s="23">
        <v>9320955</v>
      </c>
      <c r="G162" s="23" t="s">
        <v>26</v>
      </c>
      <c r="H162" s="17">
        <v>144162321</v>
      </c>
      <c r="I162" s="16">
        <v>25</v>
      </c>
      <c r="J162" s="17">
        <v>108121740.75</v>
      </c>
      <c r="K162" s="17">
        <v>44066840</v>
      </c>
      <c r="L162" s="16">
        <v>50</v>
      </c>
      <c r="M162" s="17">
        <v>22033420</v>
      </c>
      <c r="N162" s="17">
        <v>130155160.75</v>
      </c>
      <c r="O162" s="17">
        <v>80000000</v>
      </c>
      <c r="P162" s="23" t="s">
        <v>40</v>
      </c>
      <c r="Q162" s="7"/>
      <c r="R162" s="14"/>
    </row>
    <row r="163">
      <c r="A163" s="200">
        <v>162</v>
      </c>
      <c r="B163" s="160">
        <v>45636</v>
      </c>
      <c r="C163" s="53" t="s">
        <v>368</v>
      </c>
      <c r="D163" s="14" t="s">
        <v>369</v>
      </c>
      <c r="E163" s="184">
        <v>16566976</v>
      </c>
      <c r="F163" s="184">
        <v>16566838</v>
      </c>
      <c r="G163" s="7" t="s">
        <v>18</v>
      </c>
      <c r="H163" s="109">
        <v>11785000</v>
      </c>
      <c r="I163" s="16">
        <v>25</v>
      </c>
      <c r="J163" s="24">
        <v>8838750</v>
      </c>
      <c r="K163" s="109">
        <v>91200000</v>
      </c>
      <c r="L163" s="16">
        <v>25</v>
      </c>
      <c r="M163" s="24">
        <v>68400000</v>
      </c>
      <c r="N163" s="73">
        <v>77238750</v>
      </c>
      <c r="O163" s="11">
        <v>40000000</v>
      </c>
    </row>
    <row r="164">
      <c r="A164" s="200">
        <v>163</v>
      </c>
      <c r="B164" s="160">
        <v>45636</v>
      </c>
      <c r="C164" s="5" t="s">
        <v>370</v>
      </c>
      <c r="D164" s="106" t="s">
        <v>371</v>
      </c>
      <c r="E164" s="107">
        <v>1414276</v>
      </c>
      <c r="F164" s="107">
        <v>3659126</v>
      </c>
      <c r="G164" s="107" t="s">
        <v>26</v>
      </c>
      <c r="H164" s="38">
        <v>5227320</v>
      </c>
      <c r="I164" s="106">
        <v>25</v>
      </c>
      <c r="J164" s="38">
        <v>3920490</v>
      </c>
      <c r="K164" s="109">
        <v>129757012.83</v>
      </c>
      <c r="L164" s="106">
        <v>50</v>
      </c>
      <c r="M164" s="84">
        <v>64878506.415</v>
      </c>
      <c r="N164" s="38">
        <v>68798996.41499999</v>
      </c>
      <c r="O164" s="29">
        <v>20000000</v>
      </c>
      <c r="P164" s="107" t="s">
        <v>40</v>
      </c>
      <c r="Q164" s="158"/>
      <c r="R164" s="159"/>
    </row>
    <row r="165">
      <c r="A165" s="199">
        <v>164</v>
      </c>
      <c r="B165" s="160">
        <v>45636</v>
      </c>
      <c r="C165" s="12" t="s">
        <v>372</v>
      </c>
      <c r="D165" s="16" t="s">
        <v>373</v>
      </c>
      <c r="E165" s="23">
        <v>8747283</v>
      </c>
      <c r="F165" s="194"/>
      <c r="G165" s="23" t="s">
        <v>36</v>
      </c>
      <c r="H165" s="25">
        <v>10442102.17</v>
      </c>
      <c r="I165" s="126"/>
      <c r="J165" s="25">
        <v>7831576.6274999995</v>
      </c>
      <c r="K165" s="126"/>
      <c r="L165" s="126"/>
      <c r="M165" s="126"/>
      <c r="N165" s="25">
        <v>7831576.6274999995</v>
      </c>
      <c r="O165" s="26">
        <v>7500000</v>
      </c>
      <c r="P165" s="126"/>
    </row>
    <row r="166">
      <c r="A166" s="200">
        <v>165</v>
      </c>
      <c r="B166" s="160">
        <v>45636</v>
      </c>
      <c r="C166" s="5" t="s">
        <v>374</v>
      </c>
      <c r="D166" s="106" t="s">
        <v>375</v>
      </c>
      <c r="E166" s="107">
        <v>3385536</v>
      </c>
      <c r="F166" s="107"/>
      <c r="G166" s="107" t="s">
        <v>36</v>
      </c>
      <c r="H166" s="38">
        <v>94472630.92</v>
      </c>
      <c r="I166" s="106">
        <v>25</v>
      </c>
      <c r="J166" s="38">
        <v>70854473.19</v>
      </c>
      <c r="K166" s="109"/>
      <c r="L166" s="106"/>
      <c r="M166" s="84"/>
      <c r="N166" s="38">
        <v>70854473.19</v>
      </c>
      <c r="O166" s="29">
        <v>50000000</v>
      </c>
      <c r="P166" s="5" t="s">
        <v>37</v>
      </c>
      <c r="Q166" s="158"/>
      <c r="R166" s="159"/>
    </row>
    <row r="167">
      <c r="A167" s="200">
        <v>166</v>
      </c>
      <c r="B167" s="160">
        <v>45636</v>
      </c>
      <c r="C167" s="108" t="s">
        <v>376</v>
      </c>
      <c r="D167" s="28" t="s">
        <v>377</v>
      </c>
      <c r="E167" s="192">
        <v>8454376</v>
      </c>
      <c r="F167" s="192"/>
      <c r="G167" s="77" t="s">
        <v>36</v>
      </c>
      <c r="H167" s="25">
        <v>132923390</v>
      </c>
      <c r="I167" s="114">
        <v>25</v>
      </c>
      <c r="J167" s="24">
        <v>99692542.5</v>
      </c>
      <c r="K167" s="126"/>
      <c r="L167" s="126"/>
      <c r="M167" s="126"/>
      <c r="N167" s="26">
        <v>99692542.5</v>
      </c>
      <c r="O167" s="11">
        <v>120000000</v>
      </c>
    </row>
    <row r="168" ht="12" s="128" customFormat="1">
      <c r="A168" s="199">
        <v>167</v>
      </c>
      <c r="B168" s="160">
        <v>45636</v>
      </c>
      <c r="C168" s="74" t="s">
        <v>378</v>
      </c>
      <c r="D168" s="42" t="s">
        <v>379</v>
      </c>
      <c r="E168" s="50">
        <v>7487137</v>
      </c>
      <c r="F168" s="50">
        <v>9193451</v>
      </c>
      <c r="G168" s="50" t="s">
        <v>255</v>
      </c>
      <c r="H168" s="54">
        <v>70345608</v>
      </c>
      <c r="I168" s="44">
        <v>25</v>
      </c>
      <c r="J168" s="54">
        <v>52759206</v>
      </c>
      <c r="K168" s="54">
        <v>36738779</v>
      </c>
      <c r="L168" s="44">
        <v>30</v>
      </c>
      <c r="M168" s="54">
        <v>25717145.299999997</v>
      </c>
      <c r="N168" s="54">
        <v>78476351.3</v>
      </c>
      <c r="O168" s="54">
        <v>75000000</v>
      </c>
      <c r="P168" s="50" t="s">
        <v>29</v>
      </c>
      <c r="Q168" s="41"/>
      <c r="R168" s="42"/>
      <c r="U168" s="141"/>
      <c r="V168" s="121"/>
    </row>
    <row r="169">
      <c r="A169" s="200">
        <v>168</v>
      </c>
      <c r="B169" s="160">
        <v>45636</v>
      </c>
      <c r="C169" s="12" t="s">
        <v>380</v>
      </c>
      <c r="D169" s="6" t="s">
        <v>381</v>
      </c>
      <c r="E169" s="7">
        <v>8377166</v>
      </c>
      <c r="F169" s="7">
        <v>8377173</v>
      </c>
      <c r="G169" s="7" t="s">
        <v>43</v>
      </c>
      <c r="H169" s="11">
        <v>56713558</v>
      </c>
      <c r="I169" s="6">
        <v>25</v>
      </c>
      <c r="J169" s="11">
        <v>42535168.5</v>
      </c>
      <c r="K169" s="11">
        <v>33419488</v>
      </c>
      <c r="L169" s="6">
        <v>40</v>
      </c>
      <c r="M169" s="11">
        <v>20051692.8</v>
      </c>
      <c r="N169" s="11">
        <v>62586861.3</v>
      </c>
      <c r="O169" s="11">
        <v>27000000</v>
      </c>
      <c r="P169" s="7" t="s">
        <v>40</v>
      </c>
      <c r="Q169" s="7"/>
      <c r="R169" s="171"/>
      <c r="U169" s="140"/>
    </row>
    <row r="170">
      <c r="A170" s="200">
        <v>169</v>
      </c>
      <c r="B170" s="160">
        <v>45636</v>
      </c>
      <c r="C170" s="30" t="s">
        <v>382</v>
      </c>
      <c r="D170" s="42" t="s">
        <v>383</v>
      </c>
      <c r="E170" s="50">
        <v>5909232</v>
      </c>
      <c r="F170" s="50">
        <v>5909244</v>
      </c>
      <c r="G170" s="50" t="s">
        <v>26</v>
      </c>
      <c r="H170" s="78">
        <v>42588428</v>
      </c>
      <c r="I170" s="44">
        <v>25</v>
      </c>
      <c r="J170" s="78">
        <v>31941321</v>
      </c>
      <c r="K170" s="78">
        <v>38385764</v>
      </c>
      <c r="L170" s="44">
        <v>50</v>
      </c>
      <c r="M170" s="78">
        <v>19192882</v>
      </c>
      <c r="N170" s="78">
        <v>51134203</v>
      </c>
      <c r="O170" s="78">
        <v>45000000</v>
      </c>
      <c r="P170" s="50" t="s">
        <v>61</v>
      </c>
      <c r="Q170" s="169"/>
      <c r="R170" s="171"/>
    </row>
    <row r="171">
      <c r="A171" s="199">
        <v>170</v>
      </c>
      <c r="B171" s="160">
        <v>45636</v>
      </c>
      <c r="C171" s="30" t="s">
        <v>384</v>
      </c>
      <c r="D171" s="42" t="s">
        <v>385</v>
      </c>
      <c r="E171" s="50">
        <v>18289525</v>
      </c>
      <c r="F171" s="50">
        <v>18289603</v>
      </c>
      <c r="G171" s="7" t="s">
        <v>43</v>
      </c>
      <c r="H171" s="78">
        <v>100267391</v>
      </c>
      <c r="I171" s="44">
        <v>25</v>
      </c>
      <c r="J171" s="78">
        <v>75200543.25</v>
      </c>
      <c r="K171" s="78">
        <v>78823358</v>
      </c>
      <c r="L171" s="6">
        <v>40</v>
      </c>
      <c r="M171" s="11">
        <v>47294014.8</v>
      </c>
      <c r="N171" s="38">
        <v>122494558.05</v>
      </c>
      <c r="O171" s="11">
        <v>120000000</v>
      </c>
    </row>
    <row r="172">
      <c r="A172" s="200">
        <v>171</v>
      </c>
      <c r="B172" s="160">
        <v>45636</v>
      </c>
      <c r="C172" s="116" t="s">
        <v>386</v>
      </c>
      <c r="D172" s="9" t="s">
        <v>387</v>
      </c>
      <c r="E172" s="189">
        <v>10111028</v>
      </c>
      <c r="F172" s="189">
        <v>10111215</v>
      </c>
      <c r="G172" s="7" t="s">
        <v>26</v>
      </c>
      <c r="H172" s="8">
        <v>33604684.98</v>
      </c>
      <c r="I172" s="6">
        <v>25</v>
      </c>
      <c r="J172" s="11">
        <v>25203513.735</v>
      </c>
      <c r="K172" s="25">
        <v>12371709</v>
      </c>
      <c r="L172" s="6">
        <v>50</v>
      </c>
      <c r="M172" s="11">
        <v>6185854.5</v>
      </c>
      <c r="N172" s="11">
        <v>31389368.235</v>
      </c>
      <c r="O172" s="20">
        <v>10000000</v>
      </c>
      <c r="P172" s="7" t="s">
        <v>40</v>
      </c>
    </row>
    <row r="173">
      <c r="A173" s="200">
        <v>172</v>
      </c>
      <c r="B173" s="160">
        <v>45636</v>
      </c>
      <c r="C173" s="85" t="s">
        <v>388</v>
      </c>
      <c r="D173" s="14" t="s">
        <v>389</v>
      </c>
      <c r="E173" s="23">
        <v>10320435</v>
      </c>
      <c r="F173" s="23">
        <v>10320466</v>
      </c>
      <c r="G173" s="23" t="s">
        <v>26</v>
      </c>
      <c r="H173" s="86">
        <v>3400000</v>
      </c>
      <c r="I173" s="16">
        <v>25</v>
      </c>
      <c r="J173" s="55">
        <v>2550000</v>
      </c>
      <c r="K173" s="86">
        <v>22500000</v>
      </c>
      <c r="L173" s="58">
        <v>50</v>
      </c>
      <c r="M173" s="56">
        <v>11250000</v>
      </c>
      <c r="N173" s="55">
        <v>13800000</v>
      </c>
      <c r="O173" s="56">
        <v>2500000</v>
      </c>
      <c r="P173" s="23" t="s">
        <v>40</v>
      </c>
      <c r="Q173" s="168"/>
      <c r="R173" s="126"/>
    </row>
    <row r="174">
      <c r="A174" s="199">
        <v>173</v>
      </c>
      <c r="B174" s="160">
        <v>45636</v>
      </c>
      <c r="C174" s="5" t="s">
        <v>390</v>
      </c>
      <c r="D174" s="9" t="s">
        <v>391</v>
      </c>
      <c r="E174" s="189">
        <v>4326465</v>
      </c>
      <c r="F174" s="189">
        <v>4326541</v>
      </c>
      <c r="G174" s="7" t="s">
        <v>43</v>
      </c>
      <c r="H174" s="11">
        <v>8430254</v>
      </c>
      <c r="I174" s="9">
        <v>25</v>
      </c>
      <c r="J174" s="11">
        <v>6322690.5</v>
      </c>
      <c r="K174" s="11">
        <v>2995880</v>
      </c>
      <c r="L174" s="6">
        <v>40</v>
      </c>
      <c r="M174" s="11">
        <v>1797528</v>
      </c>
      <c r="N174" s="25">
        <v>8120218.5</v>
      </c>
      <c r="O174" s="11">
        <v>7000000</v>
      </c>
      <c r="P174" s="23" t="s">
        <v>40</v>
      </c>
    </row>
    <row r="175">
      <c r="A175" s="200">
        <v>174</v>
      </c>
      <c r="B175" s="160">
        <v>45636</v>
      </c>
      <c r="C175" s="74" t="s">
        <v>392</v>
      </c>
      <c r="D175" s="14" t="s">
        <v>393</v>
      </c>
      <c r="E175" s="190">
        <v>13837532</v>
      </c>
      <c r="F175" s="23">
        <v>13837538</v>
      </c>
      <c r="G175" s="23" t="s">
        <v>43</v>
      </c>
      <c r="H175" s="55">
        <v>1736213</v>
      </c>
      <c r="I175" s="16">
        <v>25</v>
      </c>
      <c r="J175" s="55">
        <v>1302159.75</v>
      </c>
      <c r="K175" s="55">
        <v>2927153</v>
      </c>
      <c r="L175" s="16">
        <v>40</v>
      </c>
      <c r="M175" s="55">
        <v>1756291.8</v>
      </c>
      <c r="N175" s="55">
        <v>3058451.55</v>
      </c>
      <c r="O175" s="55">
        <v>3000000</v>
      </c>
      <c r="P175" s="23" t="s">
        <v>19</v>
      </c>
      <c r="Q175" s="168"/>
    </row>
    <row r="176" ht="12" s="121" customFormat="1">
      <c r="A176" s="200">
        <v>175</v>
      </c>
      <c r="B176" s="160">
        <v>45636</v>
      </c>
      <c r="C176" s="74" t="s">
        <v>394</v>
      </c>
      <c r="D176" s="14" t="s">
        <v>395</v>
      </c>
      <c r="E176" s="23">
        <v>4349903</v>
      </c>
      <c r="F176" s="23">
        <v>6100410</v>
      </c>
      <c r="G176" s="23" t="s">
        <v>26</v>
      </c>
      <c r="H176" s="24">
        <v>5554944.08</v>
      </c>
      <c r="I176" s="16">
        <v>25</v>
      </c>
      <c r="J176" s="24">
        <v>4166208.06</v>
      </c>
      <c r="K176" s="24">
        <v>30806927</v>
      </c>
      <c r="L176" s="16">
        <v>50</v>
      </c>
      <c r="M176" s="24">
        <v>15403463.5</v>
      </c>
      <c r="N176" s="24">
        <v>19569671.56</v>
      </c>
      <c r="O176" s="75">
        <v>10000000</v>
      </c>
      <c r="P176" s="23" t="s">
        <v>40</v>
      </c>
      <c r="Q176" s="36"/>
      <c r="R176" s="14"/>
      <c r="U176" s="137"/>
    </row>
    <row r="177">
      <c r="A177" s="199">
        <v>176</v>
      </c>
      <c r="B177" s="160">
        <v>45636</v>
      </c>
      <c r="C177" s="5" t="s">
        <v>396</v>
      </c>
      <c r="D177" s="69" t="s">
        <v>397</v>
      </c>
      <c r="E177" s="35">
        <v>4326670</v>
      </c>
      <c r="F177" s="35">
        <v>4326671</v>
      </c>
      <c r="G177" s="35" t="s">
        <v>26</v>
      </c>
      <c r="H177" s="20">
        <v>8842589</v>
      </c>
      <c r="I177" s="18">
        <v>25</v>
      </c>
      <c r="J177" s="20">
        <v>6631941.75</v>
      </c>
      <c r="K177" s="24">
        <v>4082710</v>
      </c>
      <c r="L177" s="18">
        <v>50</v>
      </c>
      <c r="M177" s="24">
        <v>2041355</v>
      </c>
      <c r="N177" s="24">
        <v>8673296.75</v>
      </c>
      <c r="O177" s="20">
        <v>4000000</v>
      </c>
      <c r="P177" s="23" t="s">
        <v>61</v>
      </c>
      <c r="Q177" s="126"/>
      <c r="R177" s="126"/>
    </row>
    <row r="178">
      <c r="A178" s="200">
        <v>177</v>
      </c>
      <c r="B178" s="160">
        <v>45636</v>
      </c>
      <c r="C178" s="249" t="s">
        <v>398</v>
      </c>
      <c r="D178" s="225" t="s">
        <v>399</v>
      </c>
      <c r="E178" s="250">
        <v>12456670</v>
      </c>
      <c r="F178" s="250">
        <v>12456631</v>
      </c>
      <c r="G178" s="250" t="s">
        <v>43</v>
      </c>
      <c r="H178" s="251">
        <v>8006085</v>
      </c>
      <c r="I178" s="225">
        <v>25</v>
      </c>
      <c r="J178" s="252">
        <v>6004563.75</v>
      </c>
      <c r="K178" s="251">
        <v>12653320</v>
      </c>
      <c r="L178" s="225">
        <v>40</v>
      </c>
      <c r="M178" s="252">
        <v>7591992</v>
      </c>
      <c r="N178" s="252">
        <v>13596555.75</v>
      </c>
      <c r="O178" s="292">
        <v>7000000</v>
      </c>
      <c r="P178" s="250" t="s">
        <v>40</v>
      </c>
    </row>
    <row r="179" s="136" customFormat="1">
      <c r="A179" s="200">
        <v>178</v>
      </c>
      <c r="B179" s="160">
        <v>45636</v>
      </c>
      <c r="C179" s="5" t="s">
        <v>400</v>
      </c>
      <c r="D179" s="31" t="s">
        <v>401</v>
      </c>
      <c r="E179" s="32">
        <v>4372933</v>
      </c>
      <c r="F179" s="35">
        <v>4372969</v>
      </c>
      <c r="G179" s="35" t="s">
        <v>43</v>
      </c>
      <c r="H179" s="20">
        <v>16482067</v>
      </c>
      <c r="I179" s="18">
        <v>25</v>
      </c>
      <c r="J179" s="20">
        <v>12361550.25</v>
      </c>
      <c r="K179" s="20">
        <v>47401810</v>
      </c>
      <c r="L179" s="18">
        <v>40</v>
      </c>
      <c r="M179" s="20">
        <v>28441086</v>
      </c>
      <c r="N179" s="20">
        <v>40802636.25</v>
      </c>
      <c r="O179" s="20">
        <v>25000000</v>
      </c>
      <c r="P179" s="35" t="s">
        <v>29</v>
      </c>
      <c r="Q179" s="19"/>
      <c r="R179" s="135"/>
    </row>
    <row r="180" s="255" customFormat="1">
      <c r="A180" s="199">
        <v>179</v>
      </c>
      <c r="B180" s="160">
        <v>45636</v>
      </c>
      <c r="C180" s="30" t="s">
        <v>402</v>
      </c>
      <c r="D180" s="31" t="s">
        <v>403</v>
      </c>
      <c r="E180" s="253">
        <v>9100895</v>
      </c>
      <c r="F180" s="32">
        <v>9100898</v>
      </c>
      <c r="G180" s="32" t="s">
        <v>43</v>
      </c>
      <c r="H180" s="33">
        <v>410332000</v>
      </c>
      <c r="I180" s="31">
        <v>25</v>
      </c>
      <c r="J180" s="33">
        <v>307749000</v>
      </c>
      <c r="K180" s="33">
        <v>566619000</v>
      </c>
      <c r="L180" s="31">
        <v>40</v>
      </c>
      <c r="M180" s="33">
        <v>339971400</v>
      </c>
      <c r="N180" s="33">
        <v>647720400</v>
      </c>
      <c r="O180" s="33">
        <v>300000000</v>
      </c>
      <c r="P180" s="32" t="s">
        <v>40</v>
      </c>
      <c r="Q180" s="169"/>
      <c r="R180" s="254"/>
      <c r="U180" s="256"/>
    </row>
    <row r="181" ht="36">
      <c r="A181" s="200">
        <v>180</v>
      </c>
      <c r="B181" s="160">
        <v>45636</v>
      </c>
      <c r="C181" s="257" t="s">
        <v>404</v>
      </c>
      <c r="D181" s="31"/>
      <c r="E181" s="32"/>
      <c r="F181" s="32"/>
      <c r="G181" s="32" t="s">
        <v>22</v>
      </c>
      <c r="H181" s="33"/>
      <c r="I181" s="31"/>
      <c r="J181" s="33"/>
      <c r="K181" s="33"/>
      <c r="L181" s="31"/>
      <c r="M181" s="33">
        <v>101991420</v>
      </c>
      <c r="N181" s="33">
        <v>194316120</v>
      </c>
      <c r="O181" s="33">
        <v>60000000</v>
      </c>
      <c r="P181" s="32"/>
      <c r="Q181" s="169"/>
      <c r="R181" s="126"/>
      <c r="U181" s="140"/>
    </row>
    <row r="182">
      <c r="A182" s="200">
        <v>181</v>
      </c>
      <c r="B182" s="160">
        <v>45636</v>
      </c>
      <c r="C182" s="12" t="s">
        <v>405</v>
      </c>
      <c r="D182" s="18" t="s">
        <v>406</v>
      </c>
      <c r="E182" s="23">
        <v>17296728</v>
      </c>
      <c r="F182" s="23">
        <v>17296733</v>
      </c>
      <c r="G182" s="23" t="s">
        <v>18</v>
      </c>
      <c r="H182" s="54">
        <v>128044434</v>
      </c>
      <c r="I182" s="18">
        <v>25</v>
      </c>
      <c r="J182" s="25">
        <v>96033325.5</v>
      </c>
      <c r="K182" s="54">
        <v>48099366</v>
      </c>
      <c r="L182" s="18">
        <v>25</v>
      </c>
      <c r="M182" s="25">
        <v>36074524.5</v>
      </c>
      <c r="N182" s="84">
        <v>132107850</v>
      </c>
      <c r="O182" s="20">
        <v>135000000</v>
      </c>
      <c r="P182" s="35" t="s">
        <v>40</v>
      </c>
    </row>
    <row r="183">
      <c r="A183" s="199">
        <v>182</v>
      </c>
      <c r="B183" s="160">
        <v>45636</v>
      </c>
      <c r="C183" s="22" t="s">
        <v>407</v>
      </c>
      <c r="D183" s="6" t="s">
        <v>408</v>
      </c>
      <c r="E183" s="7">
        <v>8737322</v>
      </c>
      <c r="F183" s="7">
        <v>8737336</v>
      </c>
      <c r="G183" s="7" t="s">
        <v>22</v>
      </c>
      <c r="H183" s="11">
        <v>5000000</v>
      </c>
      <c r="I183" s="6">
        <v>25</v>
      </c>
      <c r="J183" s="11">
        <v>5000000</v>
      </c>
      <c r="K183" s="11"/>
      <c r="L183" s="6">
        <v>50</v>
      </c>
      <c r="M183" s="11"/>
      <c r="N183" s="11">
        <v>5000000</v>
      </c>
      <c r="O183" s="11">
        <v>5000000</v>
      </c>
      <c r="P183" s="7" t="s">
        <v>37</v>
      </c>
      <c r="Q183" s="126"/>
      <c r="R183" s="126"/>
    </row>
    <row r="184" s="133" customFormat="1">
      <c r="A184" s="200">
        <v>183</v>
      </c>
      <c r="B184" s="160">
        <v>45636</v>
      </c>
      <c r="C184" s="41" t="s">
        <v>409</v>
      </c>
      <c r="D184" s="44" t="s">
        <v>410</v>
      </c>
      <c r="E184" s="50">
        <v>13228079</v>
      </c>
      <c r="F184" s="50">
        <v>13228129</v>
      </c>
      <c r="G184" s="50" t="s">
        <v>18</v>
      </c>
      <c r="H184" s="54">
        <v>210600000</v>
      </c>
      <c r="I184" s="44">
        <v>25</v>
      </c>
      <c r="J184" s="54">
        <v>157950000</v>
      </c>
      <c r="K184" s="54">
        <v>41200000</v>
      </c>
      <c r="L184" s="44">
        <v>25</v>
      </c>
      <c r="M184" s="54">
        <v>30900000</v>
      </c>
      <c r="N184" s="54">
        <v>188850000</v>
      </c>
      <c r="O184" s="54">
        <v>84000000</v>
      </c>
      <c r="P184" s="50" t="s">
        <v>40</v>
      </c>
    </row>
    <row r="185">
      <c r="A185" s="200">
        <v>184</v>
      </c>
      <c r="B185" s="160">
        <v>45636</v>
      </c>
      <c r="C185" s="12" t="s">
        <v>411</v>
      </c>
      <c r="D185" s="18" t="s">
        <v>412</v>
      </c>
      <c r="E185" s="23">
        <v>13648458</v>
      </c>
      <c r="F185" s="23">
        <v>13648477</v>
      </c>
      <c r="G185" s="23" t="s">
        <v>18</v>
      </c>
      <c r="H185" s="54">
        <v>220657251</v>
      </c>
      <c r="I185" s="18">
        <v>25</v>
      </c>
      <c r="J185" s="25">
        <v>165492938.25</v>
      </c>
      <c r="K185" s="25">
        <v>244896546</v>
      </c>
      <c r="L185" s="18">
        <v>25</v>
      </c>
      <c r="M185" s="25">
        <v>183672409.5</v>
      </c>
      <c r="N185" s="84">
        <v>349165347.75</v>
      </c>
      <c r="O185" s="20">
        <v>300000000</v>
      </c>
      <c r="P185" s="35" t="s">
        <v>40</v>
      </c>
    </row>
    <row r="186">
      <c r="A186" s="199">
        <v>185</v>
      </c>
      <c r="B186" s="160">
        <v>45636</v>
      </c>
      <c r="C186" s="108" t="s">
        <v>413</v>
      </c>
      <c r="D186" s="18" t="s">
        <v>414</v>
      </c>
      <c r="E186" s="63">
        <v>17296260</v>
      </c>
      <c r="F186" s="63">
        <v>17296265</v>
      </c>
      <c r="G186" s="23" t="s">
        <v>18</v>
      </c>
      <c r="H186" s="54">
        <v>44547279</v>
      </c>
      <c r="I186" s="18">
        <v>25</v>
      </c>
      <c r="J186" s="25">
        <v>33410459.25</v>
      </c>
      <c r="K186" s="54">
        <v>22491300</v>
      </c>
      <c r="L186" s="18">
        <v>25</v>
      </c>
      <c r="M186" s="25">
        <v>16868475</v>
      </c>
      <c r="N186" s="84">
        <v>50278934.25</v>
      </c>
      <c r="O186" s="11">
        <v>60000000</v>
      </c>
      <c r="P186" s="35" t="s">
        <v>40</v>
      </c>
    </row>
    <row r="187">
      <c r="A187" s="200">
        <v>186</v>
      </c>
      <c r="B187" s="160">
        <v>45636</v>
      </c>
      <c r="C187" s="12" t="s">
        <v>415</v>
      </c>
      <c r="D187" s="18" t="s">
        <v>416</v>
      </c>
      <c r="E187" s="23">
        <v>14596309</v>
      </c>
      <c r="F187" s="23">
        <v>14596354</v>
      </c>
      <c r="G187" s="7" t="s">
        <v>43</v>
      </c>
      <c r="H187" s="54">
        <v>10631066</v>
      </c>
      <c r="I187" s="18">
        <v>25</v>
      </c>
      <c r="J187" s="25">
        <v>7973299.5</v>
      </c>
      <c r="K187" s="54">
        <v>29978120</v>
      </c>
      <c r="L187" s="6">
        <v>40</v>
      </c>
      <c r="M187" s="11">
        <v>17986872</v>
      </c>
      <c r="N187" s="84">
        <v>25960171.5</v>
      </c>
      <c r="O187" s="11">
        <v>20000000</v>
      </c>
      <c r="P187" s="35" t="s">
        <v>40</v>
      </c>
    </row>
    <row r="188">
      <c r="A188" s="200">
        <v>187</v>
      </c>
      <c r="B188" s="160">
        <v>45636</v>
      </c>
      <c r="C188" s="116" t="s">
        <v>417</v>
      </c>
      <c r="D188" s="31" t="s">
        <v>418</v>
      </c>
      <c r="E188" s="32">
        <v>14596417</v>
      </c>
      <c r="F188" s="32">
        <v>14601950</v>
      </c>
      <c r="G188" s="7" t="s">
        <v>43</v>
      </c>
      <c r="H188" s="8">
        <v>10683795</v>
      </c>
      <c r="I188" s="6">
        <v>25</v>
      </c>
      <c r="J188" s="11">
        <v>8012846.25</v>
      </c>
      <c r="K188" s="8">
        <v>106051432</v>
      </c>
      <c r="L188" s="6">
        <v>40</v>
      </c>
      <c r="M188" s="11">
        <v>63630859.199999996</v>
      </c>
      <c r="N188" s="11">
        <v>71643705.44999999</v>
      </c>
      <c r="O188" s="11">
        <v>50000000</v>
      </c>
      <c r="P188" s="7" t="s">
        <v>40</v>
      </c>
    </row>
    <row r="189" s="133" customFormat="1">
      <c r="A189" s="199">
        <v>188</v>
      </c>
      <c r="B189" s="160">
        <v>45636</v>
      </c>
      <c r="C189" s="19" t="s">
        <v>419</v>
      </c>
      <c r="D189" s="21" t="s">
        <v>420</v>
      </c>
      <c r="E189" s="7">
        <v>9796025</v>
      </c>
      <c r="F189" s="7">
        <v>9796036</v>
      </c>
      <c r="G189" s="7" t="s">
        <v>18</v>
      </c>
      <c r="H189" s="11"/>
      <c r="I189" s="6">
        <v>25</v>
      </c>
      <c r="J189" s="11"/>
      <c r="K189" s="11">
        <v>136677919</v>
      </c>
      <c r="L189" s="9">
        <v>25</v>
      </c>
      <c r="M189" s="11">
        <v>102508439.25</v>
      </c>
      <c r="N189" s="11">
        <v>102508439.25</v>
      </c>
      <c r="O189" s="11">
        <v>40000000</v>
      </c>
      <c r="P189" s="7" t="s">
        <v>40</v>
      </c>
      <c r="Q189" s="22"/>
      <c r="R189" s="170"/>
    </row>
    <row r="190">
      <c r="A190" s="200">
        <v>189</v>
      </c>
      <c r="B190" s="160">
        <v>45636</v>
      </c>
      <c r="C190" s="12" t="s">
        <v>421</v>
      </c>
      <c r="D190" s="16" t="s">
        <v>422</v>
      </c>
      <c r="E190" s="23"/>
      <c r="F190" s="23">
        <v>13230690</v>
      </c>
      <c r="G190" s="23" t="s">
        <v>18</v>
      </c>
      <c r="H190" s="12"/>
      <c r="I190" s="16">
        <v>25</v>
      </c>
      <c r="J190" s="12"/>
      <c r="K190" s="258">
        <v>357759000</v>
      </c>
      <c r="L190" s="16">
        <v>25</v>
      </c>
      <c r="M190" s="26">
        <v>268319250</v>
      </c>
      <c r="N190" s="26">
        <v>268319250</v>
      </c>
      <c r="O190" s="54">
        <v>20000000</v>
      </c>
      <c r="P190" s="23" t="s">
        <v>149</v>
      </c>
    </row>
    <row r="191">
      <c r="A191" s="200">
        <v>190</v>
      </c>
      <c r="B191" s="160">
        <v>45636</v>
      </c>
      <c r="C191" s="40" t="s">
        <v>423</v>
      </c>
      <c r="D191" s="14" t="s">
        <v>424</v>
      </c>
      <c r="E191" s="23">
        <v>1270240</v>
      </c>
      <c r="F191" s="23"/>
      <c r="G191" s="23" t="s">
        <v>18</v>
      </c>
      <c r="H191" s="24">
        <v>4158780</v>
      </c>
      <c r="I191" s="16">
        <v>25</v>
      </c>
      <c r="J191" s="24">
        <v>3119085</v>
      </c>
      <c r="K191" s="24">
        <v>4215652</v>
      </c>
      <c r="L191" s="16">
        <v>50</v>
      </c>
      <c r="M191" s="24">
        <v>2107826</v>
      </c>
      <c r="N191" s="54">
        <v>5226911</v>
      </c>
      <c r="O191" s="24">
        <v>5000000</v>
      </c>
      <c r="P191" s="16" t="s">
        <v>40</v>
      </c>
    </row>
    <row r="192">
      <c r="A192" s="199">
        <v>191</v>
      </c>
      <c r="B192" s="160">
        <v>45637</v>
      </c>
      <c r="C192" s="22" t="s">
        <v>425</v>
      </c>
      <c r="D192" s="28" t="s">
        <v>426</v>
      </c>
      <c r="E192" s="28">
        <v>14571940</v>
      </c>
      <c r="F192" s="28">
        <v>14571999</v>
      </c>
      <c r="G192" s="31" t="s">
        <v>43</v>
      </c>
      <c r="H192" s="120">
        <v>582020</v>
      </c>
      <c r="I192" s="31">
        <v>25</v>
      </c>
      <c r="J192" s="11">
        <v>436515</v>
      </c>
      <c r="K192" s="11">
        <v>7122725.73</v>
      </c>
      <c r="L192" s="31">
        <v>40</v>
      </c>
      <c r="M192" s="33">
        <v>4273635.438</v>
      </c>
      <c r="N192" s="11">
        <v>4710150.438</v>
      </c>
      <c r="O192" s="55">
        <v>4500000</v>
      </c>
      <c r="P192" s="23" t="s">
        <v>40</v>
      </c>
    </row>
    <row r="193">
      <c r="A193" s="200">
        <v>192</v>
      </c>
      <c r="B193" s="160">
        <v>45637</v>
      </c>
      <c r="C193" s="22" t="s">
        <v>427</v>
      </c>
      <c r="D193" s="6" t="s">
        <v>428</v>
      </c>
      <c r="E193" s="7">
        <v>2321958</v>
      </c>
      <c r="F193" s="7">
        <v>6985217</v>
      </c>
      <c r="G193" s="7" t="s">
        <v>26</v>
      </c>
      <c r="H193" s="11">
        <v>9439200</v>
      </c>
      <c r="I193" s="6">
        <v>25</v>
      </c>
      <c r="J193" s="11">
        <v>7079400</v>
      </c>
      <c r="K193" s="11">
        <v>157156040</v>
      </c>
      <c r="L193" s="6">
        <v>50</v>
      </c>
      <c r="M193" s="11">
        <v>78578020</v>
      </c>
      <c r="N193" s="11">
        <v>85657420</v>
      </c>
      <c r="O193" s="11">
        <v>15000000</v>
      </c>
      <c r="P193" s="7" t="s">
        <v>40</v>
      </c>
      <c r="Q193" s="134"/>
      <c r="R193" s="126"/>
    </row>
    <row r="194" s="127" customFormat="1">
      <c r="A194" s="200">
        <v>193</v>
      </c>
      <c r="B194" s="160">
        <v>45637</v>
      </c>
      <c r="C194" s="22" t="s">
        <v>429</v>
      </c>
      <c r="D194" s="6" t="s">
        <v>430</v>
      </c>
      <c r="E194" s="7">
        <v>14461129</v>
      </c>
      <c r="F194" s="7">
        <v>17382654</v>
      </c>
      <c r="G194" s="7" t="s">
        <v>26</v>
      </c>
      <c r="H194" s="67">
        <v>8847520</v>
      </c>
      <c r="I194" s="6">
        <v>25</v>
      </c>
      <c r="J194" s="29">
        <v>6635640</v>
      </c>
      <c r="K194" s="52">
        <v>57060270</v>
      </c>
      <c r="L194" s="6">
        <v>50</v>
      </c>
      <c r="M194" s="24">
        <v>28530135</v>
      </c>
      <c r="N194" s="73">
        <v>35165775</v>
      </c>
      <c r="O194" s="11">
        <v>15000000</v>
      </c>
      <c r="P194" s="50" t="s">
        <v>40</v>
      </c>
    </row>
    <row r="195">
      <c r="A195" s="199">
        <v>194</v>
      </c>
      <c r="B195" s="160">
        <v>45637</v>
      </c>
      <c r="C195" s="36" t="s">
        <v>431</v>
      </c>
      <c r="D195" s="62" t="s">
        <v>432</v>
      </c>
      <c r="E195" s="188">
        <v>14931615</v>
      </c>
      <c r="F195" s="188">
        <v>14931701</v>
      </c>
      <c r="G195" s="103" t="s">
        <v>43</v>
      </c>
      <c r="H195" s="26">
        <v>7056940</v>
      </c>
      <c r="I195" s="114">
        <v>25</v>
      </c>
      <c r="J195" s="26">
        <v>5292705</v>
      </c>
      <c r="K195" s="146">
        <v>8156943</v>
      </c>
      <c r="L195" s="42">
        <v>40</v>
      </c>
      <c r="M195" s="52">
        <v>4894165.8</v>
      </c>
      <c r="N195" s="20">
        <v>10186870.8</v>
      </c>
      <c r="O195" s="24">
        <v>10000000</v>
      </c>
    </row>
    <row r="196">
      <c r="A196" s="200">
        <v>195</v>
      </c>
      <c r="B196" s="160">
        <v>45637</v>
      </c>
      <c r="C196" s="5" t="s">
        <v>433</v>
      </c>
      <c r="D196" s="28" t="s">
        <v>434</v>
      </c>
      <c r="E196" s="7">
        <v>15516647</v>
      </c>
      <c r="F196" s="7">
        <v>15516866</v>
      </c>
      <c r="G196" s="7" t="s">
        <v>22</v>
      </c>
      <c r="H196" s="11"/>
      <c r="I196" s="6">
        <v>25</v>
      </c>
      <c r="J196" s="24"/>
      <c r="K196" s="11">
        <v>19376925</v>
      </c>
      <c r="L196" s="6">
        <v>40</v>
      </c>
      <c r="M196" s="24">
        <v>11626155</v>
      </c>
      <c r="N196" s="29">
        <v>11626155</v>
      </c>
      <c r="O196" s="67">
        <v>10000000</v>
      </c>
      <c r="P196" s="7" t="s">
        <v>72</v>
      </c>
    </row>
    <row r="197">
      <c r="A197" s="200">
        <v>196</v>
      </c>
      <c r="B197" s="160">
        <v>45637</v>
      </c>
      <c r="C197" s="36" t="s">
        <v>435</v>
      </c>
      <c r="D197" s="16" t="s">
        <v>436</v>
      </c>
      <c r="E197" s="23">
        <v>14693029</v>
      </c>
      <c r="F197" s="63">
        <v>14693148</v>
      </c>
      <c r="G197" s="63" t="s">
        <v>92</v>
      </c>
      <c r="H197" s="126"/>
      <c r="I197" s="126"/>
      <c r="J197" s="24"/>
      <c r="K197" s="24">
        <v>136500000</v>
      </c>
      <c r="L197" s="16">
        <v>25</v>
      </c>
      <c r="M197" s="24">
        <v>102375000</v>
      </c>
      <c r="N197" s="24">
        <v>102375000</v>
      </c>
      <c r="O197" s="26">
        <v>100000000</v>
      </c>
      <c r="P197" s="23" t="s">
        <v>40</v>
      </c>
    </row>
    <row r="198">
      <c r="A198" s="199">
        <v>197</v>
      </c>
      <c r="B198" s="160">
        <v>45637</v>
      </c>
      <c r="C198" s="22" t="s">
        <v>437</v>
      </c>
      <c r="D198" s="6" t="s">
        <v>438</v>
      </c>
      <c r="E198" s="7">
        <v>4471257</v>
      </c>
      <c r="F198" s="7"/>
      <c r="G198" s="7" t="s">
        <v>36</v>
      </c>
      <c r="H198" s="11">
        <v>287222000</v>
      </c>
      <c r="I198" s="6">
        <v>25</v>
      </c>
      <c r="J198" s="11">
        <v>215416500</v>
      </c>
      <c r="K198" s="11"/>
      <c r="L198" s="6"/>
      <c r="M198" s="11"/>
      <c r="N198" s="11">
        <v>215416500</v>
      </c>
      <c r="O198" s="11">
        <v>10000000</v>
      </c>
      <c r="P198" s="7" t="s">
        <v>37</v>
      </c>
      <c r="Q198" s="134"/>
      <c r="R198" s="176"/>
    </row>
    <row r="199">
      <c r="A199" s="200">
        <v>198</v>
      </c>
      <c r="B199" s="160">
        <v>45637</v>
      </c>
      <c r="C199" s="12" t="s">
        <v>439</v>
      </c>
      <c r="D199" s="6" t="s">
        <v>440</v>
      </c>
      <c r="E199" s="7">
        <v>17773965</v>
      </c>
      <c r="F199" s="7">
        <v>17774047</v>
      </c>
      <c r="G199" s="7" t="s">
        <v>317</v>
      </c>
      <c r="H199" s="11">
        <v>538658720</v>
      </c>
      <c r="I199" s="6">
        <v>25</v>
      </c>
      <c r="J199" s="11">
        <v>403994040</v>
      </c>
      <c r="K199" s="11">
        <v>202250000</v>
      </c>
      <c r="L199" s="6">
        <v>25</v>
      </c>
      <c r="M199" s="11">
        <v>151687500</v>
      </c>
      <c r="N199" s="11">
        <v>555681540</v>
      </c>
      <c r="O199" s="11">
        <v>300000000</v>
      </c>
      <c r="P199" s="7" t="s">
        <v>19</v>
      </c>
    </row>
    <row r="200">
      <c r="A200" s="200">
        <v>199</v>
      </c>
      <c r="B200" s="160">
        <v>45637</v>
      </c>
      <c r="C200" s="116" t="s">
        <v>441</v>
      </c>
      <c r="D200" s="9" t="s">
        <v>442</v>
      </c>
      <c r="E200" s="189">
        <v>16161731</v>
      </c>
      <c r="F200" s="189">
        <v>16161762</v>
      </c>
      <c r="G200" s="7" t="s">
        <v>22</v>
      </c>
      <c r="H200" s="126"/>
      <c r="I200" s="134"/>
      <c r="J200" s="10">
        <v>80000000</v>
      </c>
      <c r="K200" s="126"/>
      <c r="L200" s="134"/>
      <c r="M200" s="97">
        <v>150000000</v>
      </c>
      <c r="N200" s="97">
        <v>230000000</v>
      </c>
      <c r="O200" s="97">
        <v>230000000</v>
      </c>
    </row>
    <row r="201" s="136" customFormat="1">
      <c r="A201" s="199">
        <v>200</v>
      </c>
      <c r="B201" s="160">
        <v>45637</v>
      </c>
      <c r="C201" s="5" t="s">
        <v>443</v>
      </c>
      <c r="D201" s="31" t="s">
        <v>444</v>
      </c>
      <c r="E201" s="35">
        <v>4372646</v>
      </c>
      <c r="F201" s="35">
        <v>4372647</v>
      </c>
      <c r="G201" s="35" t="s">
        <v>43</v>
      </c>
      <c r="H201" s="20">
        <v>7416075.31</v>
      </c>
      <c r="I201" s="18">
        <v>25</v>
      </c>
      <c r="J201" s="20">
        <v>5562056.4825</v>
      </c>
      <c r="K201" s="20">
        <v>49105776.59</v>
      </c>
      <c r="L201" s="18">
        <v>40</v>
      </c>
      <c r="M201" s="20">
        <v>29463465.954</v>
      </c>
      <c r="N201" s="20">
        <v>35025522.4365</v>
      </c>
      <c r="O201" s="20">
        <v>35000000</v>
      </c>
      <c r="P201" s="35" t="s">
        <v>29</v>
      </c>
      <c r="Q201" s="22"/>
      <c r="R201" s="135"/>
    </row>
    <row r="202" s="136" customFormat="1">
      <c r="A202" s="200">
        <v>201</v>
      </c>
      <c r="B202" s="160">
        <v>45637</v>
      </c>
      <c r="C202" s="5" t="s">
        <v>400</v>
      </c>
      <c r="D202" s="31" t="s">
        <v>401</v>
      </c>
      <c r="E202" s="32">
        <v>4372933</v>
      </c>
      <c r="F202" s="35">
        <v>4372969</v>
      </c>
      <c r="G202" s="35" t="s">
        <v>43</v>
      </c>
      <c r="H202" s="20">
        <v>32262985.39</v>
      </c>
      <c r="I202" s="18">
        <v>25</v>
      </c>
      <c r="J202" s="20">
        <v>24197239.0425</v>
      </c>
      <c r="K202" s="20">
        <v>1372875</v>
      </c>
      <c r="L202" s="18">
        <v>40</v>
      </c>
      <c r="M202" s="20">
        <v>823725</v>
      </c>
      <c r="N202" s="20">
        <v>25020964.0425</v>
      </c>
      <c r="O202" s="20">
        <v>25000000</v>
      </c>
      <c r="P202" s="35" t="s">
        <v>29</v>
      </c>
      <c r="Q202" s="19"/>
      <c r="R202" s="135"/>
    </row>
    <row r="203">
      <c r="A203" s="200">
        <v>202</v>
      </c>
      <c r="B203" s="160">
        <v>45637</v>
      </c>
      <c r="C203" s="36" t="s">
        <v>445</v>
      </c>
      <c r="D203" s="16" t="s">
        <v>446</v>
      </c>
      <c r="E203" s="23">
        <v>14100176</v>
      </c>
      <c r="F203" s="23">
        <v>14100222</v>
      </c>
      <c r="G203" s="23" t="s">
        <v>18</v>
      </c>
      <c r="H203" s="24">
        <v>22548857</v>
      </c>
      <c r="I203" s="16">
        <v>25</v>
      </c>
      <c r="J203" s="24">
        <v>16911642.75</v>
      </c>
      <c r="K203" s="24">
        <v>70320472.75</v>
      </c>
      <c r="L203" s="16">
        <v>25</v>
      </c>
      <c r="M203" s="24">
        <v>52740354.5625</v>
      </c>
      <c r="N203" s="24">
        <v>69651997.3125</v>
      </c>
      <c r="O203" s="24">
        <v>50000000</v>
      </c>
      <c r="P203" s="23" t="s">
        <v>40</v>
      </c>
      <c r="Q203" s="126"/>
      <c r="R203" s="126"/>
    </row>
    <row r="204">
      <c r="A204" s="199">
        <v>203</v>
      </c>
      <c r="B204" s="160">
        <v>45637</v>
      </c>
      <c r="C204" s="19" t="s">
        <v>447</v>
      </c>
      <c r="D204" s="6" t="s">
        <v>448</v>
      </c>
      <c r="E204" s="7">
        <v>12973100</v>
      </c>
      <c r="F204" s="7">
        <v>12989678</v>
      </c>
      <c r="G204" s="7" t="s">
        <v>203</v>
      </c>
      <c r="H204" s="11">
        <v>36937367</v>
      </c>
      <c r="I204" s="6">
        <v>25</v>
      </c>
      <c r="J204" s="11">
        <v>27703025.25</v>
      </c>
      <c r="K204" s="11">
        <v>12561102</v>
      </c>
      <c r="L204" s="6">
        <v>30</v>
      </c>
      <c r="M204" s="11">
        <v>8792771.4</v>
      </c>
      <c r="N204" s="11">
        <v>36495796.65</v>
      </c>
      <c r="O204" s="11">
        <v>20000000</v>
      </c>
      <c r="P204" s="7" t="s">
        <v>61</v>
      </c>
      <c r="Q204" s="132"/>
      <c r="R204" s="132"/>
    </row>
    <row r="205">
      <c r="A205" s="200">
        <v>204</v>
      </c>
      <c r="B205" s="160">
        <v>45637</v>
      </c>
      <c r="C205" s="40" t="s">
        <v>449</v>
      </c>
      <c r="D205" s="14" t="s">
        <v>450</v>
      </c>
      <c r="E205" s="190">
        <v>13955520</v>
      </c>
      <c r="F205" s="190">
        <v>13955548</v>
      </c>
      <c r="G205" s="23" t="s">
        <v>18</v>
      </c>
      <c r="H205" s="117">
        <v>15547697</v>
      </c>
      <c r="I205" s="16">
        <v>25</v>
      </c>
      <c r="J205" s="55">
        <v>11660772.75</v>
      </c>
      <c r="K205" s="55">
        <v>22210161</v>
      </c>
      <c r="L205" s="16">
        <v>25</v>
      </c>
      <c r="M205" s="56">
        <v>16657620.75</v>
      </c>
      <c r="N205" s="55">
        <v>28318393.5</v>
      </c>
      <c r="O205" s="55">
        <v>17500000</v>
      </c>
      <c r="P205" s="23" t="s">
        <v>451</v>
      </c>
      <c r="Q205" s="168"/>
      <c r="R205" s="4"/>
    </row>
    <row r="206" ht="27.75" customHeight="1" s="136" customFormat="1">
      <c r="A206" s="200">
        <v>205</v>
      </c>
      <c r="B206" s="160">
        <v>45637</v>
      </c>
      <c r="C206" s="5" t="s">
        <v>452</v>
      </c>
      <c r="D206" s="59" t="s">
        <v>453</v>
      </c>
      <c r="E206" s="193" t="s">
        <v>454</v>
      </c>
      <c r="F206" s="35"/>
      <c r="G206" s="35" t="s">
        <v>36</v>
      </c>
      <c r="H206" s="60">
        <v>24711760</v>
      </c>
      <c r="I206" s="18">
        <v>25</v>
      </c>
      <c r="J206" s="20">
        <v>18533820</v>
      </c>
      <c r="K206" s="20"/>
      <c r="L206" s="18">
        <v>25</v>
      </c>
      <c r="M206" s="20"/>
      <c r="N206" s="61">
        <v>18533820</v>
      </c>
      <c r="O206" s="20">
        <v>14200000</v>
      </c>
      <c r="P206" s="35" t="s">
        <v>40</v>
      </c>
      <c r="Q206" s="15"/>
      <c r="R206" s="181"/>
    </row>
    <row r="207">
      <c r="A207" s="199">
        <v>206</v>
      </c>
      <c r="B207" s="160">
        <v>45637</v>
      </c>
      <c r="C207" s="116" t="s">
        <v>455</v>
      </c>
      <c r="D207" s="6" t="s">
        <v>456</v>
      </c>
      <c r="E207" s="7"/>
      <c r="F207" s="188">
        <v>13940705</v>
      </c>
      <c r="G207" s="7" t="s">
        <v>92</v>
      </c>
      <c r="H207" s="126"/>
      <c r="I207" s="126"/>
      <c r="J207" s="126"/>
      <c r="K207" s="11">
        <v>337505921</v>
      </c>
      <c r="L207" s="14">
        <v>25</v>
      </c>
      <c r="M207" s="11">
        <v>253129440.75</v>
      </c>
      <c r="N207" s="11">
        <v>253129440.75</v>
      </c>
      <c r="O207" s="11">
        <v>150000000</v>
      </c>
      <c r="P207" s="126"/>
    </row>
    <row r="208">
      <c r="A208" s="200">
        <v>207</v>
      </c>
      <c r="B208" s="160">
        <v>45637</v>
      </c>
      <c r="C208" s="113" t="s">
        <v>457</v>
      </c>
      <c r="D208" s="28" t="s">
        <v>458</v>
      </c>
      <c r="E208" s="63" t="s">
        <v>182</v>
      </c>
      <c r="F208" s="194"/>
      <c r="G208" s="194"/>
      <c r="H208" s="126"/>
      <c r="I208" s="126"/>
      <c r="J208" s="126"/>
      <c r="K208" s="126"/>
      <c r="L208" s="126"/>
      <c r="M208" s="126"/>
      <c r="N208" s="26">
        <v>3825000</v>
      </c>
      <c r="O208" s="26">
        <v>5000000</v>
      </c>
      <c r="P208" s="126"/>
    </row>
    <row r="209">
      <c r="A209" s="200">
        <v>208</v>
      </c>
      <c r="B209" s="160">
        <v>45637</v>
      </c>
      <c r="C209" s="147" t="s">
        <v>459</v>
      </c>
      <c r="D209" s="148" t="s">
        <v>460</v>
      </c>
      <c r="E209" s="149">
        <v>11351739</v>
      </c>
      <c r="F209" s="149">
        <v>11351679</v>
      </c>
      <c r="G209" s="7" t="s">
        <v>43</v>
      </c>
      <c r="H209" s="8">
        <v>67967423</v>
      </c>
      <c r="I209" s="6">
        <v>25</v>
      </c>
      <c r="J209" s="11">
        <v>50975567.25</v>
      </c>
      <c r="K209" s="11">
        <v>39607573</v>
      </c>
      <c r="L209" s="6">
        <v>40</v>
      </c>
      <c r="M209" s="11">
        <v>23764543.8</v>
      </c>
      <c r="N209" s="11">
        <v>74740111.05</v>
      </c>
      <c r="O209" s="293">
        <v>70000000</v>
      </c>
      <c r="P209" s="149" t="s">
        <v>40</v>
      </c>
    </row>
    <row r="210">
      <c r="A210" s="199">
        <v>209</v>
      </c>
      <c r="B210" s="160">
        <v>45637</v>
      </c>
      <c r="C210" s="116" t="s">
        <v>461</v>
      </c>
      <c r="D210" s="31" t="s">
        <v>462</v>
      </c>
      <c r="E210" s="32">
        <v>16162871</v>
      </c>
      <c r="F210" s="32">
        <v>16162872</v>
      </c>
      <c r="G210" s="50" t="s">
        <v>18</v>
      </c>
      <c r="H210" s="8">
        <v>32125924</v>
      </c>
      <c r="I210" s="6">
        <v>25</v>
      </c>
      <c r="J210" s="11">
        <v>24094443</v>
      </c>
      <c r="K210" s="11">
        <v>108226146</v>
      </c>
      <c r="L210" s="44">
        <v>25</v>
      </c>
      <c r="M210" s="47">
        <v>81169609.5</v>
      </c>
      <c r="N210" s="11">
        <v>105264052.5</v>
      </c>
      <c r="O210" s="11">
        <v>105000000</v>
      </c>
      <c r="P210" s="7" t="s">
        <v>40</v>
      </c>
    </row>
    <row r="211">
      <c r="A211" s="200">
        <v>210</v>
      </c>
      <c r="B211" s="160">
        <v>45637</v>
      </c>
      <c r="C211" s="22" t="s">
        <v>463</v>
      </c>
      <c r="D211" s="6" t="s">
        <v>464</v>
      </c>
      <c r="E211" s="7">
        <v>6930841</v>
      </c>
      <c r="F211" s="7">
        <v>6930927</v>
      </c>
      <c r="G211" s="7" t="s">
        <v>43</v>
      </c>
      <c r="H211" s="11">
        <v>16482067</v>
      </c>
      <c r="I211" s="6">
        <v>25</v>
      </c>
      <c r="J211" s="20">
        <v>12361550.25</v>
      </c>
      <c r="K211" s="11">
        <v>47401810</v>
      </c>
      <c r="L211" s="6">
        <v>40</v>
      </c>
      <c r="M211" s="20">
        <v>28441086</v>
      </c>
      <c r="N211" s="11">
        <v>40802636.25</v>
      </c>
      <c r="O211" s="11">
        <v>40000000</v>
      </c>
      <c r="P211" s="7" t="s">
        <v>72</v>
      </c>
    </row>
    <row r="212">
      <c r="A212" s="200">
        <v>211</v>
      </c>
      <c r="B212" s="160">
        <v>45637</v>
      </c>
      <c r="C212" s="87" t="s">
        <v>465</v>
      </c>
      <c r="D212" s="80" t="s">
        <v>466</v>
      </c>
      <c r="E212" s="81">
        <v>7360341</v>
      </c>
      <c r="F212" s="81">
        <v>7360301</v>
      </c>
      <c r="G212" s="81" t="s">
        <v>43</v>
      </c>
      <c r="H212" s="161">
        <v>35104118</v>
      </c>
      <c r="I212" s="82">
        <v>25</v>
      </c>
      <c r="J212" s="162">
        <v>26328088.5</v>
      </c>
      <c r="K212" s="161"/>
      <c r="L212" s="82">
        <v>40</v>
      </c>
      <c r="M212" s="161"/>
      <c r="N212" s="83">
        <v>26328088.5</v>
      </c>
      <c r="O212" s="161">
        <v>18000000</v>
      </c>
      <c r="P212" s="81" t="s">
        <v>40</v>
      </c>
    </row>
    <row r="213">
      <c r="A213" s="199">
        <v>212</v>
      </c>
      <c r="B213" s="160">
        <v>45637</v>
      </c>
      <c r="C213" s="108" t="s">
        <v>467</v>
      </c>
      <c r="D213" s="28" t="s">
        <v>468</v>
      </c>
      <c r="E213" s="185">
        <v>15869975</v>
      </c>
      <c r="F213" s="188">
        <v>15869983</v>
      </c>
      <c r="G213" s="23" t="s">
        <v>26</v>
      </c>
      <c r="H213" s="25">
        <f>709090575.88*20/100</f>
        <v>141818115.176</v>
      </c>
      <c r="I213" s="58">
        <v>25</v>
      </c>
      <c r="J213" s="24">
        <v>106363586.382</v>
      </c>
      <c r="K213" s="25">
        <f>791147803.14*20%</f>
        <v>158229560.628</v>
      </c>
      <c r="L213" s="44">
        <v>50</v>
      </c>
      <c r="M213" s="24">
        <v>79114780.314</v>
      </c>
      <c r="N213" s="24">
        <v>185478366.69599998</v>
      </c>
      <c r="O213" s="123">
        <v>80000000</v>
      </c>
      <c r="P213" s="23" t="s">
        <v>40</v>
      </c>
    </row>
    <row r="214">
      <c r="A214" s="200">
        <v>213</v>
      </c>
      <c r="B214" s="160">
        <v>45637</v>
      </c>
      <c r="C214" s="85" t="s">
        <v>469</v>
      </c>
      <c r="D214" s="28" t="s">
        <v>470</v>
      </c>
      <c r="E214" s="185">
        <v>17286176</v>
      </c>
      <c r="F214" s="185">
        <v>17286210</v>
      </c>
      <c r="G214" s="7" t="s">
        <v>26</v>
      </c>
      <c r="H214" s="24">
        <f>1500997131*50%</f>
        <v>750498565.5</v>
      </c>
      <c r="I214" s="16">
        <v>25</v>
      </c>
      <c r="J214" s="38">
        <v>562873924.125</v>
      </c>
      <c r="K214" s="24">
        <f>1353734425*50/100</f>
        <v>676867212.5</v>
      </c>
      <c r="L214" s="6">
        <v>50</v>
      </c>
      <c r="M214" s="11">
        <v>338433606.25</v>
      </c>
      <c r="N214" s="68">
        <v>901307530.375</v>
      </c>
      <c r="O214" s="29">
        <v>200000000</v>
      </c>
      <c r="P214" s="23" t="s">
        <v>40</v>
      </c>
    </row>
    <row r="215">
      <c r="A215" s="200">
        <v>214</v>
      </c>
      <c r="B215" s="160">
        <v>45637</v>
      </c>
      <c r="C215" s="5" t="s">
        <v>471</v>
      </c>
      <c r="D215" s="16" t="s">
        <v>472</v>
      </c>
      <c r="E215" s="23">
        <v>14695203</v>
      </c>
      <c r="F215" s="23">
        <v>14695246</v>
      </c>
      <c r="G215" s="23" t="s">
        <v>43</v>
      </c>
      <c r="H215" s="25">
        <v>18684666</v>
      </c>
      <c r="I215" s="16">
        <v>25</v>
      </c>
      <c r="J215" s="24">
        <v>14013499.5</v>
      </c>
      <c r="K215" s="25"/>
      <c r="L215" s="58">
        <v>50</v>
      </c>
      <c r="M215" s="24"/>
      <c r="N215" s="29">
        <v>14013499.5</v>
      </c>
      <c r="O215" s="25">
        <v>7500000</v>
      </c>
      <c r="P215" s="23" t="s">
        <v>40</v>
      </c>
    </row>
    <row r="216" s="127" customFormat="1">
      <c r="A216" s="199">
        <v>215</v>
      </c>
      <c r="B216" s="160">
        <v>45637</v>
      </c>
      <c r="C216" s="40" t="s">
        <v>473</v>
      </c>
      <c r="D216" s="14" t="s">
        <v>474</v>
      </c>
      <c r="E216" s="23">
        <v>13730027</v>
      </c>
      <c r="F216" s="23">
        <v>13730050</v>
      </c>
      <c r="G216" s="23" t="s">
        <v>18</v>
      </c>
      <c r="H216" s="24">
        <v>15123104</v>
      </c>
      <c r="I216" s="16">
        <v>25</v>
      </c>
      <c r="J216" s="93">
        <v>11342328</v>
      </c>
      <c r="K216" s="25">
        <v>31581915</v>
      </c>
      <c r="L216" s="16">
        <v>25</v>
      </c>
      <c r="M216" s="93">
        <v>23686436.25</v>
      </c>
      <c r="N216" s="11">
        <v>35028764.25</v>
      </c>
      <c r="O216" s="24">
        <v>30000000</v>
      </c>
      <c r="P216" s="23"/>
    </row>
    <row r="217" s="132" customFormat="1">
      <c r="A217" s="200">
        <v>216</v>
      </c>
      <c r="B217" s="160">
        <v>45637</v>
      </c>
      <c r="C217" s="147" t="s">
        <v>475</v>
      </c>
      <c r="D217" s="148" t="s">
        <v>476</v>
      </c>
      <c r="E217" s="149">
        <v>13190172</v>
      </c>
      <c r="F217" s="149">
        <v>13190330</v>
      </c>
      <c r="G217" s="149" t="s">
        <v>18</v>
      </c>
      <c r="H217" s="11"/>
      <c r="I217" s="148">
        <v>25</v>
      </c>
      <c r="J217" s="11"/>
      <c r="K217" s="150">
        <f>454444000*50%</f>
        <v>227222000</v>
      </c>
      <c r="L217" s="148">
        <v>25</v>
      </c>
      <c r="M217" s="11">
        <v>136333200</v>
      </c>
      <c r="N217" s="11">
        <v>136333200</v>
      </c>
      <c r="O217" s="293">
        <v>100000000</v>
      </c>
      <c r="P217" s="149" t="s">
        <v>40</v>
      </c>
      <c r="Q217" s="19"/>
    </row>
    <row r="218">
      <c r="A218" s="200">
        <v>217</v>
      </c>
      <c r="B218" s="160">
        <v>45637</v>
      </c>
      <c r="C218" s="41" t="s">
        <v>477</v>
      </c>
      <c r="D218" s="44" t="s">
        <v>478</v>
      </c>
      <c r="E218" s="50">
        <v>12447577</v>
      </c>
      <c r="F218" s="50">
        <v>12455715</v>
      </c>
      <c r="G218" s="50" t="s">
        <v>18</v>
      </c>
      <c r="H218" s="54">
        <v>36788444</v>
      </c>
      <c r="I218" s="44">
        <v>25</v>
      </c>
      <c r="J218" s="54">
        <v>27591333</v>
      </c>
      <c r="K218" s="54">
        <v>9410734</v>
      </c>
      <c r="L218" s="44">
        <v>25</v>
      </c>
      <c r="M218" s="54">
        <v>7058050.5</v>
      </c>
      <c r="N218" s="54">
        <v>34649383.5</v>
      </c>
      <c r="O218" s="54">
        <v>20000000</v>
      </c>
      <c r="P218" s="50" t="s">
        <v>40</v>
      </c>
    </row>
    <row r="219">
      <c r="A219" s="199">
        <v>218</v>
      </c>
      <c r="B219" s="160">
        <v>45637</v>
      </c>
      <c r="C219" s="12" t="s">
        <v>479</v>
      </c>
      <c r="D219" s="16" t="s">
        <v>480</v>
      </c>
      <c r="E219" s="23">
        <v>17207836</v>
      </c>
      <c r="F219" s="23">
        <v>17207878</v>
      </c>
      <c r="G219" s="23" t="s">
        <v>18</v>
      </c>
      <c r="H219" s="55">
        <v>21576699</v>
      </c>
      <c r="I219" s="16">
        <v>25</v>
      </c>
      <c r="J219" s="24">
        <v>16182524.25</v>
      </c>
      <c r="K219" s="126"/>
      <c r="L219" s="16">
        <v>25</v>
      </c>
      <c r="M219" s="11"/>
      <c r="N219" s="38">
        <v>16182524.25</v>
      </c>
      <c r="O219" s="93">
        <v>12000000</v>
      </c>
      <c r="P219" s="126"/>
    </row>
    <row r="220">
      <c r="A220" s="200">
        <v>219</v>
      </c>
      <c r="B220" s="160">
        <v>45637</v>
      </c>
      <c r="C220" s="5" t="s">
        <v>481</v>
      </c>
      <c r="D220" s="106" t="s">
        <v>482</v>
      </c>
      <c r="E220" s="107"/>
      <c r="F220" s="107">
        <v>6319304</v>
      </c>
      <c r="G220" s="107" t="s">
        <v>92</v>
      </c>
      <c r="H220" s="38"/>
      <c r="I220" s="106"/>
      <c r="J220" s="38"/>
      <c r="K220" s="109">
        <v>41202615</v>
      </c>
      <c r="L220" s="106" t="s">
        <v>93</v>
      </c>
      <c r="M220" s="84">
        <v>30901961.25</v>
      </c>
      <c r="N220" s="38">
        <v>30901961.25</v>
      </c>
      <c r="O220" s="29">
        <v>30000000</v>
      </c>
      <c r="P220" s="107" t="s">
        <v>40</v>
      </c>
      <c r="Q220" s="158"/>
      <c r="R220" s="159"/>
    </row>
    <row r="221">
      <c r="A221" s="200">
        <v>220</v>
      </c>
      <c r="B221" s="160">
        <v>45637</v>
      </c>
      <c r="C221" s="36" t="s">
        <v>483</v>
      </c>
      <c r="D221" s="62" t="s">
        <v>484</v>
      </c>
      <c r="E221" s="23">
        <v>16069878</v>
      </c>
      <c r="F221" s="23">
        <v>16069923</v>
      </c>
      <c r="G221" s="7" t="s">
        <v>22</v>
      </c>
      <c r="H221" s="54">
        <f>557251184.2*29.04/100</f>
        <v>161825743.89168</v>
      </c>
      <c r="I221" s="16">
        <v>25</v>
      </c>
      <c r="J221" s="203">
        <v>121369307.91876</v>
      </c>
      <c r="K221" s="54">
        <f>834346432*29.04/100</f>
        <v>242294203.85279998</v>
      </c>
      <c r="L221" s="16">
        <v>25</v>
      </c>
      <c r="M221" s="211">
        <v>181720652.88959998</v>
      </c>
      <c r="N221" s="203">
        <v>303089960.80836</v>
      </c>
      <c r="O221" s="242">
        <v>30000000</v>
      </c>
    </row>
    <row r="222">
      <c r="A222" s="199">
        <v>221</v>
      </c>
      <c r="B222" s="160">
        <v>45637</v>
      </c>
      <c r="C222" s="19" t="s">
        <v>485</v>
      </c>
      <c r="D222" s="259" t="s">
        <v>486</v>
      </c>
      <c r="E222" s="260">
        <v>9103474</v>
      </c>
      <c r="F222" s="50">
        <v>9103492</v>
      </c>
      <c r="G222" s="50" t="s">
        <v>487</v>
      </c>
      <c r="H222" s="54"/>
      <c r="I222" s="44">
        <v>25</v>
      </c>
      <c r="J222" s="54"/>
      <c r="K222" s="54">
        <v>264427755</v>
      </c>
      <c r="L222" s="261">
        <v>40</v>
      </c>
      <c r="M222" s="54">
        <v>158656653</v>
      </c>
      <c r="N222" s="54">
        <v>158656653</v>
      </c>
      <c r="O222" s="262">
        <v>120000000</v>
      </c>
      <c r="P222" s="50" t="s">
        <v>40</v>
      </c>
    </row>
    <row r="223">
      <c r="A223" s="200">
        <v>222</v>
      </c>
      <c r="B223" s="160">
        <v>45637</v>
      </c>
      <c r="C223" s="201" t="s">
        <v>488</v>
      </c>
      <c r="D223" s="202" t="s">
        <v>489</v>
      </c>
      <c r="E223" s="7">
        <v>12115148</v>
      </c>
      <c r="F223" s="7">
        <v>12115192</v>
      </c>
      <c r="G223" s="23" t="s">
        <v>18</v>
      </c>
      <c r="H223" s="45">
        <v>92253412.26</v>
      </c>
      <c r="I223" s="202">
        <v>25</v>
      </c>
      <c r="J223" s="263">
        <v>69190059.19500001</v>
      </c>
      <c r="K223" s="47">
        <v>65091852</v>
      </c>
      <c r="L223" s="202">
        <v>25</v>
      </c>
      <c r="M223" s="263">
        <v>48818889</v>
      </c>
      <c r="N223" s="47">
        <v>118008948.19500001</v>
      </c>
      <c r="O223" s="24">
        <v>115000000</v>
      </c>
    </row>
    <row r="224">
      <c r="A224" s="200">
        <v>223</v>
      </c>
      <c r="B224" s="160">
        <v>45637</v>
      </c>
      <c r="C224" s="12" t="s">
        <v>490</v>
      </c>
      <c r="D224" s="6" t="s">
        <v>491</v>
      </c>
      <c r="E224" s="7">
        <v>5289059</v>
      </c>
      <c r="F224" s="7">
        <v>5289061</v>
      </c>
      <c r="G224" s="7" t="s">
        <v>26</v>
      </c>
      <c r="H224" s="11">
        <v>1905600</v>
      </c>
      <c r="I224" s="6">
        <v>25</v>
      </c>
      <c r="J224" s="11">
        <v>1429200</v>
      </c>
      <c r="K224" s="11">
        <v>11034664</v>
      </c>
      <c r="L224" s="6">
        <v>50</v>
      </c>
      <c r="M224" s="11">
        <v>5517332</v>
      </c>
      <c r="N224" s="11">
        <v>6946532</v>
      </c>
      <c r="O224" s="11">
        <v>2500000</v>
      </c>
      <c r="P224" s="7"/>
    </row>
    <row r="225">
      <c r="A225" s="199">
        <v>224</v>
      </c>
      <c r="B225" s="160">
        <v>45637</v>
      </c>
      <c r="C225" s="53" t="s">
        <v>492</v>
      </c>
      <c r="D225" s="44" t="s">
        <v>493</v>
      </c>
      <c r="E225" s="50">
        <v>15706915</v>
      </c>
      <c r="F225" s="50">
        <v>15706987</v>
      </c>
      <c r="G225" s="50" t="s">
        <v>22</v>
      </c>
      <c r="H225" s="126"/>
      <c r="I225" s="42">
        <v>25</v>
      </c>
      <c r="J225" s="93"/>
      <c r="K225" s="126"/>
      <c r="L225" s="42">
        <v>25</v>
      </c>
      <c r="M225" s="100"/>
      <c r="N225" s="97">
        <v>50000000</v>
      </c>
      <c r="O225" s="97">
        <v>50000000</v>
      </c>
      <c r="P225" s="126"/>
    </row>
    <row r="226">
      <c r="A226" s="200">
        <v>225</v>
      </c>
      <c r="B226" s="160">
        <v>45637</v>
      </c>
      <c r="C226" s="37" t="s">
        <v>494</v>
      </c>
      <c r="D226" s="44" t="s">
        <v>495</v>
      </c>
      <c r="E226" s="50">
        <v>18404790</v>
      </c>
      <c r="F226" s="50">
        <v>18404971</v>
      </c>
      <c r="G226" s="7" t="s">
        <v>255</v>
      </c>
      <c r="H226" s="11">
        <v>29562852.39</v>
      </c>
      <c r="I226" s="42">
        <v>25</v>
      </c>
      <c r="J226" s="93">
        <v>22172139.2925</v>
      </c>
      <c r="K226" s="11">
        <v>53393351.15</v>
      </c>
      <c r="L226" s="42">
        <v>30</v>
      </c>
      <c r="M226" s="100">
        <v>37375345.805</v>
      </c>
      <c r="N226" s="11">
        <v>59547485.0975</v>
      </c>
      <c r="O226" s="97">
        <v>80000000</v>
      </c>
      <c r="P226" s="50" t="s">
        <v>40</v>
      </c>
    </row>
    <row r="227">
      <c r="A227" s="200">
        <v>226</v>
      </c>
      <c r="B227" s="160">
        <v>45637</v>
      </c>
      <c r="C227" s="37" t="s">
        <v>496</v>
      </c>
      <c r="D227" s="14" t="s">
        <v>497</v>
      </c>
      <c r="E227" s="188">
        <v>4877039</v>
      </c>
      <c r="F227" s="188">
        <v>11445580</v>
      </c>
      <c r="G227" s="188" t="s">
        <v>22</v>
      </c>
      <c r="H227" s="38">
        <v>51718525</v>
      </c>
      <c r="I227" s="14">
        <v>25</v>
      </c>
      <c r="J227" s="38">
        <v>38788893.75</v>
      </c>
      <c r="K227" s="38">
        <v>15924501.05</v>
      </c>
      <c r="L227" s="14">
        <v>25</v>
      </c>
      <c r="M227" s="38">
        <v>11943375.787500001</v>
      </c>
      <c r="N227" s="38">
        <v>50732269.5375</v>
      </c>
      <c r="O227" s="38">
        <v>46500000</v>
      </c>
      <c r="P227" s="110"/>
      <c r="Q227" s="158"/>
      <c r="R227" s="159"/>
    </row>
    <row r="228">
      <c r="A228" s="199">
        <v>227</v>
      </c>
      <c r="B228" s="160">
        <v>45637</v>
      </c>
      <c r="C228" s="37" t="s">
        <v>498</v>
      </c>
      <c r="D228" s="14" t="s">
        <v>499</v>
      </c>
      <c r="E228" s="188">
        <v>18033614</v>
      </c>
      <c r="F228" s="188">
        <v>18033897</v>
      </c>
      <c r="G228" s="50" t="s">
        <v>487</v>
      </c>
      <c r="H228" s="38">
        <v>13225315</v>
      </c>
      <c r="I228" s="14">
        <v>25</v>
      </c>
      <c r="J228" s="38">
        <v>9918986.25</v>
      </c>
      <c r="K228" s="38">
        <v>9288148</v>
      </c>
      <c r="L228" s="261">
        <v>40</v>
      </c>
      <c r="M228" s="54">
        <v>5572888.8</v>
      </c>
      <c r="N228" s="54">
        <v>15491875.05</v>
      </c>
      <c r="O228" s="11">
        <v>7500000</v>
      </c>
      <c r="P228" s="50" t="s">
        <v>40</v>
      </c>
    </row>
    <row r="229">
      <c r="A229" s="200">
        <v>228</v>
      </c>
      <c r="B229" s="160">
        <v>45637</v>
      </c>
      <c r="C229" s="264" t="s">
        <v>500</v>
      </c>
      <c r="D229" s="14" t="s">
        <v>501</v>
      </c>
      <c r="E229" s="188">
        <v>18065309</v>
      </c>
      <c r="F229" s="188">
        <v>18065332</v>
      </c>
      <c r="G229" s="23" t="s">
        <v>18</v>
      </c>
      <c r="H229" s="38">
        <v>173151084</v>
      </c>
      <c r="I229" s="16">
        <v>25</v>
      </c>
      <c r="J229" s="24">
        <v>129863313</v>
      </c>
      <c r="K229" s="38">
        <v>19766173</v>
      </c>
      <c r="L229" s="16">
        <v>25</v>
      </c>
      <c r="M229" s="24">
        <v>14824629.75</v>
      </c>
      <c r="N229" s="54">
        <v>144687942.75</v>
      </c>
      <c r="O229" s="97">
        <v>10000000</v>
      </c>
      <c r="P229" s="50" t="s">
        <v>40</v>
      </c>
    </row>
    <row r="230">
      <c r="A230" s="200">
        <v>229</v>
      </c>
      <c r="B230" s="160">
        <v>45637</v>
      </c>
      <c r="C230" s="40" t="s">
        <v>502</v>
      </c>
      <c r="D230" s="9" t="s">
        <v>503</v>
      </c>
      <c r="E230" s="184">
        <v>16106511</v>
      </c>
      <c r="F230" s="184">
        <v>16106516</v>
      </c>
      <c r="G230" s="7" t="s">
        <v>26</v>
      </c>
      <c r="H230" s="55">
        <v>11792027.42</v>
      </c>
      <c r="I230" s="16">
        <v>25</v>
      </c>
      <c r="J230" s="55">
        <v>8844020.565</v>
      </c>
      <c r="K230" s="55">
        <v>8035825.45</v>
      </c>
      <c r="L230" s="6">
        <v>50</v>
      </c>
      <c r="M230" s="20">
        <v>4017912.725</v>
      </c>
      <c r="N230" s="55">
        <v>12861933.29</v>
      </c>
      <c r="O230" s="55">
        <v>10000000</v>
      </c>
      <c r="P230" s="23" t="s">
        <v>40</v>
      </c>
    </row>
    <row r="231">
      <c r="A231" s="199">
        <v>230</v>
      </c>
      <c r="B231" s="160">
        <v>45637</v>
      </c>
      <c r="C231" s="40" t="s">
        <v>504</v>
      </c>
      <c r="D231" s="76" t="s">
        <v>505</v>
      </c>
      <c r="E231" s="110">
        <v>7081665</v>
      </c>
      <c r="F231" s="110">
        <v>7081687</v>
      </c>
      <c r="G231" s="7" t="s">
        <v>26</v>
      </c>
      <c r="H231" s="265">
        <v>2605150</v>
      </c>
      <c r="I231" s="58">
        <v>25</v>
      </c>
      <c r="J231" s="24">
        <v>1953862.5</v>
      </c>
      <c r="K231" s="265">
        <v>28111740</v>
      </c>
      <c r="L231" s="6">
        <v>50</v>
      </c>
      <c r="M231" s="20">
        <v>14055870</v>
      </c>
      <c r="N231" s="55">
        <v>16009732.5</v>
      </c>
      <c r="O231" s="123">
        <v>15000000</v>
      </c>
      <c r="P231" s="63" t="s">
        <v>40</v>
      </c>
    </row>
    <row r="232">
      <c r="A232" s="200">
        <v>231</v>
      </c>
      <c r="B232" s="160">
        <v>45637</v>
      </c>
      <c r="C232" s="5" t="s">
        <v>506</v>
      </c>
      <c r="D232" s="106" t="s">
        <v>507</v>
      </c>
      <c r="E232" s="107">
        <v>440692</v>
      </c>
      <c r="F232" s="107">
        <v>6961571</v>
      </c>
      <c r="G232" s="107" t="s">
        <v>26</v>
      </c>
      <c r="H232" s="38">
        <v>926547.04</v>
      </c>
      <c r="I232" s="106">
        <v>25</v>
      </c>
      <c r="J232" s="38">
        <v>694910.28</v>
      </c>
      <c r="K232" s="109">
        <v>43076225.71</v>
      </c>
      <c r="L232" s="106">
        <v>50</v>
      </c>
      <c r="M232" s="84">
        <v>21538112.855</v>
      </c>
      <c r="N232" s="38">
        <v>22233023.135</v>
      </c>
      <c r="O232" s="29">
        <v>500000</v>
      </c>
      <c r="P232" s="107" t="s">
        <v>40</v>
      </c>
      <c r="Q232" s="158"/>
      <c r="R232" s="159"/>
    </row>
    <row r="233">
      <c r="A233" s="200">
        <v>232</v>
      </c>
      <c r="B233" s="160">
        <v>45637</v>
      </c>
      <c r="C233" s="22" t="s">
        <v>508</v>
      </c>
      <c r="D233" s="6" t="s">
        <v>509</v>
      </c>
      <c r="E233" s="7">
        <v>9664867</v>
      </c>
      <c r="F233" s="7">
        <v>9664888</v>
      </c>
      <c r="G233" s="7" t="s">
        <v>18</v>
      </c>
      <c r="H233" s="11">
        <f>1006048900.51*53%</f>
        <v>533205917.27030003</v>
      </c>
      <c r="I233" s="68">
        <v>25</v>
      </c>
      <c r="J233" s="11">
        <v>399904437.95272505</v>
      </c>
      <c r="K233" s="11">
        <f>202241475.32*53/100</f>
        <v>107187981.9196</v>
      </c>
      <c r="L233" s="6">
        <v>25</v>
      </c>
      <c r="M233" s="11">
        <v>80390986.43969999</v>
      </c>
      <c r="N233" s="11">
        <v>480295424.39242506</v>
      </c>
      <c r="O233" s="11">
        <v>450000000</v>
      </c>
      <c r="P233" s="7" t="s">
        <v>40</v>
      </c>
      <c r="Q233" s="22"/>
      <c r="R233" s="172"/>
      <c r="U233" s="0" t="s">
        <v>342</v>
      </c>
    </row>
    <row r="234">
      <c r="A234" s="199">
        <v>233</v>
      </c>
      <c r="B234" s="160">
        <v>45607</v>
      </c>
      <c r="C234" s="22" t="s">
        <v>510</v>
      </c>
      <c r="D234" s="6" t="s">
        <v>511</v>
      </c>
      <c r="E234" s="7" t="s">
        <v>182</v>
      </c>
      <c r="F234" s="194"/>
      <c r="G234" s="194"/>
      <c r="H234" s="126"/>
      <c r="I234" s="126"/>
      <c r="J234" s="126"/>
      <c r="K234" s="126"/>
      <c r="L234" s="126"/>
      <c r="M234" s="126"/>
      <c r="N234" s="11">
        <v>45000000</v>
      </c>
      <c r="O234" s="11">
        <v>45000000</v>
      </c>
      <c r="P234" s="126"/>
    </row>
    <row r="235">
      <c r="A235" s="200">
        <v>234</v>
      </c>
      <c r="B235" s="160">
        <v>45607</v>
      </c>
      <c r="C235" s="66" t="s">
        <v>512</v>
      </c>
      <c r="D235" s="14" t="s">
        <v>513</v>
      </c>
      <c r="E235" s="188">
        <v>17728039</v>
      </c>
      <c r="F235" s="188">
        <v>17728080</v>
      </c>
      <c r="G235" s="23" t="s">
        <v>18</v>
      </c>
      <c r="H235" s="38">
        <v>61375060</v>
      </c>
      <c r="I235" s="14">
        <v>25</v>
      </c>
      <c r="J235" s="11">
        <v>46031295</v>
      </c>
      <c r="K235" s="38">
        <v>152669367</v>
      </c>
      <c r="L235" s="14">
        <v>25</v>
      </c>
      <c r="M235" s="11">
        <v>114502025.25</v>
      </c>
      <c r="N235" s="11">
        <v>160533320.25</v>
      </c>
      <c r="O235" s="38">
        <v>116800000</v>
      </c>
      <c r="P235" s="103" t="s">
        <v>40</v>
      </c>
    </row>
    <row r="236">
      <c r="A236" s="200">
        <v>235</v>
      </c>
      <c r="B236" s="160">
        <v>45603</v>
      </c>
      <c r="C236" s="36" t="s">
        <v>514</v>
      </c>
      <c r="D236" s="16" t="s">
        <v>515</v>
      </c>
      <c r="E236" s="23">
        <v>16808015</v>
      </c>
      <c r="F236" s="23">
        <v>16807968</v>
      </c>
      <c r="G236" s="23" t="s">
        <v>18</v>
      </c>
      <c r="H236" s="24">
        <v>8949890.4</v>
      </c>
      <c r="I236" s="16">
        <v>25</v>
      </c>
      <c r="J236" s="24">
        <v>6712417.800000001</v>
      </c>
      <c r="K236" s="24">
        <v>53022123.16</v>
      </c>
      <c r="L236" s="16">
        <v>25</v>
      </c>
      <c r="M236" s="24">
        <v>31813273.895999998</v>
      </c>
      <c r="N236" s="24">
        <v>38525691.695999995</v>
      </c>
      <c r="O236" s="24">
        <v>30000000</v>
      </c>
      <c r="P236" s="23" t="s">
        <v>40</v>
      </c>
    </row>
    <row r="237">
      <c r="A237" s="199">
        <v>236</v>
      </c>
      <c r="B237" s="160">
        <v>45604</v>
      </c>
      <c r="C237" s="22" t="s">
        <v>516</v>
      </c>
      <c r="D237" s="6" t="s">
        <v>517</v>
      </c>
      <c r="E237" s="7">
        <v>15248493</v>
      </c>
      <c r="F237" s="7">
        <v>15248564</v>
      </c>
      <c r="G237" s="23" t="s">
        <v>18</v>
      </c>
      <c r="H237" s="45">
        <v>112324500</v>
      </c>
      <c r="I237" s="44">
        <v>25</v>
      </c>
      <c r="J237" s="46">
        <v>84243375</v>
      </c>
      <c r="K237" s="47">
        <v>61600000.17</v>
      </c>
      <c r="L237" s="44">
        <v>25</v>
      </c>
      <c r="M237" s="47">
        <v>46200000.1275</v>
      </c>
      <c r="N237" s="47">
        <v>130443375.1275</v>
      </c>
      <c r="O237" s="24">
        <v>55000000</v>
      </c>
      <c r="P237" s="50" t="s">
        <v>40</v>
      </c>
    </row>
    <row r="238">
      <c r="A238" s="200">
        <v>237</v>
      </c>
      <c r="B238" s="160">
        <v>45604</v>
      </c>
      <c r="C238" s="22" t="s">
        <v>518</v>
      </c>
      <c r="D238" s="6" t="s">
        <v>519</v>
      </c>
      <c r="E238" s="7">
        <v>15461485</v>
      </c>
      <c r="F238" s="7">
        <v>15461555</v>
      </c>
      <c r="G238" s="32" t="s">
        <v>43</v>
      </c>
      <c r="H238" s="67">
        <v>11081754</v>
      </c>
      <c r="I238" s="6">
        <v>25</v>
      </c>
      <c r="J238" s="67">
        <v>8311315.5</v>
      </c>
      <c r="K238" s="67"/>
      <c r="L238" s="44">
        <v>40</v>
      </c>
      <c r="M238" s="33"/>
      <c r="N238" s="68">
        <v>8311315.5</v>
      </c>
      <c r="O238" s="56">
        <v>7000000</v>
      </c>
      <c r="P238" s="7" t="s">
        <v>19</v>
      </c>
    </row>
    <row r="239">
      <c r="A239" s="200">
        <v>238</v>
      </c>
      <c r="B239" s="294">
        <v>45545</v>
      </c>
      <c r="C239" s="22" t="s">
        <v>235</v>
      </c>
      <c r="D239" s="28" t="s">
        <v>236</v>
      </c>
      <c r="E239" s="190">
        <v>17031230</v>
      </c>
      <c r="F239" s="190">
        <v>17031299</v>
      </c>
      <c r="G239" s="23" t="s">
        <v>18</v>
      </c>
      <c r="H239" s="55">
        <v>34524692.79</v>
      </c>
      <c r="I239" s="16">
        <v>25</v>
      </c>
      <c r="J239" s="55">
        <v>25893519.5925</v>
      </c>
      <c r="K239" s="25">
        <v>53811863.68</v>
      </c>
      <c r="L239" s="16">
        <v>25</v>
      </c>
      <c r="M239" s="55">
        <v>40358897.76</v>
      </c>
      <c r="N239" s="27">
        <v>66252417.3525</v>
      </c>
      <c r="O239" s="237">
        <v>29700000</v>
      </c>
      <c r="P239" s="23" t="s">
        <v>40</v>
      </c>
      <c r="Q239" s="238"/>
      <c r="R239" s="238"/>
    </row>
    <row r="240">
      <c r="A240" s="199">
        <v>239</v>
      </c>
      <c r="B240" s="160">
        <v>45608</v>
      </c>
      <c r="C240" s="30" t="s">
        <v>520</v>
      </c>
      <c r="D240" s="31" t="s">
        <v>521</v>
      </c>
      <c r="E240" s="32">
        <v>9317411</v>
      </c>
      <c r="F240" s="32">
        <v>9317418</v>
      </c>
      <c r="G240" s="32" t="s">
        <v>22</v>
      </c>
      <c r="H240" s="33"/>
      <c r="I240" s="31">
        <v>25</v>
      </c>
      <c r="J240" s="33"/>
      <c r="K240" s="33"/>
      <c r="L240" s="31">
        <v>30</v>
      </c>
      <c r="M240" s="33"/>
      <c r="N240" s="33">
        <v>10000000</v>
      </c>
      <c r="O240" s="33">
        <v>10000000</v>
      </c>
      <c r="P240" s="32" t="s">
        <v>40</v>
      </c>
      <c r="Q240" s="169"/>
    </row>
    <row r="241">
      <c r="A241" s="200">
        <v>240</v>
      </c>
      <c r="B241" s="160">
        <v>45609</v>
      </c>
      <c r="C241" s="19" t="s">
        <v>522</v>
      </c>
      <c r="D241" s="42" t="s">
        <v>523</v>
      </c>
      <c r="E241" s="50">
        <v>2564251</v>
      </c>
      <c r="F241" s="50">
        <v>3497654</v>
      </c>
      <c r="G241" s="107" t="s">
        <v>26</v>
      </c>
      <c r="H241" s="100">
        <v>1714000</v>
      </c>
      <c r="I241" s="18">
        <v>25</v>
      </c>
      <c r="J241" s="100">
        <v>1285500</v>
      </c>
      <c r="K241" s="100">
        <v>2330113</v>
      </c>
      <c r="L241" s="18">
        <v>50</v>
      </c>
      <c r="M241" s="78">
        <v>1165056.5</v>
      </c>
      <c r="N241" s="11">
        <v>2450556.5</v>
      </c>
      <c r="O241" s="52">
        <v>2400000</v>
      </c>
      <c r="P241" s="50" t="s">
        <v>40</v>
      </c>
    </row>
    <row r="242">
      <c r="A242" s="200">
        <v>241</v>
      </c>
      <c r="C242" s="233" t="s">
        <v>524</v>
      </c>
      <c r="D242" s="42" t="s">
        <v>525</v>
      </c>
      <c r="E242" s="50">
        <v>18357923</v>
      </c>
      <c r="F242" s="50">
        <v>18357997</v>
      </c>
      <c r="G242" s="23" t="s">
        <v>18</v>
      </c>
      <c r="H242" s="100">
        <v>97000000</v>
      </c>
      <c r="I242" s="18">
        <v>25</v>
      </c>
      <c r="J242" s="100">
        <v>72750000</v>
      </c>
      <c r="K242" s="100">
        <v>95800000</v>
      </c>
      <c r="L242" s="18">
        <v>25</v>
      </c>
      <c r="M242" s="100">
        <v>71850000</v>
      </c>
      <c r="N242" s="11">
        <v>144600000</v>
      </c>
      <c r="O242" s="33">
        <v>100000000</v>
      </c>
      <c r="P242" s="50" t="s">
        <v>40</v>
      </c>
    </row>
    <row r="243">
      <c r="A243" s="199">
        <v>242</v>
      </c>
      <c r="B243" s="160">
        <v>45608</v>
      </c>
      <c r="C243" s="267" t="s">
        <v>526</v>
      </c>
      <c r="D243" s="268" t="s">
        <v>527</v>
      </c>
      <c r="E243" s="269">
        <v>17822080</v>
      </c>
      <c r="F243" s="269">
        <v>17822107</v>
      </c>
      <c r="G243" s="231" t="s">
        <v>18</v>
      </c>
      <c r="H243" s="270">
        <v>98161735</v>
      </c>
      <c r="I243" s="271">
        <v>25</v>
      </c>
      <c r="J243" s="270">
        <v>73621301.25</v>
      </c>
      <c r="K243" s="270">
        <v>11522448</v>
      </c>
      <c r="L243" s="271">
        <v>25</v>
      </c>
      <c r="M243" s="270">
        <v>8641836</v>
      </c>
      <c r="N243" s="272">
        <v>82263137.25</v>
      </c>
      <c r="O243" s="273">
        <v>70000000</v>
      </c>
      <c r="P243" s="0" t="s">
        <v>40</v>
      </c>
    </row>
    <row r="244">
      <c r="A244" s="200">
        <v>243</v>
      </c>
      <c r="B244" s="160">
        <v>45608</v>
      </c>
      <c r="C244" s="85" t="s">
        <v>528</v>
      </c>
      <c r="D244" s="28" t="s">
        <v>529</v>
      </c>
      <c r="E244" s="63">
        <v>17822315</v>
      </c>
      <c r="F244" s="63">
        <v>17850473</v>
      </c>
      <c r="G244" s="23" t="s">
        <v>18</v>
      </c>
      <c r="H244" s="56">
        <v>48519296</v>
      </c>
      <c r="I244" s="106">
        <v>25</v>
      </c>
      <c r="J244" s="56">
        <v>36389472</v>
      </c>
      <c r="K244" s="56">
        <v>88960747</v>
      </c>
      <c r="L244" s="106">
        <v>25</v>
      </c>
      <c r="M244" s="56">
        <v>66720560.25</v>
      </c>
      <c r="N244" s="38">
        <v>103110032.25</v>
      </c>
      <c r="O244" s="24">
        <v>50000000</v>
      </c>
      <c r="P244" s="126"/>
    </row>
    <row r="245" s="238" customFormat="1">
      <c r="A245" s="200">
        <v>244</v>
      </c>
      <c r="B245" s="160">
        <v>45582</v>
      </c>
      <c r="C245" s="12" t="s">
        <v>86</v>
      </c>
      <c r="D245" s="28" t="s">
        <v>87</v>
      </c>
      <c r="E245" s="16">
        <v>17785596</v>
      </c>
      <c r="F245" s="134"/>
      <c r="G245" s="16" t="s">
        <v>36</v>
      </c>
      <c r="H245" s="86">
        <v>9000000000</v>
      </c>
      <c r="I245" s="114">
        <v>25</v>
      </c>
      <c r="J245" s="24">
        <v>6750000000</v>
      </c>
      <c r="K245" s="126"/>
      <c r="L245" s="126"/>
      <c r="M245" s="126"/>
      <c r="N245" s="38">
        <v>6750000000</v>
      </c>
      <c r="O245" s="54">
        <v>600000000</v>
      </c>
      <c r="P245" s="126"/>
    </row>
    <row r="246">
      <c r="A246" s="199">
        <v>245</v>
      </c>
      <c r="B246" s="160">
        <v>45607</v>
      </c>
      <c r="C246" s="113" t="s">
        <v>530</v>
      </c>
      <c r="D246" s="58" t="s">
        <v>531</v>
      </c>
      <c r="E246" s="63">
        <v>15638492</v>
      </c>
      <c r="F246" s="63">
        <v>15638498</v>
      </c>
      <c r="G246" s="23" t="s">
        <v>18</v>
      </c>
      <c r="H246" s="24">
        <f>766269000*21.28/100</f>
        <v>163062043.2</v>
      </c>
      <c r="I246" s="16">
        <v>25</v>
      </c>
      <c r="J246" s="11">
        <v>122296532.39999999</v>
      </c>
      <c r="K246" s="24">
        <f>592237000*21.28/100</f>
        <v>126028033.6</v>
      </c>
      <c r="L246" s="16">
        <v>25</v>
      </c>
      <c r="M246" s="24">
        <v>94521025.19999999</v>
      </c>
      <c r="N246" s="11">
        <v>216817557.59999996</v>
      </c>
      <c r="O246" s="274">
        <v>30000000</v>
      </c>
      <c r="P246" s="23" t="s">
        <v>40</v>
      </c>
    </row>
    <row r="247">
      <c r="A247" s="200">
        <v>246</v>
      </c>
      <c r="B247" s="160">
        <v>45609</v>
      </c>
      <c r="C247" s="36" t="s">
        <v>532</v>
      </c>
      <c r="D247" s="16" t="s">
        <v>533</v>
      </c>
      <c r="E247" s="23">
        <v>13140165</v>
      </c>
      <c r="F247" s="23">
        <v>13140157</v>
      </c>
      <c r="G247" s="23" t="s">
        <v>18</v>
      </c>
      <c r="H247" s="24">
        <v>90700000</v>
      </c>
      <c r="I247" s="16">
        <v>25</v>
      </c>
      <c r="J247" s="24">
        <v>68025000</v>
      </c>
      <c r="K247" s="24">
        <v>9100000</v>
      </c>
      <c r="L247" s="16">
        <v>25</v>
      </c>
      <c r="M247" s="24">
        <v>6825000</v>
      </c>
      <c r="N247" s="24">
        <v>74850000</v>
      </c>
      <c r="O247" s="24">
        <v>50000000</v>
      </c>
      <c r="P247" s="23" t="s">
        <v>40</v>
      </c>
    </row>
    <row r="248" s="127" customFormat="1">
      <c r="A248" s="200">
        <v>247</v>
      </c>
      <c r="B248" s="160">
        <v>45610</v>
      </c>
      <c r="C248" s="74" t="s">
        <v>534</v>
      </c>
      <c r="D248" s="42" t="s">
        <v>535</v>
      </c>
      <c r="E248" s="50">
        <v>12356135</v>
      </c>
      <c r="F248" s="50">
        <v>12356255</v>
      </c>
      <c r="G248" s="50" t="s">
        <v>18</v>
      </c>
      <c r="H248" s="143"/>
      <c r="I248" s="44">
        <v>25</v>
      </c>
      <c r="J248" s="54"/>
      <c r="K248" s="54">
        <v>568328000</v>
      </c>
      <c r="L248" s="44">
        <v>25</v>
      </c>
      <c r="M248" s="54">
        <v>426246000</v>
      </c>
      <c r="N248" s="105">
        <v>426246000</v>
      </c>
      <c r="O248" s="54">
        <v>10000000</v>
      </c>
      <c r="P248" s="50" t="s">
        <v>19</v>
      </c>
      <c r="Q248" s="157"/>
      <c r="R248" s="4"/>
      <c r="S248" s="74"/>
      <c r="T248" s="42"/>
      <c r="U248" s="157"/>
      <c r="V248" s="4"/>
      <c r="W248" s="74"/>
      <c r="X248" s="42"/>
      <c r="Y248" s="157"/>
      <c r="Z248" s="4"/>
      <c r="AA248" s="74"/>
      <c r="AB248" s="42"/>
      <c r="AC248" s="157"/>
      <c r="AD248" s="4"/>
      <c r="AE248" s="74"/>
      <c r="AF248" s="42"/>
      <c r="AG248" s="157"/>
      <c r="AH248" s="4"/>
      <c r="AI248" s="74"/>
      <c r="AJ248" s="42"/>
      <c r="AK248" s="157"/>
      <c r="AL248" s="4"/>
      <c r="AM248" s="74"/>
      <c r="AN248" s="42"/>
      <c r="AO248" s="157"/>
      <c r="AP248" s="4"/>
      <c r="AQ248" s="74"/>
      <c r="AR248" s="42"/>
      <c r="AS248" s="157"/>
      <c r="AT248" s="4"/>
      <c r="AU248" s="74"/>
      <c r="AV248" s="42"/>
      <c r="AW248" s="157"/>
      <c r="AX248" s="4"/>
      <c r="AY248" s="74"/>
      <c r="AZ248" s="42"/>
      <c r="BA248" s="157"/>
      <c r="BB248" s="4"/>
      <c r="BC248" s="74"/>
      <c r="BD248" s="42"/>
      <c r="BE248" s="157"/>
      <c r="BF248" s="4"/>
      <c r="BG248" s="74"/>
      <c r="BH248" s="42"/>
      <c r="BI248" s="157"/>
      <c r="BJ248" s="4"/>
      <c r="BK248" s="74"/>
      <c r="BL248" s="42"/>
      <c r="BM248" s="157"/>
      <c r="BN248" s="4"/>
      <c r="BO248" s="74"/>
      <c r="BP248" s="42"/>
      <c r="BQ248" s="157"/>
      <c r="BR248" s="4"/>
      <c r="BS248" s="74"/>
      <c r="BT248" s="42"/>
      <c r="BU248" s="157"/>
      <c r="BV248" s="4"/>
      <c r="BW248" s="74"/>
      <c r="BX248" s="42"/>
      <c r="BY248" s="157"/>
      <c r="BZ248" s="4"/>
      <c r="CA248" s="74"/>
      <c r="CB248" s="42"/>
      <c r="CC248" s="157"/>
      <c r="CD248" s="4"/>
      <c r="CE248" s="74"/>
      <c r="CF248" s="42"/>
      <c r="CG248" s="157"/>
      <c r="CH248" s="4"/>
      <c r="CI248" s="74"/>
      <c r="CJ248" s="42"/>
      <c r="CK248" s="157"/>
      <c r="CL248" s="4"/>
      <c r="CM248" s="74"/>
      <c r="CN248" s="42"/>
      <c r="CO248" s="157"/>
      <c r="CP248" s="4"/>
      <c r="CQ248" s="74"/>
      <c r="CR248" s="42"/>
      <c r="CS248" s="157"/>
      <c r="CT248" s="4"/>
      <c r="CU248" s="74"/>
      <c r="CV248" s="42"/>
      <c r="CW248" s="157"/>
      <c r="CX248" s="4"/>
      <c r="CY248" s="74"/>
      <c r="CZ248" s="42"/>
      <c r="DA248" s="157"/>
      <c r="DB248" s="4"/>
      <c r="DC248" s="74"/>
      <c r="DD248" s="42"/>
      <c r="DE248" s="157"/>
      <c r="DF248" s="4"/>
      <c r="DG248" s="74"/>
      <c r="DH248" s="42"/>
      <c r="DI248" s="157"/>
      <c r="DJ248" s="4"/>
      <c r="DK248" s="74"/>
      <c r="DL248" s="42"/>
      <c r="DM248" s="157"/>
      <c r="DN248" s="4"/>
      <c r="DO248" s="74"/>
      <c r="DP248" s="42"/>
      <c r="DQ248" s="157"/>
      <c r="DR248" s="4"/>
      <c r="DS248" s="74"/>
      <c r="DT248" s="42"/>
      <c r="DU248" s="157"/>
      <c r="DV248" s="4"/>
      <c r="DW248" s="74"/>
      <c r="DX248" s="42"/>
      <c r="DY248" s="157"/>
      <c r="DZ248" s="4"/>
      <c r="EA248" s="74"/>
      <c r="EB248" s="42"/>
      <c r="EC248" s="157"/>
      <c r="ED248" s="4"/>
      <c r="EE248" s="74"/>
      <c r="EF248" s="42"/>
      <c r="EG248" s="157"/>
      <c r="EH248" s="4"/>
      <c r="EI248" s="74"/>
      <c r="EJ248" s="42"/>
      <c r="EK248" s="157"/>
      <c r="EL248" s="4"/>
      <c r="EM248" s="74"/>
      <c r="EN248" s="42"/>
      <c r="EO248" s="157"/>
      <c r="EP248" s="4"/>
      <c r="EQ248" s="74"/>
      <c r="ER248" s="42"/>
      <c r="ES248" s="157"/>
      <c r="ET248" s="4"/>
      <c r="EU248" s="74"/>
      <c r="EV248" s="42"/>
      <c r="EW248" s="157"/>
      <c r="EX248" s="4"/>
      <c r="EY248" s="74"/>
      <c r="EZ248" s="42"/>
      <c r="FA248" s="157"/>
      <c r="FB248" s="4"/>
      <c r="FC248" s="74"/>
      <c r="FD248" s="42"/>
      <c r="FE248" s="157"/>
      <c r="FF248" s="4"/>
      <c r="FG248" s="74"/>
      <c r="FH248" s="42"/>
      <c r="FI248" s="157"/>
      <c r="FJ248" s="4"/>
      <c r="FK248" s="74"/>
      <c r="FL248" s="42"/>
      <c r="FM248" s="157"/>
      <c r="FN248" s="4"/>
      <c r="FO248" s="74"/>
      <c r="FP248" s="42"/>
      <c r="FQ248" s="157"/>
      <c r="FR248" s="4"/>
      <c r="FS248" s="74"/>
      <c r="FT248" s="42"/>
      <c r="FU248" s="157"/>
      <c r="FV248" s="4"/>
      <c r="FW248" s="74"/>
      <c r="FX248" s="42"/>
      <c r="FY248" s="157"/>
      <c r="FZ248" s="4"/>
      <c r="GA248" s="74"/>
      <c r="GB248" s="42"/>
      <c r="GC248" s="157"/>
      <c r="GD248" s="4"/>
      <c r="GE248" s="74"/>
      <c r="GF248" s="42"/>
      <c r="GG248" s="157"/>
      <c r="GH248" s="4"/>
      <c r="GI248" s="74"/>
      <c r="GJ248" s="42"/>
      <c r="GK248" s="157"/>
      <c r="GL248" s="4"/>
      <c r="GM248" s="74"/>
      <c r="GN248" s="42"/>
      <c r="GO248" s="157"/>
      <c r="GP248" s="4"/>
      <c r="GQ248" s="74"/>
      <c r="GR248" s="42"/>
      <c r="GS248" s="157"/>
      <c r="GT248" s="4"/>
      <c r="GU248" s="74"/>
      <c r="GV248" s="42"/>
      <c r="GW248" s="157"/>
      <c r="GX248" s="4"/>
      <c r="GY248" s="74"/>
      <c r="GZ248" s="42"/>
      <c r="HA248" s="157"/>
      <c r="HB248" s="4"/>
      <c r="HC248" s="74"/>
      <c r="HD248" s="42"/>
      <c r="HE248" s="157"/>
      <c r="HF248" s="4"/>
      <c r="HG248" s="74"/>
      <c r="HH248" s="42"/>
      <c r="HI248" s="157"/>
      <c r="HJ248" s="4"/>
      <c r="HK248" s="74"/>
      <c r="HL248" s="42"/>
      <c r="HM248" s="157"/>
      <c r="HN248" s="4"/>
      <c r="HO248" s="74"/>
      <c r="HP248" s="42"/>
      <c r="HQ248" s="157"/>
      <c r="HR248" s="4"/>
      <c r="HS248" s="74"/>
      <c r="HT248" s="42"/>
      <c r="HU248" s="157"/>
      <c r="HV248" s="4"/>
      <c r="HW248" s="74"/>
      <c r="HX248" s="42"/>
      <c r="HY248" s="157"/>
      <c r="HZ248" s="4"/>
      <c r="IA248" s="74"/>
      <c r="IB248" s="42"/>
      <c r="IC248" s="157"/>
      <c r="ID248" s="4"/>
      <c r="IE248" s="74"/>
      <c r="IF248" s="42"/>
      <c r="IG248" s="157"/>
      <c r="IH248" s="4"/>
      <c r="II248" s="74"/>
      <c r="IJ248" s="42"/>
      <c r="IK248" s="157"/>
      <c r="IL248" s="4"/>
      <c r="IM248" s="74"/>
      <c r="IN248" s="42"/>
      <c r="IO248" s="157"/>
      <c r="IP248" s="4"/>
      <c r="IQ248" s="74"/>
      <c r="IR248" s="42"/>
      <c r="IS248" s="157"/>
      <c r="IT248" s="4"/>
      <c r="IU248" s="74"/>
      <c r="IV248" s="42"/>
      <c r="IW248" s="157"/>
      <c r="IX248" s="4"/>
      <c r="IY248" s="74"/>
      <c r="IZ248" s="42"/>
      <c r="JA248" s="157"/>
      <c r="JB248" s="4"/>
      <c r="JC248" s="74"/>
      <c r="JD248" s="42"/>
      <c r="JE248" s="157"/>
      <c r="JF248" s="4"/>
      <c r="JG248" s="74"/>
      <c r="JH248" s="42"/>
      <c r="JI248" s="157"/>
      <c r="JJ248" s="4"/>
      <c r="JK248" s="74"/>
      <c r="JL248" s="42"/>
      <c r="JM248" s="157"/>
      <c r="JN248" s="4"/>
      <c r="JO248" s="74"/>
      <c r="JP248" s="42"/>
      <c r="JQ248" s="157"/>
      <c r="JR248" s="4"/>
      <c r="JS248" s="74"/>
      <c r="JT248" s="42"/>
      <c r="JU248" s="157"/>
      <c r="JV248" s="4"/>
      <c r="JW248" s="74"/>
      <c r="JX248" s="42"/>
      <c r="JY248" s="157"/>
      <c r="JZ248" s="4"/>
      <c r="KA248" s="74"/>
      <c r="KB248" s="42"/>
      <c r="KC248" s="157"/>
      <c r="KD248" s="4"/>
      <c r="KE248" s="74"/>
      <c r="KF248" s="42"/>
      <c r="KG248" s="157"/>
      <c r="KH248" s="4"/>
      <c r="KI248" s="74"/>
      <c r="KJ248" s="42"/>
      <c r="KK248" s="157"/>
      <c r="KL248" s="4"/>
      <c r="KM248" s="74"/>
      <c r="KN248" s="42"/>
      <c r="KO248" s="157"/>
      <c r="KP248" s="4"/>
      <c r="KQ248" s="74"/>
      <c r="KR248" s="42"/>
      <c r="KS248" s="157"/>
      <c r="KT248" s="4"/>
      <c r="KU248" s="74"/>
      <c r="KV248" s="42"/>
      <c r="KW248" s="157"/>
      <c r="KX248" s="4"/>
      <c r="KY248" s="74"/>
      <c r="KZ248" s="42"/>
      <c r="LA248" s="157"/>
      <c r="LB248" s="4"/>
      <c r="LC248" s="74"/>
      <c r="LD248" s="42"/>
      <c r="LE248" s="157"/>
      <c r="LF248" s="4"/>
      <c r="LG248" s="74"/>
      <c r="LH248" s="42"/>
      <c r="LI248" s="157"/>
      <c r="LJ248" s="4"/>
      <c r="LK248" s="74"/>
      <c r="LL248" s="42"/>
      <c r="LM248" s="157"/>
      <c r="LN248" s="4"/>
      <c r="LO248" s="74"/>
      <c r="LP248" s="42"/>
      <c r="LQ248" s="157"/>
      <c r="LR248" s="4"/>
      <c r="LS248" s="74"/>
      <c r="LT248" s="42"/>
      <c r="LU248" s="157"/>
      <c r="LV248" s="4"/>
      <c r="LW248" s="74"/>
      <c r="LX248" s="42"/>
      <c r="LY248" s="157"/>
      <c r="LZ248" s="4"/>
      <c r="MA248" s="74"/>
      <c r="MB248" s="42"/>
      <c r="MC248" s="157"/>
      <c r="MD248" s="4"/>
      <c r="ME248" s="74"/>
      <c r="MF248" s="42"/>
      <c r="MG248" s="157"/>
      <c r="MH248" s="4"/>
      <c r="MI248" s="74"/>
      <c r="MJ248" s="42"/>
      <c r="MK248" s="157"/>
      <c r="ML248" s="4"/>
      <c r="MM248" s="74"/>
      <c r="MN248" s="42"/>
      <c r="MO248" s="157"/>
      <c r="MP248" s="4"/>
      <c r="MQ248" s="74"/>
      <c r="MR248" s="42"/>
      <c r="MS248" s="157"/>
      <c r="MT248" s="4"/>
      <c r="MU248" s="74"/>
      <c r="MV248" s="42"/>
      <c r="MW248" s="157"/>
      <c r="MX248" s="4"/>
      <c r="MY248" s="74"/>
      <c r="MZ248" s="42"/>
      <c r="NA248" s="157"/>
      <c r="NB248" s="4"/>
      <c r="NC248" s="74"/>
      <c r="ND248" s="42"/>
      <c r="NE248" s="157"/>
      <c r="NF248" s="4"/>
      <c r="NG248" s="74"/>
      <c r="NH248" s="42"/>
      <c r="NI248" s="157"/>
      <c r="NJ248" s="4"/>
      <c r="NK248" s="74"/>
      <c r="NL248" s="42"/>
      <c r="NM248" s="157"/>
      <c r="NN248" s="4"/>
      <c r="NO248" s="74"/>
      <c r="NP248" s="42"/>
      <c r="NQ248" s="157"/>
      <c r="NR248" s="4"/>
      <c r="NS248" s="74"/>
      <c r="NT248" s="42"/>
      <c r="NU248" s="157"/>
      <c r="NV248" s="4"/>
      <c r="NW248" s="74"/>
      <c r="NX248" s="42"/>
      <c r="NY248" s="157"/>
      <c r="NZ248" s="4"/>
      <c r="OA248" s="74"/>
      <c r="OB248" s="42"/>
      <c r="OC248" s="157"/>
      <c r="OD248" s="4"/>
      <c r="OE248" s="74"/>
      <c r="OF248" s="42"/>
      <c r="OG248" s="157"/>
      <c r="OH248" s="4"/>
      <c r="OI248" s="74"/>
      <c r="OJ248" s="42"/>
      <c r="OK248" s="157"/>
      <c r="OL248" s="4"/>
      <c r="OM248" s="74"/>
      <c r="ON248" s="42"/>
      <c r="OO248" s="157"/>
      <c r="OP248" s="4"/>
      <c r="OQ248" s="74"/>
      <c r="OR248" s="42"/>
      <c r="OS248" s="157"/>
      <c r="OT248" s="4"/>
      <c r="OU248" s="74"/>
      <c r="OV248" s="42"/>
      <c r="OW248" s="157"/>
      <c r="OX248" s="4"/>
      <c r="OY248" s="74"/>
      <c r="OZ248" s="42"/>
      <c r="PA248" s="157"/>
      <c r="PB248" s="4"/>
      <c r="PC248" s="74"/>
      <c r="PD248" s="42"/>
      <c r="PE248" s="157"/>
      <c r="PF248" s="4"/>
      <c r="PG248" s="74"/>
      <c r="PH248" s="42"/>
      <c r="PI248" s="157"/>
      <c r="PJ248" s="4"/>
      <c r="PK248" s="74"/>
      <c r="PL248" s="42"/>
      <c r="PM248" s="157"/>
      <c r="PN248" s="4"/>
      <c r="PO248" s="74"/>
      <c r="PP248" s="42"/>
      <c r="PQ248" s="157"/>
      <c r="PR248" s="4"/>
      <c r="PS248" s="74"/>
      <c r="PT248" s="42"/>
      <c r="PU248" s="157"/>
      <c r="PV248" s="4"/>
      <c r="PW248" s="74"/>
      <c r="PX248" s="42"/>
      <c r="PY248" s="157"/>
      <c r="PZ248" s="4"/>
      <c r="QA248" s="74"/>
      <c r="QB248" s="42"/>
      <c r="QC248" s="157"/>
      <c r="QD248" s="4"/>
      <c r="QE248" s="74"/>
      <c r="QF248" s="42"/>
      <c r="QG248" s="157"/>
      <c r="QH248" s="4"/>
      <c r="QI248" s="74"/>
      <c r="QJ248" s="42"/>
      <c r="QK248" s="157"/>
      <c r="QL248" s="4"/>
      <c r="QM248" s="74"/>
      <c r="QN248" s="42"/>
      <c r="QO248" s="157"/>
      <c r="QP248" s="4"/>
      <c r="QQ248" s="74"/>
      <c r="QR248" s="42"/>
      <c r="QS248" s="157"/>
      <c r="QT248" s="4"/>
      <c r="QU248" s="74"/>
      <c r="QV248" s="42"/>
      <c r="QW248" s="157"/>
      <c r="QX248" s="4"/>
      <c r="QY248" s="74"/>
      <c r="QZ248" s="42"/>
      <c r="RA248" s="157"/>
      <c r="RB248" s="4"/>
      <c r="RC248" s="74"/>
      <c r="RD248" s="42"/>
      <c r="RE248" s="157"/>
      <c r="RF248" s="4"/>
      <c r="RG248" s="74"/>
      <c r="RH248" s="42"/>
      <c r="RI248" s="157"/>
      <c r="RJ248" s="4"/>
      <c r="RK248" s="74"/>
      <c r="RL248" s="42"/>
      <c r="RM248" s="157"/>
      <c r="RN248" s="4"/>
      <c r="RO248" s="74"/>
      <c r="RP248" s="42"/>
      <c r="RQ248" s="157"/>
      <c r="RR248" s="4"/>
      <c r="RS248" s="74"/>
      <c r="RT248" s="42"/>
      <c r="RU248" s="157"/>
      <c r="RV248" s="4"/>
      <c r="RW248" s="74"/>
      <c r="RX248" s="42"/>
      <c r="RY248" s="157"/>
      <c r="RZ248" s="4"/>
      <c r="SA248" s="74"/>
      <c r="SB248" s="42"/>
      <c r="SC248" s="157"/>
      <c r="SD248" s="4"/>
      <c r="SE248" s="74"/>
      <c r="SF248" s="42"/>
      <c r="SG248" s="157"/>
      <c r="SH248" s="4"/>
      <c r="SI248" s="74"/>
      <c r="SJ248" s="42"/>
      <c r="SK248" s="157"/>
      <c r="SL248" s="4"/>
      <c r="SM248" s="74"/>
      <c r="SN248" s="42"/>
      <c r="SO248" s="157"/>
      <c r="SP248" s="4"/>
      <c r="SQ248" s="74"/>
      <c r="SR248" s="42"/>
      <c r="SS248" s="157"/>
      <c r="ST248" s="4"/>
      <c r="SU248" s="74"/>
      <c r="SV248" s="42"/>
      <c r="SW248" s="157"/>
      <c r="SX248" s="4"/>
      <c r="SY248" s="74"/>
      <c r="SZ248" s="42"/>
      <c r="TA248" s="157"/>
      <c r="TB248" s="4"/>
      <c r="TC248" s="74"/>
      <c r="TD248" s="42"/>
      <c r="TE248" s="157"/>
      <c r="TF248" s="4"/>
      <c r="TG248" s="74"/>
      <c r="TH248" s="42"/>
      <c r="TI248" s="157"/>
      <c r="TJ248" s="4"/>
      <c r="TK248" s="74"/>
      <c r="TL248" s="42"/>
      <c r="TM248" s="157"/>
      <c r="TN248" s="4"/>
      <c r="TO248" s="74"/>
      <c r="TP248" s="42"/>
      <c r="TQ248" s="157"/>
      <c r="TR248" s="4"/>
      <c r="TS248" s="74"/>
      <c r="TT248" s="42"/>
      <c r="TU248" s="157"/>
      <c r="TV248" s="4"/>
      <c r="TW248" s="74"/>
      <c r="TX248" s="42"/>
      <c r="TY248" s="157"/>
      <c r="TZ248" s="4"/>
      <c r="UA248" s="74"/>
      <c r="UB248" s="42"/>
      <c r="UC248" s="157"/>
      <c r="UD248" s="4"/>
      <c r="UE248" s="74"/>
      <c r="UF248" s="42"/>
      <c r="UG248" s="157"/>
      <c r="UH248" s="4"/>
      <c r="UI248" s="74"/>
      <c r="UJ248" s="42"/>
      <c r="UK248" s="157"/>
      <c r="UL248" s="4"/>
      <c r="UM248" s="74"/>
      <c r="UN248" s="42"/>
      <c r="UO248" s="157"/>
      <c r="UP248" s="4"/>
      <c r="UQ248" s="74"/>
      <c r="UR248" s="42"/>
      <c r="US248" s="157"/>
      <c r="UT248" s="4"/>
      <c r="UU248" s="74"/>
      <c r="UV248" s="42"/>
      <c r="UW248" s="157"/>
      <c r="UX248" s="4"/>
      <c r="UY248" s="74"/>
      <c r="UZ248" s="42"/>
      <c r="VA248" s="157"/>
      <c r="VB248" s="4"/>
      <c r="VC248" s="74"/>
      <c r="VD248" s="42"/>
      <c r="VE248" s="157"/>
      <c r="VF248" s="4"/>
      <c r="VG248" s="74"/>
      <c r="VH248" s="42"/>
      <c r="VI248" s="157"/>
      <c r="VJ248" s="4"/>
      <c r="VK248" s="74"/>
      <c r="VL248" s="42"/>
      <c r="VM248" s="157"/>
      <c r="VN248" s="4"/>
      <c r="VO248" s="74"/>
      <c r="VP248" s="42"/>
      <c r="VQ248" s="157"/>
      <c r="VR248" s="4"/>
      <c r="VS248" s="74"/>
      <c r="VT248" s="42"/>
      <c r="VU248" s="157"/>
      <c r="VV248" s="4"/>
      <c r="VW248" s="74"/>
      <c r="VX248" s="42"/>
      <c r="VY248" s="157"/>
      <c r="VZ248" s="4"/>
      <c r="WA248" s="74"/>
      <c r="WB248" s="42"/>
      <c r="WC248" s="157"/>
      <c r="WD248" s="4"/>
      <c r="WE248" s="74"/>
      <c r="WF248" s="42"/>
      <c r="WG248" s="157"/>
      <c r="WH248" s="4"/>
      <c r="WI248" s="74"/>
      <c r="WJ248" s="42"/>
      <c r="WK248" s="157"/>
      <c r="WL248" s="4"/>
      <c r="WM248" s="74"/>
      <c r="WN248" s="42"/>
      <c r="WO248" s="157"/>
      <c r="WP248" s="4"/>
      <c r="WQ248" s="74"/>
      <c r="WR248" s="42"/>
      <c r="WS248" s="157"/>
      <c r="WT248" s="4"/>
      <c r="WU248" s="74"/>
      <c r="WV248" s="42"/>
      <c r="WW248" s="157"/>
      <c r="WX248" s="4"/>
      <c r="WY248" s="74"/>
      <c r="WZ248" s="42"/>
      <c r="XA248" s="157"/>
      <c r="XB248" s="4"/>
      <c r="XC248" s="74"/>
      <c r="XD248" s="42"/>
      <c r="XE248" s="157"/>
      <c r="XF248" s="4"/>
      <c r="XG248" s="74"/>
      <c r="XH248" s="42"/>
      <c r="XI248" s="157"/>
      <c r="XJ248" s="4"/>
      <c r="XK248" s="74"/>
      <c r="XL248" s="42"/>
      <c r="XM248" s="157"/>
      <c r="XN248" s="4"/>
      <c r="XO248" s="74"/>
      <c r="XP248" s="42"/>
      <c r="XQ248" s="157"/>
      <c r="XR248" s="4"/>
      <c r="XS248" s="74"/>
      <c r="XT248" s="42"/>
      <c r="XU248" s="157"/>
      <c r="XV248" s="4"/>
      <c r="XW248" s="74"/>
      <c r="XX248" s="42"/>
      <c r="XY248" s="157"/>
      <c r="XZ248" s="4"/>
      <c r="YA248" s="74"/>
      <c r="YB248" s="42"/>
      <c r="YC248" s="157"/>
      <c r="YD248" s="4"/>
      <c r="YE248" s="74"/>
      <c r="YF248" s="42"/>
      <c r="YG248" s="157"/>
      <c r="YH248" s="4"/>
      <c r="YI248" s="74"/>
      <c r="YJ248" s="42"/>
      <c r="YK248" s="157"/>
      <c r="YL248" s="4"/>
      <c r="YM248" s="74"/>
      <c r="YN248" s="42"/>
      <c r="YO248" s="157"/>
      <c r="YP248" s="4"/>
      <c r="YQ248" s="74"/>
      <c r="YR248" s="42"/>
      <c r="YS248" s="157"/>
      <c r="YT248" s="4"/>
      <c r="YU248" s="74"/>
      <c r="YV248" s="42"/>
      <c r="YW248" s="157"/>
      <c r="YX248" s="4"/>
      <c r="YY248" s="74"/>
      <c r="YZ248" s="42"/>
      <c r="ZA248" s="157"/>
      <c r="ZB248" s="4"/>
      <c r="ZC248" s="74"/>
      <c r="ZD248" s="42"/>
      <c r="ZE248" s="157"/>
      <c r="ZF248" s="4"/>
      <c r="ZG248" s="74"/>
      <c r="ZH248" s="42"/>
      <c r="ZI248" s="157"/>
      <c r="ZJ248" s="4"/>
      <c r="ZK248" s="74"/>
      <c r="ZL248" s="42"/>
      <c r="ZM248" s="157"/>
      <c r="ZN248" s="4"/>
      <c r="ZO248" s="74"/>
      <c r="ZP248" s="42"/>
      <c r="ZQ248" s="157"/>
      <c r="ZR248" s="4"/>
      <c r="ZS248" s="74"/>
      <c r="ZT248" s="42"/>
      <c r="ZU248" s="157"/>
      <c r="ZV248" s="4"/>
      <c r="ZW248" s="74"/>
      <c r="ZX248" s="42"/>
      <c r="ZY248" s="157"/>
      <c r="ZZ248" s="4"/>
      <c r="AAA248" s="74"/>
      <c r="AAB248" s="42"/>
      <c r="AAC248" s="157"/>
      <c r="AAD248" s="4"/>
      <c r="AAE248" s="74"/>
      <c r="AAF248" s="42"/>
      <c r="AAG248" s="157"/>
      <c r="AAH248" s="4"/>
      <c r="AAI248" s="74"/>
      <c r="AAJ248" s="42"/>
      <c r="AAK248" s="157"/>
      <c r="AAL248" s="4"/>
      <c r="AAM248" s="74"/>
      <c r="AAN248" s="42"/>
      <c r="AAO248" s="157"/>
      <c r="AAP248" s="4"/>
      <c r="AAQ248" s="74"/>
      <c r="AAR248" s="42"/>
      <c r="AAS248" s="157"/>
      <c r="AAT248" s="4"/>
      <c r="AAU248" s="74"/>
      <c r="AAV248" s="42"/>
      <c r="AAW248" s="157"/>
      <c r="AAX248" s="4"/>
      <c r="AAY248" s="74"/>
      <c r="AAZ248" s="42"/>
      <c r="ABA248" s="157"/>
      <c r="ABB248" s="4"/>
      <c r="ABC248" s="74"/>
      <c r="ABD248" s="42"/>
      <c r="ABE248" s="157"/>
      <c r="ABF248" s="4"/>
      <c r="ABG248" s="74"/>
      <c r="ABH248" s="42"/>
      <c r="ABI248" s="157"/>
      <c r="ABJ248" s="4"/>
      <c r="ABK248" s="74"/>
      <c r="ABL248" s="42"/>
      <c r="ABM248" s="157"/>
      <c r="ABN248" s="4"/>
      <c r="ABO248" s="74"/>
      <c r="ABP248" s="42"/>
      <c r="ABQ248" s="157"/>
      <c r="ABR248" s="4"/>
      <c r="ABS248" s="74"/>
      <c r="ABT248" s="42"/>
      <c r="ABU248" s="157"/>
      <c r="ABV248" s="4"/>
      <c r="ABW248" s="74"/>
      <c r="ABX248" s="42"/>
      <c r="ABY248" s="157"/>
      <c r="ABZ248" s="4"/>
      <c r="ACA248" s="74"/>
      <c r="ACB248" s="42"/>
      <c r="ACC248" s="157"/>
      <c r="ACD248" s="4"/>
      <c r="ACE248" s="74"/>
      <c r="ACF248" s="42"/>
      <c r="ACG248" s="157"/>
      <c r="ACH248" s="4"/>
      <c r="ACI248" s="74"/>
      <c r="ACJ248" s="42"/>
      <c r="ACK248" s="157"/>
      <c r="ACL248" s="4"/>
      <c r="ACM248" s="74"/>
      <c r="ACN248" s="42"/>
      <c r="ACO248" s="157"/>
      <c r="ACP248" s="4"/>
      <c r="ACQ248" s="74"/>
      <c r="ACR248" s="42"/>
      <c r="ACS248" s="157"/>
      <c r="ACT248" s="4"/>
      <c r="ACU248" s="74"/>
      <c r="ACV248" s="42"/>
      <c r="ACW248" s="157"/>
      <c r="ACX248" s="4"/>
      <c r="ACY248" s="74"/>
      <c r="ACZ248" s="42"/>
      <c r="ADA248" s="157"/>
      <c r="ADB248" s="4"/>
      <c r="ADC248" s="74"/>
      <c r="ADD248" s="42"/>
      <c r="ADE248" s="157"/>
      <c r="ADF248" s="4"/>
      <c r="ADG248" s="74"/>
      <c r="ADH248" s="42"/>
      <c r="ADI248" s="157"/>
      <c r="ADJ248" s="4"/>
      <c r="ADK248" s="74"/>
      <c r="ADL248" s="42"/>
      <c r="ADM248" s="157"/>
      <c r="ADN248" s="4"/>
      <c r="ADO248" s="74"/>
      <c r="ADP248" s="42"/>
      <c r="ADQ248" s="157"/>
      <c r="ADR248" s="4"/>
      <c r="ADS248" s="74"/>
      <c r="ADT248" s="42"/>
      <c r="ADU248" s="157"/>
      <c r="ADV248" s="4"/>
      <c r="ADW248" s="74"/>
      <c r="ADX248" s="42"/>
      <c r="ADY248" s="157"/>
      <c r="ADZ248" s="4"/>
      <c r="AEA248" s="74"/>
      <c r="AEB248" s="42"/>
      <c r="AEC248" s="157"/>
      <c r="AED248" s="4"/>
      <c r="AEE248" s="74"/>
      <c r="AEF248" s="42"/>
      <c r="AEG248" s="157"/>
      <c r="AEH248" s="4"/>
      <c r="AEI248" s="74"/>
      <c r="AEJ248" s="42"/>
      <c r="AEK248" s="157"/>
      <c r="AEL248" s="4"/>
      <c r="AEM248" s="74"/>
      <c r="AEN248" s="42"/>
      <c r="AEO248" s="157"/>
      <c r="AEP248" s="4"/>
      <c r="AEQ248" s="74"/>
      <c r="AER248" s="42"/>
      <c r="AES248" s="157"/>
      <c r="AET248" s="4"/>
      <c r="AEU248" s="74"/>
      <c r="AEV248" s="42"/>
      <c r="AEW248" s="157"/>
      <c r="AEX248" s="4"/>
      <c r="AEY248" s="74"/>
      <c r="AEZ248" s="42"/>
      <c r="AFA248" s="157"/>
      <c r="AFB248" s="4"/>
      <c r="AFC248" s="74"/>
      <c r="AFD248" s="42"/>
      <c r="AFE248" s="157"/>
      <c r="AFF248" s="4"/>
      <c r="AFG248" s="74"/>
      <c r="AFH248" s="42"/>
      <c r="AFI248" s="157"/>
      <c r="AFJ248" s="4"/>
      <c r="AFK248" s="74"/>
      <c r="AFL248" s="42"/>
      <c r="AFM248" s="157"/>
      <c r="AFN248" s="4"/>
      <c r="AFO248" s="74"/>
      <c r="AFP248" s="42"/>
      <c r="AFQ248" s="157"/>
      <c r="AFR248" s="4"/>
      <c r="AFS248" s="74"/>
      <c r="AFT248" s="42"/>
      <c r="AFU248" s="157"/>
      <c r="AFV248" s="4"/>
      <c r="AFW248" s="74"/>
      <c r="AFX248" s="42"/>
      <c r="AFY248" s="157"/>
      <c r="AFZ248" s="4"/>
      <c r="AGA248" s="74"/>
      <c r="AGB248" s="42"/>
      <c r="AGC248" s="157"/>
      <c r="AGD248" s="4"/>
      <c r="AGE248" s="74"/>
      <c r="AGF248" s="42"/>
      <c r="AGG248" s="157"/>
      <c r="AGH248" s="4"/>
      <c r="AGI248" s="74"/>
      <c r="AGJ248" s="42"/>
      <c r="AGK248" s="157"/>
      <c r="AGL248" s="4"/>
      <c r="AGM248" s="74"/>
      <c r="AGN248" s="42"/>
      <c r="AGO248" s="157"/>
      <c r="AGP248" s="4"/>
      <c r="AGQ248" s="74"/>
      <c r="AGR248" s="42"/>
      <c r="AGS248" s="157"/>
      <c r="AGT248" s="4"/>
      <c r="AGU248" s="74"/>
      <c r="AGV248" s="42"/>
      <c r="AGW248" s="157"/>
      <c r="AGX248" s="4"/>
      <c r="AGY248" s="74"/>
      <c r="AGZ248" s="42"/>
      <c r="AHA248" s="157"/>
      <c r="AHB248" s="4"/>
      <c r="AHC248" s="74"/>
      <c r="AHD248" s="42"/>
      <c r="AHE248" s="157"/>
      <c r="AHF248" s="4"/>
      <c r="AHG248" s="74"/>
      <c r="AHH248" s="42"/>
      <c r="AHI248" s="157"/>
      <c r="AHJ248" s="4"/>
      <c r="AHK248" s="74"/>
      <c r="AHL248" s="42"/>
      <c r="AHM248" s="157"/>
      <c r="AHN248" s="4"/>
      <c r="AHO248" s="74"/>
      <c r="AHP248" s="42"/>
      <c r="AHQ248" s="157"/>
      <c r="AHR248" s="4"/>
      <c r="AHS248" s="74"/>
      <c r="AHT248" s="42"/>
      <c r="AHU248" s="157"/>
      <c r="AHV248" s="4"/>
      <c r="AHW248" s="74"/>
      <c r="AHX248" s="42"/>
      <c r="AHY248" s="157"/>
      <c r="AHZ248" s="4"/>
      <c r="AIA248" s="74"/>
      <c r="AIB248" s="42"/>
      <c r="AIC248" s="157"/>
      <c r="AID248" s="4"/>
      <c r="AIE248" s="74"/>
      <c r="AIF248" s="42"/>
      <c r="AIG248" s="157"/>
      <c r="AIH248" s="4"/>
      <c r="AII248" s="74"/>
      <c r="AIJ248" s="42"/>
      <c r="AIK248" s="157"/>
      <c r="AIL248" s="4"/>
      <c r="AIM248" s="74"/>
      <c r="AIN248" s="42"/>
      <c r="AIO248" s="157"/>
      <c r="AIP248" s="4"/>
      <c r="AIQ248" s="74"/>
      <c r="AIR248" s="42"/>
      <c r="AIS248" s="157"/>
      <c r="AIT248" s="4"/>
      <c r="AIU248" s="74"/>
      <c r="AIV248" s="42"/>
      <c r="AIW248" s="157"/>
      <c r="AIX248" s="4"/>
      <c r="AIY248" s="74"/>
      <c r="AIZ248" s="42"/>
      <c r="AJA248" s="157"/>
      <c r="AJB248" s="4"/>
      <c r="AJC248" s="74"/>
      <c r="AJD248" s="42"/>
      <c r="AJE248" s="157"/>
      <c r="AJF248" s="4"/>
      <c r="AJG248" s="74"/>
      <c r="AJH248" s="42"/>
      <c r="AJI248" s="157"/>
      <c r="AJJ248" s="4"/>
      <c r="AJK248" s="74"/>
      <c r="AJL248" s="42"/>
      <c r="AJM248" s="157"/>
      <c r="AJN248" s="4"/>
      <c r="AJO248" s="74"/>
      <c r="AJP248" s="42"/>
      <c r="AJQ248" s="157"/>
      <c r="AJR248" s="4"/>
      <c r="AJS248" s="74"/>
      <c r="AJT248" s="42"/>
      <c r="AJU248" s="157"/>
      <c r="AJV248" s="4"/>
      <c r="AJW248" s="74"/>
      <c r="AJX248" s="42"/>
      <c r="AJY248" s="157"/>
      <c r="AJZ248" s="4"/>
      <c r="AKA248" s="74"/>
      <c r="AKB248" s="42"/>
      <c r="AKC248" s="157"/>
      <c r="AKD248" s="4"/>
      <c r="AKE248" s="74"/>
      <c r="AKF248" s="42"/>
      <c r="AKG248" s="157"/>
      <c r="AKH248" s="4"/>
      <c r="AKI248" s="74"/>
      <c r="AKJ248" s="42"/>
      <c r="AKK248" s="157"/>
      <c r="AKL248" s="4"/>
      <c r="AKM248" s="74"/>
      <c r="AKN248" s="42"/>
      <c r="AKO248" s="157"/>
      <c r="AKP248" s="4"/>
      <c r="AKQ248" s="74"/>
      <c r="AKR248" s="42"/>
      <c r="AKS248" s="157"/>
      <c r="AKT248" s="4"/>
      <c r="AKU248" s="74"/>
      <c r="AKV248" s="42"/>
      <c r="AKW248" s="157"/>
      <c r="AKX248" s="4"/>
      <c r="AKY248" s="74"/>
      <c r="AKZ248" s="42"/>
      <c r="ALA248" s="157"/>
      <c r="ALB248" s="4"/>
      <c r="ALC248" s="74"/>
      <c r="ALD248" s="42"/>
      <c r="ALE248" s="157"/>
      <c r="ALF248" s="4"/>
      <c r="ALG248" s="74"/>
      <c r="ALH248" s="42"/>
      <c r="ALI248" s="157"/>
      <c r="ALJ248" s="4"/>
      <c r="ALK248" s="74"/>
      <c r="ALL248" s="42"/>
      <c r="ALM248" s="157"/>
      <c r="ALN248" s="4"/>
      <c r="ALO248" s="74"/>
      <c r="ALP248" s="42"/>
      <c r="ALQ248" s="157"/>
      <c r="ALR248" s="4"/>
      <c r="ALS248" s="74"/>
      <c r="ALT248" s="42"/>
      <c r="ALU248" s="157"/>
      <c r="ALV248" s="4"/>
      <c r="ALW248" s="74"/>
      <c r="ALX248" s="42"/>
      <c r="ALY248" s="157"/>
      <c r="ALZ248" s="4"/>
      <c r="AMA248" s="74"/>
      <c r="AMB248" s="42"/>
      <c r="AMC248" s="157"/>
      <c r="AMD248" s="4"/>
      <c r="AME248" s="74"/>
      <c r="AMF248" s="42"/>
      <c r="AMG248" s="157"/>
      <c r="AMH248" s="4"/>
      <c r="AMI248" s="74"/>
      <c r="AMJ248" s="42"/>
      <c r="AMK248" s="157"/>
      <c r="AML248" s="4"/>
      <c r="AMM248" s="74"/>
      <c r="AMN248" s="42"/>
      <c r="AMO248" s="157"/>
      <c r="AMP248" s="4"/>
      <c r="AMQ248" s="74"/>
      <c r="AMR248" s="42"/>
      <c r="AMS248" s="157"/>
      <c r="AMT248" s="4"/>
      <c r="AMU248" s="74"/>
      <c r="AMV248" s="42"/>
      <c r="AMW248" s="157"/>
      <c r="AMX248" s="4"/>
      <c r="AMY248" s="74"/>
      <c r="AMZ248" s="42"/>
      <c r="ANA248" s="157"/>
      <c r="ANB248" s="4"/>
      <c r="ANC248" s="74"/>
      <c r="AND248" s="42"/>
      <c r="ANE248" s="157"/>
      <c r="ANF248" s="4"/>
      <c r="ANG248" s="74"/>
      <c r="ANH248" s="42"/>
      <c r="ANI248" s="157"/>
      <c r="ANJ248" s="4"/>
      <c r="ANK248" s="74"/>
      <c r="ANL248" s="42"/>
      <c r="ANM248" s="157"/>
      <c r="ANN248" s="4"/>
      <c r="ANO248" s="74"/>
      <c r="ANP248" s="42"/>
      <c r="ANQ248" s="157"/>
      <c r="ANR248" s="4"/>
      <c r="ANS248" s="74"/>
      <c r="ANT248" s="42"/>
      <c r="ANU248" s="157"/>
      <c r="ANV248" s="4"/>
      <c r="ANW248" s="74"/>
      <c r="ANX248" s="42"/>
      <c r="ANY248" s="157"/>
      <c r="ANZ248" s="4"/>
      <c r="AOA248" s="74"/>
      <c r="AOB248" s="42"/>
      <c r="AOC248" s="157"/>
      <c r="AOD248" s="4"/>
      <c r="AOE248" s="74"/>
      <c r="AOF248" s="42"/>
      <c r="AOG248" s="157"/>
      <c r="AOH248" s="4"/>
      <c r="AOI248" s="74"/>
      <c r="AOJ248" s="42"/>
      <c r="AOK248" s="157"/>
      <c r="AOL248" s="4"/>
      <c r="AOM248" s="74"/>
      <c r="AON248" s="42"/>
      <c r="AOO248" s="157"/>
      <c r="AOP248" s="4"/>
      <c r="AOQ248" s="74"/>
      <c r="AOR248" s="42"/>
      <c r="AOS248" s="157"/>
      <c r="AOT248" s="4"/>
      <c r="AOU248" s="74"/>
      <c r="AOV248" s="42"/>
      <c r="AOW248" s="157"/>
      <c r="AOX248" s="4"/>
      <c r="AOY248" s="74"/>
      <c r="AOZ248" s="42"/>
      <c r="APA248" s="157"/>
      <c r="APB248" s="4"/>
      <c r="APC248" s="74"/>
      <c r="APD248" s="42"/>
      <c r="APE248" s="157"/>
      <c r="APF248" s="4"/>
      <c r="APG248" s="74"/>
      <c r="APH248" s="42"/>
      <c r="API248" s="157"/>
      <c r="APJ248" s="4"/>
      <c r="APK248" s="74"/>
      <c r="APL248" s="42"/>
      <c r="APM248" s="157"/>
      <c r="APN248" s="4"/>
      <c r="APO248" s="74"/>
      <c r="APP248" s="42"/>
      <c r="APQ248" s="157"/>
      <c r="APR248" s="4"/>
      <c r="APS248" s="74"/>
      <c r="APT248" s="42"/>
      <c r="APU248" s="157"/>
      <c r="APV248" s="4"/>
      <c r="APW248" s="74"/>
      <c r="APX248" s="42"/>
      <c r="APY248" s="157"/>
      <c r="APZ248" s="4"/>
      <c r="AQA248" s="74"/>
      <c r="AQB248" s="42"/>
      <c r="AQC248" s="157"/>
      <c r="AQD248" s="4"/>
      <c r="AQE248" s="74"/>
      <c r="AQF248" s="42"/>
      <c r="AQG248" s="157"/>
      <c r="AQH248" s="4"/>
      <c r="AQI248" s="74"/>
      <c r="AQJ248" s="42"/>
      <c r="AQK248" s="157"/>
      <c r="AQL248" s="4"/>
      <c r="AQM248" s="74"/>
      <c r="AQN248" s="42"/>
      <c r="AQO248" s="157"/>
      <c r="AQP248" s="4"/>
      <c r="AQQ248" s="74"/>
      <c r="AQR248" s="42"/>
      <c r="AQS248" s="157"/>
      <c r="AQT248" s="4"/>
      <c r="AQU248" s="74"/>
      <c r="AQV248" s="42"/>
      <c r="AQW248" s="157"/>
      <c r="AQX248" s="4"/>
      <c r="AQY248" s="74"/>
      <c r="AQZ248" s="42"/>
      <c r="ARA248" s="157"/>
      <c r="ARB248" s="4"/>
      <c r="ARC248" s="74"/>
      <c r="ARD248" s="42"/>
      <c r="ARE248" s="157"/>
      <c r="ARF248" s="4"/>
      <c r="ARG248" s="74"/>
      <c r="ARH248" s="42"/>
      <c r="ARI248" s="157"/>
      <c r="ARJ248" s="4"/>
      <c r="ARK248" s="74"/>
      <c r="ARL248" s="42"/>
      <c r="ARM248" s="157"/>
      <c r="ARN248" s="4"/>
      <c r="ARO248" s="74"/>
      <c r="ARP248" s="42"/>
      <c r="ARQ248" s="157"/>
      <c r="ARR248" s="4"/>
      <c r="ARS248" s="74"/>
      <c r="ART248" s="42"/>
      <c r="ARU248" s="157"/>
      <c r="ARV248" s="4"/>
      <c r="ARW248" s="74"/>
      <c r="ARX248" s="42"/>
      <c r="ARY248" s="157"/>
      <c r="ARZ248" s="4"/>
      <c r="ASA248" s="74"/>
      <c r="ASB248" s="42"/>
      <c r="ASC248" s="157"/>
      <c r="ASD248" s="4"/>
      <c r="ASE248" s="74"/>
      <c r="ASF248" s="42"/>
      <c r="ASG248" s="157"/>
      <c r="ASH248" s="4"/>
      <c r="ASI248" s="74"/>
      <c r="ASJ248" s="42"/>
      <c r="ASK248" s="157"/>
      <c r="ASL248" s="4"/>
      <c r="ASM248" s="74"/>
      <c r="ASN248" s="42"/>
      <c r="ASO248" s="157"/>
      <c r="ASP248" s="4"/>
      <c r="ASQ248" s="74"/>
      <c r="ASR248" s="42"/>
      <c r="ASS248" s="157"/>
      <c r="AST248" s="4"/>
      <c r="ASU248" s="74"/>
      <c r="ASV248" s="42"/>
      <c r="ASW248" s="157"/>
      <c r="ASX248" s="4"/>
      <c r="ASY248" s="74"/>
      <c r="ASZ248" s="42"/>
      <c r="ATA248" s="157"/>
      <c r="ATB248" s="4"/>
      <c r="ATC248" s="74"/>
      <c r="ATD248" s="42"/>
      <c r="ATE248" s="157"/>
      <c r="ATF248" s="4"/>
      <c r="ATG248" s="74"/>
      <c r="ATH248" s="42"/>
      <c r="ATI248" s="157"/>
      <c r="ATJ248" s="4"/>
      <c r="ATK248" s="74"/>
      <c r="ATL248" s="42"/>
      <c r="ATM248" s="157"/>
      <c r="ATN248" s="4"/>
      <c r="ATO248" s="74"/>
      <c r="ATP248" s="42"/>
      <c r="ATQ248" s="157"/>
      <c r="ATR248" s="4"/>
      <c r="ATS248" s="74"/>
      <c r="ATT248" s="42"/>
      <c r="ATU248" s="157"/>
      <c r="ATV248" s="4"/>
      <c r="ATW248" s="74"/>
      <c r="ATX248" s="42"/>
      <c r="ATY248" s="157"/>
      <c r="ATZ248" s="4"/>
      <c r="AUA248" s="74"/>
      <c r="AUB248" s="42"/>
      <c r="AUC248" s="157"/>
      <c r="AUD248" s="4"/>
      <c r="AUE248" s="74"/>
      <c r="AUF248" s="42"/>
      <c r="AUG248" s="157"/>
      <c r="AUH248" s="4"/>
      <c r="AUI248" s="74"/>
      <c r="AUJ248" s="42"/>
      <c r="AUK248" s="157"/>
      <c r="AUL248" s="4"/>
      <c r="AUM248" s="74"/>
      <c r="AUN248" s="42"/>
      <c r="AUO248" s="157"/>
      <c r="AUP248" s="4"/>
      <c r="AUQ248" s="74"/>
      <c r="AUR248" s="42"/>
      <c r="AUS248" s="157"/>
      <c r="AUT248" s="4"/>
      <c r="AUU248" s="74"/>
      <c r="AUV248" s="42"/>
      <c r="AUW248" s="157"/>
      <c r="AUX248" s="4"/>
      <c r="AUY248" s="74"/>
      <c r="AUZ248" s="42"/>
      <c r="AVA248" s="157"/>
      <c r="AVB248" s="4"/>
      <c r="AVC248" s="74"/>
      <c r="AVD248" s="42"/>
      <c r="AVE248" s="157"/>
      <c r="AVF248" s="4"/>
      <c r="AVG248" s="74"/>
      <c r="AVH248" s="42"/>
      <c r="AVI248" s="157"/>
      <c r="AVJ248" s="4"/>
      <c r="AVK248" s="74"/>
      <c r="AVL248" s="42"/>
      <c r="AVM248" s="157"/>
      <c r="AVN248" s="4"/>
      <c r="AVO248" s="74"/>
      <c r="AVP248" s="42"/>
      <c r="AVQ248" s="157"/>
      <c r="AVR248" s="4"/>
      <c r="AVS248" s="74"/>
      <c r="AVT248" s="42"/>
      <c r="AVU248" s="157"/>
      <c r="AVV248" s="4"/>
      <c r="AVW248" s="74"/>
      <c r="AVX248" s="42"/>
      <c r="AVY248" s="157"/>
      <c r="AVZ248" s="4"/>
      <c r="AWA248" s="74"/>
      <c r="AWB248" s="42"/>
      <c r="AWC248" s="157"/>
      <c r="AWD248" s="4"/>
      <c r="AWE248" s="74"/>
      <c r="AWF248" s="42"/>
      <c r="AWG248" s="157"/>
      <c r="AWH248" s="4"/>
      <c r="AWI248" s="74"/>
      <c r="AWJ248" s="42"/>
      <c r="AWK248" s="157"/>
      <c r="AWL248" s="4"/>
      <c r="AWM248" s="74"/>
      <c r="AWN248" s="42"/>
      <c r="AWO248" s="157"/>
      <c r="AWP248" s="4"/>
      <c r="AWQ248" s="74"/>
      <c r="AWR248" s="42"/>
      <c r="AWS248" s="157"/>
      <c r="AWT248" s="4"/>
      <c r="AWU248" s="74"/>
      <c r="AWV248" s="42"/>
      <c r="AWW248" s="157"/>
      <c r="AWX248" s="4"/>
      <c r="AWY248" s="74"/>
      <c r="AWZ248" s="42"/>
      <c r="AXA248" s="157"/>
      <c r="AXB248" s="4"/>
      <c r="AXC248" s="74"/>
      <c r="AXD248" s="42"/>
      <c r="AXE248" s="157"/>
      <c r="AXF248" s="4"/>
      <c r="AXG248" s="74"/>
      <c r="AXH248" s="42"/>
      <c r="AXI248" s="157"/>
      <c r="AXJ248" s="4"/>
      <c r="AXK248" s="74"/>
      <c r="AXL248" s="42"/>
      <c r="AXM248" s="157"/>
      <c r="AXN248" s="4"/>
      <c r="AXO248" s="74"/>
      <c r="AXP248" s="42"/>
      <c r="AXQ248" s="157"/>
      <c r="AXR248" s="4"/>
      <c r="AXS248" s="74"/>
      <c r="AXT248" s="42"/>
      <c r="AXU248" s="157"/>
      <c r="AXV248" s="4"/>
      <c r="AXW248" s="74"/>
      <c r="AXX248" s="42"/>
      <c r="AXY248" s="157"/>
      <c r="AXZ248" s="4"/>
      <c r="AYA248" s="74"/>
      <c r="AYB248" s="42"/>
      <c r="AYC248" s="157"/>
      <c r="AYD248" s="4"/>
      <c r="AYE248" s="74"/>
      <c r="AYF248" s="42"/>
      <c r="AYG248" s="157"/>
      <c r="AYH248" s="4"/>
      <c r="AYI248" s="74"/>
      <c r="AYJ248" s="42"/>
      <c r="AYK248" s="157"/>
      <c r="AYL248" s="4"/>
      <c r="AYM248" s="74"/>
      <c r="AYN248" s="42"/>
      <c r="AYO248" s="157"/>
      <c r="AYP248" s="4"/>
      <c r="AYQ248" s="74"/>
      <c r="AYR248" s="42"/>
      <c r="AYS248" s="157"/>
      <c r="AYT248" s="4"/>
      <c r="AYU248" s="74"/>
      <c r="AYV248" s="42"/>
      <c r="AYW248" s="157"/>
      <c r="AYX248" s="4"/>
      <c r="AYY248" s="74"/>
      <c r="AYZ248" s="42"/>
      <c r="AZA248" s="157"/>
      <c r="AZB248" s="4"/>
      <c r="AZC248" s="74"/>
      <c r="AZD248" s="42"/>
      <c r="AZE248" s="157"/>
      <c r="AZF248" s="4"/>
      <c r="AZG248" s="74"/>
      <c r="AZH248" s="42"/>
      <c r="AZI248" s="157"/>
      <c r="AZJ248" s="4"/>
      <c r="AZK248" s="74"/>
      <c r="AZL248" s="42"/>
      <c r="AZM248" s="157"/>
      <c r="AZN248" s="4"/>
      <c r="AZO248" s="74"/>
      <c r="AZP248" s="42"/>
      <c r="AZQ248" s="157"/>
      <c r="AZR248" s="4"/>
      <c r="AZS248" s="74"/>
      <c r="AZT248" s="42"/>
      <c r="AZU248" s="157"/>
      <c r="AZV248" s="4"/>
      <c r="AZW248" s="74"/>
      <c r="AZX248" s="42"/>
      <c r="AZY248" s="157"/>
      <c r="AZZ248" s="4"/>
      <c r="BAA248" s="74"/>
      <c r="BAB248" s="42"/>
      <c r="BAC248" s="157"/>
      <c r="BAD248" s="4"/>
      <c r="BAE248" s="74"/>
      <c r="BAF248" s="42"/>
      <c r="BAG248" s="157"/>
      <c r="BAH248" s="4"/>
      <c r="BAI248" s="74"/>
      <c r="BAJ248" s="42"/>
      <c r="BAK248" s="157"/>
      <c r="BAL248" s="4"/>
      <c r="BAM248" s="74"/>
      <c r="BAN248" s="42"/>
      <c r="BAO248" s="157"/>
      <c r="BAP248" s="4"/>
      <c r="BAQ248" s="74"/>
      <c r="BAR248" s="42"/>
      <c r="BAS248" s="157"/>
      <c r="BAT248" s="4"/>
      <c r="BAU248" s="74"/>
      <c r="BAV248" s="42"/>
      <c r="BAW248" s="157"/>
      <c r="BAX248" s="4"/>
      <c r="BAY248" s="74"/>
      <c r="BAZ248" s="42"/>
      <c r="BBA248" s="157"/>
      <c r="BBB248" s="4"/>
      <c r="BBC248" s="74"/>
      <c r="BBD248" s="42"/>
      <c r="BBE248" s="157"/>
      <c r="BBF248" s="4"/>
      <c r="BBG248" s="74"/>
      <c r="BBH248" s="42"/>
      <c r="BBI248" s="157"/>
      <c r="BBJ248" s="4"/>
      <c r="BBK248" s="74"/>
      <c r="BBL248" s="42"/>
      <c r="BBM248" s="157"/>
      <c r="BBN248" s="4"/>
      <c r="BBO248" s="74"/>
      <c r="BBP248" s="42"/>
      <c r="BBQ248" s="157"/>
      <c r="BBR248" s="4"/>
      <c r="BBS248" s="74"/>
      <c r="BBT248" s="42"/>
      <c r="BBU248" s="157"/>
      <c r="BBV248" s="4"/>
      <c r="BBW248" s="74"/>
      <c r="BBX248" s="42"/>
      <c r="BBY248" s="157"/>
      <c r="BBZ248" s="4"/>
      <c r="BCA248" s="74"/>
      <c r="BCB248" s="42"/>
      <c r="BCC248" s="157"/>
      <c r="BCD248" s="4"/>
      <c r="BCE248" s="74"/>
      <c r="BCF248" s="42"/>
      <c r="BCG248" s="157"/>
      <c r="BCH248" s="4"/>
      <c r="BCI248" s="74"/>
      <c r="BCJ248" s="42"/>
      <c r="BCK248" s="157"/>
      <c r="BCL248" s="4"/>
      <c r="BCM248" s="74"/>
      <c r="BCN248" s="42"/>
      <c r="BCO248" s="157"/>
      <c r="BCP248" s="4"/>
      <c r="BCQ248" s="74"/>
      <c r="BCR248" s="42"/>
      <c r="BCS248" s="157"/>
      <c r="BCT248" s="4"/>
      <c r="BCU248" s="74"/>
      <c r="BCV248" s="42"/>
      <c r="BCW248" s="157"/>
      <c r="BCX248" s="4"/>
      <c r="BCY248" s="74"/>
      <c r="BCZ248" s="42"/>
      <c r="BDA248" s="157"/>
      <c r="BDB248" s="4"/>
      <c r="BDC248" s="74"/>
      <c r="BDD248" s="42"/>
      <c r="BDE248" s="157"/>
      <c r="BDF248" s="4"/>
      <c r="BDG248" s="74"/>
      <c r="BDH248" s="42"/>
      <c r="BDI248" s="157"/>
      <c r="BDJ248" s="4"/>
      <c r="BDK248" s="74"/>
      <c r="BDL248" s="42"/>
      <c r="BDM248" s="157"/>
      <c r="BDN248" s="4"/>
      <c r="BDO248" s="74"/>
      <c r="BDP248" s="42"/>
      <c r="BDQ248" s="157"/>
      <c r="BDR248" s="4"/>
      <c r="BDS248" s="74"/>
      <c r="BDT248" s="42"/>
      <c r="BDU248" s="157"/>
      <c r="BDV248" s="4"/>
      <c r="BDW248" s="74"/>
      <c r="BDX248" s="42"/>
      <c r="BDY248" s="157"/>
      <c r="BDZ248" s="4"/>
      <c r="BEA248" s="74"/>
      <c r="BEB248" s="42"/>
      <c r="BEC248" s="157"/>
      <c r="BED248" s="4"/>
      <c r="BEE248" s="74"/>
      <c r="BEF248" s="42"/>
      <c r="BEG248" s="157"/>
      <c r="BEH248" s="4"/>
      <c r="BEI248" s="74"/>
      <c r="BEJ248" s="42"/>
      <c r="BEK248" s="157"/>
      <c r="BEL248" s="4"/>
      <c r="BEM248" s="74"/>
      <c r="BEN248" s="42"/>
      <c r="BEO248" s="157"/>
      <c r="BEP248" s="4"/>
      <c r="BEQ248" s="74"/>
      <c r="BER248" s="42"/>
      <c r="BES248" s="157"/>
      <c r="BET248" s="4"/>
      <c r="BEU248" s="74"/>
      <c r="BEV248" s="42"/>
      <c r="BEW248" s="157"/>
      <c r="BEX248" s="4"/>
      <c r="BEY248" s="74"/>
      <c r="BEZ248" s="42"/>
      <c r="BFA248" s="157"/>
      <c r="BFB248" s="4"/>
      <c r="BFC248" s="74"/>
      <c r="BFD248" s="42"/>
      <c r="BFE248" s="157"/>
      <c r="BFF248" s="4"/>
      <c r="BFG248" s="74"/>
      <c r="BFH248" s="42"/>
      <c r="BFI248" s="157"/>
      <c r="BFJ248" s="4"/>
      <c r="BFK248" s="74"/>
      <c r="BFL248" s="42"/>
      <c r="BFM248" s="157"/>
      <c r="BFN248" s="4"/>
      <c r="BFO248" s="74"/>
      <c r="BFP248" s="42"/>
      <c r="BFQ248" s="157"/>
      <c r="BFR248" s="4"/>
      <c r="BFS248" s="74"/>
      <c r="BFT248" s="42"/>
      <c r="BFU248" s="157"/>
      <c r="BFV248" s="4"/>
      <c r="BFW248" s="74"/>
      <c r="BFX248" s="42"/>
      <c r="BFY248" s="157"/>
      <c r="BFZ248" s="4"/>
      <c r="BGA248" s="74"/>
      <c r="BGB248" s="42"/>
      <c r="BGC248" s="157"/>
      <c r="BGD248" s="4"/>
      <c r="BGE248" s="74"/>
      <c r="BGF248" s="42"/>
      <c r="BGG248" s="157"/>
      <c r="BGH248" s="4"/>
      <c r="BGI248" s="74"/>
      <c r="BGJ248" s="42"/>
      <c r="BGK248" s="157"/>
      <c r="BGL248" s="4"/>
      <c r="BGM248" s="74"/>
      <c r="BGN248" s="42"/>
      <c r="BGO248" s="157"/>
      <c r="BGP248" s="4"/>
      <c r="BGQ248" s="74"/>
      <c r="BGR248" s="42"/>
      <c r="BGS248" s="157"/>
      <c r="BGT248" s="4"/>
      <c r="BGU248" s="74"/>
      <c r="BGV248" s="42"/>
      <c r="BGW248" s="157"/>
      <c r="BGX248" s="4"/>
      <c r="BGY248" s="74"/>
      <c r="BGZ248" s="42"/>
      <c r="BHA248" s="157"/>
      <c r="BHB248" s="4"/>
      <c r="BHC248" s="74"/>
      <c r="BHD248" s="42"/>
      <c r="BHE248" s="157"/>
      <c r="BHF248" s="4"/>
      <c r="BHG248" s="74"/>
      <c r="BHH248" s="42"/>
      <c r="BHI248" s="157"/>
      <c r="BHJ248" s="4"/>
      <c r="BHK248" s="74"/>
      <c r="BHL248" s="42"/>
      <c r="BHM248" s="157"/>
      <c r="BHN248" s="4"/>
      <c r="BHO248" s="74"/>
      <c r="BHP248" s="42"/>
      <c r="BHQ248" s="157"/>
      <c r="BHR248" s="4"/>
      <c r="BHS248" s="74"/>
      <c r="BHT248" s="42"/>
      <c r="BHU248" s="157"/>
      <c r="BHV248" s="4"/>
      <c r="BHW248" s="74"/>
      <c r="BHX248" s="42"/>
      <c r="BHY248" s="157"/>
      <c r="BHZ248" s="4"/>
      <c r="BIA248" s="74"/>
      <c r="BIB248" s="42"/>
      <c r="BIC248" s="157"/>
      <c r="BID248" s="4"/>
      <c r="BIE248" s="74"/>
      <c r="BIF248" s="42"/>
      <c r="BIG248" s="157"/>
      <c r="BIH248" s="4"/>
      <c r="BII248" s="74"/>
      <c r="BIJ248" s="42"/>
      <c r="BIK248" s="157"/>
      <c r="BIL248" s="4"/>
      <c r="BIM248" s="74"/>
      <c r="BIN248" s="42"/>
      <c r="BIO248" s="157"/>
      <c r="BIP248" s="4"/>
      <c r="BIQ248" s="74"/>
      <c r="BIR248" s="42"/>
      <c r="BIS248" s="157"/>
      <c r="BIT248" s="4"/>
      <c r="BIU248" s="74"/>
      <c r="BIV248" s="42"/>
      <c r="BIW248" s="157"/>
      <c r="BIX248" s="4"/>
      <c r="BIY248" s="74"/>
      <c r="BIZ248" s="42"/>
      <c r="BJA248" s="157"/>
      <c r="BJB248" s="4"/>
      <c r="BJC248" s="74"/>
      <c r="BJD248" s="42"/>
      <c r="BJE248" s="157"/>
      <c r="BJF248" s="4"/>
      <c r="BJG248" s="74"/>
      <c r="BJH248" s="42"/>
      <c r="BJI248" s="157"/>
      <c r="BJJ248" s="4"/>
      <c r="BJK248" s="74"/>
      <c r="BJL248" s="42"/>
      <c r="BJM248" s="157"/>
      <c r="BJN248" s="4"/>
      <c r="BJO248" s="74"/>
      <c r="BJP248" s="42"/>
      <c r="BJQ248" s="157"/>
      <c r="BJR248" s="4"/>
      <c r="BJS248" s="74"/>
      <c r="BJT248" s="42"/>
      <c r="BJU248" s="157"/>
      <c r="BJV248" s="4"/>
      <c r="BJW248" s="74"/>
      <c r="BJX248" s="42"/>
      <c r="BJY248" s="157"/>
      <c r="BJZ248" s="4"/>
      <c r="BKA248" s="74"/>
      <c r="BKB248" s="42"/>
      <c r="BKC248" s="157"/>
      <c r="BKD248" s="4"/>
      <c r="BKE248" s="74"/>
      <c r="BKF248" s="42"/>
      <c r="BKG248" s="157"/>
      <c r="BKH248" s="4"/>
      <c r="BKI248" s="74"/>
      <c r="BKJ248" s="42"/>
      <c r="BKK248" s="157"/>
      <c r="BKL248" s="4"/>
      <c r="BKM248" s="74"/>
      <c r="BKN248" s="42"/>
      <c r="BKO248" s="157"/>
      <c r="BKP248" s="4"/>
      <c r="BKQ248" s="74"/>
      <c r="BKR248" s="42"/>
      <c r="BKS248" s="157"/>
      <c r="BKT248" s="4"/>
      <c r="BKU248" s="74"/>
      <c r="BKV248" s="42"/>
      <c r="BKW248" s="157"/>
      <c r="BKX248" s="4"/>
      <c r="BKY248" s="74"/>
      <c r="BKZ248" s="42"/>
      <c r="BLA248" s="157"/>
      <c r="BLB248" s="4"/>
      <c r="BLC248" s="74"/>
      <c r="BLD248" s="42"/>
      <c r="BLE248" s="157"/>
      <c r="BLF248" s="4"/>
      <c r="BLG248" s="74"/>
      <c r="BLH248" s="42"/>
      <c r="BLI248" s="157"/>
      <c r="BLJ248" s="4"/>
      <c r="BLK248" s="74"/>
      <c r="BLL248" s="42"/>
      <c r="BLM248" s="157"/>
      <c r="BLN248" s="4"/>
      <c r="BLO248" s="74"/>
      <c r="BLP248" s="42"/>
      <c r="BLQ248" s="157"/>
      <c r="BLR248" s="4"/>
      <c r="BLS248" s="74"/>
      <c r="BLT248" s="42"/>
      <c r="BLU248" s="157"/>
      <c r="BLV248" s="4"/>
      <c r="BLW248" s="74"/>
      <c r="BLX248" s="42"/>
      <c r="BLY248" s="157"/>
      <c r="BLZ248" s="4"/>
      <c r="BMA248" s="74"/>
      <c r="BMB248" s="42"/>
      <c r="BMC248" s="157"/>
      <c r="BMD248" s="4"/>
      <c r="BME248" s="74"/>
      <c r="BMF248" s="42"/>
      <c r="BMG248" s="157"/>
      <c r="BMH248" s="4"/>
      <c r="BMI248" s="74"/>
      <c r="BMJ248" s="42"/>
      <c r="BMK248" s="157"/>
      <c r="BML248" s="4"/>
      <c r="BMM248" s="74"/>
      <c r="BMN248" s="42"/>
      <c r="BMO248" s="157"/>
      <c r="BMP248" s="4"/>
      <c r="BMQ248" s="74"/>
      <c r="BMR248" s="42"/>
      <c r="BMS248" s="157"/>
      <c r="BMT248" s="4"/>
      <c r="BMU248" s="74"/>
      <c r="BMV248" s="42"/>
      <c r="BMW248" s="157"/>
      <c r="BMX248" s="4"/>
      <c r="BMY248" s="74"/>
      <c r="BMZ248" s="42"/>
      <c r="BNA248" s="157"/>
      <c r="BNB248" s="4"/>
      <c r="BNC248" s="74"/>
      <c r="BND248" s="42"/>
      <c r="BNE248" s="157"/>
      <c r="BNF248" s="4"/>
      <c r="BNG248" s="74"/>
      <c r="BNH248" s="42"/>
      <c r="BNI248" s="157"/>
      <c r="BNJ248" s="4"/>
      <c r="BNK248" s="74"/>
      <c r="BNL248" s="42"/>
      <c r="BNM248" s="157"/>
      <c r="BNN248" s="4"/>
      <c r="BNO248" s="74"/>
      <c r="BNP248" s="42"/>
      <c r="BNQ248" s="157"/>
      <c r="BNR248" s="4"/>
      <c r="BNS248" s="74"/>
      <c r="BNT248" s="42"/>
      <c r="BNU248" s="157"/>
      <c r="BNV248" s="4"/>
      <c r="BNW248" s="74"/>
      <c r="BNX248" s="42"/>
      <c r="BNY248" s="157"/>
      <c r="BNZ248" s="4"/>
      <c r="BOA248" s="74"/>
      <c r="BOB248" s="42"/>
      <c r="BOC248" s="157"/>
      <c r="BOD248" s="4"/>
      <c r="BOE248" s="74"/>
      <c r="BOF248" s="42"/>
      <c r="BOG248" s="157"/>
      <c r="BOH248" s="4"/>
      <c r="BOI248" s="74"/>
      <c r="BOJ248" s="42"/>
      <c r="BOK248" s="157"/>
      <c r="BOL248" s="4"/>
      <c r="BOM248" s="74"/>
      <c r="BON248" s="42"/>
      <c r="BOO248" s="157"/>
      <c r="BOP248" s="4"/>
      <c r="BOQ248" s="74"/>
      <c r="BOR248" s="42"/>
      <c r="BOS248" s="157"/>
      <c r="BOT248" s="4"/>
      <c r="BOU248" s="74"/>
      <c r="BOV248" s="42"/>
      <c r="BOW248" s="157"/>
      <c r="BOX248" s="4"/>
      <c r="BOY248" s="74"/>
      <c r="BOZ248" s="42"/>
      <c r="BPA248" s="157"/>
      <c r="BPB248" s="4"/>
      <c r="BPC248" s="74"/>
      <c r="BPD248" s="42"/>
      <c r="BPE248" s="157"/>
      <c r="BPF248" s="4"/>
      <c r="BPG248" s="74"/>
      <c r="BPH248" s="42"/>
      <c r="BPI248" s="157"/>
      <c r="BPJ248" s="4"/>
      <c r="BPK248" s="74"/>
      <c r="BPL248" s="42"/>
      <c r="BPM248" s="157"/>
      <c r="BPN248" s="4"/>
      <c r="BPO248" s="74"/>
      <c r="BPP248" s="42"/>
      <c r="BPQ248" s="157"/>
      <c r="BPR248" s="4"/>
      <c r="BPS248" s="74"/>
      <c r="BPT248" s="42"/>
      <c r="BPU248" s="157"/>
      <c r="BPV248" s="4"/>
      <c r="BPW248" s="74"/>
      <c r="BPX248" s="42"/>
      <c r="BPY248" s="157"/>
      <c r="BPZ248" s="4"/>
      <c r="BQA248" s="74"/>
      <c r="BQB248" s="42"/>
      <c r="BQC248" s="157"/>
      <c r="BQD248" s="4"/>
      <c r="BQE248" s="74"/>
      <c r="BQF248" s="42"/>
      <c r="BQG248" s="157"/>
      <c r="BQH248" s="4"/>
      <c r="BQI248" s="74"/>
      <c r="BQJ248" s="42"/>
      <c r="BQK248" s="157"/>
      <c r="BQL248" s="4"/>
      <c r="BQM248" s="74"/>
      <c r="BQN248" s="42"/>
      <c r="BQO248" s="157"/>
      <c r="BQP248" s="4"/>
      <c r="BQQ248" s="74"/>
      <c r="BQR248" s="42"/>
      <c r="BQS248" s="157"/>
      <c r="BQT248" s="4"/>
      <c r="BQU248" s="74"/>
      <c r="BQV248" s="42"/>
      <c r="BQW248" s="157"/>
      <c r="BQX248" s="4"/>
      <c r="BQY248" s="74"/>
      <c r="BQZ248" s="42"/>
      <c r="BRA248" s="157"/>
      <c r="BRB248" s="4"/>
      <c r="BRC248" s="74"/>
      <c r="BRD248" s="42"/>
      <c r="BRE248" s="157"/>
      <c r="BRF248" s="4"/>
      <c r="BRG248" s="74"/>
      <c r="BRH248" s="42"/>
      <c r="BRI248" s="157"/>
      <c r="BRJ248" s="4"/>
      <c r="BRK248" s="74"/>
      <c r="BRL248" s="42"/>
      <c r="BRM248" s="157"/>
      <c r="BRN248" s="4"/>
      <c r="BRO248" s="74"/>
      <c r="BRP248" s="42"/>
      <c r="BRQ248" s="157"/>
      <c r="BRR248" s="4"/>
      <c r="BRS248" s="74"/>
      <c r="BRT248" s="42"/>
      <c r="BRU248" s="157"/>
      <c r="BRV248" s="4"/>
      <c r="BRW248" s="74"/>
      <c r="BRX248" s="42"/>
      <c r="BRY248" s="157"/>
      <c r="BRZ248" s="4"/>
      <c r="BSA248" s="74"/>
      <c r="BSB248" s="42"/>
      <c r="BSC248" s="157"/>
      <c r="BSD248" s="4"/>
      <c r="BSE248" s="74"/>
      <c r="BSF248" s="42"/>
      <c r="BSG248" s="157"/>
      <c r="BSH248" s="4"/>
      <c r="BSI248" s="74"/>
      <c r="BSJ248" s="42"/>
      <c r="BSK248" s="157"/>
      <c r="BSL248" s="4"/>
      <c r="BSM248" s="74"/>
      <c r="BSN248" s="42"/>
      <c r="BSO248" s="157"/>
      <c r="BSP248" s="4"/>
      <c r="BSQ248" s="74"/>
      <c r="BSR248" s="42"/>
      <c r="BSS248" s="157"/>
      <c r="BST248" s="4"/>
      <c r="BSU248" s="74"/>
      <c r="BSV248" s="42"/>
      <c r="BSW248" s="157"/>
      <c r="BSX248" s="4"/>
      <c r="BSY248" s="74"/>
      <c r="BSZ248" s="42"/>
      <c r="BTA248" s="157"/>
      <c r="BTB248" s="4"/>
      <c r="BTC248" s="74"/>
      <c r="BTD248" s="42"/>
      <c r="BTE248" s="157"/>
      <c r="BTF248" s="4"/>
      <c r="BTG248" s="74"/>
      <c r="BTH248" s="42"/>
      <c r="BTI248" s="157"/>
      <c r="BTJ248" s="4"/>
      <c r="BTK248" s="74"/>
      <c r="BTL248" s="42"/>
      <c r="BTM248" s="157"/>
      <c r="BTN248" s="4"/>
      <c r="BTO248" s="74"/>
      <c r="BTP248" s="42"/>
      <c r="BTQ248" s="157"/>
      <c r="BTR248" s="4"/>
      <c r="BTS248" s="74"/>
      <c r="BTT248" s="42"/>
      <c r="BTU248" s="157"/>
      <c r="BTV248" s="4"/>
      <c r="BTW248" s="74"/>
      <c r="BTX248" s="42"/>
      <c r="BTY248" s="157"/>
      <c r="BTZ248" s="4"/>
      <c r="BUA248" s="74"/>
      <c r="BUB248" s="42"/>
      <c r="BUC248" s="157"/>
      <c r="BUD248" s="4"/>
      <c r="BUE248" s="74"/>
      <c r="BUF248" s="42"/>
      <c r="BUG248" s="157"/>
      <c r="BUH248" s="4"/>
      <c r="BUI248" s="74"/>
      <c r="BUJ248" s="42"/>
      <c r="BUK248" s="157"/>
      <c r="BUL248" s="4"/>
      <c r="BUM248" s="74"/>
      <c r="BUN248" s="42"/>
      <c r="BUO248" s="157"/>
      <c r="BUP248" s="4"/>
      <c r="BUQ248" s="74"/>
      <c r="BUR248" s="42"/>
      <c r="BUS248" s="157"/>
      <c r="BUT248" s="4"/>
      <c r="BUU248" s="74"/>
      <c r="BUV248" s="42"/>
      <c r="BUW248" s="157"/>
      <c r="BUX248" s="4"/>
      <c r="BUY248" s="74"/>
      <c r="BUZ248" s="42"/>
      <c r="BVA248" s="157"/>
      <c r="BVB248" s="4"/>
      <c r="BVC248" s="74"/>
      <c r="BVD248" s="42"/>
      <c r="BVE248" s="157"/>
      <c r="BVF248" s="4"/>
      <c r="BVG248" s="74"/>
      <c r="BVH248" s="42"/>
      <c r="BVI248" s="157"/>
      <c r="BVJ248" s="4"/>
      <c r="BVK248" s="74"/>
      <c r="BVL248" s="42"/>
      <c r="BVM248" s="157"/>
      <c r="BVN248" s="4"/>
      <c r="BVO248" s="74"/>
      <c r="BVP248" s="42"/>
      <c r="BVQ248" s="157"/>
      <c r="BVR248" s="4"/>
      <c r="BVS248" s="74"/>
      <c r="BVT248" s="42"/>
      <c r="BVU248" s="157"/>
      <c r="BVV248" s="4"/>
      <c r="BVW248" s="74"/>
      <c r="BVX248" s="42"/>
      <c r="BVY248" s="157"/>
      <c r="BVZ248" s="4"/>
      <c r="BWA248" s="74"/>
      <c r="BWB248" s="42"/>
      <c r="BWC248" s="157"/>
      <c r="BWD248" s="4"/>
      <c r="BWE248" s="74"/>
      <c r="BWF248" s="42"/>
      <c r="BWG248" s="157"/>
      <c r="BWH248" s="4"/>
      <c r="BWI248" s="74"/>
      <c r="BWJ248" s="42"/>
      <c r="BWK248" s="157"/>
      <c r="BWL248" s="4"/>
      <c r="BWM248" s="74"/>
      <c r="BWN248" s="42"/>
      <c r="BWO248" s="157"/>
      <c r="BWP248" s="4"/>
      <c r="BWQ248" s="74"/>
      <c r="BWR248" s="42"/>
      <c r="BWS248" s="157"/>
      <c r="BWT248" s="4"/>
      <c r="BWU248" s="74"/>
      <c r="BWV248" s="42"/>
      <c r="BWW248" s="157"/>
      <c r="BWX248" s="4"/>
      <c r="BWY248" s="74"/>
      <c r="BWZ248" s="42"/>
      <c r="BXA248" s="157"/>
      <c r="BXB248" s="4"/>
      <c r="BXC248" s="74"/>
      <c r="BXD248" s="42"/>
      <c r="BXE248" s="157"/>
      <c r="BXF248" s="4"/>
      <c r="BXG248" s="74"/>
      <c r="BXH248" s="42"/>
      <c r="BXI248" s="157"/>
      <c r="BXJ248" s="4"/>
      <c r="BXK248" s="74"/>
      <c r="BXL248" s="42"/>
      <c r="BXM248" s="157"/>
      <c r="BXN248" s="4"/>
      <c r="BXO248" s="74"/>
      <c r="BXP248" s="42"/>
      <c r="BXQ248" s="157"/>
      <c r="BXR248" s="4"/>
      <c r="BXS248" s="74"/>
      <c r="BXT248" s="42"/>
      <c r="BXU248" s="157"/>
      <c r="BXV248" s="4"/>
      <c r="BXW248" s="74"/>
      <c r="BXX248" s="42"/>
      <c r="BXY248" s="157"/>
      <c r="BXZ248" s="4"/>
      <c r="BYA248" s="74"/>
      <c r="BYB248" s="42"/>
      <c r="BYC248" s="157"/>
      <c r="BYD248" s="4"/>
      <c r="BYE248" s="74"/>
      <c r="BYF248" s="42"/>
      <c r="BYG248" s="157"/>
      <c r="BYH248" s="4"/>
      <c r="BYI248" s="74"/>
      <c r="BYJ248" s="42"/>
      <c r="BYK248" s="157"/>
      <c r="BYL248" s="4"/>
      <c r="BYM248" s="74"/>
      <c r="BYN248" s="42"/>
      <c r="BYO248" s="157"/>
      <c r="BYP248" s="4"/>
      <c r="BYQ248" s="74"/>
      <c r="BYR248" s="42"/>
      <c r="BYS248" s="157"/>
      <c r="BYT248" s="4"/>
      <c r="BYU248" s="74"/>
      <c r="BYV248" s="42"/>
      <c r="BYW248" s="157"/>
      <c r="BYX248" s="4"/>
      <c r="BYY248" s="74"/>
      <c r="BYZ248" s="42"/>
      <c r="BZA248" s="157"/>
      <c r="BZB248" s="4"/>
      <c r="BZC248" s="74"/>
      <c r="BZD248" s="42"/>
      <c r="BZE248" s="157"/>
      <c r="BZF248" s="4"/>
      <c r="BZG248" s="74"/>
      <c r="BZH248" s="42"/>
      <c r="BZI248" s="157"/>
      <c r="BZJ248" s="4"/>
      <c r="BZK248" s="74"/>
      <c r="BZL248" s="42"/>
      <c r="BZM248" s="157"/>
      <c r="BZN248" s="4"/>
      <c r="BZO248" s="74"/>
      <c r="BZP248" s="42"/>
      <c r="BZQ248" s="157"/>
      <c r="BZR248" s="4"/>
      <c r="BZS248" s="74"/>
      <c r="BZT248" s="42"/>
      <c r="BZU248" s="157"/>
      <c r="BZV248" s="4"/>
      <c r="BZW248" s="74"/>
      <c r="BZX248" s="42"/>
      <c r="BZY248" s="157"/>
      <c r="BZZ248" s="4"/>
      <c r="CAA248" s="74"/>
      <c r="CAB248" s="42"/>
      <c r="CAC248" s="157"/>
      <c r="CAD248" s="4"/>
      <c r="CAE248" s="74"/>
      <c r="CAF248" s="42"/>
      <c r="CAG248" s="157"/>
      <c r="CAH248" s="4"/>
      <c r="CAI248" s="74"/>
      <c r="CAJ248" s="42"/>
      <c r="CAK248" s="157"/>
      <c r="CAL248" s="4"/>
      <c r="CAM248" s="74"/>
      <c r="CAN248" s="42"/>
      <c r="CAO248" s="157"/>
      <c r="CAP248" s="4"/>
      <c r="CAQ248" s="74"/>
      <c r="CAR248" s="42"/>
      <c r="CAS248" s="157"/>
      <c r="CAT248" s="4"/>
      <c r="CAU248" s="74"/>
      <c r="CAV248" s="42"/>
      <c r="CAW248" s="157"/>
      <c r="CAX248" s="4"/>
      <c r="CAY248" s="74"/>
      <c r="CAZ248" s="42"/>
      <c r="CBA248" s="157"/>
      <c r="CBB248" s="4"/>
      <c r="CBC248" s="74"/>
      <c r="CBD248" s="42"/>
      <c r="CBE248" s="157"/>
      <c r="CBF248" s="4"/>
      <c r="CBG248" s="74"/>
      <c r="CBH248" s="42"/>
      <c r="CBI248" s="157"/>
      <c r="CBJ248" s="4"/>
      <c r="CBK248" s="74"/>
      <c r="CBL248" s="42"/>
      <c r="CBM248" s="157"/>
      <c r="CBN248" s="4"/>
      <c r="CBO248" s="74"/>
      <c r="CBP248" s="42"/>
      <c r="CBQ248" s="157"/>
      <c r="CBR248" s="4"/>
      <c r="CBS248" s="74"/>
      <c r="CBT248" s="42"/>
      <c r="CBU248" s="157"/>
      <c r="CBV248" s="4"/>
      <c r="CBW248" s="74"/>
      <c r="CBX248" s="42"/>
      <c r="CBY248" s="157"/>
      <c r="CBZ248" s="4"/>
      <c r="CCA248" s="74"/>
      <c r="CCB248" s="42"/>
      <c r="CCC248" s="157"/>
      <c r="CCD248" s="4"/>
      <c r="CCE248" s="74"/>
      <c r="CCF248" s="42"/>
      <c r="CCG248" s="157"/>
      <c r="CCH248" s="4"/>
      <c r="CCI248" s="74"/>
      <c r="CCJ248" s="42"/>
      <c r="CCK248" s="157"/>
      <c r="CCL248" s="4"/>
      <c r="CCM248" s="74"/>
      <c r="CCN248" s="42"/>
      <c r="CCO248" s="157"/>
      <c r="CCP248" s="4"/>
      <c r="CCQ248" s="74"/>
      <c r="CCR248" s="42"/>
      <c r="CCS248" s="157"/>
      <c r="CCT248" s="4"/>
      <c r="CCU248" s="74"/>
      <c r="CCV248" s="42"/>
      <c r="CCW248" s="157"/>
      <c r="CCX248" s="4"/>
      <c r="CCY248" s="74"/>
      <c r="CCZ248" s="42"/>
      <c r="CDA248" s="157"/>
      <c r="CDB248" s="4"/>
      <c r="CDC248" s="74"/>
      <c r="CDD248" s="42"/>
      <c r="CDE248" s="157"/>
      <c r="CDF248" s="4"/>
      <c r="CDG248" s="74"/>
      <c r="CDH248" s="42"/>
      <c r="CDI248" s="157"/>
      <c r="CDJ248" s="4"/>
      <c r="CDK248" s="74"/>
      <c r="CDL248" s="42"/>
      <c r="CDM248" s="157"/>
      <c r="CDN248" s="4"/>
      <c r="CDO248" s="74"/>
      <c r="CDP248" s="42"/>
      <c r="CDQ248" s="157"/>
      <c r="CDR248" s="4"/>
      <c r="CDS248" s="74"/>
      <c r="CDT248" s="42"/>
      <c r="CDU248" s="157"/>
      <c r="CDV248" s="4"/>
      <c r="CDW248" s="74"/>
      <c r="CDX248" s="42"/>
      <c r="CDY248" s="157"/>
      <c r="CDZ248" s="4"/>
      <c r="CEA248" s="74"/>
      <c r="CEB248" s="42"/>
      <c r="CEC248" s="157"/>
      <c r="CED248" s="4"/>
      <c r="CEE248" s="74"/>
      <c r="CEF248" s="42"/>
      <c r="CEG248" s="157"/>
      <c r="CEH248" s="4"/>
      <c r="CEI248" s="74"/>
      <c r="CEJ248" s="42"/>
      <c r="CEK248" s="157"/>
      <c r="CEL248" s="4"/>
      <c r="CEM248" s="74"/>
      <c r="CEN248" s="42"/>
      <c r="CEO248" s="157"/>
      <c r="CEP248" s="4"/>
      <c r="CEQ248" s="74"/>
      <c r="CER248" s="42"/>
      <c r="CES248" s="157"/>
      <c r="CET248" s="4"/>
      <c r="CEU248" s="74"/>
      <c r="CEV248" s="42"/>
      <c r="CEW248" s="157"/>
      <c r="CEX248" s="4"/>
      <c r="CEY248" s="74"/>
      <c r="CEZ248" s="42"/>
      <c r="CFA248" s="157"/>
      <c r="CFB248" s="4"/>
      <c r="CFC248" s="74"/>
      <c r="CFD248" s="42"/>
      <c r="CFE248" s="157"/>
      <c r="CFF248" s="4"/>
      <c r="CFG248" s="74"/>
      <c r="CFH248" s="42"/>
      <c r="CFI248" s="157"/>
      <c r="CFJ248" s="4"/>
      <c r="CFK248" s="74"/>
      <c r="CFL248" s="42"/>
      <c r="CFM248" s="157"/>
      <c r="CFN248" s="4"/>
      <c r="CFO248" s="74"/>
      <c r="CFP248" s="42"/>
      <c r="CFQ248" s="157"/>
      <c r="CFR248" s="4"/>
      <c r="CFS248" s="74"/>
      <c r="CFT248" s="42"/>
      <c r="CFU248" s="157"/>
      <c r="CFV248" s="4"/>
      <c r="CFW248" s="74"/>
      <c r="CFX248" s="42"/>
      <c r="CFY248" s="157"/>
      <c r="CFZ248" s="4"/>
      <c r="CGA248" s="74"/>
      <c r="CGB248" s="42"/>
      <c r="CGC248" s="157"/>
      <c r="CGD248" s="4"/>
      <c r="CGE248" s="74"/>
      <c r="CGF248" s="42"/>
      <c r="CGG248" s="157"/>
      <c r="CGH248" s="4"/>
      <c r="CGI248" s="74"/>
      <c r="CGJ248" s="42"/>
      <c r="CGK248" s="157"/>
      <c r="CGL248" s="4"/>
      <c r="CGM248" s="74"/>
      <c r="CGN248" s="42"/>
      <c r="CGO248" s="157"/>
      <c r="CGP248" s="4"/>
      <c r="CGQ248" s="74"/>
      <c r="CGR248" s="42"/>
      <c r="CGS248" s="157"/>
      <c r="CGT248" s="4"/>
      <c r="CGU248" s="74"/>
      <c r="CGV248" s="42"/>
      <c r="CGW248" s="157"/>
      <c r="CGX248" s="4"/>
      <c r="CGY248" s="74"/>
      <c r="CGZ248" s="42"/>
      <c r="CHA248" s="157"/>
      <c r="CHB248" s="4"/>
      <c r="CHC248" s="74"/>
      <c r="CHD248" s="42"/>
      <c r="CHE248" s="157"/>
      <c r="CHF248" s="4"/>
      <c r="CHG248" s="74"/>
      <c r="CHH248" s="42"/>
      <c r="CHI248" s="157"/>
      <c r="CHJ248" s="4"/>
      <c r="CHK248" s="74"/>
      <c r="CHL248" s="42"/>
      <c r="CHM248" s="157"/>
      <c r="CHN248" s="4"/>
      <c r="CHO248" s="74"/>
      <c r="CHP248" s="42"/>
      <c r="CHQ248" s="157"/>
      <c r="CHR248" s="4"/>
      <c r="CHS248" s="74"/>
      <c r="CHT248" s="42"/>
      <c r="CHU248" s="157"/>
      <c r="CHV248" s="4"/>
      <c r="CHW248" s="74"/>
      <c r="CHX248" s="42"/>
      <c r="CHY248" s="157"/>
      <c r="CHZ248" s="4"/>
      <c r="CIA248" s="74"/>
      <c r="CIB248" s="42"/>
      <c r="CIC248" s="157"/>
      <c r="CID248" s="4"/>
      <c r="CIE248" s="74"/>
      <c r="CIF248" s="42"/>
      <c r="CIG248" s="157"/>
      <c r="CIH248" s="4"/>
      <c r="CII248" s="74"/>
      <c r="CIJ248" s="42"/>
      <c r="CIK248" s="157"/>
      <c r="CIL248" s="4"/>
      <c r="CIM248" s="74"/>
      <c r="CIN248" s="42"/>
      <c r="CIO248" s="157"/>
      <c r="CIP248" s="4"/>
      <c r="CIQ248" s="74"/>
      <c r="CIR248" s="42"/>
      <c r="CIS248" s="157"/>
      <c r="CIT248" s="4"/>
      <c r="CIU248" s="74"/>
      <c r="CIV248" s="42"/>
      <c r="CIW248" s="157"/>
      <c r="CIX248" s="4"/>
      <c r="CIY248" s="74"/>
      <c r="CIZ248" s="42"/>
      <c r="CJA248" s="157"/>
      <c r="CJB248" s="4"/>
      <c r="CJC248" s="74"/>
      <c r="CJD248" s="42"/>
      <c r="CJE248" s="157"/>
      <c r="CJF248" s="4"/>
      <c r="CJG248" s="74"/>
      <c r="CJH248" s="42"/>
      <c r="CJI248" s="157"/>
      <c r="CJJ248" s="4"/>
      <c r="CJK248" s="74"/>
      <c r="CJL248" s="42"/>
      <c r="CJM248" s="157"/>
      <c r="CJN248" s="4"/>
      <c r="CJO248" s="74"/>
      <c r="CJP248" s="42"/>
      <c r="CJQ248" s="157"/>
      <c r="CJR248" s="4"/>
      <c r="CJS248" s="74"/>
      <c r="CJT248" s="42"/>
      <c r="CJU248" s="157"/>
      <c r="CJV248" s="4"/>
      <c r="CJW248" s="74"/>
      <c r="CJX248" s="42"/>
      <c r="CJY248" s="157"/>
      <c r="CJZ248" s="4"/>
      <c r="CKA248" s="74"/>
      <c r="CKB248" s="42"/>
      <c r="CKC248" s="157"/>
      <c r="CKD248" s="4"/>
      <c r="CKE248" s="74"/>
      <c r="CKF248" s="42"/>
      <c r="CKG248" s="157"/>
      <c r="CKH248" s="4"/>
      <c r="CKI248" s="74"/>
      <c r="CKJ248" s="42"/>
      <c r="CKK248" s="157"/>
      <c r="CKL248" s="4"/>
      <c r="CKM248" s="74"/>
      <c r="CKN248" s="42"/>
      <c r="CKO248" s="157"/>
      <c r="CKP248" s="4"/>
      <c r="CKQ248" s="74"/>
      <c r="CKR248" s="42"/>
      <c r="CKS248" s="157"/>
      <c r="CKT248" s="4"/>
      <c r="CKU248" s="74"/>
      <c r="CKV248" s="42"/>
      <c r="CKW248" s="157"/>
      <c r="CKX248" s="4"/>
      <c r="CKY248" s="74"/>
      <c r="CKZ248" s="42"/>
      <c r="CLA248" s="157"/>
      <c r="CLB248" s="4"/>
      <c r="CLC248" s="74"/>
      <c r="CLD248" s="42"/>
      <c r="CLE248" s="157"/>
      <c r="CLF248" s="4"/>
      <c r="CLG248" s="74"/>
      <c r="CLH248" s="42"/>
      <c r="CLI248" s="157"/>
      <c r="CLJ248" s="4"/>
      <c r="CLK248" s="74"/>
      <c r="CLL248" s="42"/>
      <c r="CLM248" s="157"/>
      <c r="CLN248" s="4"/>
      <c r="CLO248" s="74"/>
      <c r="CLP248" s="42"/>
      <c r="CLQ248" s="157"/>
      <c r="CLR248" s="4"/>
      <c r="CLS248" s="74"/>
      <c r="CLT248" s="42"/>
      <c r="CLU248" s="157"/>
      <c r="CLV248" s="4"/>
      <c r="CLW248" s="74"/>
      <c r="CLX248" s="42"/>
      <c r="CLY248" s="157"/>
      <c r="CLZ248" s="4"/>
      <c r="CMA248" s="74"/>
      <c r="CMB248" s="42"/>
      <c r="CMC248" s="157"/>
      <c r="CMD248" s="4"/>
      <c r="CME248" s="74"/>
      <c r="CMF248" s="42"/>
      <c r="CMG248" s="157"/>
      <c r="CMH248" s="4"/>
      <c r="CMI248" s="74"/>
      <c r="CMJ248" s="42"/>
      <c r="CMK248" s="157"/>
      <c r="CML248" s="4"/>
      <c r="CMM248" s="74"/>
      <c r="CMN248" s="42"/>
      <c r="CMO248" s="157"/>
      <c r="CMP248" s="4"/>
      <c r="CMQ248" s="74"/>
      <c r="CMR248" s="42"/>
      <c r="CMS248" s="157"/>
      <c r="CMT248" s="4"/>
      <c r="CMU248" s="74"/>
      <c r="CMV248" s="42"/>
      <c r="CMW248" s="157"/>
      <c r="CMX248" s="4"/>
      <c r="CMY248" s="74"/>
      <c r="CMZ248" s="42"/>
      <c r="CNA248" s="157"/>
      <c r="CNB248" s="4"/>
      <c r="CNC248" s="74"/>
      <c r="CND248" s="42"/>
      <c r="CNE248" s="157"/>
      <c r="CNF248" s="4"/>
      <c r="CNG248" s="74"/>
      <c r="CNH248" s="42"/>
      <c r="CNI248" s="157"/>
      <c r="CNJ248" s="4"/>
      <c r="CNK248" s="74"/>
      <c r="CNL248" s="42"/>
      <c r="CNM248" s="157"/>
      <c r="CNN248" s="4"/>
      <c r="CNO248" s="74"/>
      <c r="CNP248" s="42"/>
      <c r="CNQ248" s="157"/>
      <c r="CNR248" s="4"/>
      <c r="CNS248" s="74"/>
      <c r="CNT248" s="42"/>
      <c r="CNU248" s="157"/>
      <c r="CNV248" s="4"/>
      <c r="CNW248" s="74"/>
      <c r="CNX248" s="42"/>
      <c r="CNY248" s="157"/>
      <c r="CNZ248" s="4"/>
      <c r="COA248" s="74"/>
      <c r="COB248" s="42"/>
      <c r="COC248" s="157"/>
      <c r="COD248" s="4"/>
      <c r="COE248" s="74"/>
      <c r="COF248" s="42"/>
      <c r="COG248" s="157"/>
      <c r="COH248" s="4"/>
      <c r="COI248" s="74"/>
      <c r="COJ248" s="42"/>
      <c r="COK248" s="157"/>
      <c r="COL248" s="4"/>
      <c r="COM248" s="74"/>
      <c r="CON248" s="42"/>
      <c r="COO248" s="157"/>
      <c r="COP248" s="4"/>
      <c r="COQ248" s="74"/>
      <c r="COR248" s="42"/>
      <c r="COS248" s="157"/>
      <c r="COT248" s="4"/>
      <c r="COU248" s="74"/>
      <c r="COV248" s="42"/>
      <c r="COW248" s="157"/>
      <c r="COX248" s="4"/>
      <c r="COY248" s="74"/>
      <c r="COZ248" s="42"/>
      <c r="CPA248" s="157"/>
      <c r="CPB248" s="4"/>
      <c r="CPC248" s="74"/>
      <c r="CPD248" s="42"/>
      <c r="CPE248" s="157"/>
      <c r="CPF248" s="4"/>
      <c r="CPG248" s="74"/>
      <c r="CPH248" s="42"/>
      <c r="CPI248" s="157"/>
      <c r="CPJ248" s="4"/>
      <c r="CPK248" s="74"/>
      <c r="CPL248" s="42"/>
      <c r="CPM248" s="157"/>
      <c r="CPN248" s="4"/>
      <c r="CPO248" s="74"/>
      <c r="CPP248" s="42"/>
      <c r="CPQ248" s="157"/>
      <c r="CPR248" s="4"/>
      <c r="CPS248" s="74"/>
      <c r="CPT248" s="42"/>
      <c r="CPU248" s="157"/>
      <c r="CPV248" s="4"/>
      <c r="CPW248" s="74"/>
      <c r="CPX248" s="42"/>
      <c r="CPY248" s="157"/>
      <c r="CPZ248" s="4"/>
      <c r="CQA248" s="74"/>
      <c r="CQB248" s="42"/>
      <c r="CQC248" s="157"/>
      <c r="CQD248" s="4"/>
      <c r="CQE248" s="74"/>
      <c r="CQF248" s="42"/>
      <c r="CQG248" s="157"/>
      <c r="CQH248" s="4"/>
      <c r="CQI248" s="74"/>
      <c r="CQJ248" s="42"/>
      <c r="CQK248" s="157"/>
      <c r="CQL248" s="4"/>
      <c r="CQM248" s="74"/>
      <c r="CQN248" s="42"/>
      <c r="CQO248" s="157"/>
      <c r="CQP248" s="4"/>
      <c r="CQQ248" s="74"/>
      <c r="CQR248" s="42"/>
      <c r="CQS248" s="157"/>
      <c r="CQT248" s="4"/>
      <c r="CQU248" s="74"/>
      <c r="CQV248" s="42"/>
      <c r="CQW248" s="157"/>
      <c r="CQX248" s="4"/>
      <c r="CQY248" s="74"/>
      <c r="CQZ248" s="42"/>
      <c r="CRA248" s="157"/>
      <c r="CRB248" s="4"/>
      <c r="CRC248" s="74"/>
      <c r="CRD248" s="42"/>
      <c r="CRE248" s="157"/>
      <c r="CRF248" s="4"/>
      <c r="CRG248" s="74"/>
      <c r="CRH248" s="42"/>
      <c r="CRI248" s="157"/>
      <c r="CRJ248" s="4"/>
      <c r="CRK248" s="74"/>
      <c r="CRL248" s="42"/>
      <c r="CRM248" s="157"/>
      <c r="CRN248" s="4"/>
      <c r="CRO248" s="74"/>
      <c r="CRP248" s="42"/>
      <c r="CRQ248" s="157"/>
      <c r="CRR248" s="4"/>
      <c r="CRS248" s="74"/>
      <c r="CRT248" s="42"/>
      <c r="CRU248" s="157"/>
      <c r="CRV248" s="4"/>
      <c r="CRW248" s="74"/>
      <c r="CRX248" s="42"/>
      <c r="CRY248" s="157"/>
      <c r="CRZ248" s="4"/>
      <c r="CSA248" s="74"/>
      <c r="CSB248" s="42"/>
      <c r="CSC248" s="157"/>
      <c r="CSD248" s="4"/>
      <c r="CSE248" s="74"/>
      <c r="CSF248" s="42"/>
      <c r="CSG248" s="157"/>
      <c r="CSH248" s="4"/>
      <c r="CSI248" s="74"/>
      <c r="CSJ248" s="42"/>
      <c r="CSK248" s="157"/>
      <c r="CSL248" s="4"/>
      <c r="CSM248" s="74"/>
      <c r="CSN248" s="42"/>
      <c r="CSO248" s="157"/>
      <c r="CSP248" s="4"/>
      <c r="CSQ248" s="74"/>
      <c r="CSR248" s="42"/>
      <c r="CSS248" s="157"/>
      <c r="CST248" s="4"/>
      <c r="CSU248" s="74"/>
      <c r="CSV248" s="42"/>
      <c r="CSW248" s="157"/>
      <c r="CSX248" s="4"/>
      <c r="CSY248" s="74"/>
      <c r="CSZ248" s="42"/>
      <c r="CTA248" s="157"/>
      <c r="CTB248" s="4"/>
      <c r="CTC248" s="74"/>
      <c r="CTD248" s="42"/>
      <c r="CTE248" s="157"/>
      <c r="CTF248" s="4"/>
      <c r="CTG248" s="74"/>
      <c r="CTH248" s="42"/>
      <c r="CTI248" s="157"/>
      <c r="CTJ248" s="4"/>
      <c r="CTK248" s="74"/>
      <c r="CTL248" s="42"/>
      <c r="CTM248" s="157"/>
      <c r="CTN248" s="4"/>
      <c r="CTO248" s="74"/>
      <c r="CTP248" s="42"/>
      <c r="CTQ248" s="157"/>
      <c r="CTR248" s="4"/>
      <c r="CTS248" s="74"/>
      <c r="CTT248" s="42"/>
      <c r="CTU248" s="157"/>
      <c r="CTV248" s="4"/>
      <c r="CTW248" s="74"/>
      <c r="CTX248" s="42"/>
      <c r="CTY248" s="157"/>
      <c r="CTZ248" s="4"/>
      <c r="CUA248" s="74"/>
      <c r="CUB248" s="42"/>
      <c r="CUC248" s="157"/>
      <c r="CUD248" s="4"/>
      <c r="CUE248" s="74"/>
      <c r="CUF248" s="42"/>
      <c r="CUG248" s="157"/>
      <c r="CUH248" s="4"/>
      <c r="CUI248" s="74"/>
      <c r="CUJ248" s="42"/>
      <c r="CUK248" s="157"/>
      <c r="CUL248" s="4"/>
      <c r="CUM248" s="74"/>
      <c r="CUN248" s="42"/>
      <c r="CUO248" s="157"/>
      <c r="CUP248" s="4"/>
      <c r="CUQ248" s="74"/>
      <c r="CUR248" s="42"/>
      <c r="CUS248" s="157"/>
      <c r="CUT248" s="4"/>
      <c r="CUU248" s="74"/>
      <c r="CUV248" s="42"/>
      <c r="CUW248" s="157"/>
      <c r="CUX248" s="4"/>
      <c r="CUY248" s="74"/>
      <c r="CUZ248" s="42"/>
      <c r="CVA248" s="157"/>
      <c r="CVB248" s="4"/>
      <c r="CVC248" s="74"/>
      <c r="CVD248" s="42"/>
      <c r="CVE248" s="157"/>
      <c r="CVF248" s="4"/>
      <c r="CVG248" s="74"/>
      <c r="CVH248" s="42"/>
      <c r="CVI248" s="157"/>
      <c r="CVJ248" s="4"/>
      <c r="CVK248" s="74"/>
      <c r="CVL248" s="42"/>
      <c r="CVM248" s="157"/>
      <c r="CVN248" s="4"/>
      <c r="CVO248" s="74"/>
      <c r="CVP248" s="42"/>
      <c r="CVQ248" s="157"/>
      <c r="CVR248" s="4"/>
      <c r="CVS248" s="74"/>
      <c r="CVT248" s="42"/>
      <c r="CVU248" s="157"/>
      <c r="CVV248" s="4"/>
      <c r="CVW248" s="74"/>
      <c r="CVX248" s="42"/>
      <c r="CVY248" s="157"/>
      <c r="CVZ248" s="4"/>
      <c r="CWA248" s="74"/>
      <c r="CWB248" s="42"/>
      <c r="CWC248" s="157"/>
      <c r="CWD248" s="4"/>
      <c r="CWE248" s="74"/>
      <c r="CWF248" s="42"/>
      <c r="CWG248" s="157"/>
      <c r="CWH248" s="4"/>
      <c r="CWI248" s="74"/>
      <c r="CWJ248" s="42"/>
      <c r="CWK248" s="157"/>
      <c r="CWL248" s="4"/>
      <c r="CWM248" s="74"/>
      <c r="CWN248" s="42"/>
      <c r="CWO248" s="157"/>
      <c r="CWP248" s="4"/>
      <c r="CWQ248" s="74"/>
      <c r="CWR248" s="42"/>
      <c r="CWS248" s="157"/>
      <c r="CWT248" s="4"/>
      <c r="CWU248" s="74"/>
      <c r="CWV248" s="42"/>
      <c r="CWW248" s="157"/>
      <c r="CWX248" s="4"/>
      <c r="CWY248" s="74"/>
      <c r="CWZ248" s="42"/>
      <c r="CXA248" s="157"/>
      <c r="CXB248" s="4"/>
      <c r="CXC248" s="74"/>
      <c r="CXD248" s="42"/>
      <c r="CXE248" s="157"/>
      <c r="CXF248" s="4"/>
      <c r="CXG248" s="74"/>
      <c r="CXH248" s="42"/>
      <c r="CXI248" s="157"/>
      <c r="CXJ248" s="4"/>
      <c r="CXK248" s="74"/>
      <c r="CXL248" s="42"/>
      <c r="CXM248" s="157"/>
      <c r="CXN248" s="4"/>
      <c r="CXO248" s="74"/>
      <c r="CXP248" s="42"/>
      <c r="CXQ248" s="157"/>
      <c r="CXR248" s="4"/>
      <c r="CXS248" s="74"/>
      <c r="CXT248" s="42"/>
      <c r="CXU248" s="157"/>
      <c r="CXV248" s="4"/>
      <c r="CXW248" s="74"/>
      <c r="CXX248" s="42"/>
      <c r="CXY248" s="157"/>
      <c r="CXZ248" s="4"/>
      <c r="CYA248" s="74"/>
      <c r="CYB248" s="42"/>
      <c r="CYC248" s="157"/>
      <c r="CYD248" s="4"/>
      <c r="CYE248" s="74"/>
      <c r="CYF248" s="42"/>
      <c r="CYG248" s="157"/>
      <c r="CYH248" s="4"/>
      <c r="CYI248" s="74"/>
      <c r="CYJ248" s="42"/>
      <c r="CYK248" s="157"/>
      <c r="CYL248" s="4"/>
      <c r="CYM248" s="74"/>
      <c r="CYN248" s="42"/>
      <c r="CYO248" s="157"/>
      <c r="CYP248" s="4"/>
      <c r="CYQ248" s="74"/>
      <c r="CYR248" s="42"/>
      <c r="CYS248" s="157"/>
      <c r="CYT248" s="4"/>
      <c r="CYU248" s="74"/>
      <c r="CYV248" s="42"/>
      <c r="CYW248" s="157"/>
      <c r="CYX248" s="4"/>
      <c r="CYY248" s="74"/>
      <c r="CYZ248" s="42"/>
      <c r="CZA248" s="157"/>
      <c r="CZB248" s="4"/>
      <c r="CZC248" s="74"/>
      <c r="CZD248" s="42"/>
      <c r="CZE248" s="157"/>
      <c r="CZF248" s="4"/>
      <c r="CZG248" s="74"/>
      <c r="CZH248" s="42"/>
      <c r="CZI248" s="157"/>
      <c r="CZJ248" s="4"/>
      <c r="CZK248" s="74"/>
      <c r="CZL248" s="42"/>
      <c r="CZM248" s="157"/>
      <c r="CZN248" s="4"/>
      <c r="CZO248" s="74"/>
      <c r="CZP248" s="42"/>
      <c r="CZQ248" s="157"/>
      <c r="CZR248" s="4"/>
      <c r="CZS248" s="74"/>
      <c r="CZT248" s="42"/>
      <c r="CZU248" s="157"/>
      <c r="CZV248" s="4"/>
      <c r="CZW248" s="74"/>
      <c r="CZX248" s="42"/>
      <c r="CZY248" s="157"/>
      <c r="CZZ248" s="4"/>
      <c r="DAA248" s="74"/>
      <c r="DAB248" s="42"/>
      <c r="DAC248" s="157"/>
      <c r="DAD248" s="4"/>
      <c r="DAE248" s="74"/>
      <c r="DAF248" s="42"/>
      <c r="DAG248" s="157"/>
      <c r="DAH248" s="4"/>
      <c r="DAI248" s="74"/>
      <c r="DAJ248" s="42"/>
      <c r="DAK248" s="157"/>
      <c r="DAL248" s="4"/>
      <c r="DAM248" s="74"/>
      <c r="DAN248" s="42"/>
      <c r="DAO248" s="157"/>
      <c r="DAP248" s="4"/>
      <c r="DAQ248" s="74"/>
      <c r="DAR248" s="42"/>
      <c r="DAS248" s="157"/>
      <c r="DAT248" s="4"/>
      <c r="DAU248" s="74"/>
      <c r="DAV248" s="42"/>
      <c r="DAW248" s="157"/>
      <c r="DAX248" s="4"/>
      <c r="DAY248" s="74"/>
      <c r="DAZ248" s="42"/>
      <c r="DBA248" s="157"/>
      <c r="DBB248" s="4"/>
      <c r="DBC248" s="74"/>
      <c r="DBD248" s="42"/>
      <c r="DBE248" s="157"/>
      <c r="DBF248" s="4"/>
      <c r="DBG248" s="74"/>
      <c r="DBH248" s="42"/>
      <c r="DBI248" s="157"/>
      <c r="DBJ248" s="4"/>
      <c r="DBK248" s="74"/>
      <c r="DBL248" s="42"/>
      <c r="DBM248" s="157"/>
      <c r="DBN248" s="4"/>
      <c r="DBO248" s="74"/>
      <c r="DBP248" s="42"/>
      <c r="DBQ248" s="157"/>
      <c r="DBR248" s="4"/>
      <c r="DBS248" s="74"/>
      <c r="DBT248" s="42"/>
      <c r="DBU248" s="157"/>
      <c r="DBV248" s="4"/>
      <c r="DBW248" s="74"/>
      <c r="DBX248" s="42"/>
      <c r="DBY248" s="157"/>
      <c r="DBZ248" s="4"/>
      <c r="DCA248" s="74"/>
      <c r="DCB248" s="42"/>
      <c r="DCC248" s="157"/>
      <c r="DCD248" s="4"/>
      <c r="DCE248" s="74"/>
      <c r="DCF248" s="42"/>
      <c r="DCG248" s="157"/>
      <c r="DCH248" s="4"/>
      <c r="DCI248" s="74"/>
      <c r="DCJ248" s="42"/>
      <c r="DCK248" s="157"/>
      <c r="DCL248" s="4"/>
      <c r="DCM248" s="74"/>
      <c r="DCN248" s="42"/>
      <c r="DCO248" s="157"/>
      <c r="DCP248" s="4"/>
      <c r="DCQ248" s="74"/>
      <c r="DCR248" s="42"/>
      <c r="DCS248" s="157"/>
      <c r="DCT248" s="4"/>
      <c r="DCU248" s="74"/>
      <c r="DCV248" s="42"/>
      <c r="DCW248" s="157"/>
      <c r="DCX248" s="4"/>
      <c r="DCY248" s="74"/>
      <c r="DCZ248" s="42"/>
      <c r="DDA248" s="157"/>
      <c r="DDB248" s="4"/>
      <c r="DDC248" s="74"/>
      <c r="DDD248" s="42"/>
      <c r="DDE248" s="157"/>
      <c r="DDF248" s="4"/>
      <c r="DDG248" s="74"/>
      <c r="DDH248" s="42"/>
      <c r="DDI248" s="157"/>
      <c r="DDJ248" s="4"/>
      <c r="DDK248" s="74"/>
      <c r="DDL248" s="42"/>
      <c r="DDM248" s="157"/>
      <c r="DDN248" s="4"/>
      <c r="DDO248" s="74"/>
      <c r="DDP248" s="42"/>
      <c r="DDQ248" s="157"/>
      <c r="DDR248" s="4"/>
      <c r="DDS248" s="74"/>
      <c r="DDT248" s="42"/>
      <c r="DDU248" s="157"/>
      <c r="DDV248" s="4"/>
      <c r="DDW248" s="74"/>
      <c r="DDX248" s="42"/>
      <c r="DDY248" s="157"/>
      <c r="DDZ248" s="4"/>
      <c r="DEA248" s="74"/>
      <c r="DEB248" s="42"/>
      <c r="DEC248" s="157"/>
      <c r="DED248" s="4"/>
      <c r="DEE248" s="74"/>
      <c r="DEF248" s="42"/>
      <c r="DEG248" s="157"/>
      <c r="DEH248" s="4"/>
      <c r="DEI248" s="74"/>
      <c r="DEJ248" s="42"/>
      <c r="DEK248" s="157"/>
      <c r="DEL248" s="4"/>
      <c r="DEM248" s="74"/>
      <c r="DEN248" s="42"/>
      <c r="DEO248" s="157"/>
      <c r="DEP248" s="4"/>
      <c r="DEQ248" s="74"/>
      <c r="DER248" s="42"/>
      <c r="DES248" s="157"/>
      <c r="DET248" s="4"/>
      <c r="DEU248" s="74"/>
      <c r="DEV248" s="42"/>
      <c r="DEW248" s="157"/>
      <c r="DEX248" s="4"/>
      <c r="DEY248" s="74"/>
      <c r="DEZ248" s="42"/>
      <c r="DFA248" s="157"/>
      <c r="DFB248" s="4"/>
      <c r="DFC248" s="74"/>
      <c r="DFD248" s="42"/>
      <c r="DFE248" s="157"/>
      <c r="DFF248" s="4"/>
      <c r="DFG248" s="74"/>
      <c r="DFH248" s="42"/>
      <c r="DFI248" s="157"/>
      <c r="DFJ248" s="4"/>
      <c r="DFK248" s="74"/>
      <c r="DFL248" s="42"/>
      <c r="DFM248" s="157"/>
      <c r="DFN248" s="4"/>
      <c r="DFO248" s="74"/>
      <c r="DFP248" s="42"/>
      <c r="DFQ248" s="157"/>
      <c r="DFR248" s="4"/>
      <c r="DFS248" s="74"/>
      <c r="DFT248" s="42"/>
      <c r="DFU248" s="157"/>
      <c r="DFV248" s="4"/>
      <c r="DFW248" s="74"/>
      <c r="DFX248" s="42"/>
      <c r="DFY248" s="157"/>
      <c r="DFZ248" s="4"/>
      <c r="DGA248" s="74"/>
      <c r="DGB248" s="42"/>
      <c r="DGC248" s="157"/>
      <c r="DGD248" s="4"/>
      <c r="DGE248" s="74"/>
      <c r="DGF248" s="42"/>
      <c r="DGG248" s="157"/>
      <c r="DGH248" s="4"/>
      <c r="DGI248" s="74"/>
      <c r="DGJ248" s="42"/>
      <c r="DGK248" s="157"/>
      <c r="DGL248" s="4"/>
      <c r="DGM248" s="74"/>
      <c r="DGN248" s="42"/>
      <c r="DGO248" s="157"/>
      <c r="DGP248" s="4"/>
      <c r="DGQ248" s="74"/>
      <c r="DGR248" s="42"/>
      <c r="DGS248" s="157"/>
      <c r="DGT248" s="4"/>
      <c r="DGU248" s="74"/>
      <c r="DGV248" s="42"/>
      <c r="DGW248" s="157"/>
      <c r="DGX248" s="4"/>
      <c r="DGY248" s="74"/>
      <c r="DGZ248" s="42"/>
      <c r="DHA248" s="157"/>
      <c r="DHB248" s="4"/>
      <c r="DHC248" s="74"/>
      <c r="DHD248" s="42"/>
      <c r="DHE248" s="157"/>
      <c r="DHF248" s="4"/>
      <c r="DHG248" s="74"/>
      <c r="DHH248" s="42"/>
      <c r="DHI248" s="157"/>
      <c r="DHJ248" s="4"/>
      <c r="DHK248" s="74"/>
      <c r="DHL248" s="42"/>
      <c r="DHM248" s="157"/>
      <c r="DHN248" s="4"/>
      <c r="DHO248" s="74"/>
      <c r="DHP248" s="42"/>
      <c r="DHQ248" s="157"/>
      <c r="DHR248" s="4"/>
      <c r="DHS248" s="74"/>
      <c r="DHT248" s="42"/>
      <c r="DHU248" s="157"/>
      <c r="DHV248" s="4"/>
      <c r="DHW248" s="74"/>
      <c r="DHX248" s="42"/>
      <c r="DHY248" s="157"/>
      <c r="DHZ248" s="4"/>
      <c r="DIA248" s="74"/>
      <c r="DIB248" s="42"/>
      <c r="DIC248" s="157"/>
      <c r="DID248" s="4"/>
      <c r="DIE248" s="74"/>
      <c r="DIF248" s="42"/>
      <c r="DIG248" s="157"/>
      <c r="DIH248" s="4"/>
      <c r="DII248" s="74"/>
      <c r="DIJ248" s="42"/>
      <c r="DIK248" s="157"/>
      <c r="DIL248" s="4"/>
      <c r="DIM248" s="74"/>
      <c r="DIN248" s="42"/>
      <c r="DIO248" s="157"/>
      <c r="DIP248" s="4"/>
      <c r="DIQ248" s="74"/>
      <c r="DIR248" s="42"/>
      <c r="DIS248" s="157"/>
      <c r="DIT248" s="4"/>
      <c r="DIU248" s="74"/>
      <c r="DIV248" s="42"/>
      <c r="DIW248" s="157"/>
      <c r="DIX248" s="4"/>
      <c r="DIY248" s="74"/>
      <c r="DIZ248" s="42"/>
      <c r="DJA248" s="157"/>
      <c r="DJB248" s="4"/>
      <c r="DJC248" s="74"/>
      <c r="DJD248" s="42"/>
      <c r="DJE248" s="157"/>
      <c r="DJF248" s="4"/>
      <c r="DJG248" s="74"/>
      <c r="DJH248" s="42"/>
      <c r="DJI248" s="157"/>
      <c r="DJJ248" s="4"/>
      <c r="DJK248" s="74"/>
      <c r="DJL248" s="42"/>
      <c r="DJM248" s="157"/>
      <c r="DJN248" s="4"/>
      <c r="DJO248" s="74"/>
      <c r="DJP248" s="42"/>
      <c r="DJQ248" s="157"/>
      <c r="DJR248" s="4"/>
      <c r="DJS248" s="74"/>
      <c r="DJT248" s="42"/>
      <c r="DJU248" s="157"/>
      <c r="DJV248" s="4"/>
      <c r="DJW248" s="74"/>
      <c r="DJX248" s="42"/>
      <c r="DJY248" s="157"/>
      <c r="DJZ248" s="4"/>
      <c r="DKA248" s="74"/>
      <c r="DKB248" s="42"/>
      <c r="DKC248" s="157"/>
      <c r="DKD248" s="4"/>
      <c r="DKE248" s="74"/>
      <c r="DKF248" s="42"/>
      <c r="DKG248" s="157"/>
      <c r="DKH248" s="4"/>
      <c r="DKI248" s="74"/>
      <c r="DKJ248" s="42"/>
      <c r="DKK248" s="157"/>
      <c r="DKL248" s="4"/>
      <c r="DKM248" s="74"/>
      <c r="DKN248" s="42"/>
      <c r="DKO248" s="157"/>
      <c r="DKP248" s="4"/>
      <c r="DKQ248" s="74"/>
      <c r="DKR248" s="42"/>
      <c r="DKS248" s="157"/>
      <c r="DKT248" s="4"/>
      <c r="DKU248" s="74"/>
      <c r="DKV248" s="42"/>
      <c r="DKW248" s="157"/>
      <c r="DKX248" s="4"/>
      <c r="DKY248" s="74"/>
      <c r="DKZ248" s="42"/>
      <c r="DLA248" s="157"/>
      <c r="DLB248" s="4"/>
      <c r="DLC248" s="74"/>
      <c r="DLD248" s="42"/>
      <c r="DLE248" s="157"/>
      <c r="DLF248" s="4"/>
      <c r="DLG248" s="74"/>
      <c r="DLH248" s="42"/>
      <c r="DLI248" s="157"/>
      <c r="DLJ248" s="4"/>
      <c r="DLK248" s="74"/>
      <c r="DLL248" s="42"/>
      <c r="DLM248" s="157"/>
      <c r="DLN248" s="4"/>
      <c r="DLO248" s="74"/>
      <c r="DLP248" s="42"/>
      <c r="DLQ248" s="157"/>
      <c r="DLR248" s="4"/>
      <c r="DLS248" s="74"/>
      <c r="DLT248" s="42"/>
      <c r="DLU248" s="157"/>
      <c r="DLV248" s="4"/>
      <c r="DLW248" s="74"/>
      <c r="DLX248" s="42"/>
      <c r="DLY248" s="157"/>
      <c r="DLZ248" s="4"/>
      <c r="DMA248" s="74"/>
      <c r="DMB248" s="42"/>
      <c r="DMC248" s="157"/>
      <c r="DMD248" s="4"/>
      <c r="DME248" s="74"/>
      <c r="DMF248" s="42"/>
      <c r="DMG248" s="157"/>
      <c r="DMH248" s="4"/>
      <c r="DMI248" s="74"/>
      <c r="DMJ248" s="42"/>
      <c r="DMK248" s="157"/>
      <c r="DML248" s="4"/>
      <c r="DMM248" s="74"/>
      <c r="DMN248" s="42"/>
      <c r="DMO248" s="157"/>
      <c r="DMP248" s="4"/>
      <c r="DMQ248" s="74"/>
      <c r="DMR248" s="42"/>
      <c r="DMS248" s="157"/>
      <c r="DMT248" s="4"/>
      <c r="DMU248" s="74"/>
      <c r="DMV248" s="42"/>
      <c r="DMW248" s="157"/>
      <c r="DMX248" s="4"/>
      <c r="DMY248" s="74"/>
      <c r="DMZ248" s="42"/>
      <c r="DNA248" s="157"/>
      <c r="DNB248" s="4"/>
      <c r="DNC248" s="74"/>
      <c r="DND248" s="42"/>
      <c r="DNE248" s="157"/>
      <c r="DNF248" s="4"/>
      <c r="DNG248" s="74"/>
      <c r="DNH248" s="42"/>
      <c r="DNI248" s="157"/>
      <c r="DNJ248" s="4"/>
      <c r="DNK248" s="74"/>
      <c r="DNL248" s="42"/>
      <c r="DNM248" s="157"/>
      <c r="DNN248" s="4"/>
      <c r="DNO248" s="74"/>
      <c r="DNP248" s="42"/>
      <c r="DNQ248" s="157"/>
      <c r="DNR248" s="4"/>
      <c r="DNS248" s="74"/>
      <c r="DNT248" s="42"/>
      <c r="DNU248" s="157"/>
      <c r="DNV248" s="4"/>
      <c r="DNW248" s="74"/>
      <c r="DNX248" s="42"/>
      <c r="DNY248" s="157"/>
      <c r="DNZ248" s="4"/>
      <c r="DOA248" s="74"/>
      <c r="DOB248" s="42"/>
      <c r="DOC248" s="157"/>
      <c r="DOD248" s="4"/>
      <c r="DOE248" s="74"/>
      <c r="DOF248" s="42"/>
      <c r="DOG248" s="157"/>
      <c r="DOH248" s="4"/>
      <c r="DOI248" s="74"/>
      <c r="DOJ248" s="42"/>
      <c r="DOK248" s="157"/>
      <c r="DOL248" s="4"/>
      <c r="DOM248" s="74"/>
      <c r="DON248" s="42"/>
      <c r="DOO248" s="157"/>
      <c r="DOP248" s="4"/>
      <c r="DOQ248" s="74"/>
      <c r="DOR248" s="42"/>
      <c r="DOS248" s="157"/>
      <c r="DOT248" s="4"/>
      <c r="DOU248" s="74"/>
      <c r="DOV248" s="42"/>
      <c r="DOW248" s="157"/>
      <c r="DOX248" s="4"/>
      <c r="DOY248" s="74"/>
      <c r="DOZ248" s="42"/>
      <c r="DPA248" s="157"/>
      <c r="DPB248" s="4"/>
      <c r="DPC248" s="74"/>
      <c r="DPD248" s="42"/>
      <c r="DPE248" s="157"/>
      <c r="DPF248" s="4"/>
      <c r="DPG248" s="74"/>
      <c r="DPH248" s="42"/>
      <c r="DPI248" s="157"/>
      <c r="DPJ248" s="4"/>
      <c r="DPK248" s="74"/>
      <c r="DPL248" s="42"/>
      <c r="DPM248" s="157"/>
      <c r="DPN248" s="4"/>
      <c r="DPO248" s="74"/>
      <c r="DPP248" s="42"/>
      <c r="DPQ248" s="157"/>
      <c r="DPR248" s="4"/>
      <c r="DPS248" s="74"/>
      <c r="DPT248" s="42"/>
      <c r="DPU248" s="157"/>
      <c r="DPV248" s="4"/>
      <c r="DPW248" s="74"/>
      <c r="DPX248" s="42"/>
      <c r="DPY248" s="157"/>
      <c r="DPZ248" s="4"/>
      <c r="DQA248" s="74"/>
      <c r="DQB248" s="42"/>
      <c r="DQC248" s="157"/>
      <c r="DQD248" s="4"/>
      <c r="DQE248" s="74"/>
      <c r="DQF248" s="42"/>
      <c r="DQG248" s="157"/>
      <c r="DQH248" s="4"/>
      <c r="DQI248" s="74"/>
      <c r="DQJ248" s="42"/>
      <c r="DQK248" s="157"/>
      <c r="DQL248" s="4"/>
      <c r="DQM248" s="74"/>
      <c r="DQN248" s="42"/>
      <c r="DQO248" s="157"/>
      <c r="DQP248" s="4"/>
      <c r="DQQ248" s="74"/>
      <c r="DQR248" s="42"/>
      <c r="DQS248" s="157"/>
      <c r="DQT248" s="4"/>
      <c r="DQU248" s="74"/>
      <c r="DQV248" s="42"/>
      <c r="DQW248" s="157"/>
      <c r="DQX248" s="4"/>
      <c r="DQY248" s="74"/>
      <c r="DQZ248" s="42"/>
      <c r="DRA248" s="157"/>
      <c r="DRB248" s="4"/>
      <c r="DRC248" s="74"/>
      <c r="DRD248" s="42"/>
      <c r="DRE248" s="157"/>
      <c r="DRF248" s="4"/>
      <c r="DRG248" s="74"/>
      <c r="DRH248" s="42"/>
      <c r="DRI248" s="157"/>
      <c r="DRJ248" s="4"/>
      <c r="DRK248" s="74"/>
      <c r="DRL248" s="42"/>
      <c r="DRM248" s="157"/>
      <c r="DRN248" s="4"/>
      <c r="DRO248" s="74"/>
      <c r="DRP248" s="42"/>
      <c r="DRQ248" s="157"/>
      <c r="DRR248" s="4"/>
      <c r="DRS248" s="74"/>
      <c r="DRT248" s="42"/>
      <c r="DRU248" s="157"/>
      <c r="DRV248" s="4"/>
      <c r="DRW248" s="74"/>
      <c r="DRX248" s="42"/>
      <c r="DRY248" s="157"/>
      <c r="DRZ248" s="4"/>
      <c r="DSA248" s="74"/>
      <c r="DSB248" s="42"/>
      <c r="DSC248" s="157"/>
      <c r="DSD248" s="4"/>
      <c r="DSE248" s="74"/>
      <c r="DSF248" s="42"/>
      <c r="DSG248" s="157"/>
      <c r="DSH248" s="4"/>
      <c r="DSI248" s="74"/>
      <c r="DSJ248" s="42"/>
      <c r="DSK248" s="157"/>
      <c r="DSL248" s="4"/>
      <c r="DSM248" s="74"/>
      <c r="DSN248" s="42"/>
      <c r="DSO248" s="157"/>
      <c r="DSP248" s="4"/>
      <c r="DSQ248" s="74"/>
      <c r="DSR248" s="42"/>
      <c r="DSS248" s="157"/>
      <c r="DST248" s="4"/>
      <c r="DSU248" s="74"/>
      <c r="DSV248" s="42"/>
      <c r="DSW248" s="157"/>
      <c r="DSX248" s="4"/>
      <c r="DSY248" s="74"/>
      <c r="DSZ248" s="42"/>
      <c r="DTA248" s="157"/>
      <c r="DTB248" s="4"/>
      <c r="DTC248" s="74"/>
      <c r="DTD248" s="42"/>
      <c r="DTE248" s="157"/>
      <c r="DTF248" s="4"/>
      <c r="DTG248" s="74"/>
      <c r="DTH248" s="42"/>
      <c r="DTI248" s="157"/>
      <c r="DTJ248" s="4"/>
      <c r="DTK248" s="74"/>
      <c r="DTL248" s="42"/>
      <c r="DTM248" s="157"/>
      <c r="DTN248" s="4"/>
      <c r="DTO248" s="74"/>
      <c r="DTP248" s="42"/>
      <c r="DTQ248" s="157"/>
      <c r="DTR248" s="4"/>
      <c r="DTS248" s="74"/>
      <c r="DTT248" s="42"/>
      <c r="DTU248" s="157"/>
      <c r="DTV248" s="4"/>
      <c r="DTW248" s="74"/>
      <c r="DTX248" s="42"/>
      <c r="DTY248" s="157"/>
      <c r="DTZ248" s="4"/>
      <c r="DUA248" s="74"/>
      <c r="DUB248" s="42"/>
      <c r="DUC248" s="157"/>
      <c r="DUD248" s="4"/>
      <c r="DUE248" s="74"/>
      <c r="DUF248" s="42"/>
      <c r="DUG248" s="157"/>
      <c r="DUH248" s="4"/>
      <c r="DUI248" s="74"/>
      <c r="DUJ248" s="42"/>
      <c r="DUK248" s="157"/>
      <c r="DUL248" s="4"/>
      <c r="DUM248" s="74"/>
      <c r="DUN248" s="42"/>
      <c r="DUO248" s="157"/>
      <c r="DUP248" s="4"/>
      <c r="DUQ248" s="74"/>
      <c r="DUR248" s="42"/>
      <c r="DUS248" s="157"/>
      <c r="DUT248" s="4"/>
      <c r="DUU248" s="74"/>
      <c r="DUV248" s="42"/>
      <c r="DUW248" s="157"/>
      <c r="DUX248" s="4"/>
      <c r="DUY248" s="74"/>
      <c r="DUZ248" s="42"/>
      <c r="DVA248" s="157"/>
      <c r="DVB248" s="4"/>
      <c r="DVC248" s="74"/>
      <c r="DVD248" s="42"/>
      <c r="DVE248" s="157"/>
      <c r="DVF248" s="4"/>
      <c r="DVG248" s="74"/>
      <c r="DVH248" s="42"/>
      <c r="DVI248" s="157"/>
      <c r="DVJ248" s="4"/>
      <c r="DVK248" s="74"/>
      <c r="DVL248" s="42"/>
      <c r="DVM248" s="157"/>
      <c r="DVN248" s="4"/>
      <c r="DVO248" s="74"/>
      <c r="DVP248" s="42"/>
      <c r="DVQ248" s="157"/>
      <c r="DVR248" s="4"/>
      <c r="DVS248" s="74"/>
      <c r="DVT248" s="42"/>
      <c r="DVU248" s="157"/>
      <c r="DVV248" s="4"/>
      <c r="DVW248" s="74"/>
      <c r="DVX248" s="42"/>
      <c r="DVY248" s="157"/>
      <c r="DVZ248" s="4"/>
      <c r="DWA248" s="74"/>
      <c r="DWB248" s="42"/>
      <c r="DWC248" s="157"/>
      <c r="DWD248" s="4"/>
      <c r="DWE248" s="74"/>
      <c r="DWF248" s="42"/>
      <c r="DWG248" s="157"/>
      <c r="DWH248" s="4"/>
      <c r="DWI248" s="74"/>
      <c r="DWJ248" s="42"/>
      <c r="DWK248" s="157"/>
      <c r="DWL248" s="4"/>
      <c r="DWM248" s="74"/>
      <c r="DWN248" s="42"/>
      <c r="DWO248" s="157"/>
      <c r="DWP248" s="4"/>
      <c r="DWQ248" s="74"/>
      <c r="DWR248" s="42"/>
      <c r="DWS248" s="157"/>
      <c r="DWT248" s="4"/>
      <c r="DWU248" s="74"/>
      <c r="DWV248" s="42"/>
      <c r="DWW248" s="157"/>
      <c r="DWX248" s="4"/>
      <c r="DWY248" s="74"/>
      <c r="DWZ248" s="42"/>
      <c r="DXA248" s="157"/>
      <c r="DXB248" s="4"/>
      <c r="DXC248" s="74"/>
      <c r="DXD248" s="42"/>
      <c r="DXE248" s="157"/>
      <c r="DXF248" s="4"/>
      <c r="DXG248" s="74"/>
      <c r="DXH248" s="42"/>
      <c r="DXI248" s="157"/>
      <c r="DXJ248" s="4"/>
      <c r="DXK248" s="74"/>
      <c r="DXL248" s="42"/>
      <c r="DXM248" s="157"/>
      <c r="DXN248" s="4"/>
      <c r="DXO248" s="74"/>
      <c r="DXP248" s="42"/>
      <c r="DXQ248" s="157"/>
      <c r="DXR248" s="4"/>
      <c r="DXS248" s="74"/>
      <c r="DXT248" s="42"/>
      <c r="DXU248" s="157"/>
      <c r="DXV248" s="4"/>
      <c r="DXW248" s="74"/>
      <c r="DXX248" s="42"/>
      <c r="DXY248" s="157"/>
      <c r="DXZ248" s="4"/>
      <c r="DYA248" s="74"/>
      <c r="DYB248" s="42"/>
      <c r="DYC248" s="157"/>
      <c r="DYD248" s="4"/>
      <c r="DYE248" s="74"/>
      <c r="DYF248" s="42"/>
      <c r="DYG248" s="157"/>
      <c r="DYH248" s="4"/>
      <c r="DYI248" s="74"/>
      <c r="DYJ248" s="42"/>
      <c r="DYK248" s="157"/>
      <c r="DYL248" s="4"/>
      <c r="DYM248" s="74"/>
      <c r="DYN248" s="42"/>
      <c r="DYO248" s="157"/>
      <c r="DYP248" s="4"/>
      <c r="DYQ248" s="74"/>
      <c r="DYR248" s="42"/>
      <c r="DYS248" s="157"/>
      <c r="DYT248" s="4"/>
      <c r="DYU248" s="74"/>
      <c r="DYV248" s="42"/>
      <c r="DYW248" s="157"/>
      <c r="DYX248" s="4"/>
      <c r="DYY248" s="74"/>
      <c r="DYZ248" s="42"/>
      <c r="DZA248" s="157"/>
      <c r="DZB248" s="4"/>
      <c r="DZC248" s="74"/>
      <c r="DZD248" s="42"/>
      <c r="DZE248" s="157"/>
      <c r="DZF248" s="4"/>
      <c r="DZG248" s="74"/>
      <c r="DZH248" s="42"/>
      <c r="DZI248" s="157"/>
      <c r="DZJ248" s="4"/>
      <c r="DZK248" s="74"/>
      <c r="DZL248" s="42"/>
      <c r="DZM248" s="157"/>
      <c r="DZN248" s="4"/>
      <c r="DZO248" s="74"/>
      <c r="DZP248" s="42"/>
      <c r="DZQ248" s="157"/>
      <c r="DZR248" s="4"/>
      <c r="DZS248" s="74"/>
      <c r="DZT248" s="42"/>
      <c r="DZU248" s="157"/>
      <c r="DZV248" s="4"/>
      <c r="DZW248" s="74"/>
      <c r="DZX248" s="42"/>
      <c r="DZY248" s="157"/>
      <c r="DZZ248" s="4"/>
      <c r="EAA248" s="74"/>
      <c r="EAB248" s="42"/>
      <c r="EAC248" s="157"/>
      <c r="EAD248" s="4"/>
      <c r="EAE248" s="74"/>
      <c r="EAF248" s="42"/>
      <c r="EAG248" s="157"/>
      <c r="EAH248" s="4"/>
      <c r="EAI248" s="74"/>
      <c r="EAJ248" s="42"/>
      <c r="EAK248" s="157"/>
      <c r="EAL248" s="4"/>
      <c r="EAM248" s="74"/>
      <c r="EAN248" s="42"/>
      <c r="EAO248" s="157"/>
      <c r="EAP248" s="4"/>
      <c r="EAQ248" s="74"/>
      <c r="EAR248" s="42"/>
      <c r="EAS248" s="157"/>
      <c r="EAT248" s="4"/>
      <c r="EAU248" s="74"/>
      <c r="EAV248" s="42"/>
      <c r="EAW248" s="157"/>
      <c r="EAX248" s="4"/>
      <c r="EAY248" s="74"/>
      <c r="EAZ248" s="42"/>
      <c r="EBA248" s="157"/>
      <c r="EBB248" s="4"/>
      <c r="EBC248" s="74"/>
      <c r="EBD248" s="42"/>
      <c r="EBE248" s="157"/>
      <c r="EBF248" s="4"/>
      <c r="EBG248" s="74"/>
      <c r="EBH248" s="42"/>
      <c r="EBI248" s="157"/>
      <c r="EBJ248" s="4"/>
      <c r="EBK248" s="74"/>
      <c r="EBL248" s="42"/>
      <c r="EBM248" s="157"/>
      <c r="EBN248" s="4"/>
      <c r="EBO248" s="74"/>
      <c r="EBP248" s="42"/>
      <c r="EBQ248" s="157"/>
      <c r="EBR248" s="4"/>
      <c r="EBS248" s="74"/>
      <c r="EBT248" s="42"/>
      <c r="EBU248" s="157"/>
      <c r="EBV248" s="4"/>
      <c r="EBW248" s="74"/>
      <c r="EBX248" s="42"/>
      <c r="EBY248" s="157"/>
      <c r="EBZ248" s="4"/>
      <c r="ECA248" s="74"/>
      <c r="ECB248" s="42"/>
      <c r="ECC248" s="157"/>
      <c r="ECD248" s="4"/>
      <c r="ECE248" s="74"/>
      <c r="ECF248" s="42"/>
      <c r="ECG248" s="157"/>
      <c r="ECH248" s="4"/>
      <c r="ECI248" s="74"/>
      <c r="ECJ248" s="42"/>
      <c r="ECK248" s="157"/>
      <c r="ECL248" s="4"/>
      <c r="ECM248" s="74"/>
      <c r="ECN248" s="42"/>
      <c r="ECO248" s="157"/>
      <c r="ECP248" s="4"/>
      <c r="ECQ248" s="74"/>
      <c r="ECR248" s="42"/>
      <c r="ECS248" s="157"/>
      <c r="ECT248" s="4"/>
      <c r="ECU248" s="74"/>
      <c r="ECV248" s="42"/>
      <c r="ECW248" s="157"/>
      <c r="ECX248" s="4"/>
      <c r="ECY248" s="74"/>
      <c r="ECZ248" s="42"/>
      <c r="EDA248" s="157"/>
      <c r="EDB248" s="4"/>
      <c r="EDC248" s="74"/>
      <c r="EDD248" s="42"/>
      <c r="EDE248" s="157"/>
      <c r="EDF248" s="4"/>
      <c r="EDG248" s="74"/>
      <c r="EDH248" s="42"/>
      <c r="EDI248" s="157"/>
      <c r="EDJ248" s="4"/>
      <c r="EDK248" s="74"/>
      <c r="EDL248" s="42"/>
      <c r="EDM248" s="157"/>
      <c r="EDN248" s="4"/>
      <c r="EDO248" s="74"/>
      <c r="EDP248" s="42"/>
      <c r="EDQ248" s="157"/>
      <c r="EDR248" s="4"/>
      <c r="EDS248" s="74"/>
      <c r="EDT248" s="42"/>
      <c r="EDU248" s="157"/>
      <c r="EDV248" s="4"/>
      <c r="EDW248" s="74"/>
      <c r="EDX248" s="42"/>
      <c r="EDY248" s="157"/>
      <c r="EDZ248" s="4"/>
      <c r="EEA248" s="74"/>
      <c r="EEB248" s="42"/>
      <c r="EEC248" s="157"/>
      <c r="EED248" s="4"/>
      <c r="EEE248" s="74"/>
      <c r="EEF248" s="42"/>
      <c r="EEG248" s="157"/>
      <c r="EEH248" s="4"/>
      <c r="EEI248" s="74"/>
      <c r="EEJ248" s="42"/>
      <c r="EEK248" s="157"/>
      <c r="EEL248" s="4"/>
      <c r="EEM248" s="74"/>
      <c r="EEN248" s="42"/>
      <c r="EEO248" s="157"/>
      <c r="EEP248" s="4"/>
      <c r="EEQ248" s="74"/>
      <c r="EER248" s="42"/>
      <c r="EES248" s="157"/>
      <c r="EET248" s="4"/>
      <c r="EEU248" s="74"/>
      <c r="EEV248" s="42"/>
      <c r="EEW248" s="157"/>
      <c r="EEX248" s="4"/>
      <c r="EEY248" s="74"/>
      <c r="EEZ248" s="42"/>
      <c r="EFA248" s="157"/>
      <c r="EFB248" s="4"/>
      <c r="EFC248" s="74"/>
      <c r="EFD248" s="42"/>
      <c r="EFE248" s="157"/>
      <c r="EFF248" s="4"/>
      <c r="EFG248" s="74"/>
      <c r="EFH248" s="42"/>
      <c r="EFI248" s="157"/>
      <c r="EFJ248" s="4"/>
      <c r="EFK248" s="74"/>
      <c r="EFL248" s="42"/>
      <c r="EFM248" s="157"/>
      <c r="EFN248" s="4"/>
      <c r="EFO248" s="74"/>
      <c r="EFP248" s="42"/>
      <c r="EFQ248" s="157"/>
      <c r="EFR248" s="4"/>
      <c r="EFS248" s="74"/>
      <c r="EFT248" s="42"/>
      <c r="EFU248" s="157"/>
      <c r="EFV248" s="4"/>
      <c r="EFW248" s="74"/>
      <c r="EFX248" s="42"/>
      <c r="EFY248" s="157"/>
      <c r="EFZ248" s="4"/>
      <c r="EGA248" s="74"/>
      <c r="EGB248" s="42"/>
      <c r="EGC248" s="157"/>
      <c r="EGD248" s="4"/>
      <c r="EGE248" s="74"/>
      <c r="EGF248" s="42"/>
      <c r="EGG248" s="157"/>
      <c r="EGH248" s="4"/>
      <c r="EGI248" s="74"/>
      <c r="EGJ248" s="42"/>
      <c r="EGK248" s="157"/>
      <c r="EGL248" s="4"/>
      <c r="EGM248" s="74"/>
      <c r="EGN248" s="42"/>
      <c r="EGO248" s="157"/>
      <c r="EGP248" s="4"/>
      <c r="EGQ248" s="74"/>
      <c r="EGR248" s="42"/>
      <c r="EGS248" s="157"/>
      <c r="EGT248" s="4"/>
      <c r="EGU248" s="74"/>
      <c r="EGV248" s="42"/>
      <c r="EGW248" s="157"/>
      <c r="EGX248" s="4"/>
      <c r="EGY248" s="74"/>
      <c r="EGZ248" s="42"/>
      <c r="EHA248" s="157"/>
      <c r="EHB248" s="4"/>
      <c r="EHC248" s="74"/>
      <c r="EHD248" s="42"/>
      <c r="EHE248" s="157"/>
      <c r="EHF248" s="4"/>
      <c r="EHG248" s="74"/>
      <c r="EHH248" s="42"/>
      <c r="EHI248" s="157"/>
      <c r="EHJ248" s="4"/>
      <c r="EHK248" s="74"/>
      <c r="EHL248" s="42"/>
      <c r="EHM248" s="157"/>
      <c r="EHN248" s="4"/>
      <c r="EHO248" s="74"/>
      <c r="EHP248" s="42"/>
      <c r="EHQ248" s="157"/>
      <c r="EHR248" s="4"/>
      <c r="EHS248" s="74"/>
      <c r="EHT248" s="42"/>
      <c r="EHU248" s="157"/>
      <c r="EHV248" s="4"/>
      <c r="EHW248" s="74"/>
      <c r="EHX248" s="42"/>
      <c r="EHY248" s="157"/>
      <c r="EHZ248" s="4"/>
      <c r="EIA248" s="74"/>
      <c r="EIB248" s="42"/>
      <c r="EIC248" s="157"/>
      <c r="EID248" s="4"/>
      <c r="EIE248" s="74"/>
      <c r="EIF248" s="42"/>
      <c r="EIG248" s="157"/>
      <c r="EIH248" s="4"/>
      <c r="EII248" s="74"/>
      <c r="EIJ248" s="42"/>
      <c r="EIK248" s="157"/>
      <c r="EIL248" s="4"/>
      <c r="EIM248" s="74"/>
      <c r="EIN248" s="42"/>
      <c r="EIO248" s="157"/>
      <c r="EIP248" s="4"/>
      <c r="EIQ248" s="74"/>
      <c r="EIR248" s="42"/>
      <c r="EIS248" s="157"/>
      <c r="EIT248" s="4"/>
      <c r="EIU248" s="74"/>
      <c r="EIV248" s="42"/>
      <c r="EIW248" s="157"/>
      <c r="EIX248" s="4"/>
      <c r="EIY248" s="74"/>
      <c r="EIZ248" s="42"/>
      <c r="EJA248" s="157"/>
      <c r="EJB248" s="4"/>
      <c r="EJC248" s="74"/>
      <c r="EJD248" s="42"/>
      <c r="EJE248" s="157"/>
      <c r="EJF248" s="4"/>
      <c r="EJG248" s="74"/>
      <c r="EJH248" s="42"/>
      <c r="EJI248" s="157"/>
      <c r="EJJ248" s="4"/>
      <c r="EJK248" s="74"/>
      <c r="EJL248" s="42"/>
      <c r="EJM248" s="157"/>
      <c r="EJN248" s="4"/>
      <c r="EJO248" s="74"/>
      <c r="EJP248" s="42"/>
      <c r="EJQ248" s="157"/>
      <c r="EJR248" s="4"/>
      <c r="EJS248" s="74"/>
      <c r="EJT248" s="42"/>
      <c r="EJU248" s="157"/>
      <c r="EJV248" s="4"/>
      <c r="EJW248" s="74"/>
      <c r="EJX248" s="42"/>
      <c r="EJY248" s="157"/>
      <c r="EJZ248" s="4"/>
      <c r="EKA248" s="74"/>
      <c r="EKB248" s="42"/>
      <c r="EKC248" s="157"/>
      <c r="EKD248" s="4"/>
      <c r="EKE248" s="74"/>
      <c r="EKF248" s="42"/>
      <c r="EKG248" s="157"/>
      <c r="EKH248" s="4"/>
      <c r="EKI248" s="74"/>
      <c r="EKJ248" s="42"/>
      <c r="EKK248" s="157"/>
      <c r="EKL248" s="4"/>
      <c r="EKM248" s="74"/>
      <c r="EKN248" s="42"/>
      <c r="EKO248" s="157"/>
      <c r="EKP248" s="4"/>
      <c r="EKQ248" s="74"/>
      <c r="EKR248" s="42"/>
      <c r="EKS248" s="157"/>
      <c r="EKT248" s="4"/>
      <c r="EKU248" s="74"/>
      <c r="EKV248" s="42"/>
      <c r="EKW248" s="157"/>
      <c r="EKX248" s="4"/>
      <c r="EKY248" s="74"/>
      <c r="EKZ248" s="42"/>
      <c r="ELA248" s="157"/>
      <c r="ELB248" s="4"/>
      <c r="ELC248" s="74"/>
      <c r="ELD248" s="42"/>
      <c r="ELE248" s="157"/>
      <c r="ELF248" s="4"/>
      <c r="ELG248" s="74"/>
      <c r="ELH248" s="42"/>
      <c r="ELI248" s="157"/>
      <c r="ELJ248" s="4"/>
      <c r="ELK248" s="74"/>
      <c r="ELL248" s="42"/>
      <c r="ELM248" s="157"/>
      <c r="ELN248" s="4"/>
      <c r="ELO248" s="74"/>
      <c r="ELP248" s="42"/>
      <c r="ELQ248" s="157"/>
      <c r="ELR248" s="4"/>
      <c r="ELS248" s="74"/>
      <c r="ELT248" s="42"/>
      <c r="ELU248" s="157"/>
      <c r="ELV248" s="4"/>
      <c r="ELW248" s="74"/>
      <c r="ELX248" s="42"/>
      <c r="ELY248" s="157"/>
      <c r="ELZ248" s="4"/>
      <c r="EMA248" s="74"/>
      <c r="EMB248" s="42"/>
      <c r="EMC248" s="157"/>
      <c r="EMD248" s="4"/>
      <c r="EME248" s="74"/>
      <c r="EMF248" s="42"/>
      <c r="EMG248" s="157"/>
      <c r="EMH248" s="4"/>
      <c r="EMI248" s="74"/>
      <c r="EMJ248" s="42"/>
      <c r="EMK248" s="157"/>
      <c r="EML248" s="4"/>
      <c r="EMM248" s="74"/>
      <c r="EMN248" s="42"/>
      <c r="EMO248" s="157"/>
      <c r="EMP248" s="4"/>
      <c r="EMQ248" s="74"/>
      <c r="EMR248" s="42"/>
      <c r="EMS248" s="157"/>
      <c r="EMT248" s="4"/>
      <c r="EMU248" s="74"/>
      <c r="EMV248" s="42"/>
      <c r="EMW248" s="157"/>
      <c r="EMX248" s="4"/>
      <c r="EMY248" s="74"/>
      <c r="EMZ248" s="42"/>
      <c r="ENA248" s="157"/>
      <c r="ENB248" s="4"/>
      <c r="ENC248" s="74"/>
      <c r="END248" s="42"/>
      <c r="ENE248" s="157"/>
      <c r="ENF248" s="4"/>
      <c r="ENG248" s="74"/>
      <c r="ENH248" s="42"/>
      <c r="ENI248" s="157"/>
      <c r="ENJ248" s="4"/>
      <c r="ENK248" s="74"/>
      <c r="ENL248" s="42"/>
      <c r="ENM248" s="157"/>
      <c r="ENN248" s="4"/>
      <c r="ENO248" s="74"/>
      <c r="ENP248" s="42"/>
      <c r="ENQ248" s="157"/>
      <c r="ENR248" s="4"/>
      <c r="ENS248" s="74"/>
      <c r="ENT248" s="42"/>
      <c r="ENU248" s="157"/>
      <c r="ENV248" s="4"/>
      <c r="ENW248" s="74"/>
      <c r="ENX248" s="42"/>
      <c r="ENY248" s="157"/>
      <c r="ENZ248" s="4"/>
      <c r="EOA248" s="74"/>
      <c r="EOB248" s="42"/>
      <c r="EOC248" s="157"/>
      <c r="EOD248" s="4"/>
      <c r="EOE248" s="74"/>
      <c r="EOF248" s="42"/>
      <c r="EOG248" s="157"/>
      <c r="EOH248" s="4"/>
      <c r="EOI248" s="74"/>
      <c r="EOJ248" s="42"/>
      <c r="EOK248" s="157"/>
      <c r="EOL248" s="4"/>
      <c r="EOM248" s="74"/>
      <c r="EON248" s="42"/>
      <c r="EOO248" s="157"/>
      <c r="EOP248" s="4"/>
      <c r="EOQ248" s="74"/>
      <c r="EOR248" s="42"/>
      <c r="EOS248" s="157"/>
      <c r="EOT248" s="4"/>
      <c r="EOU248" s="74"/>
      <c r="EOV248" s="42"/>
      <c r="EOW248" s="157"/>
      <c r="EOX248" s="4"/>
      <c r="EOY248" s="74"/>
      <c r="EOZ248" s="42"/>
      <c r="EPA248" s="157"/>
      <c r="EPB248" s="4"/>
      <c r="EPC248" s="74"/>
      <c r="EPD248" s="42"/>
      <c r="EPE248" s="157"/>
      <c r="EPF248" s="4"/>
      <c r="EPG248" s="74"/>
      <c r="EPH248" s="42"/>
      <c r="EPI248" s="157"/>
      <c r="EPJ248" s="4"/>
      <c r="EPK248" s="74"/>
      <c r="EPL248" s="42"/>
      <c r="EPM248" s="157"/>
      <c r="EPN248" s="4"/>
      <c r="EPO248" s="74"/>
      <c r="EPP248" s="42"/>
      <c r="EPQ248" s="157"/>
      <c r="EPR248" s="4"/>
      <c r="EPS248" s="74"/>
      <c r="EPT248" s="42"/>
      <c r="EPU248" s="157"/>
      <c r="EPV248" s="4"/>
      <c r="EPW248" s="74"/>
      <c r="EPX248" s="42"/>
      <c r="EPY248" s="157"/>
      <c r="EPZ248" s="4"/>
      <c r="EQA248" s="74"/>
      <c r="EQB248" s="42"/>
      <c r="EQC248" s="157"/>
      <c r="EQD248" s="4"/>
      <c r="EQE248" s="74"/>
      <c r="EQF248" s="42"/>
      <c r="EQG248" s="157"/>
      <c r="EQH248" s="4"/>
      <c r="EQI248" s="74"/>
      <c r="EQJ248" s="42"/>
      <c r="EQK248" s="157"/>
      <c r="EQL248" s="4"/>
      <c r="EQM248" s="74"/>
      <c r="EQN248" s="42"/>
      <c r="EQO248" s="157"/>
      <c r="EQP248" s="4"/>
      <c r="EQQ248" s="74"/>
      <c r="EQR248" s="42"/>
      <c r="EQS248" s="157"/>
      <c r="EQT248" s="4"/>
      <c r="EQU248" s="74"/>
      <c r="EQV248" s="42"/>
      <c r="EQW248" s="157"/>
      <c r="EQX248" s="4"/>
      <c r="EQY248" s="74"/>
      <c r="EQZ248" s="42"/>
      <c r="ERA248" s="157"/>
      <c r="ERB248" s="4"/>
      <c r="ERC248" s="74"/>
      <c r="ERD248" s="42"/>
      <c r="ERE248" s="157"/>
      <c r="ERF248" s="4"/>
      <c r="ERG248" s="74"/>
      <c r="ERH248" s="42"/>
      <c r="ERI248" s="157"/>
      <c r="ERJ248" s="4"/>
      <c r="ERK248" s="74"/>
      <c r="ERL248" s="42"/>
      <c r="ERM248" s="157"/>
      <c r="ERN248" s="4"/>
      <c r="ERO248" s="74"/>
      <c r="ERP248" s="42"/>
      <c r="ERQ248" s="157"/>
      <c r="ERR248" s="4"/>
      <c r="ERS248" s="74"/>
      <c r="ERT248" s="42"/>
      <c r="ERU248" s="157"/>
      <c r="ERV248" s="4"/>
      <c r="ERW248" s="74"/>
      <c r="ERX248" s="42"/>
      <c r="ERY248" s="157"/>
      <c r="ERZ248" s="4"/>
      <c r="ESA248" s="74"/>
      <c r="ESB248" s="42"/>
      <c r="ESC248" s="157"/>
      <c r="ESD248" s="4"/>
      <c r="ESE248" s="74"/>
      <c r="ESF248" s="42"/>
      <c r="ESG248" s="157"/>
      <c r="ESH248" s="4"/>
      <c r="ESI248" s="74"/>
      <c r="ESJ248" s="42"/>
      <c r="ESK248" s="157"/>
      <c r="ESL248" s="4"/>
      <c r="ESM248" s="74"/>
      <c r="ESN248" s="42"/>
      <c r="ESO248" s="157"/>
      <c r="ESP248" s="4"/>
      <c r="ESQ248" s="74"/>
      <c r="ESR248" s="42"/>
      <c r="ESS248" s="157"/>
      <c r="EST248" s="4"/>
      <c r="ESU248" s="74"/>
      <c r="ESV248" s="42"/>
      <c r="ESW248" s="157"/>
      <c r="ESX248" s="4"/>
      <c r="ESY248" s="74"/>
      <c r="ESZ248" s="42"/>
      <c r="ETA248" s="157"/>
      <c r="ETB248" s="4"/>
      <c r="ETC248" s="74"/>
      <c r="ETD248" s="42"/>
      <c r="ETE248" s="157"/>
      <c r="ETF248" s="4"/>
      <c r="ETG248" s="74"/>
      <c r="ETH248" s="42"/>
      <c r="ETI248" s="157"/>
      <c r="ETJ248" s="4"/>
      <c r="ETK248" s="74"/>
      <c r="ETL248" s="42"/>
      <c r="ETM248" s="157"/>
      <c r="ETN248" s="4"/>
      <c r="ETO248" s="74"/>
      <c r="ETP248" s="42"/>
      <c r="ETQ248" s="157"/>
      <c r="ETR248" s="4"/>
      <c r="ETS248" s="74"/>
      <c r="ETT248" s="42"/>
      <c r="ETU248" s="157"/>
      <c r="ETV248" s="4"/>
      <c r="ETW248" s="74"/>
      <c r="ETX248" s="42"/>
      <c r="ETY248" s="157"/>
      <c r="ETZ248" s="4"/>
      <c r="EUA248" s="74"/>
      <c r="EUB248" s="42"/>
      <c r="EUC248" s="157"/>
      <c r="EUD248" s="4"/>
      <c r="EUE248" s="74"/>
      <c r="EUF248" s="42"/>
      <c r="EUG248" s="157"/>
      <c r="EUH248" s="4"/>
      <c r="EUI248" s="74"/>
      <c r="EUJ248" s="42"/>
      <c r="EUK248" s="157"/>
      <c r="EUL248" s="4"/>
      <c r="EUM248" s="74"/>
      <c r="EUN248" s="42"/>
      <c r="EUO248" s="157"/>
      <c r="EUP248" s="4"/>
      <c r="EUQ248" s="74"/>
      <c r="EUR248" s="42"/>
      <c r="EUS248" s="157"/>
      <c r="EUT248" s="4"/>
      <c r="EUU248" s="74"/>
      <c r="EUV248" s="42"/>
      <c r="EUW248" s="157"/>
      <c r="EUX248" s="4"/>
      <c r="EUY248" s="74"/>
      <c r="EUZ248" s="42"/>
      <c r="EVA248" s="157"/>
      <c r="EVB248" s="4"/>
      <c r="EVC248" s="74"/>
      <c r="EVD248" s="42"/>
      <c r="EVE248" s="157"/>
      <c r="EVF248" s="4"/>
      <c r="EVG248" s="74"/>
      <c r="EVH248" s="42"/>
      <c r="EVI248" s="157"/>
      <c r="EVJ248" s="4"/>
      <c r="EVK248" s="74"/>
      <c r="EVL248" s="42"/>
      <c r="EVM248" s="157"/>
      <c r="EVN248" s="4"/>
      <c r="EVO248" s="74"/>
      <c r="EVP248" s="42"/>
      <c r="EVQ248" s="157"/>
      <c r="EVR248" s="4"/>
      <c r="EVS248" s="74"/>
      <c r="EVT248" s="42"/>
      <c r="EVU248" s="157"/>
      <c r="EVV248" s="4"/>
      <c r="EVW248" s="74"/>
      <c r="EVX248" s="42"/>
      <c r="EVY248" s="157"/>
      <c r="EVZ248" s="4"/>
      <c r="EWA248" s="74"/>
      <c r="EWB248" s="42"/>
      <c r="EWC248" s="157"/>
      <c r="EWD248" s="4"/>
      <c r="EWE248" s="74"/>
      <c r="EWF248" s="42"/>
      <c r="EWG248" s="157"/>
      <c r="EWH248" s="4"/>
      <c r="EWI248" s="74"/>
      <c r="EWJ248" s="42"/>
      <c r="EWK248" s="157"/>
      <c r="EWL248" s="4"/>
      <c r="EWM248" s="74"/>
      <c r="EWN248" s="42"/>
      <c r="EWO248" s="157"/>
      <c r="EWP248" s="4"/>
      <c r="EWQ248" s="74"/>
      <c r="EWR248" s="42"/>
      <c r="EWS248" s="157"/>
      <c r="EWT248" s="4"/>
      <c r="EWU248" s="74"/>
      <c r="EWV248" s="42"/>
      <c r="EWW248" s="157"/>
      <c r="EWX248" s="4"/>
      <c r="EWY248" s="74"/>
      <c r="EWZ248" s="42"/>
      <c r="EXA248" s="157"/>
      <c r="EXB248" s="4"/>
      <c r="EXC248" s="74"/>
      <c r="EXD248" s="42"/>
      <c r="EXE248" s="157"/>
      <c r="EXF248" s="4"/>
      <c r="EXG248" s="74"/>
      <c r="EXH248" s="42"/>
      <c r="EXI248" s="157"/>
      <c r="EXJ248" s="4"/>
      <c r="EXK248" s="74"/>
      <c r="EXL248" s="42"/>
      <c r="EXM248" s="157"/>
      <c r="EXN248" s="4"/>
      <c r="EXO248" s="74"/>
      <c r="EXP248" s="42"/>
      <c r="EXQ248" s="157"/>
      <c r="EXR248" s="4"/>
      <c r="EXS248" s="74"/>
      <c r="EXT248" s="42"/>
      <c r="EXU248" s="157"/>
      <c r="EXV248" s="4"/>
      <c r="EXW248" s="74"/>
      <c r="EXX248" s="42"/>
      <c r="EXY248" s="157"/>
      <c r="EXZ248" s="4"/>
      <c r="EYA248" s="74"/>
      <c r="EYB248" s="42"/>
      <c r="EYC248" s="157"/>
      <c r="EYD248" s="4"/>
      <c r="EYE248" s="74"/>
      <c r="EYF248" s="42"/>
      <c r="EYG248" s="157"/>
      <c r="EYH248" s="4"/>
      <c r="EYI248" s="74"/>
      <c r="EYJ248" s="42"/>
      <c r="EYK248" s="157"/>
      <c r="EYL248" s="4"/>
      <c r="EYM248" s="74"/>
      <c r="EYN248" s="42"/>
      <c r="EYO248" s="157"/>
      <c r="EYP248" s="4"/>
      <c r="EYQ248" s="74"/>
      <c r="EYR248" s="42"/>
      <c r="EYS248" s="157"/>
      <c r="EYT248" s="4"/>
      <c r="EYU248" s="74"/>
      <c r="EYV248" s="42"/>
      <c r="EYW248" s="157"/>
      <c r="EYX248" s="4"/>
      <c r="EYY248" s="74"/>
      <c r="EYZ248" s="42"/>
      <c r="EZA248" s="157"/>
      <c r="EZB248" s="4"/>
      <c r="EZC248" s="74"/>
      <c r="EZD248" s="42"/>
      <c r="EZE248" s="157"/>
      <c r="EZF248" s="4"/>
      <c r="EZG248" s="74"/>
      <c r="EZH248" s="42"/>
      <c r="EZI248" s="157"/>
      <c r="EZJ248" s="4"/>
      <c r="EZK248" s="74"/>
      <c r="EZL248" s="42"/>
      <c r="EZM248" s="157"/>
      <c r="EZN248" s="4"/>
      <c r="EZO248" s="74"/>
      <c r="EZP248" s="42"/>
      <c r="EZQ248" s="157"/>
      <c r="EZR248" s="4"/>
      <c r="EZS248" s="74"/>
      <c r="EZT248" s="42"/>
      <c r="EZU248" s="157"/>
      <c r="EZV248" s="4"/>
      <c r="EZW248" s="74"/>
      <c r="EZX248" s="42"/>
      <c r="EZY248" s="157"/>
      <c r="EZZ248" s="4"/>
      <c r="FAA248" s="74"/>
      <c r="FAB248" s="42"/>
      <c r="FAC248" s="157"/>
      <c r="FAD248" s="4"/>
      <c r="FAE248" s="74"/>
      <c r="FAF248" s="42"/>
      <c r="FAG248" s="157"/>
      <c r="FAH248" s="4"/>
      <c r="FAI248" s="74"/>
      <c r="FAJ248" s="42"/>
      <c r="FAK248" s="157"/>
      <c r="FAL248" s="4"/>
      <c r="FAM248" s="74"/>
      <c r="FAN248" s="42"/>
      <c r="FAO248" s="157"/>
      <c r="FAP248" s="4"/>
      <c r="FAQ248" s="74"/>
      <c r="FAR248" s="42"/>
      <c r="FAS248" s="157"/>
      <c r="FAT248" s="4"/>
      <c r="FAU248" s="74"/>
      <c r="FAV248" s="42"/>
      <c r="FAW248" s="157"/>
      <c r="FAX248" s="4"/>
      <c r="FAY248" s="74"/>
      <c r="FAZ248" s="42"/>
      <c r="FBA248" s="157"/>
      <c r="FBB248" s="4"/>
      <c r="FBC248" s="74"/>
      <c r="FBD248" s="42"/>
      <c r="FBE248" s="157"/>
      <c r="FBF248" s="4"/>
      <c r="FBG248" s="74"/>
      <c r="FBH248" s="42"/>
      <c r="FBI248" s="157"/>
      <c r="FBJ248" s="4"/>
      <c r="FBK248" s="74"/>
      <c r="FBL248" s="42"/>
      <c r="FBM248" s="157"/>
      <c r="FBN248" s="4"/>
      <c r="FBO248" s="74"/>
      <c r="FBP248" s="42"/>
      <c r="FBQ248" s="157"/>
      <c r="FBR248" s="4"/>
      <c r="FBS248" s="74"/>
      <c r="FBT248" s="42"/>
      <c r="FBU248" s="157"/>
      <c r="FBV248" s="4"/>
      <c r="FBW248" s="74"/>
      <c r="FBX248" s="42"/>
      <c r="FBY248" s="157"/>
      <c r="FBZ248" s="4"/>
      <c r="FCA248" s="74"/>
      <c r="FCB248" s="42"/>
      <c r="FCC248" s="157"/>
      <c r="FCD248" s="4"/>
      <c r="FCE248" s="74"/>
      <c r="FCF248" s="42"/>
      <c r="FCG248" s="157"/>
      <c r="FCH248" s="4"/>
      <c r="FCI248" s="74"/>
      <c r="FCJ248" s="42"/>
      <c r="FCK248" s="157"/>
      <c r="FCL248" s="4"/>
      <c r="FCM248" s="74"/>
      <c r="FCN248" s="42"/>
      <c r="FCO248" s="157"/>
      <c r="FCP248" s="4"/>
      <c r="FCQ248" s="74"/>
      <c r="FCR248" s="42"/>
      <c r="FCS248" s="157"/>
      <c r="FCT248" s="4"/>
      <c r="FCU248" s="74"/>
      <c r="FCV248" s="42"/>
      <c r="FCW248" s="157"/>
      <c r="FCX248" s="4"/>
      <c r="FCY248" s="74"/>
      <c r="FCZ248" s="42"/>
      <c r="FDA248" s="157"/>
      <c r="FDB248" s="4"/>
      <c r="FDC248" s="74"/>
      <c r="FDD248" s="42"/>
      <c r="FDE248" s="157"/>
      <c r="FDF248" s="4"/>
      <c r="FDG248" s="74"/>
      <c r="FDH248" s="42"/>
      <c r="FDI248" s="157"/>
      <c r="FDJ248" s="4"/>
      <c r="FDK248" s="74"/>
      <c r="FDL248" s="42"/>
      <c r="FDM248" s="157"/>
      <c r="FDN248" s="4"/>
      <c r="FDO248" s="74"/>
      <c r="FDP248" s="42"/>
      <c r="FDQ248" s="157"/>
      <c r="FDR248" s="4"/>
      <c r="FDS248" s="74"/>
      <c r="FDT248" s="42"/>
      <c r="FDU248" s="157"/>
      <c r="FDV248" s="4"/>
      <c r="FDW248" s="74"/>
      <c r="FDX248" s="42"/>
      <c r="FDY248" s="157"/>
      <c r="FDZ248" s="4"/>
      <c r="FEA248" s="74"/>
      <c r="FEB248" s="42"/>
      <c r="FEC248" s="157"/>
      <c r="FED248" s="4"/>
      <c r="FEE248" s="74"/>
      <c r="FEF248" s="42"/>
      <c r="FEG248" s="157"/>
      <c r="FEH248" s="4"/>
      <c r="FEI248" s="74"/>
      <c r="FEJ248" s="42"/>
      <c r="FEK248" s="157"/>
      <c r="FEL248" s="4"/>
      <c r="FEM248" s="74"/>
      <c r="FEN248" s="42"/>
      <c r="FEO248" s="157"/>
      <c r="FEP248" s="4"/>
      <c r="FEQ248" s="74"/>
      <c r="FER248" s="42"/>
      <c r="FES248" s="157"/>
      <c r="FET248" s="4"/>
      <c r="FEU248" s="74"/>
      <c r="FEV248" s="42"/>
      <c r="FEW248" s="157"/>
      <c r="FEX248" s="4"/>
      <c r="FEY248" s="74"/>
      <c r="FEZ248" s="42"/>
      <c r="FFA248" s="157"/>
      <c r="FFB248" s="4"/>
      <c r="FFC248" s="74"/>
      <c r="FFD248" s="42"/>
      <c r="FFE248" s="157"/>
      <c r="FFF248" s="4"/>
      <c r="FFG248" s="74"/>
      <c r="FFH248" s="42"/>
      <c r="FFI248" s="157"/>
      <c r="FFJ248" s="4"/>
      <c r="FFK248" s="74"/>
      <c r="FFL248" s="42"/>
      <c r="FFM248" s="157"/>
      <c r="FFN248" s="4"/>
      <c r="FFO248" s="74"/>
      <c r="FFP248" s="42"/>
      <c r="FFQ248" s="157"/>
      <c r="FFR248" s="4"/>
      <c r="FFS248" s="74"/>
      <c r="FFT248" s="42"/>
      <c r="FFU248" s="157"/>
      <c r="FFV248" s="4"/>
      <c r="FFW248" s="74"/>
      <c r="FFX248" s="42"/>
      <c r="FFY248" s="157"/>
      <c r="FFZ248" s="4"/>
      <c r="FGA248" s="74"/>
      <c r="FGB248" s="42"/>
      <c r="FGC248" s="157"/>
      <c r="FGD248" s="4"/>
      <c r="FGE248" s="74"/>
      <c r="FGF248" s="42"/>
      <c r="FGG248" s="157"/>
      <c r="FGH248" s="4"/>
      <c r="FGI248" s="74"/>
      <c r="FGJ248" s="42"/>
      <c r="FGK248" s="157"/>
      <c r="FGL248" s="4"/>
      <c r="FGM248" s="74"/>
      <c r="FGN248" s="42"/>
      <c r="FGO248" s="157"/>
      <c r="FGP248" s="4"/>
      <c r="FGQ248" s="74"/>
      <c r="FGR248" s="42"/>
      <c r="FGS248" s="157"/>
      <c r="FGT248" s="4"/>
      <c r="FGU248" s="74"/>
      <c r="FGV248" s="42"/>
      <c r="FGW248" s="157"/>
      <c r="FGX248" s="4"/>
      <c r="FGY248" s="74"/>
      <c r="FGZ248" s="42"/>
      <c r="FHA248" s="157"/>
      <c r="FHB248" s="4"/>
      <c r="FHC248" s="74"/>
      <c r="FHD248" s="42"/>
      <c r="FHE248" s="157"/>
      <c r="FHF248" s="4"/>
      <c r="FHG248" s="74"/>
      <c r="FHH248" s="42"/>
      <c r="FHI248" s="157"/>
      <c r="FHJ248" s="4"/>
      <c r="FHK248" s="74"/>
      <c r="FHL248" s="42"/>
      <c r="FHM248" s="157"/>
      <c r="FHN248" s="4"/>
      <c r="FHO248" s="74"/>
      <c r="FHP248" s="42"/>
      <c r="FHQ248" s="157"/>
      <c r="FHR248" s="4"/>
      <c r="FHS248" s="74"/>
      <c r="FHT248" s="42"/>
      <c r="FHU248" s="157"/>
      <c r="FHV248" s="4"/>
      <c r="FHW248" s="74"/>
      <c r="FHX248" s="42"/>
      <c r="FHY248" s="157"/>
      <c r="FHZ248" s="4"/>
      <c r="FIA248" s="74"/>
      <c r="FIB248" s="42"/>
      <c r="FIC248" s="157"/>
      <c r="FID248" s="4"/>
      <c r="FIE248" s="74"/>
      <c r="FIF248" s="42"/>
      <c r="FIG248" s="157"/>
      <c r="FIH248" s="4"/>
      <c r="FII248" s="74"/>
      <c r="FIJ248" s="42"/>
      <c r="FIK248" s="157"/>
      <c r="FIL248" s="4"/>
      <c r="FIM248" s="74"/>
      <c r="FIN248" s="42"/>
      <c r="FIO248" s="157"/>
      <c r="FIP248" s="4"/>
      <c r="FIQ248" s="74"/>
      <c r="FIR248" s="42"/>
      <c r="FIS248" s="157"/>
      <c r="FIT248" s="4"/>
      <c r="FIU248" s="74"/>
      <c r="FIV248" s="42"/>
      <c r="FIW248" s="157"/>
      <c r="FIX248" s="4"/>
      <c r="FIY248" s="74"/>
      <c r="FIZ248" s="42"/>
      <c r="FJA248" s="157"/>
      <c r="FJB248" s="4"/>
      <c r="FJC248" s="74"/>
      <c r="FJD248" s="42"/>
      <c r="FJE248" s="157"/>
      <c r="FJF248" s="4"/>
      <c r="FJG248" s="74"/>
      <c r="FJH248" s="42"/>
      <c r="FJI248" s="157"/>
      <c r="FJJ248" s="4"/>
      <c r="FJK248" s="74"/>
      <c r="FJL248" s="42"/>
      <c r="FJM248" s="157"/>
      <c r="FJN248" s="4"/>
      <c r="FJO248" s="74"/>
      <c r="FJP248" s="42"/>
      <c r="FJQ248" s="157"/>
      <c r="FJR248" s="4"/>
      <c r="FJS248" s="74"/>
      <c r="FJT248" s="42"/>
      <c r="FJU248" s="157"/>
      <c r="FJV248" s="4"/>
      <c r="FJW248" s="74"/>
      <c r="FJX248" s="42"/>
      <c r="FJY248" s="157"/>
      <c r="FJZ248" s="4"/>
      <c r="FKA248" s="74"/>
      <c r="FKB248" s="42"/>
      <c r="FKC248" s="157"/>
      <c r="FKD248" s="4"/>
      <c r="FKE248" s="74"/>
      <c r="FKF248" s="42"/>
      <c r="FKG248" s="157"/>
      <c r="FKH248" s="4"/>
      <c r="FKI248" s="74"/>
      <c r="FKJ248" s="42"/>
      <c r="FKK248" s="157"/>
      <c r="FKL248" s="4"/>
      <c r="FKM248" s="74"/>
      <c r="FKN248" s="42"/>
      <c r="FKO248" s="157"/>
      <c r="FKP248" s="4"/>
      <c r="FKQ248" s="74"/>
      <c r="FKR248" s="42"/>
      <c r="FKS248" s="157"/>
      <c r="FKT248" s="4"/>
      <c r="FKU248" s="74"/>
      <c r="FKV248" s="42"/>
      <c r="FKW248" s="157"/>
      <c r="FKX248" s="4"/>
      <c r="FKY248" s="74"/>
      <c r="FKZ248" s="42"/>
      <c r="FLA248" s="157"/>
      <c r="FLB248" s="4"/>
      <c r="FLC248" s="74"/>
      <c r="FLD248" s="42"/>
      <c r="FLE248" s="157"/>
      <c r="FLF248" s="4"/>
      <c r="FLG248" s="74"/>
      <c r="FLH248" s="42"/>
      <c r="FLI248" s="157"/>
      <c r="FLJ248" s="4"/>
      <c r="FLK248" s="74"/>
      <c r="FLL248" s="42"/>
      <c r="FLM248" s="157"/>
      <c r="FLN248" s="4"/>
      <c r="FLO248" s="74"/>
      <c r="FLP248" s="42"/>
      <c r="FLQ248" s="157"/>
      <c r="FLR248" s="4"/>
      <c r="FLS248" s="74"/>
      <c r="FLT248" s="42"/>
      <c r="FLU248" s="157"/>
      <c r="FLV248" s="4"/>
      <c r="FLW248" s="74"/>
      <c r="FLX248" s="42"/>
      <c r="FLY248" s="157"/>
      <c r="FLZ248" s="4"/>
      <c r="FMA248" s="74"/>
      <c r="FMB248" s="42"/>
      <c r="FMC248" s="157"/>
      <c r="FMD248" s="4"/>
      <c r="FME248" s="74"/>
      <c r="FMF248" s="42"/>
      <c r="FMG248" s="157"/>
      <c r="FMH248" s="4"/>
      <c r="FMI248" s="74"/>
      <c r="FMJ248" s="42"/>
      <c r="FMK248" s="157"/>
      <c r="FML248" s="4"/>
      <c r="FMM248" s="74"/>
      <c r="FMN248" s="42"/>
      <c r="FMO248" s="157"/>
      <c r="FMP248" s="4"/>
      <c r="FMQ248" s="74"/>
      <c r="FMR248" s="42"/>
      <c r="FMS248" s="157"/>
      <c r="FMT248" s="4"/>
      <c r="FMU248" s="74"/>
      <c r="FMV248" s="42"/>
      <c r="FMW248" s="157"/>
      <c r="FMX248" s="4"/>
      <c r="FMY248" s="74"/>
      <c r="FMZ248" s="42"/>
      <c r="FNA248" s="157"/>
      <c r="FNB248" s="4"/>
      <c r="FNC248" s="74"/>
      <c r="FND248" s="42"/>
      <c r="FNE248" s="157"/>
      <c r="FNF248" s="4"/>
      <c r="FNG248" s="74"/>
      <c r="FNH248" s="42"/>
      <c r="FNI248" s="157"/>
      <c r="FNJ248" s="4"/>
      <c r="FNK248" s="74"/>
      <c r="FNL248" s="42"/>
      <c r="FNM248" s="157"/>
      <c r="FNN248" s="4"/>
      <c r="FNO248" s="74"/>
      <c r="FNP248" s="42"/>
      <c r="FNQ248" s="157"/>
      <c r="FNR248" s="4"/>
      <c r="FNS248" s="74"/>
      <c r="FNT248" s="42"/>
      <c r="FNU248" s="157"/>
      <c r="FNV248" s="4"/>
      <c r="FNW248" s="74"/>
      <c r="FNX248" s="42"/>
      <c r="FNY248" s="157"/>
      <c r="FNZ248" s="4"/>
      <c r="FOA248" s="74"/>
      <c r="FOB248" s="42"/>
      <c r="FOC248" s="157"/>
      <c r="FOD248" s="4"/>
      <c r="FOE248" s="74"/>
      <c r="FOF248" s="42"/>
      <c r="FOG248" s="157"/>
      <c r="FOH248" s="4"/>
      <c r="FOI248" s="74"/>
      <c r="FOJ248" s="42"/>
      <c r="FOK248" s="157"/>
      <c r="FOL248" s="4"/>
      <c r="FOM248" s="74"/>
      <c r="FON248" s="42"/>
      <c r="FOO248" s="157"/>
      <c r="FOP248" s="4"/>
      <c r="FOQ248" s="74"/>
      <c r="FOR248" s="42"/>
      <c r="FOS248" s="157"/>
      <c r="FOT248" s="4"/>
      <c r="FOU248" s="74"/>
      <c r="FOV248" s="42"/>
      <c r="FOW248" s="157"/>
      <c r="FOX248" s="4"/>
      <c r="FOY248" s="74"/>
      <c r="FOZ248" s="42"/>
      <c r="FPA248" s="157"/>
      <c r="FPB248" s="4"/>
      <c r="FPC248" s="74"/>
      <c r="FPD248" s="42"/>
      <c r="FPE248" s="157"/>
      <c r="FPF248" s="4"/>
      <c r="FPG248" s="74"/>
      <c r="FPH248" s="42"/>
      <c r="FPI248" s="157"/>
      <c r="FPJ248" s="4"/>
      <c r="FPK248" s="74"/>
      <c r="FPL248" s="42"/>
      <c r="FPM248" s="157"/>
      <c r="FPN248" s="4"/>
      <c r="FPO248" s="74"/>
      <c r="FPP248" s="42"/>
      <c r="FPQ248" s="157"/>
      <c r="FPR248" s="4"/>
      <c r="FPS248" s="74"/>
      <c r="FPT248" s="42"/>
      <c r="FPU248" s="157"/>
      <c r="FPV248" s="4"/>
      <c r="FPW248" s="74"/>
      <c r="FPX248" s="42"/>
      <c r="FPY248" s="157"/>
      <c r="FPZ248" s="4"/>
      <c r="FQA248" s="74"/>
      <c r="FQB248" s="42"/>
      <c r="FQC248" s="157"/>
      <c r="FQD248" s="4"/>
      <c r="FQE248" s="74"/>
      <c r="FQF248" s="42"/>
      <c r="FQG248" s="157"/>
      <c r="FQH248" s="4"/>
      <c r="FQI248" s="74"/>
      <c r="FQJ248" s="42"/>
      <c r="FQK248" s="157"/>
      <c r="FQL248" s="4"/>
      <c r="FQM248" s="74"/>
      <c r="FQN248" s="42"/>
      <c r="FQO248" s="157"/>
      <c r="FQP248" s="4"/>
      <c r="FQQ248" s="74"/>
      <c r="FQR248" s="42"/>
      <c r="FQS248" s="157"/>
      <c r="FQT248" s="4"/>
      <c r="FQU248" s="74"/>
      <c r="FQV248" s="42"/>
      <c r="FQW248" s="157"/>
      <c r="FQX248" s="4"/>
      <c r="FQY248" s="74"/>
      <c r="FQZ248" s="42"/>
      <c r="FRA248" s="157"/>
      <c r="FRB248" s="4"/>
      <c r="FRC248" s="74"/>
      <c r="FRD248" s="42"/>
      <c r="FRE248" s="157"/>
      <c r="FRF248" s="4"/>
      <c r="FRG248" s="74"/>
      <c r="FRH248" s="42"/>
      <c r="FRI248" s="157"/>
      <c r="FRJ248" s="4"/>
      <c r="FRK248" s="74"/>
      <c r="FRL248" s="42"/>
      <c r="FRM248" s="157"/>
      <c r="FRN248" s="4"/>
      <c r="FRO248" s="74"/>
      <c r="FRP248" s="42"/>
      <c r="FRQ248" s="157"/>
      <c r="FRR248" s="4"/>
      <c r="FRS248" s="74"/>
      <c r="FRT248" s="42"/>
      <c r="FRU248" s="157"/>
      <c r="FRV248" s="4"/>
      <c r="FRW248" s="74"/>
      <c r="FRX248" s="42"/>
      <c r="FRY248" s="157"/>
      <c r="FRZ248" s="4"/>
      <c r="FSA248" s="74"/>
      <c r="FSB248" s="42"/>
      <c r="FSC248" s="157"/>
      <c r="FSD248" s="4"/>
      <c r="FSE248" s="74"/>
      <c r="FSF248" s="42"/>
      <c r="FSG248" s="157"/>
      <c r="FSH248" s="4"/>
      <c r="FSI248" s="74"/>
      <c r="FSJ248" s="42"/>
      <c r="FSK248" s="157"/>
      <c r="FSL248" s="4"/>
      <c r="FSM248" s="74"/>
      <c r="FSN248" s="42"/>
      <c r="FSO248" s="157"/>
      <c r="FSP248" s="4"/>
      <c r="FSQ248" s="74"/>
      <c r="FSR248" s="42"/>
      <c r="FSS248" s="157"/>
      <c r="FST248" s="4"/>
      <c r="FSU248" s="74"/>
      <c r="FSV248" s="42"/>
      <c r="FSW248" s="157"/>
      <c r="FSX248" s="4"/>
      <c r="FSY248" s="74"/>
      <c r="FSZ248" s="42"/>
      <c r="FTA248" s="157"/>
      <c r="FTB248" s="4"/>
      <c r="FTC248" s="74"/>
      <c r="FTD248" s="42"/>
      <c r="FTE248" s="157"/>
      <c r="FTF248" s="4"/>
      <c r="FTG248" s="74"/>
      <c r="FTH248" s="42"/>
      <c r="FTI248" s="157"/>
      <c r="FTJ248" s="4"/>
      <c r="FTK248" s="74"/>
      <c r="FTL248" s="42"/>
      <c r="FTM248" s="157"/>
      <c r="FTN248" s="4"/>
      <c r="FTO248" s="74"/>
      <c r="FTP248" s="42"/>
      <c r="FTQ248" s="157"/>
      <c r="FTR248" s="4"/>
      <c r="FTS248" s="74"/>
      <c r="FTT248" s="42"/>
      <c r="FTU248" s="157"/>
      <c r="FTV248" s="4"/>
      <c r="FTW248" s="74"/>
      <c r="FTX248" s="42"/>
      <c r="FTY248" s="157"/>
      <c r="FTZ248" s="4"/>
      <c r="FUA248" s="74"/>
      <c r="FUB248" s="42"/>
      <c r="FUC248" s="157"/>
      <c r="FUD248" s="4"/>
      <c r="FUE248" s="74"/>
      <c r="FUF248" s="42"/>
      <c r="FUG248" s="157"/>
      <c r="FUH248" s="4"/>
      <c r="FUI248" s="74"/>
      <c r="FUJ248" s="42"/>
      <c r="FUK248" s="157"/>
      <c r="FUL248" s="4"/>
      <c r="FUM248" s="74"/>
      <c r="FUN248" s="42"/>
      <c r="FUO248" s="157"/>
      <c r="FUP248" s="4"/>
      <c r="FUQ248" s="74"/>
      <c r="FUR248" s="42"/>
      <c r="FUS248" s="157"/>
      <c r="FUT248" s="4"/>
      <c r="FUU248" s="74"/>
      <c r="FUV248" s="42"/>
      <c r="FUW248" s="157"/>
      <c r="FUX248" s="4"/>
      <c r="FUY248" s="74"/>
      <c r="FUZ248" s="42"/>
      <c r="FVA248" s="157"/>
      <c r="FVB248" s="4"/>
      <c r="FVC248" s="74"/>
      <c r="FVD248" s="42"/>
      <c r="FVE248" s="157"/>
      <c r="FVF248" s="4"/>
      <c r="FVG248" s="74"/>
      <c r="FVH248" s="42"/>
      <c r="FVI248" s="157"/>
      <c r="FVJ248" s="4"/>
      <c r="FVK248" s="74"/>
      <c r="FVL248" s="42"/>
      <c r="FVM248" s="157"/>
      <c r="FVN248" s="4"/>
      <c r="FVO248" s="74"/>
      <c r="FVP248" s="42"/>
      <c r="FVQ248" s="157"/>
      <c r="FVR248" s="4"/>
      <c r="FVS248" s="74"/>
      <c r="FVT248" s="42"/>
      <c r="FVU248" s="157"/>
      <c r="FVV248" s="4"/>
      <c r="FVW248" s="74"/>
      <c r="FVX248" s="42"/>
      <c r="FVY248" s="157"/>
      <c r="FVZ248" s="4"/>
      <c r="FWA248" s="74"/>
      <c r="FWB248" s="42"/>
      <c r="FWC248" s="157"/>
      <c r="FWD248" s="4"/>
      <c r="FWE248" s="74"/>
      <c r="FWF248" s="42"/>
      <c r="FWG248" s="157"/>
      <c r="FWH248" s="4"/>
      <c r="FWI248" s="74"/>
      <c r="FWJ248" s="42"/>
      <c r="FWK248" s="157"/>
      <c r="FWL248" s="4"/>
      <c r="FWM248" s="74"/>
      <c r="FWN248" s="42"/>
      <c r="FWO248" s="157"/>
      <c r="FWP248" s="4"/>
      <c r="FWQ248" s="74"/>
      <c r="FWR248" s="42"/>
      <c r="FWS248" s="157"/>
      <c r="FWT248" s="4"/>
      <c r="FWU248" s="74"/>
      <c r="FWV248" s="42"/>
      <c r="FWW248" s="157"/>
      <c r="FWX248" s="4"/>
      <c r="FWY248" s="74"/>
      <c r="FWZ248" s="42"/>
      <c r="FXA248" s="157"/>
      <c r="FXB248" s="4"/>
      <c r="FXC248" s="74"/>
      <c r="FXD248" s="42"/>
      <c r="FXE248" s="157"/>
      <c r="FXF248" s="4"/>
      <c r="FXG248" s="74"/>
      <c r="FXH248" s="42"/>
      <c r="FXI248" s="157"/>
      <c r="FXJ248" s="4"/>
      <c r="FXK248" s="74"/>
      <c r="FXL248" s="42"/>
      <c r="FXM248" s="157"/>
      <c r="FXN248" s="4"/>
      <c r="FXO248" s="74"/>
      <c r="FXP248" s="42"/>
      <c r="FXQ248" s="157"/>
      <c r="FXR248" s="4"/>
      <c r="FXS248" s="74"/>
      <c r="FXT248" s="42"/>
      <c r="FXU248" s="157"/>
      <c r="FXV248" s="4"/>
      <c r="FXW248" s="74"/>
      <c r="FXX248" s="42"/>
      <c r="FXY248" s="157"/>
      <c r="FXZ248" s="4"/>
      <c r="FYA248" s="74"/>
      <c r="FYB248" s="42"/>
      <c r="FYC248" s="157"/>
      <c r="FYD248" s="4"/>
      <c r="FYE248" s="74"/>
      <c r="FYF248" s="42"/>
      <c r="FYG248" s="157"/>
      <c r="FYH248" s="4"/>
      <c r="FYI248" s="74"/>
      <c r="FYJ248" s="42"/>
      <c r="FYK248" s="157"/>
      <c r="FYL248" s="4"/>
      <c r="FYM248" s="74"/>
      <c r="FYN248" s="42"/>
      <c r="FYO248" s="157"/>
      <c r="FYP248" s="4"/>
      <c r="FYQ248" s="74"/>
      <c r="FYR248" s="42"/>
      <c r="FYS248" s="157"/>
      <c r="FYT248" s="4"/>
      <c r="FYU248" s="74"/>
      <c r="FYV248" s="42"/>
      <c r="FYW248" s="157"/>
      <c r="FYX248" s="4"/>
      <c r="FYY248" s="74"/>
      <c r="FYZ248" s="42"/>
      <c r="FZA248" s="157"/>
      <c r="FZB248" s="4"/>
      <c r="FZC248" s="74"/>
      <c r="FZD248" s="42"/>
      <c r="FZE248" s="157"/>
      <c r="FZF248" s="4"/>
      <c r="FZG248" s="74"/>
      <c r="FZH248" s="42"/>
      <c r="FZI248" s="157"/>
      <c r="FZJ248" s="4"/>
      <c r="FZK248" s="74"/>
      <c r="FZL248" s="42"/>
      <c r="FZM248" s="157"/>
      <c r="FZN248" s="4"/>
      <c r="FZO248" s="74"/>
      <c r="FZP248" s="42"/>
      <c r="FZQ248" s="157"/>
      <c r="FZR248" s="4"/>
      <c r="FZS248" s="74"/>
      <c r="FZT248" s="42"/>
      <c r="FZU248" s="157"/>
      <c r="FZV248" s="4"/>
      <c r="FZW248" s="74"/>
      <c r="FZX248" s="42"/>
      <c r="FZY248" s="157"/>
      <c r="FZZ248" s="4"/>
      <c r="GAA248" s="74"/>
      <c r="GAB248" s="42"/>
      <c r="GAC248" s="157"/>
      <c r="GAD248" s="4"/>
      <c r="GAE248" s="74"/>
      <c r="GAF248" s="42"/>
      <c r="GAG248" s="157"/>
      <c r="GAH248" s="4"/>
      <c r="GAI248" s="74"/>
      <c r="GAJ248" s="42"/>
      <c r="GAK248" s="157"/>
      <c r="GAL248" s="4"/>
      <c r="GAM248" s="74"/>
      <c r="GAN248" s="42"/>
      <c r="GAO248" s="157"/>
      <c r="GAP248" s="4"/>
      <c r="GAQ248" s="74"/>
      <c r="GAR248" s="42"/>
      <c r="GAS248" s="157"/>
      <c r="GAT248" s="4"/>
      <c r="GAU248" s="74"/>
      <c r="GAV248" s="42"/>
      <c r="GAW248" s="157"/>
      <c r="GAX248" s="4"/>
      <c r="GAY248" s="74"/>
      <c r="GAZ248" s="42"/>
      <c r="GBA248" s="157"/>
      <c r="GBB248" s="4"/>
      <c r="GBC248" s="74"/>
      <c r="GBD248" s="42"/>
      <c r="GBE248" s="157"/>
      <c r="GBF248" s="4"/>
      <c r="GBG248" s="74"/>
      <c r="GBH248" s="42"/>
      <c r="GBI248" s="157"/>
      <c r="GBJ248" s="4"/>
      <c r="GBK248" s="74"/>
      <c r="GBL248" s="42"/>
      <c r="GBM248" s="157"/>
      <c r="GBN248" s="4"/>
      <c r="GBO248" s="74"/>
      <c r="GBP248" s="42"/>
      <c r="GBQ248" s="157"/>
      <c r="GBR248" s="4"/>
      <c r="GBS248" s="74"/>
      <c r="GBT248" s="42"/>
      <c r="GBU248" s="157"/>
      <c r="GBV248" s="4"/>
      <c r="GBW248" s="74"/>
      <c r="GBX248" s="42"/>
      <c r="GBY248" s="157"/>
      <c r="GBZ248" s="4"/>
      <c r="GCA248" s="74"/>
      <c r="GCB248" s="42"/>
      <c r="GCC248" s="157"/>
      <c r="GCD248" s="4"/>
      <c r="GCE248" s="74"/>
      <c r="GCF248" s="42"/>
      <c r="GCG248" s="157"/>
      <c r="GCH248" s="4"/>
      <c r="GCI248" s="74"/>
      <c r="GCJ248" s="42"/>
      <c r="GCK248" s="157"/>
      <c r="GCL248" s="4"/>
      <c r="GCM248" s="74"/>
      <c r="GCN248" s="42"/>
      <c r="GCO248" s="157"/>
      <c r="GCP248" s="4"/>
      <c r="GCQ248" s="74"/>
      <c r="GCR248" s="42"/>
      <c r="GCS248" s="157"/>
      <c r="GCT248" s="4"/>
      <c r="GCU248" s="74"/>
      <c r="GCV248" s="42"/>
      <c r="GCW248" s="157"/>
      <c r="GCX248" s="4"/>
      <c r="GCY248" s="74"/>
      <c r="GCZ248" s="42"/>
      <c r="GDA248" s="157"/>
      <c r="GDB248" s="4"/>
      <c r="GDC248" s="74"/>
      <c r="GDD248" s="42"/>
      <c r="GDE248" s="157"/>
      <c r="GDF248" s="4"/>
      <c r="GDG248" s="74"/>
      <c r="GDH248" s="42"/>
      <c r="GDI248" s="157"/>
      <c r="GDJ248" s="4"/>
      <c r="GDK248" s="74"/>
      <c r="GDL248" s="42"/>
      <c r="GDM248" s="157"/>
      <c r="GDN248" s="4"/>
      <c r="GDO248" s="74"/>
      <c r="GDP248" s="42"/>
      <c r="GDQ248" s="157"/>
      <c r="GDR248" s="4"/>
      <c r="GDS248" s="74"/>
      <c r="GDT248" s="42"/>
      <c r="GDU248" s="157"/>
      <c r="GDV248" s="4"/>
      <c r="GDW248" s="74"/>
      <c r="GDX248" s="42"/>
      <c r="GDY248" s="157"/>
      <c r="GDZ248" s="4"/>
      <c r="GEA248" s="74"/>
      <c r="GEB248" s="42"/>
      <c r="GEC248" s="157"/>
      <c r="GED248" s="4"/>
      <c r="GEE248" s="74"/>
      <c r="GEF248" s="42"/>
      <c r="GEG248" s="157"/>
      <c r="GEH248" s="4"/>
      <c r="GEI248" s="74"/>
      <c r="GEJ248" s="42"/>
      <c r="GEK248" s="157"/>
      <c r="GEL248" s="4"/>
      <c r="GEM248" s="74"/>
      <c r="GEN248" s="42"/>
      <c r="GEO248" s="157"/>
      <c r="GEP248" s="4"/>
      <c r="GEQ248" s="74"/>
      <c r="GER248" s="42"/>
      <c r="GES248" s="157"/>
      <c r="GET248" s="4"/>
      <c r="GEU248" s="74"/>
      <c r="GEV248" s="42"/>
      <c r="GEW248" s="157"/>
      <c r="GEX248" s="4"/>
      <c r="GEY248" s="74"/>
      <c r="GEZ248" s="42"/>
      <c r="GFA248" s="157"/>
      <c r="GFB248" s="4"/>
      <c r="GFC248" s="74"/>
      <c r="GFD248" s="42"/>
      <c r="GFE248" s="157"/>
      <c r="GFF248" s="4"/>
      <c r="GFG248" s="74"/>
      <c r="GFH248" s="42"/>
      <c r="GFI248" s="157"/>
      <c r="GFJ248" s="4"/>
      <c r="GFK248" s="74"/>
      <c r="GFL248" s="42"/>
      <c r="GFM248" s="157"/>
      <c r="GFN248" s="4"/>
      <c r="GFO248" s="74"/>
      <c r="GFP248" s="42"/>
      <c r="GFQ248" s="157"/>
      <c r="GFR248" s="4"/>
      <c r="GFS248" s="74"/>
      <c r="GFT248" s="42"/>
      <c r="GFU248" s="157"/>
      <c r="GFV248" s="4"/>
      <c r="GFW248" s="74"/>
      <c r="GFX248" s="42"/>
      <c r="GFY248" s="157"/>
      <c r="GFZ248" s="4"/>
      <c r="GGA248" s="74"/>
      <c r="GGB248" s="42"/>
      <c r="GGC248" s="157"/>
      <c r="GGD248" s="4"/>
      <c r="GGE248" s="74"/>
      <c r="GGF248" s="42"/>
      <c r="GGG248" s="157"/>
      <c r="GGH248" s="4"/>
      <c r="GGI248" s="74"/>
      <c r="GGJ248" s="42"/>
      <c r="GGK248" s="157"/>
      <c r="GGL248" s="4"/>
      <c r="GGM248" s="74"/>
      <c r="GGN248" s="42"/>
      <c r="GGO248" s="157"/>
      <c r="GGP248" s="4"/>
      <c r="GGQ248" s="74"/>
      <c r="GGR248" s="42"/>
      <c r="GGS248" s="157"/>
      <c r="GGT248" s="4"/>
      <c r="GGU248" s="74"/>
      <c r="GGV248" s="42"/>
      <c r="GGW248" s="157"/>
      <c r="GGX248" s="4"/>
      <c r="GGY248" s="74"/>
      <c r="GGZ248" s="42"/>
      <c r="GHA248" s="157"/>
      <c r="GHB248" s="4"/>
      <c r="GHC248" s="74"/>
      <c r="GHD248" s="42"/>
      <c r="GHE248" s="157"/>
      <c r="GHF248" s="4"/>
      <c r="GHG248" s="74"/>
      <c r="GHH248" s="42"/>
      <c r="GHI248" s="157"/>
      <c r="GHJ248" s="4"/>
      <c r="GHK248" s="74"/>
      <c r="GHL248" s="42"/>
      <c r="GHM248" s="157"/>
      <c r="GHN248" s="4"/>
      <c r="GHO248" s="74"/>
      <c r="GHP248" s="42"/>
      <c r="GHQ248" s="157"/>
      <c r="GHR248" s="4"/>
      <c r="GHS248" s="74"/>
      <c r="GHT248" s="42"/>
      <c r="GHU248" s="157"/>
      <c r="GHV248" s="4"/>
      <c r="GHW248" s="74"/>
      <c r="GHX248" s="42"/>
      <c r="GHY248" s="157"/>
      <c r="GHZ248" s="4"/>
      <c r="GIA248" s="74"/>
      <c r="GIB248" s="42"/>
      <c r="GIC248" s="157"/>
      <c r="GID248" s="4"/>
      <c r="GIE248" s="74"/>
      <c r="GIF248" s="42"/>
      <c r="GIG248" s="157"/>
      <c r="GIH248" s="4"/>
      <c r="GII248" s="74"/>
      <c r="GIJ248" s="42"/>
      <c r="GIK248" s="157"/>
      <c r="GIL248" s="4"/>
      <c r="GIM248" s="74"/>
      <c r="GIN248" s="42"/>
      <c r="GIO248" s="157"/>
      <c r="GIP248" s="4"/>
      <c r="GIQ248" s="74"/>
      <c r="GIR248" s="42"/>
      <c r="GIS248" s="157"/>
      <c r="GIT248" s="4"/>
      <c r="GIU248" s="74"/>
      <c r="GIV248" s="42"/>
      <c r="GIW248" s="157"/>
      <c r="GIX248" s="4"/>
      <c r="GIY248" s="74"/>
      <c r="GIZ248" s="42"/>
      <c r="GJA248" s="157"/>
      <c r="GJB248" s="4"/>
      <c r="GJC248" s="74"/>
      <c r="GJD248" s="42"/>
      <c r="GJE248" s="157"/>
      <c r="GJF248" s="4"/>
      <c r="GJG248" s="74"/>
      <c r="GJH248" s="42"/>
      <c r="GJI248" s="157"/>
      <c r="GJJ248" s="4"/>
      <c r="GJK248" s="74"/>
      <c r="GJL248" s="42"/>
      <c r="GJM248" s="157"/>
      <c r="GJN248" s="4"/>
      <c r="GJO248" s="74"/>
      <c r="GJP248" s="42"/>
      <c r="GJQ248" s="157"/>
      <c r="GJR248" s="4"/>
      <c r="GJS248" s="74"/>
      <c r="GJT248" s="42"/>
      <c r="GJU248" s="157"/>
      <c r="GJV248" s="4"/>
      <c r="GJW248" s="74"/>
      <c r="GJX248" s="42"/>
      <c r="GJY248" s="157"/>
      <c r="GJZ248" s="4"/>
      <c r="GKA248" s="74"/>
      <c r="GKB248" s="42"/>
      <c r="GKC248" s="157"/>
      <c r="GKD248" s="4"/>
      <c r="GKE248" s="74"/>
      <c r="GKF248" s="42"/>
      <c r="GKG248" s="157"/>
      <c r="GKH248" s="4"/>
      <c r="GKI248" s="74"/>
      <c r="GKJ248" s="42"/>
      <c r="GKK248" s="157"/>
      <c r="GKL248" s="4"/>
      <c r="GKM248" s="74"/>
      <c r="GKN248" s="42"/>
      <c r="GKO248" s="157"/>
      <c r="GKP248" s="4"/>
      <c r="GKQ248" s="74"/>
      <c r="GKR248" s="42"/>
      <c r="GKS248" s="157"/>
      <c r="GKT248" s="4"/>
      <c r="GKU248" s="74"/>
      <c r="GKV248" s="42"/>
      <c r="GKW248" s="157"/>
      <c r="GKX248" s="4"/>
      <c r="GKY248" s="74"/>
      <c r="GKZ248" s="42"/>
      <c r="GLA248" s="157"/>
      <c r="GLB248" s="4"/>
      <c r="GLC248" s="74"/>
      <c r="GLD248" s="42"/>
      <c r="GLE248" s="157"/>
      <c r="GLF248" s="4"/>
      <c r="GLG248" s="74"/>
      <c r="GLH248" s="42"/>
      <c r="GLI248" s="157"/>
      <c r="GLJ248" s="4"/>
      <c r="GLK248" s="74"/>
      <c r="GLL248" s="42"/>
      <c r="GLM248" s="157"/>
      <c r="GLN248" s="4"/>
      <c r="GLO248" s="74"/>
      <c r="GLP248" s="42"/>
      <c r="GLQ248" s="157"/>
      <c r="GLR248" s="4"/>
      <c r="GLS248" s="74"/>
      <c r="GLT248" s="42"/>
      <c r="GLU248" s="157"/>
      <c r="GLV248" s="4"/>
      <c r="GLW248" s="74"/>
      <c r="GLX248" s="42"/>
      <c r="GLY248" s="157"/>
      <c r="GLZ248" s="4"/>
      <c r="GMA248" s="74"/>
      <c r="GMB248" s="42"/>
      <c r="GMC248" s="157"/>
      <c r="GMD248" s="4"/>
      <c r="GME248" s="74"/>
      <c r="GMF248" s="42"/>
      <c r="GMG248" s="157"/>
      <c r="GMH248" s="4"/>
      <c r="GMI248" s="74"/>
      <c r="GMJ248" s="42"/>
      <c r="GMK248" s="157"/>
      <c r="GML248" s="4"/>
      <c r="GMM248" s="74"/>
      <c r="GMN248" s="42"/>
      <c r="GMO248" s="157"/>
      <c r="GMP248" s="4"/>
      <c r="GMQ248" s="74"/>
      <c r="GMR248" s="42"/>
      <c r="GMS248" s="157"/>
      <c r="GMT248" s="4"/>
      <c r="GMU248" s="74"/>
      <c r="GMV248" s="42"/>
      <c r="GMW248" s="157"/>
      <c r="GMX248" s="4"/>
      <c r="GMY248" s="74"/>
      <c r="GMZ248" s="42"/>
      <c r="GNA248" s="157"/>
      <c r="GNB248" s="4"/>
      <c r="GNC248" s="74"/>
      <c r="GND248" s="42"/>
      <c r="GNE248" s="157"/>
      <c r="GNF248" s="4"/>
      <c r="GNG248" s="74"/>
      <c r="GNH248" s="42"/>
      <c r="GNI248" s="157"/>
      <c r="GNJ248" s="4"/>
      <c r="GNK248" s="74"/>
      <c r="GNL248" s="42"/>
      <c r="GNM248" s="157"/>
      <c r="GNN248" s="4"/>
      <c r="GNO248" s="74"/>
      <c r="GNP248" s="42"/>
      <c r="GNQ248" s="157"/>
      <c r="GNR248" s="4"/>
      <c r="GNS248" s="74"/>
      <c r="GNT248" s="42"/>
      <c r="GNU248" s="157"/>
      <c r="GNV248" s="4"/>
      <c r="GNW248" s="74"/>
      <c r="GNX248" s="42"/>
      <c r="GNY248" s="157"/>
      <c r="GNZ248" s="4"/>
      <c r="GOA248" s="74"/>
      <c r="GOB248" s="42"/>
      <c r="GOC248" s="157"/>
      <c r="GOD248" s="4"/>
      <c r="GOE248" s="74"/>
      <c r="GOF248" s="42"/>
      <c r="GOG248" s="157"/>
      <c r="GOH248" s="4"/>
      <c r="GOI248" s="74"/>
      <c r="GOJ248" s="42"/>
      <c r="GOK248" s="157"/>
      <c r="GOL248" s="4"/>
      <c r="GOM248" s="74"/>
      <c r="GON248" s="42"/>
      <c r="GOO248" s="157"/>
      <c r="GOP248" s="4"/>
      <c r="GOQ248" s="74"/>
      <c r="GOR248" s="42"/>
      <c r="GOS248" s="157"/>
      <c r="GOT248" s="4"/>
      <c r="GOU248" s="74"/>
      <c r="GOV248" s="42"/>
      <c r="GOW248" s="157"/>
      <c r="GOX248" s="4"/>
      <c r="GOY248" s="74"/>
      <c r="GOZ248" s="42"/>
      <c r="GPA248" s="157"/>
      <c r="GPB248" s="4"/>
      <c r="GPC248" s="74"/>
      <c r="GPD248" s="42"/>
      <c r="GPE248" s="157"/>
      <c r="GPF248" s="4"/>
      <c r="GPG248" s="74"/>
      <c r="GPH248" s="42"/>
      <c r="GPI248" s="157"/>
      <c r="GPJ248" s="4"/>
      <c r="GPK248" s="74"/>
      <c r="GPL248" s="42"/>
      <c r="GPM248" s="157"/>
      <c r="GPN248" s="4"/>
      <c r="GPO248" s="74"/>
      <c r="GPP248" s="42"/>
      <c r="GPQ248" s="157"/>
      <c r="GPR248" s="4"/>
      <c r="GPS248" s="74"/>
      <c r="GPT248" s="42"/>
      <c r="GPU248" s="157"/>
      <c r="GPV248" s="4"/>
      <c r="GPW248" s="74"/>
      <c r="GPX248" s="42"/>
      <c r="GPY248" s="157"/>
      <c r="GPZ248" s="4"/>
      <c r="GQA248" s="74"/>
      <c r="GQB248" s="42"/>
      <c r="GQC248" s="157"/>
      <c r="GQD248" s="4"/>
      <c r="GQE248" s="74"/>
      <c r="GQF248" s="42"/>
      <c r="GQG248" s="157"/>
      <c r="GQH248" s="4"/>
      <c r="GQI248" s="74"/>
      <c r="GQJ248" s="42"/>
      <c r="GQK248" s="157"/>
      <c r="GQL248" s="4"/>
      <c r="GQM248" s="74"/>
      <c r="GQN248" s="42"/>
      <c r="GQO248" s="157"/>
      <c r="GQP248" s="4"/>
      <c r="GQQ248" s="74"/>
      <c r="GQR248" s="42"/>
      <c r="GQS248" s="157"/>
      <c r="GQT248" s="4"/>
      <c r="GQU248" s="74"/>
      <c r="GQV248" s="42"/>
      <c r="GQW248" s="157"/>
      <c r="GQX248" s="4"/>
      <c r="GQY248" s="74"/>
      <c r="GQZ248" s="42"/>
      <c r="GRA248" s="157"/>
      <c r="GRB248" s="4"/>
      <c r="GRC248" s="74"/>
      <c r="GRD248" s="42"/>
      <c r="GRE248" s="157"/>
      <c r="GRF248" s="4"/>
      <c r="GRG248" s="74"/>
      <c r="GRH248" s="42"/>
      <c r="GRI248" s="157"/>
      <c r="GRJ248" s="4"/>
      <c r="GRK248" s="74"/>
      <c r="GRL248" s="42"/>
      <c r="GRM248" s="157"/>
      <c r="GRN248" s="4"/>
      <c r="GRO248" s="74"/>
      <c r="GRP248" s="42"/>
      <c r="GRQ248" s="157"/>
      <c r="GRR248" s="4"/>
      <c r="GRS248" s="74"/>
      <c r="GRT248" s="42"/>
      <c r="GRU248" s="157"/>
      <c r="GRV248" s="4"/>
      <c r="GRW248" s="74"/>
      <c r="GRX248" s="42"/>
      <c r="GRY248" s="157"/>
      <c r="GRZ248" s="4"/>
      <c r="GSA248" s="74"/>
      <c r="GSB248" s="42"/>
      <c r="GSC248" s="157"/>
      <c r="GSD248" s="4"/>
      <c r="GSE248" s="74"/>
      <c r="GSF248" s="42"/>
      <c r="GSG248" s="157"/>
      <c r="GSH248" s="4"/>
      <c r="GSI248" s="74"/>
      <c r="GSJ248" s="42"/>
      <c r="GSK248" s="157"/>
      <c r="GSL248" s="4"/>
      <c r="GSM248" s="74"/>
      <c r="GSN248" s="42"/>
      <c r="GSO248" s="157"/>
      <c r="GSP248" s="4"/>
      <c r="GSQ248" s="74"/>
      <c r="GSR248" s="42"/>
      <c r="GSS248" s="157"/>
      <c r="GST248" s="4"/>
      <c r="GSU248" s="74"/>
      <c r="GSV248" s="42"/>
      <c r="GSW248" s="157"/>
      <c r="GSX248" s="4"/>
      <c r="GSY248" s="74"/>
      <c r="GSZ248" s="42"/>
      <c r="GTA248" s="157"/>
      <c r="GTB248" s="4"/>
      <c r="GTC248" s="74"/>
      <c r="GTD248" s="42"/>
      <c r="GTE248" s="157"/>
      <c r="GTF248" s="4"/>
      <c r="GTG248" s="74"/>
      <c r="GTH248" s="42"/>
      <c r="GTI248" s="157"/>
      <c r="GTJ248" s="4"/>
      <c r="GTK248" s="74"/>
      <c r="GTL248" s="42"/>
      <c r="GTM248" s="157"/>
      <c r="GTN248" s="4"/>
      <c r="GTO248" s="74"/>
      <c r="GTP248" s="42"/>
      <c r="GTQ248" s="157"/>
      <c r="GTR248" s="4"/>
      <c r="GTS248" s="74"/>
      <c r="GTT248" s="42"/>
      <c r="GTU248" s="157"/>
      <c r="GTV248" s="4"/>
      <c r="GTW248" s="74"/>
      <c r="GTX248" s="42"/>
      <c r="GTY248" s="157"/>
      <c r="GTZ248" s="4"/>
      <c r="GUA248" s="74"/>
      <c r="GUB248" s="42"/>
      <c r="GUC248" s="157"/>
      <c r="GUD248" s="4"/>
      <c r="GUE248" s="74"/>
      <c r="GUF248" s="42"/>
      <c r="GUG248" s="157"/>
      <c r="GUH248" s="4"/>
      <c r="GUI248" s="74"/>
      <c r="GUJ248" s="42"/>
      <c r="GUK248" s="157"/>
      <c r="GUL248" s="4"/>
      <c r="GUM248" s="74"/>
      <c r="GUN248" s="42"/>
      <c r="GUO248" s="157"/>
      <c r="GUP248" s="4"/>
      <c r="GUQ248" s="74"/>
      <c r="GUR248" s="42"/>
      <c r="GUS248" s="157"/>
      <c r="GUT248" s="4"/>
      <c r="GUU248" s="74"/>
      <c r="GUV248" s="42"/>
      <c r="GUW248" s="157"/>
      <c r="GUX248" s="4"/>
      <c r="GUY248" s="74"/>
      <c r="GUZ248" s="42"/>
      <c r="GVA248" s="157"/>
      <c r="GVB248" s="4"/>
      <c r="GVC248" s="74"/>
      <c r="GVD248" s="42"/>
      <c r="GVE248" s="157"/>
      <c r="GVF248" s="4"/>
      <c r="GVG248" s="74"/>
      <c r="GVH248" s="42"/>
      <c r="GVI248" s="157"/>
      <c r="GVJ248" s="4"/>
      <c r="GVK248" s="74"/>
      <c r="GVL248" s="42"/>
      <c r="GVM248" s="157"/>
      <c r="GVN248" s="4"/>
      <c r="GVO248" s="74"/>
      <c r="GVP248" s="42"/>
      <c r="GVQ248" s="157"/>
      <c r="GVR248" s="4"/>
      <c r="GVS248" s="74"/>
      <c r="GVT248" s="42"/>
      <c r="GVU248" s="157"/>
      <c r="GVV248" s="4"/>
      <c r="GVW248" s="74"/>
      <c r="GVX248" s="42"/>
      <c r="GVY248" s="157"/>
      <c r="GVZ248" s="4"/>
      <c r="GWA248" s="74"/>
      <c r="GWB248" s="42"/>
      <c r="GWC248" s="157"/>
      <c r="GWD248" s="4"/>
      <c r="GWE248" s="74"/>
      <c r="GWF248" s="42"/>
      <c r="GWG248" s="157"/>
      <c r="GWH248" s="4"/>
      <c r="GWI248" s="74"/>
      <c r="GWJ248" s="42"/>
      <c r="GWK248" s="157"/>
      <c r="GWL248" s="4"/>
      <c r="GWM248" s="74"/>
      <c r="GWN248" s="42"/>
      <c r="GWO248" s="157"/>
      <c r="GWP248" s="4"/>
      <c r="GWQ248" s="74"/>
      <c r="GWR248" s="42"/>
      <c r="GWS248" s="157"/>
      <c r="GWT248" s="4"/>
      <c r="GWU248" s="74"/>
      <c r="GWV248" s="42"/>
      <c r="GWW248" s="157"/>
      <c r="GWX248" s="4"/>
      <c r="GWY248" s="74"/>
      <c r="GWZ248" s="42"/>
      <c r="GXA248" s="157"/>
      <c r="GXB248" s="4"/>
      <c r="GXC248" s="74"/>
      <c r="GXD248" s="42"/>
      <c r="GXE248" s="157"/>
      <c r="GXF248" s="4"/>
      <c r="GXG248" s="74"/>
      <c r="GXH248" s="42"/>
      <c r="GXI248" s="157"/>
      <c r="GXJ248" s="4"/>
      <c r="GXK248" s="74"/>
      <c r="GXL248" s="42"/>
      <c r="GXM248" s="157"/>
      <c r="GXN248" s="4"/>
      <c r="GXO248" s="74"/>
      <c r="GXP248" s="42"/>
      <c r="GXQ248" s="157"/>
      <c r="GXR248" s="4"/>
      <c r="GXS248" s="74"/>
      <c r="GXT248" s="42"/>
      <c r="GXU248" s="157"/>
      <c r="GXV248" s="4"/>
      <c r="GXW248" s="74"/>
      <c r="GXX248" s="42"/>
      <c r="GXY248" s="157"/>
      <c r="GXZ248" s="4"/>
      <c r="GYA248" s="74"/>
      <c r="GYB248" s="42"/>
      <c r="GYC248" s="157"/>
      <c r="GYD248" s="4"/>
      <c r="GYE248" s="74"/>
      <c r="GYF248" s="42"/>
      <c r="GYG248" s="157"/>
      <c r="GYH248" s="4"/>
      <c r="GYI248" s="74"/>
      <c r="GYJ248" s="42"/>
      <c r="GYK248" s="157"/>
      <c r="GYL248" s="4"/>
      <c r="GYM248" s="74"/>
      <c r="GYN248" s="42"/>
      <c r="GYO248" s="157"/>
      <c r="GYP248" s="4"/>
      <c r="GYQ248" s="74"/>
      <c r="GYR248" s="42"/>
      <c r="GYS248" s="157"/>
      <c r="GYT248" s="4"/>
      <c r="GYU248" s="74"/>
      <c r="GYV248" s="42"/>
      <c r="GYW248" s="157"/>
      <c r="GYX248" s="4"/>
      <c r="GYY248" s="74"/>
      <c r="GYZ248" s="42"/>
      <c r="GZA248" s="157"/>
      <c r="GZB248" s="4"/>
      <c r="GZC248" s="74"/>
      <c r="GZD248" s="42"/>
      <c r="GZE248" s="157"/>
      <c r="GZF248" s="4"/>
      <c r="GZG248" s="74"/>
      <c r="GZH248" s="42"/>
      <c r="GZI248" s="157"/>
      <c r="GZJ248" s="4"/>
      <c r="GZK248" s="74"/>
      <c r="GZL248" s="42"/>
      <c r="GZM248" s="157"/>
      <c r="GZN248" s="4"/>
      <c r="GZO248" s="74"/>
      <c r="GZP248" s="42"/>
      <c r="GZQ248" s="157"/>
      <c r="GZR248" s="4"/>
      <c r="GZS248" s="74"/>
      <c r="GZT248" s="42"/>
      <c r="GZU248" s="157"/>
      <c r="GZV248" s="4"/>
      <c r="GZW248" s="74"/>
      <c r="GZX248" s="42"/>
      <c r="GZY248" s="157"/>
      <c r="GZZ248" s="4"/>
      <c r="HAA248" s="74"/>
      <c r="HAB248" s="42"/>
      <c r="HAC248" s="157"/>
      <c r="HAD248" s="4"/>
      <c r="HAE248" s="74"/>
      <c r="HAF248" s="42"/>
      <c r="HAG248" s="157"/>
      <c r="HAH248" s="4"/>
      <c r="HAI248" s="74"/>
      <c r="HAJ248" s="42"/>
      <c r="HAK248" s="157"/>
      <c r="HAL248" s="4"/>
      <c r="HAM248" s="74"/>
      <c r="HAN248" s="42"/>
      <c r="HAO248" s="157"/>
      <c r="HAP248" s="4"/>
      <c r="HAQ248" s="74"/>
      <c r="HAR248" s="42"/>
      <c r="HAS248" s="157"/>
      <c r="HAT248" s="4"/>
      <c r="HAU248" s="74"/>
      <c r="HAV248" s="42"/>
      <c r="HAW248" s="157"/>
      <c r="HAX248" s="4"/>
      <c r="HAY248" s="74"/>
      <c r="HAZ248" s="42"/>
      <c r="HBA248" s="157"/>
      <c r="HBB248" s="4"/>
      <c r="HBC248" s="74"/>
      <c r="HBD248" s="42"/>
      <c r="HBE248" s="157"/>
      <c r="HBF248" s="4"/>
      <c r="HBG248" s="74"/>
      <c r="HBH248" s="42"/>
      <c r="HBI248" s="157"/>
      <c r="HBJ248" s="4"/>
      <c r="HBK248" s="74"/>
      <c r="HBL248" s="42"/>
      <c r="HBM248" s="157"/>
      <c r="HBN248" s="4"/>
      <c r="HBO248" s="74"/>
      <c r="HBP248" s="42"/>
      <c r="HBQ248" s="157"/>
      <c r="HBR248" s="4"/>
      <c r="HBS248" s="74"/>
      <c r="HBT248" s="42"/>
      <c r="HBU248" s="157"/>
      <c r="HBV248" s="4"/>
      <c r="HBW248" s="74"/>
      <c r="HBX248" s="42"/>
      <c r="HBY248" s="157"/>
      <c r="HBZ248" s="4"/>
      <c r="HCA248" s="74"/>
      <c r="HCB248" s="42"/>
      <c r="HCC248" s="157"/>
      <c r="HCD248" s="4"/>
      <c r="HCE248" s="74"/>
      <c r="HCF248" s="42"/>
      <c r="HCG248" s="157"/>
      <c r="HCH248" s="4"/>
      <c r="HCI248" s="74"/>
      <c r="HCJ248" s="42"/>
      <c r="HCK248" s="157"/>
      <c r="HCL248" s="4"/>
      <c r="HCM248" s="74"/>
      <c r="HCN248" s="42"/>
      <c r="HCO248" s="157"/>
      <c r="HCP248" s="4"/>
      <c r="HCQ248" s="74"/>
      <c r="HCR248" s="42"/>
      <c r="HCS248" s="157"/>
      <c r="HCT248" s="4"/>
      <c r="HCU248" s="74"/>
      <c r="HCV248" s="42"/>
      <c r="HCW248" s="157"/>
      <c r="HCX248" s="4"/>
      <c r="HCY248" s="74"/>
      <c r="HCZ248" s="42"/>
      <c r="HDA248" s="157"/>
      <c r="HDB248" s="4"/>
      <c r="HDC248" s="74"/>
      <c r="HDD248" s="42"/>
      <c r="HDE248" s="157"/>
      <c r="HDF248" s="4"/>
      <c r="HDG248" s="74"/>
      <c r="HDH248" s="42"/>
      <c r="HDI248" s="157"/>
      <c r="HDJ248" s="4"/>
      <c r="HDK248" s="74"/>
      <c r="HDL248" s="42"/>
      <c r="HDM248" s="157"/>
      <c r="HDN248" s="4"/>
      <c r="HDO248" s="74"/>
      <c r="HDP248" s="42"/>
      <c r="HDQ248" s="157"/>
      <c r="HDR248" s="4"/>
      <c r="HDS248" s="74"/>
      <c r="HDT248" s="42"/>
      <c r="HDU248" s="157"/>
      <c r="HDV248" s="4"/>
      <c r="HDW248" s="74"/>
      <c r="HDX248" s="42"/>
      <c r="HDY248" s="157"/>
      <c r="HDZ248" s="4"/>
      <c r="HEA248" s="74"/>
      <c r="HEB248" s="42"/>
      <c r="HEC248" s="157"/>
      <c r="HED248" s="4"/>
      <c r="HEE248" s="74"/>
      <c r="HEF248" s="42"/>
      <c r="HEG248" s="157"/>
      <c r="HEH248" s="4"/>
      <c r="HEI248" s="74"/>
      <c r="HEJ248" s="42"/>
      <c r="HEK248" s="157"/>
      <c r="HEL248" s="4"/>
      <c r="HEM248" s="74"/>
      <c r="HEN248" s="42"/>
      <c r="HEO248" s="157"/>
      <c r="HEP248" s="4"/>
      <c r="HEQ248" s="74"/>
      <c r="HER248" s="42"/>
      <c r="HES248" s="157"/>
      <c r="HET248" s="4"/>
      <c r="HEU248" s="74"/>
      <c r="HEV248" s="42"/>
      <c r="HEW248" s="157"/>
      <c r="HEX248" s="4"/>
      <c r="HEY248" s="74"/>
      <c r="HEZ248" s="42"/>
      <c r="HFA248" s="157"/>
      <c r="HFB248" s="4"/>
      <c r="HFC248" s="74"/>
      <c r="HFD248" s="42"/>
      <c r="HFE248" s="157"/>
      <c r="HFF248" s="4"/>
      <c r="HFG248" s="74"/>
      <c r="HFH248" s="42"/>
      <c r="HFI248" s="157"/>
      <c r="HFJ248" s="4"/>
      <c r="HFK248" s="74"/>
      <c r="HFL248" s="42"/>
      <c r="HFM248" s="157"/>
      <c r="HFN248" s="4"/>
      <c r="HFO248" s="74"/>
      <c r="HFP248" s="42"/>
      <c r="HFQ248" s="157"/>
      <c r="HFR248" s="4"/>
      <c r="HFS248" s="74"/>
      <c r="HFT248" s="42"/>
      <c r="HFU248" s="157"/>
      <c r="HFV248" s="4"/>
      <c r="HFW248" s="74"/>
      <c r="HFX248" s="42"/>
      <c r="HFY248" s="157"/>
      <c r="HFZ248" s="4"/>
      <c r="HGA248" s="74"/>
      <c r="HGB248" s="42"/>
      <c r="HGC248" s="157"/>
      <c r="HGD248" s="4"/>
      <c r="HGE248" s="74"/>
      <c r="HGF248" s="42"/>
      <c r="HGG248" s="157"/>
      <c r="HGH248" s="4"/>
      <c r="HGI248" s="74"/>
      <c r="HGJ248" s="42"/>
      <c r="HGK248" s="157"/>
      <c r="HGL248" s="4"/>
      <c r="HGM248" s="74"/>
      <c r="HGN248" s="42"/>
      <c r="HGO248" s="157"/>
      <c r="HGP248" s="4"/>
      <c r="HGQ248" s="74"/>
      <c r="HGR248" s="42"/>
      <c r="HGS248" s="157"/>
      <c r="HGT248" s="4"/>
      <c r="HGU248" s="74"/>
      <c r="HGV248" s="42"/>
      <c r="HGW248" s="157"/>
      <c r="HGX248" s="4"/>
      <c r="HGY248" s="74"/>
      <c r="HGZ248" s="42"/>
      <c r="HHA248" s="157"/>
      <c r="HHB248" s="4"/>
      <c r="HHC248" s="74"/>
      <c r="HHD248" s="42"/>
      <c r="HHE248" s="157"/>
      <c r="HHF248" s="4"/>
      <c r="HHG248" s="74"/>
      <c r="HHH248" s="42"/>
      <c r="HHI248" s="157"/>
      <c r="HHJ248" s="4"/>
      <c r="HHK248" s="74"/>
      <c r="HHL248" s="42"/>
      <c r="HHM248" s="157"/>
      <c r="HHN248" s="4"/>
      <c r="HHO248" s="74"/>
      <c r="HHP248" s="42"/>
      <c r="HHQ248" s="157"/>
      <c r="HHR248" s="4"/>
      <c r="HHS248" s="74"/>
      <c r="HHT248" s="42"/>
      <c r="HHU248" s="157"/>
      <c r="HHV248" s="4"/>
      <c r="HHW248" s="74"/>
      <c r="HHX248" s="42"/>
      <c r="HHY248" s="157"/>
      <c r="HHZ248" s="4"/>
      <c r="HIA248" s="74"/>
      <c r="HIB248" s="42"/>
      <c r="HIC248" s="157"/>
      <c r="HID248" s="4"/>
      <c r="HIE248" s="74"/>
      <c r="HIF248" s="42"/>
      <c r="HIG248" s="157"/>
      <c r="HIH248" s="4"/>
      <c r="HII248" s="74"/>
      <c r="HIJ248" s="42"/>
      <c r="HIK248" s="157"/>
      <c r="HIL248" s="4"/>
      <c r="HIM248" s="74"/>
      <c r="HIN248" s="42"/>
      <c r="HIO248" s="157"/>
      <c r="HIP248" s="4"/>
      <c r="HIQ248" s="74"/>
      <c r="HIR248" s="42"/>
      <c r="HIS248" s="157"/>
      <c r="HIT248" s="4"/>
      <c r="HIU248" s="74"/>
      <c r="HIV248" s="42"/>
      <c r="HIW248" s="157"/>
      <c r="HIX248" s="4"/>
      <c r="HIY248" s="74"/>
      <c r="HIZ248" s="42"/>
      <c r="HJA248" s="157"/>
      <c r="HJB248" s="4"/>
      <c r="HJC248" s="74"/>
      <c r="HJD248" s="42"/>
      <c r="HJE248" s="157"/>
      <c r="HJF248" s="4"/>
      <c r="HJG248" s="74"/>
      <c r="HJH248" s="42"/>
      <c r="HJI248" s="157"/>
      <c r="HJJ248" s="4"/>
      <c r="HJK248" s="74"/>
      <c r="HJL248" s="42"/>
      <c r="HJM248" s="157"/>
      <c r="HJN248" s="4"/>
      <c r="HJO248" s="74"/>
      <c r="HJP248" s="42"/>
      <c r="HJQ248" s="157"/>
      <c r="HJR248" s="4"/>
      <c r="HJS248" s="74"/>
      <c r="HJT248" s="42"/>
      <c r="HJU248" s="157"/>
      <c r="HJV248" s="4"/>
      <c r="HJW248" s="74"/>
      <c r="HJX248" s="42"/>
      <c r="HJY248" s="157"/>
      <c r="HJZ248" s="4"/>
      <c r="HKA248" s="74"/>
      <c r="HKB248" s="42"/>
      <c r="HKC248" s="157"/>
      <c r="HKD248" s="4"/>
      <c r="HKE248" s="74"/>
      <c r="HKF248" s="42"/>
      <c r="HKG248" s="157"/>
      <c r="HKH248" s="4"/>
      <c r="HKI248" s="74"/>
      <c r="HKJ248" s="42"/>
      <c r="HKK248" s="157"/>
      <c r="HKL248" s="4"/>
      <c r="HKM248" s="74"/>
      <c r="HKN248" s="42"/>
      <c r="HKO248" s="157"/>
      <c r="HKP248" s="4"/>
      <c r="HKQ248" s="74"/>
      <c r="HKR248" s="42"/>
      <c r="HKS248" s="157"/>
      <c r="HKT248" s="4"/>
      <c r="HKU248" s="74"/>
      <c r="HKV248" s="42"/>
      <c r="HKW248" s="157"/>
      <c r="HKX248" s="4"/>
      <c r="HKY248" s="74"/>
      <c r="HKZ248" s="42"/>
      <c r="HLA248" s="157"/>
      <c r="HLB248" s="4"/>
      <c r="HLC248" s="74"/>
      <c r="HLD248" s="42"/>
      <c r="HLE248" s="157"/>
      <c r="HLF248" s="4"/>
      <c r="HLG248" s="74"/>
      <c r="HLH248" s="42"/>
      <c r="HLI248" s="157"/>
      <c r="HLJ248" s="4"/>
      <c r="HLK248" s="74"/>
      <c r="HLL248" s="42"/>
      <c r="HLM248" s="157"/>
      <c r="HLN248" s="4"/>
      <c r="HLO248" s="74"/>
      <c r="HLP248" s="42"/>
      <c r="HLQ248" s="157"/>
      <c r="HLR248" s="4"/>
      <c r="HLS248" s="74"/>
      <c r="HLT248" s="42"/>
      <c r="HLU248" s="157"/>
      <c r="HLV248" s="4"/>
      <c r="HLW248" s="74"/>
      <c r="HLX248" s="42"/>
      <c r="HLY248" s="157"/>
      <c r="HLZ248" s="4"/>
      <c r="HMA248" s="74"/>
      <c r="HMB248" s="42"/>
      <c r="HMC248" s="157"/>
      <c r="HMD248" s="4"/>
      <c r="HME248" s="74"/>
      <c r="HMF248" s="42"/>
      <c r="HMG248" s="157"/>
      <c r="HMH248" s="4"/>
      <c r="HMI248" s="74"/>
      <c r="HMJ248" s="42"/>
      <c r="HMK248" s="157"/>
      <c r="HML248" s="4"/>
      <c r="HMM248" s="74"/>
      <c r="HMN248" s="42"/>
      <c r="HMO248" s="157"/>
      <c r="HMP248" s="4"/>
      <c r="HMQ248" s="74"/>
      <c r="HMR248" s="42"/>
      <c r="HMS248" s="157"/>
      <c r="HMT248" s="4"/>
      <c r="HMU248" s="74"/>
      <c r="HMV248" s="42"/>
      <c r="HMW248" s="157"/>
      <c r="HMX248" s="4"/>
      <c r="HMY248" s="74"/>
      <c r="HMZ248" s="42"/>
      <c r="HNA248" s="157"/>
      <c r="HNB248" s="4"/>
      <c r="HNC248" s="74"/>
      <c r="HND248" s="42"/>
      <c r="HNE248" s="157"/>
      <c r="HNF248" s="4"/>
      <c r="HNG248" s="74"/>
      <c r="HNH248" s="42"/>
      <c r="HNI248" s="157"/>
      <c r="HNJ248" s="4"/>
      <c r="HNK248" s="74"/>
      <c r="HNL248" s="42"/>
      <c r="HNM248" s="157"/>
      <c r="HNN248" s="4"/>
      <c r="HNO248" s="74"/>
      <c r="HNP248" s="42"/>
      <c r="HNQ248" s="157"/>
      <c r="HNR248" s="4"/>
      <c r="HNS248" s="74"/>
      <c r="HNT248" s="42"/>
      <c r="HNU248" s="157"/>
      <c r="HNV248" s="4"/>
      <c r="HNW248" s="74"/>
      <c r="HNX248" s="42"/>
      <c r="HNY248" s="157"/>
      <c r="HNZ248" s="4"/>
      <c r="HOA248" s="74"/>
      <c r="HOB248" s="42"/>
      <c r="HOC248" s="157"/>
      <c r="HOD248" s="4"/>
      <c r="HOE248" s="74"/>
      <c r="HOF248" s="42"/>
      <c r="HOG248" s="157"/>
      <c r="HOH248" s="4"/>
      <c r="HOI248" s="74"/>
      <c r="HOJ248" s="42"/>
      <c r="HOK248" s="157"/>
      <c r="HOL248" s="4"/>
      <c r="HOM248" s="74"/>
      <c r="HON248" s="42"/>
      <c r="HOO248" s="157"/>
      <c r="HOP248" s="4"/>
      <c r="HOQ248" s="74"/>
      <c r="HOR248" s="42"/>
      <c r="HOS248" s="157"/>
      <c r="HOT248" s="4"/>
      <c r="HOU248" s="74"/>
      <c r="HOV248" s="42"/>
      <c r="HOW248" s="157"/>
      <c r="HOX248" s="4"/>
      <c r="HOY248" s="74"/>
      <c r="HOZ248" s="42"/>
      <c r="HPA248" s="157"/>
      <c r="HPB248" s="4"/>
      <c r="HPC248" s="74"/>
      <c r="HPD248" s="42"/>
      <c r="HPE248" s="157"/>
      <c r="HPF248" s="4"/>
      <c r="HPG248" s="74"/>
      <c r="HPH248" s="42"/>
      <c r="HPI248" s="157"/>
      <c r="HPJ248" s="4"/>
      <c r="HPK248" s="74"/>
      <c r="HPL248" s="42"/>
      <c r="HPM248" s="157"/>
      <c r="HPN248" s="4"/>
      <c r="HPO248" s="74"/>
      <c r="HPP248" s="42"/>
      <c r="HPQ248" s="157"/>
      <c r="HPR248" s="4"/>
      <c r="HPS248" s="74"/>
      <c r="HPT248" s="42"/>
      <c r="HPU248" s="157"/>
      <c r="HPV248" s="4"/>
      <c r="HPW248" s="74"/>
      <c r="HPX248" s="42"/>
      <c r="HPY248" s="157"/>
      <c r="HPZ248" s="4"/>
      <c r="HQA248" s="74"/>
      <c r="HQB248" s="42"/>
      <c r="HQC248" s="157"/>
      <c r="HQD248" s="4"/>
      <c r="HQE248" s="74"/>
      <c r="HQF248" s="42"/>
      <c r="HQG248" s="157"/>
      <c r="HQH248" s="4"/>
      <c r="HQI248" s="74"/>
      <c r="HQJ248" s="42"/>
      <c r="HQK248" s="157"/>
      <c r="HQL248" s="4"/>
      <c r="HQM248" s="74"/>
      <c r="HQN248" s="42"/>
      <c r="HQO248" s="157"/>
      <c r="HQP248" s="4"/>
      <c r="HQQ248" s="74"/>
      <c r="HQR248" s="42"/>
      <c r="HQS248" s="157"/>
      <c r="HQT248" s="4"/>
      <c r="HQU248" s="74"/>
      <c r="HQV248" s="42"/>
      <c r="HQW248" s="157"/>
      <c r="HQX248" s="4"/>
      <c r="HQY248" s="74"/>
      <c r="HQZ248" s="42"/>
      <c r="HRA248" s="157"/>
      <c r="HRB248" s="4"/>
      <c r="HRC248" s="74"/>
      <c r="HRD248" s="42"/>
      <c r="HRE248" s="157"/>
      <c r="HRF248" s="4"/>
      <c r="HRG248" s="74"/>
      <c r="HRH248" s="42"/>
      <c r="HRI248" s="157"/>
      <c r="HRJ248" s="4"/>
      <c r="HRK248" s="74"/>
      <c r="HRL248" s="42"/>
      <c r="HRM248" s="157"/>
      <c r="HRN248" s="4"/>
      <c r="HRO248" s="74"/>
      <c r="HRP248" s="42"/>
      <c r="HRQ248" s="157"/>
      <c r="HRR248" s="4"/>
      <c r="HRS248" s="74"/>
      <c r="HRT248" s="42"/>
      <c r="HRU248" s="157"/>
      <c r="HRV248" s="4"/>
      <c r="HRW248" s="74"/>
      <c r="HRX248" s="42"/>
      <c r="HRY248" s="157"/>
      <c r="HRZ248" s="4"/>
      <c r="HSA248" s="74"/>
      <c r="HSB248" s="42"/>
      <c r="HSC248" s="157"/>
      <c r="HSD248" s="4"/>
      <c r="HSE248" s="74"/>
      <c r="HSF248" s="42"/>
      <c r="HSG248" s="157"/>
      <c r="HSH248" s="4"/>
      <c r="HSI248" s="74"/>
      <c r="HSJ248" s="42"/>
      <c r="HSK248" s="157"/>
      <c r="HSL248" s="4"/>
      <c r="HSM248" s="74"/>
      <c r="HSN248" s="42"/>
      <c r="HSO248" s="157"/>
      <c r="HSP248" s="4"/>
      <c r="HSQ248" s="74"/>
      <c r="HSR248" s="42"/>
      <c r="HSS248" s="157"/>
      <c r="HST248" s="4"/>
      <c r="HSU248" s="74"/>
      <c r="HSV248" s="42"/>
      <c r="HSW248" s="157"/>
      <c r="HSX248" s="4"/>
      <c r="HSY248" s="74"/>
      <c r="HSZ248" s="42"/>
      <c r="HTA248" s="157"/>
      <c r="HTB248" s="4"/>
      <c r="HTC248" s="74"/>
      <c r="HTD248" s="42"/>
      <c r="HTE248" s="157"/>
      <c r="HTF248" s="4"/>
      <c r="HTG248" s="74"/>
      <c r="HTH248" s="42"/>
      <c r="HTI248" s="157"/>
      <c r="HTJ248" s="4"/>
      <c r="HTK248" s="74"/>
      <c r="HTL248" s="42"/>
      <c r="HTM248" s="157"/>
      <c r="HTN248" s="4"/>
      <c r="HTO248" s="74"/>
      <c r="HTP248" s="42"/>
      <c r="HTQ248" s="157"/>
      <c r="HTR248" s="4"/>
      <c r="HTS248" s="74"/>
      <c r="HTT248" s="42"/>
      <c r="HTU248" s="157"/>
      <c r="HTV248" s="4"/>
      <c r="HTW248" s="74"/>
      <c r="HTX248" s="42"/>
      <c r="HTY248" s="157"/>
      <c r="HTZ248" s="4"/>
      <c r="HUA248" s="74"/>
      <c r="HUB248" s="42"/>
      <c r="HUC248" s="157"/>
      <c r="HUD248" s="4"/>
      <c r="HUE248" s="74"/>
      <c r="HUF248" s="42"/>
      <c r="HUG248" s="157"/>
      <c r="HUH248" s="4"/>
      <c r="HUI248" s="74"/>
      <c r="HUJ248" s="42"/>
      <c r="HUK248" s="157"/>
      <c r="HUL248" s="4"/>
      <c r="HUM248" s="74"/>
      <c r="HUN248" s="42"/>
      <c r="HUO248" s="157"/>
      <c r="HUP248" s="4"/>
      <c r="HUQ248" s="74"/>
      <c r="HUR248" s="42"/>
      <c r="HUS248" s="157"/>
      <c r="HUT248" s="4"/>
      <c r="HUU248" s="74"/>
      <c r="HUV248" s="42"/>
      <c r="HUW248" s="157"/>
      <c r="HUX248" s="4"/>
      <c r="HUY248" s="74"/>
      <c r="HUZ248" s="42"/>
      <c r="HVA248" s="157"/>
      <c r="HVB248" s="4"/>
      <c r="HVC248" s="74"/>
      <c r="HVD248" s="42"/>
      <c r="HVE248" s="157"/>
      <c r="HVF248" s="4"/>
      <c r="HVG248" s="74"/>
      <c r="HVH248" s="42"/>
      <c r="HVI248" s="157"/>
      <c r="HVJ248" s="4"/>
      <c r="HVK248" s="74"/>
      <c r="HVL248" s="42"/>
      <c r="HVM248" s="157"/>
      <c r="HVN248" s="4"/>
      <c r="HVO248" s="74"/>
      <c r="HVP248" s="42"/>
      <c r="HVQ248" s="157"/>
      <c r="HVR248" s="4"/>
      <c r="HVS248" s="74"/>
      <c r="HVT248" s="42"/>
      <c r="HVU248" s="157"/>
      <c r="HVV248" s="4"/>
      <c r="HVW248" s="74"/>
      <c r="HVX248" s="42"/>
      <c r="HVY248" s="157"/>
      <c r="HVZ248" s="4"/>
      <c r="HWA248" s="74"/>
      <c r="HWB248" s="42"/>
      <c r="HWC248" s="157"/>
      <c r="HWD248" s="4"/>
      <c r="HWE248" s="74"/>
      <c r="HWF248" s="42"/>
      <c r="HWG248" s="157"/>
      <c r="HWH248" s="4"/>
      <c r="HWI248" s="74"/>
      <c r="HWJ248" s="42"/>
      <c r="HWK248" s="157"/>
      <c r="HWL248" s="4"/>
      <c r="HWM248" s="74"/>
      <c r="HWN248" s="42"/>
      <c r="HWO248" s="157"/>
      <c r="HWP248" s="4"/>
      <c r="HWQ248" s="74"/>
      <c r="HWR248" s="42"/>
      <c r="HWS248" s="157"/>
      <c r="HWT248" s="4"/>
      <c r="HWU248" s="74"/>
      <c r="HWV248" s="42"/>
      <c r="HWW248" s="157"/>
      <c r="HWX248" s="4"/>
      <c r="HWY248" s="74"/>
      <c r="HWZ248" s="42"/>
      <c r="HXA248" s="157"/>
      <c r="HXB248" s="4"/>
      <c r="HXC248" s="74"/>
      <c r="HXD248" s="42"/>
      <c r="HXE248" s="157"/>
      <c r="HXF248" s="4"/>
      <c r="HXG248" s="74"/>
      <c r="HXH248" s="42"/>
      <c r="HXI248" s="157"/>
      <c r="HXJ248" s="4"/>
      <c r="HXK248" s="74"/>
      <c r="HXL248" s="42"/>
      <c r="HXM248" s="157"/>
      <c r="HXN248" s="4"/>
      <c r="HXO248" s="74"/>
      <c r="HXP248" s="42"/>
      <c r="HXQ248" s="157"/>
      <c r="HXR248" s="4"/>
      <c r="HXS248" s="74"/>
      <c r="HXT248" s="42"/>
      <c r="HXU248" s="157"/>
      <c r="HXV248" s="4"/>
      <c r="HXW248" s="74"/>
      <c r="HXX248" s="42"/>
      <c r="HXY248" s="157"/>
      <c r="HXZ248" s="4"/>
      <c r="HYA248" s="74"/>
      <c r="HYB248" s="42"/>
      <c r="HYC248" s="157"/>
      <c r="HYD248" s="4"/>
      <c r="HYE248" s="74"/>
      <c r="HYF248" s="42"/>
      <c r="HYG248" s="157"/>
      <c r="HYH248" s="4"/>
      <c r="HYI248" s="74"/>
      <c r="HYJ248" s="42"/>
      <c r="HYK248" s="157"/>
      <c r="HYL248" s="4"/>
      <c r="HYM248" s="74"/>
      <c r="HYN248" s="42"/>
      <c r="HYO248" s="157"/>
      <c r="HYP248" s="4"/>
      <c r="HYQ248" s="74"/>
      <c r="HYR248" s="42"/>
      <c r="HYS248" s="157"/>
      <c r="HYT248" s="4"/>
      <c r="HYU248" s="74"/>
      <c r="HYV248" s="42"/>
      <c r="HYW248" s="157"/>
      <c r="HYX248" s="4"/>
      <c r="HYY248" s="74"/>
      <c r="HYZ248" s="42"/>
      <c r="HZA248" s="157"/>
      <c r="HZB248" s="4"/>
      <c r="HZC248" s="74"/>
      <c r="HZD248" s="42"/>
      <c r="HZE248" s="157"/>
      <c r="HZF248" s="4"/>
      <c r="HZG248" s="74"/>
      <c r="HZH248" s="42"/>
      <c r="HZI248" s="157"/>
      <c r="HZJ248" s="4"/>
      <c r="HZK248" s="74"/>
      <c r="HZL248" s="42"/>
      <c r="HZM248" s="157"/>
      <c r="HZN248" s="4"/>
      <c r="HZO248" s="74"/>
      <c r="HZP248" s="42"/>
      <c r="HZQ248" s="157"/>
      <c r="HZR248" s="4"/>
      <c r="HZS248" s="74"/>
      <c r="HZT248" s="42"/>
      <c r="HZU248" s="157"/>
      <c r="HZV248" s="4"/>
      <c r="HZW248" s="74"/>
      <c r="HZX248" s="42"/>
      <c r="HZY248" s="157"/>
      <c r="HZZ248" s="4"/>
      <c r="IAA248" s="74"/>
      <c r="IAB248" s="42"/>
      <c r="IAC248" s="157"/>
      <c r="IAD248" s="4"/>
      <c r="IAE248" s="74"/>
      <c r="IAF248" s="42"/>
      <c r="IAG248" s="157"/>
      <c r="IAH248" s="4"/>
      <c r="IAI248" s="74"/>
      <c r="IAJ248" s="42"/>
      <c r="IAK248" s="157"/>
      <c r="IAL248" s="4"/>
      <c r="IAM248" s="74"/>
      <c r="IAN248" s="42"/>
      <c r="IAO248" s="157"/>
      <c r="IAP248" s="4"/>
      <c r="IAQ248" s="74"/>
      <c r="IAR248" s="42"/>
      <c r="IAS248" s="157"/>
      <c r="IAT248" s="4"/>
      <c r="IAU248" s="74"/>
      <c r="IAV248" s="42"/>
      <c r="IAW248" s="157"/>
      <c r="IAX248" s="4"/>
      <c r="IAY248" s="74"/>
      <c r="IAZ248" s="42"/>
      <c r="IBA248" s="157"/>
      <c r="IBB248" s="4"/>
      <c r="IBC248" s="74"/>
      <c r="IBD248" s="42"/>
      <c r="IBE248" s="157"/>
      <c r="IBF248" s="4"/>
      <c r="IBG248" s="74"/>
      <c r="IBH248" s="42"/>
      <c r="IBI248" s="157"/>
      <c r="IBJ248" s="4"/>
      <c r="IBK248" s="74"/>
      <c r="IBL248" s="42"/>
      <c r="IBM248" s="157"/>
      <c r="IBN248" s="4"/>
      <c r="IBO248" s="74"/>
      <c r="IBP248" s="42"/>
      <c r="IBQ248" s="157"/>
      <c r="IBR248" s="4"/>
      <c r="IBS248" s="74"/>
      <c r="IBT248" s="42"/>
      <c r="IBU248" s="157"/>
      <c r="IBV248" s="4"/>
      <c r="IBW248" s="74"/>
      <c r="IBX248" s="42"/>
      <c r="IBY248" s="157"/>
      <c r="IBZ248" s="4"/>
      <c r="ICA248" s="74"/>
      <c r="ICB248" s="42"/>
      <c r="ICC248" s="157"/>
      <c r="ICD248" s="4"/>
      <c r="ICE248" s="74"/>
      <c r="ICF248" s="42"/>
      <c r="ICG248" s="157"/>
      <c r="ICH248" s="4"/>
      <c r="ICI248" s="74"/>
      <c r="ICJ248" s="42"/>
      <c r="ICK248" s="157"/>
      <c r="ICL248" s="4"/>
      <c r="ICM248" s="74"/>
      <c r="ICN248" s="42"/>
      <c r="ICO248" s="157"/>
      <c r="ICP248" s="4"/>
      <c r="ICQ248" s="74"/>
      <c r="ICR248" s="42"/>
      <c r="ICS248" s="157"/>
      <c r="ICT248" s="4"/>
      <c r="ICU248" s="74"/>
      <c r="ICV248" s="42"/>
      <c r="ICW248" s="157"/>
      <c r="ICX248" s="4"/>
      <c r="ICY248" s="74"/>
      <c r="ICZ248" s="42"/>
      <c r="IDA248" s="157"/>
      <c r="IDB248" s="4"/>
      <c r="IDC248" s="74"/>
      <c r="IDD248" s="42"/>
      <c r="IDE248" s="157"/>
      <c r="IDF248" s="4"/>
      <c r="IDG248" s="74"/>
      <c r="IDH248" s="42"/>
      <c r="IDI248" s="157"/>
      <c r="IDJ248" s="4"/>
      <c r="IDK248" s="74"/>
      <c r="IDL248" s="42"/>
      <c r="IDM248" s="157"/>
      <c r="IDN248" s="4"/>
      <c r="IDO248" s="74"/>
      <c r="IDP248" s="42"/>
      <c r="IDQ248" s="157"/>
      <c r="IDR248" s="4"/>
      <c r="IDS248" s="74"/>
      <c r="IDT248" s="42"/>
      <c r="IDU248" s="157"/>
      <c r="IDV248" s="4"/>
      <c r="IDW248" s="74"/>
      <c r="IDX248" s="42"/>
      <c r="IDY248" s="157"/>
      <c r="IDZ248" s="4"/>
      <c r="IEA248" s="74"/>
      <c r="IEB248" s="42"/>
      <c r="IEC248" s="157"/>
      <c r="IED248" s="4"/>
      <c r="IEE248" s="74"/>
      <c r="IEF248" s="42"/>
      <c r="IEG248" s="157"/>
      <c r="IEH248" s="4"/>
      <c r="IEI248" s="74"/>
      <c r="IEJ248" s="42"/>
      <c r="IEK248" s="157"/>
      <c r="IEL248" s="4"/>
      <c r="IEM248" s="74"/>
      <c r="IEN248" s="42"/>
      <c r="IEO248" s="157"/>
      <c r="IEP248" s="4"/>
      <c r="IEQ248" s="74"/>
      <c r="IER248" s="42"/>
      <c r="IES248" s="157"/>
      <c r="IET248" s="4"/>
      <c r="IEU248" s="74"/>
      <c r="IEV248" s="42"/>
      <c r="IEW248" s="157"/>
      <c r="IEX248" s="4"/>
      <c r="IEY248" s="74"/>
      <c r="IEZ248" s="42"/>
      <c r="IFA248" s="157"/>
      <c r="IFB248" s="4"/>
      <c r="IFC248" s="74"/>
      <c r="IFD248" s="42"/>
      <c r="IFE248" s="157"/>
      <c r="IFF248" s="4"/>
      <c r="IFG248" s="74"/>
      <c r="IFH248" s="42"/>
      <c r="IFI248" s="157"/>
      <c r="IFJ248" s="4"/>
      <c r="IFK248" s="74"/>
      <c r="IFL248" s="42"/>
      <c r="IFM248" s="157"/>
      <c r="IFN248" s="4"/>
      <c r="IFO248" s="74"/>
      <c r="IFP248" s="42"/>
      <c r="IFQ248" s="157"/>
      <c r="IFR248" s="4"/>
      <c r="IFS248" s="74"/>
      <c r="IFT248" s="42"/>
      <c r="IFU248" s="157"/>
      <c r="IFV248" s="4"/>
      <c r="IFW248" s="74"/>
      <c r="IFX248" s="42"/>
      <c r="IFY248" s="157"/>
      <c r="IFZ248" s="4"/>
      <c r="IGA248" s="74"/>
      <c r="IGB248" s="42"/>
      <c r="IGC248" s="157"/>
      <c r="IGD248" s="4"/>
      <c r="IGE248" s="74"/>
      <c r="IGF248" s="42"/>
      <c r="IGG248" s="157"/>
      <c r="IGH248" s="4"/>
      <c r="IGI248" s="74"/>
      <c r="IGJ248" s="42"/>
      <c r="IGK248" s="157"/>
      <c r="IGL248" s="4"/>
      <c r="IGM248" s="74"/>
      <c r="IGN248" s="42"/>
      <c r="IGO248" s="157"/>
      <c r="IGP248" s="4"/>
      <c r="IGQ248" s="74"/>
      <c r="IGR248" s="42"/>
      <c r="IGS248" s="157"/>
      <c r="IGT248" s="4"/>
      <c r="IGU248" s="74"/>
      <c r="IGV248" s="42"/>
      <c r="IGW248" s="157"/>
      <c r="IGX248" s="4"/>
      <c r="IGY248" s="74"/>
      <c r="IGZ248" s="42"/>
      <c r="IHA248" s="157"/>
      <c r="IHB248" s="4"/>
      <c r="IHC248" s="74"/>
      <c r="IHD248" s="42"/>
      <c r="IHE248" s="157"/>
      <c r="IHF248" s="4"/>
      <c r="IHG248" s="74"/>
      <c r="IHH248" s="42"/>
      <c r="IHI248" s="157"/>
      <c r="IHJ248" s="4"/>
      <c r="IHK248" s="74"/>
      <c r="IHL248" s="42"/>
      <c r="IHM248" s="157"/>
      <c r="IHN248" s="4"/>
      <c r="IHO248" s="74"/>
      <c r="IHP248" s="42"/>
      <c r="IHQ248" s="157"/>
      <c r="IHR248" s="4"/>
      <c r="IHS248" s="74"/>
      <c r="IHT248" s="42"/>
      <c r="IHU248" s="157"/>
      <c r="IHV248" s="4"/>
      <c r="IHW248" s="74"/>
      <c r="IHX248" s="42"/>
      <c r="IHY248" s="157"/>
      <c r="IHZ248" s="4"/>
      <c r="IIA248" s="74"/>
      <c r="IIB248" s="42"/>
      <c r="IIC248" s="157"/>
      <c r="IID248" s="4"/>
      <c r="IIE248" s="74"/>
      <c r="IIF248" s="42"/>
      <c r="IIG248" s="157"/>
      <c r="IIH248" s="4"/>
      <c r="III248" s="74"/>
      <c r="IIJ248" s="42"/>
      <c r="IIK248" s="157"/>
      <c r="IIL248" s="4"/>
      <c r="IIM248" s="74"/>
      <c r="IIN248" s="42"/>
      <c r="IIO248" s="157"/>
      <c r="IIP248" s="4"/>
      <c r="IIQ248" s="74"/>
      <c r="IIR248" s="42"/>
      <c r="IIS248" s="157"/>
      <c r="IIT248" s="4"/>
      <c r="IIU248" s="74"/>
      <c r="IIV248" s="42"/>
      <c r="IIW248" s="157"/>
      <c r="IIX248" s="4"/>
      <c r="IIY248" s="74"/>
      <c r="IIZ248" s="42"/>
      <c r="IJA248" s="157"/>
      <c r="IJB248" s="4"/>
      <c r="IJC248" s="74"/>
      <c r="IJD248" s="42"/>
      <c r="IJE248" s="157"/>
      <c r="IJF248" s="4"/>
      <c r="IJG248" s="74"/>
      <c r="IJH248" s="42"/>
      <c r="IJI248" s="157"/>
      <c r="IJJ248" s="4"/>
      <c r="IJK248" s="74"/>
      <c r="IJL248" s="42"/>
      <c r="IJM248" s="157"/>
      <c r="IJN248" s="4"/>
      <c r="IJO248" s="74"/>
      <c r="IJP248" s="42"/>
      <c r="IJQ248" s="157"/>
      <c r="IJR248" s="4"/>
      <c r="IJS248" s="74"/>
      <c r="IJT248" s="42"/>
      <c r="IJU248" s="157"/>
      <c r="IJV248" s="4"/>
      <c r="IJW248" s="74"/>
      <c r="IJX248" s="42"/>
      <c r="IJY248" s="157"/>
      <c r="IJZ248" s="4"/>
      <c r="IKA248" s="74"/>
      <c r="IKB248" s="42"/>
      <c r="IKC248" s="157"/>
      <c r="IKD248" s="4"/>
      <c r="IKE248" s="74"/>
      <c r="IKF248" s="42"/>
      <c r="IKG248" s="157"/>
      <c r="IKH248" s="4"/>
      <c r="IKI248" s="74"/>
      <c r="IKJ248" s="42"/>
      <c r="IKK248" s="157"/>
      <c r="IKL248" s="4"/>
      <c r="IKM248" s="74"/>
      <c r="IKN248" s="42"/>
      <c r="IKO248" s="157"/>
      <c r="IKP248" s="4"/>
      <c r="IKQ248" s="74"/>
      <c r="IKR248" s="42"/>
      <c r="IKS248" s="157"/>
      <c r="IKT248" s="4"/>
      <c r="IKU248" s="74"/>
      <c r="IKV248" s="42"/>
      <c r="IKW248" s="157"/>
      <c r="IKX248" s="4"/>
      <c r="IKY248" s="74"/>
      <c r="IKZ248" s="42"/>
      <c r="ILA248" s="157"/>
      <c r="ILB248" s="4"/>
      <c r="ILC248" s="74"/>
      <c r="ILD248" s="42"/>
      <c r="ILE248" s="157"/>
      <c r="ILF248" s="4"/>
      <c r="ILG248" s="74"/>
      <c r="ILH248" s="42"/>
      <c r="ILI248" s="157"/>
      <c r="ILJ248" s="4"/>
      <c r="ILK248" s="74"/>
      <c r="ILL248" s="42"/>
      <c r="ILM248" s="157"/>
      <c r="ILN248" s="4"/>
      <c r="ILO248" s="74"/>
      <c r="ILP248" s="42"/>
      <c r="ILQ248" s="157"/>
      <c r="ILR248" s="4"/>
      <c r="ILS248" s="74"/>
      <c r="ILT248" s="42"/>
      <c r="ILU248" s="157"/>
      <c r="ILV248" s="4"/>
      <c r="ILW248" s="74"/>
      <c r="ILX248" s="42"/>
      <c r="ILY248" s="157"/>
      <c r="ILZ248" s="4"/>
      <c r="IMA248" s="74"/>
      <c r="IMB248" s="42"/>
      <c r="IMC248" s="157"/>
      <c r="IMD248" s="4"/>
      <c r="IME248" s="74"/>
      <c r="IMF248" s="42"/>
      <c r="IMG248" s="157"/>
      <c r="IMH248" s="4"/>
      <c r="IMI248" s="74"/>
      <c r="IMJ248" s="42"/>
      <c r="IMK248" s="157"/>
      <c r="IML248" s="4"/>
      <c r="IMM248" s="74"/>
      <c r="IMN248" s="42"/>
      <c r="IMO248" s="157"/>
      <c r="IMP248" s="4"/>
      <c r="IMQ248" s="74"/>
      <c r="IMR248" s="42"/>
      <c r="IMS248" s="157"/>
      <c r="IMT248" s="4"/>
      <c r="IMU248" s="74"/>
      <c r="IMV248" s="42"/>
      <c r="IMW248" s="157"/>
      <c r="IMX248" s="4"/>
      <c r="IMY248" s="74"/>
      <c r="IMZ248" s="42"/>
      <c r="INA248" s="157"/>
      <c r="INB248" s="4"/>
      <c r="INC248" s="74"/>
      <c r="IND248" s="42"/>
      <c r="INE248" s="157"/>
      <c r="INF248" s="4"/>
      <c r="ING248" s="74"/>
      <c r="INH248" s="42"/>
      <c r="INI248" s="157"/>
      <c r="INJ248" s="4"/>
      <c r="INK248" s="74"/>
      <c r="INL248" s="42"/>
      <c r="INM248" s="157"/>
      <c r="INN248" s="4"/>
      <c r="INO248" s="74"/>
      <c r="INP248" s="42"/>
      <c r="INQ248" s="157"/>
      <c r="INR248" s="4"/>
      <c r="INS248" s="74"/>
      <c r="INT248" s="42"/>
      <c r="INU248" s="157"/>
      <c r="INV248" s="4"/>
      <c r="INW248" s="74"/>
      <c r="INX248" s="42"/>
      <c r="INY248" s="157"/>
      <c r="INZ248" s="4"/>
      <c r="IOA248" s="74"/>
      <c r="IOB248" s="42"/>
      <c r="IOC248" s="157"/>
      <c r="IOD248" s="4"/>
      <c r="IOE248" s="74"/>
      <c r="IOF248" s="42"/>
      <c r="IOG248" s="157"/>
      <c r="IOH248" s="4"/>
      <c r="IOI248" s="74"/>
      <c r="IOJ248" s="42"/>
      <c r="IOK248" s="157"/>
      <c r="IOL248" s="4"/>
      <c r="IOM248" s="74"/>
      <c r="ION248" s="42"/>
      <c r="IOO248" s="157"/>
      <c r="IOP248" s="4"/>
      <c r="IOQ248" s="74"/>
      <c r="IOR248" s="42"/>
      <c r="IOS248" s="157"/>
      <c r="IOT248" s="4"/>
      <c r="IOU248" s="74"/>
      <c r="IOV248" s="42"/>
      <c r="IOW248" s="157"/>
      <c r="IOX248" s="4"/>
      <c r="IOY248" s="74"/>
      <c r="IOZ248" s="42"/>
      <c r="IPA248" s="157"/>
      <c r="IPB248" s="4"/>
      <c r="IPC248" s="74"/>
      <c r="IPD248" s="42"/>
      <c r="IPE248" s="157"/>
      <c r="IPF248" s="4"/>
      <c r="IPG248" s="74"/>
      <c r="IPH248" s="42"/>
      <c r="IPI248" s="157"/>
      <c r="IPJ248" s="4"/>
      <c r="IPK248" s="74"/>
      <c r="IPL248" s="42"/>
      <c r="IPM248" s="157"/>
      <c r="IPN248" s="4"/>
      <c r="IPO248" s="74"/>
      <c r="IPP248" s="42"/>
      <c r="IPQ248" s="157"/>
      <c r="IPR248" s="4"/>
      <c r="IPS248" s="74"/>
      <c r="IPT248" s="42"/>
      <c r="IPU248" s="157"/>
      <c r="IPV248" s="4"/>
      <c r="IPW248" s="74"/>
      <c r="IPX248" s="42"/>
      <c r="IPY248" s="157"/>
      <c r="IPZ248" s="4"/>
      <c r="IQA248" s="74"/>
      <c r="IQB248" s="42"/>
      <c r="IQC248" s="157"/>
      <c r="IQD248" s="4"/>
      <c r="IQE248" s="74"/>
      <c r="IQF248" s="42"/>
      <c r="IQG248" s="157"/>
      <c r="IQH248" s="4"/>
      <c r="IQI248" s="74"/>
      <c r="IQJ248" s="42"/>
      <c r="IQK248" s="157"/>
      <c r="IQL248" s="4"/>
      <c r="IQM248" s="74"/>
      <c r="IQN248" s="42"/>
      <c r="IQO248" s="157"/>
      <c r="IQP248" s="4"/>
      <c r="IQQ248" s="74"/>
      <c r="IQR248" s="42"/>
      <c r="IQS248" s="157"/>
      <c r="IQT248" s="4"/>
      <c r="IQU248" s="74"/>
      <c r="IQV248" s="42"/>
      <c r="IQW248" s="157"/>
      <c r="IQX248" s="4"/>
      <c r="IQY248" s="74"/>
      <c r="IQZ248" s="42"/>
      <c r="IRA248" s="157"/>
      <c r="IRB248" s="4"/>
      <c r="IRC248" s="74"/>
      <c r="IRD248" s="42"/>
      <c r="IRE248" s="157"/>
      <c r="IRF248" s="4"/>
      <c r="IRG248" s="74"/>
      <c r="IRH248" s="42"/>
      <c r="IRI248" s="157"/>
      <c r="IRJ248" s="4"/>
      <c r="IRK248" s="74"/>
      <c r="IRL248" s="42"/>
      <c r="IRM248" s="157"/>
      <c r="IRN248" s="4"/>
      <c r="IRO248" s="74"/>
      <c r="IRP248" s="42"/>
      <c r="IRQ248" s="157"/>
      <c r="IRR248" s="4"/>
      <c r="IRS248" s="74"/>
      <c r="IRT248" s="42"/>
      <c r="IRU248" s="157"/>
      <c r="IRV248" s="4"/>
      <c r="IRW248" s="74"/>
      <c r="IRX248" s="42"/>
      <c r="IRY248" s="157"/>
      <c r="IRZ248" s="4"/>
      <c r="ISA248" s="74"/>
      <c r="ISB248" s="42"/>
      <c r="ISC248" s="157"/>
      <c r="ISD248" s="4"/>
      <c r="ISE248" s="74"/>
      <c r="ISF248" s="42"/>
      <c r="ISG248" s="157"/>
      <c r="ISH248" s="4"/>
      <c r="ISI248" s="74"/>
      <c r="ISJ248" s="42"/>
      <c r="ISK248" s="157"/>
      <c r="ISL248" s="4"/>
      <c r="ISM248" s="74"/>
      <c r="ISN248" s="42"/>
      <c r="ISO248" s="157"/>
      <c r="ISP248" s="4"/>
      <c r="ISQ248" s="74"/>
      <c r="ISR248" s="42"/>
      <c r="ISS248" s="157"/>
      <c r="IST248" s="4"/>
      <c r="ISU248" s="74"/>
      <c r="ISV248" s="42"/>
      <c r="ISW248" s="157"/>
      <c r="ISX248" s="4"/>
      <c r="ISY248" s="74"/>
      <c r="ISZ248" s="42"/>
      <c r="ITA248" s="157"/>
      <c r="ITB248" s="4"/>
      <c r="ITC248" s="74"/>
      <c r="ITD248" s="42"/>
      <c r="ITE248" s="157"/>
      <c r="ITF248" s="4"/>
      <c r="ITG248" s="74"/>
      <c r="ITH248" s="42"/>
      <c r="ITI248" s="157"/>
      <c r="ITJ248" s="4"/>
      <c r="ITK248" s="74"/>
      <c r="ITL248" s="42"/>
      <c r="ITM248" s="157"/>
      <c r="ITN248" s="4"/>
      <c r="ITO248" s="74"/>
      <c r="ITP248" s="42"/>
      <c r="ITQ248" s="157"/>
      <c r="ITR248" s="4"/>
      <c r="ITS248" s="74"/>
      <c r="ITT248" s="42"/>
      <c r="ITU248" s="157"/>
      <c r="ITV248" s="4"/>
      <c r="ITW248" s="74"/>
      <c r="ITX248" s="42"/>
      <c r="ITY248" s="157"/>
      <c r="ITZ248" s="4"/>
      <c r="IUA248" s="74"/>
      <c r="IUB248" s="42"/>
      <c r="IUC248" s="157"/>
      <c r="IUD248" s="4"/>
      <c r="IUE248" s="74"/>
      <c r="IUF248" s="42"/>
      <c r="IUG248" s="157"/>
      <c r="IUH248" s="4"/>
      <c r="IUI248" s="74"/>
      <c r="IUJ248" s="42"/>
      <c r="IUK248" s="157"/>
      <c r="IUL248" s="4"/>
      <c r="IUM248" s="74"/>
      <c r="IUN248" s="42"/>
      <c r="IUO248" s="157"/>
      <c r="IUP248" s="4"/>
      <c r="IUQ248" s="74"/>
      <c r="IUR248" s="42"/>
      <c r="IUS248" s="157"/>
      <c r="IUT248" s="4"/>
      <c r="IUU248" s="74"/>
      <c r="IUV248" s="42"/>
      <c r="IUW248" s="157"/>
      <c r="IUX248" s="4"/>
      <c r="IUY248" s="74"/>
      <c r="IUZ248" s="42"/>
      <c r="IVA248" s="157"/>
      <c r="IVB248" s="4"/>
      <c r="IVC248" s="74"/>
      <c r="IVD248" s="42"/>
      <c r="IVE248" s="157"/>
      <c r="IVF248" s="4"/>
      <c r="IVG248" s="74"/>
      <c r="IVH248" s="42"/>
      <c r="IVI248" s="157"/>
      <c r="IVJ248" s="4"/>
      <c r="IVK248" s="74"/>
      <c r="IVL248" s="42"/>
      <c r="IVM248" s="157"/>
      <c r="IVN248" s="4"/>
      <c r="IVO248" s="74"/>
      <c r="IVP248" s="42"/>
      <c r="IVQ248" s="157"/>
      <c r="IVR248" s="4"/>
      <c r="IVS248" s="74"/>
      <c r="IVT248" s="42"/>
      <c r="IVU248" s="157"/>
      <c r="IVV248" s="4"/>
      <c r="IVW248" s="74"/>
      <c r="IVX248" s="42"/>
      <c r="IVY248" s="157"/>
      <c r="IVZ248" s="4"/>
      <c r="IWA248" s="74"/>
      <c r="IWB248" s="42"/>
      <c r="IWC248" s="157"/>
      <c r="IWD248" s="4"/>
      <c r="IWE248" s="74"/>
      <c r="IWF248" s="42"/>
      <c r="IWG248" s="157"/>
      <c r="IWH248" s="4"/>
      <c r="IWI248" s="74"/>
      <c r="IWJ248" s="42"/>
      <c r="IWK248" s="157"/>
      <c r="IWL248" s="4"/>
      <c r="IWM248" s="74"/>
      <c r="IWN248" s="42"/>
      <c r="IWO248" s="157"/>
      <c r="IWP248" s="4"/>
      <c r="IWQ248" s="74"/>
      <c r="IWR248" s="42"/>
      <c r="IWS248" s="157"/>
      <c r="IWT248" s="4"/>
      <c r="IWU248" s="74"/>
      <c r="IWV248" s="42"/>
      <c r="IWW248" s="157"/>
      <c r="IWX248" s="4"/>
      <c r="IWY248" s="74"/>
      <c r="IWZ248" s="42"/>
      <c r="IXA248" s="157"/>
      <c r="IXB248" s="4"/>
      <c r="IXC248" s="74"/>
      <c r="IXD248" s="42"/>
      <c r="IXE248" s="157"/>
      <c r="IXF248" s="4"/>
      <c r="IXG248" s="74"/>
      <c r="IXH248" s="42"/>
      <c r="IXI248" s="157"/>
      <c r="IXJ248" s="4"/>
      <c r="IXK248" s="74"/>
      <c r="IXL248" s="42"/>
      <c r="IXM248" s="157"/>
      <c r="IXN248" s="4"/>
      <c r="IXO248" s="74"/>
      <c r="IXP248" s="42"/>
      <c r="IXQ248" s="157"/>
      <c r="IXR248" s="4"/>
      <c r="IXS248" s="74"/>
      <c r="IXT248" s="42"/>
      <c r="IXU248" s="157"/>
      <c r="IXV248" s="4"/>
      <c r="IXW248" s="74"/>
      <c r="IXX248" s="42"/>
      <c r="IXY248" s="157"/>
      <c r="IXZ248" s="4"/>
      <c r="IYA248" s="74"/>
      <c r="IYB248" s="42"/>
      <c r="IYC248" s="157"/>
      <c r="IYD248" s="4"/>
      <c r="IYE248" s="74"/>
      <c r="IYF248" s="42"/>
      <c r="IYG248" s="157"/>
      <c r="IYH248" s="4"/>
      <c r="IYI248" s="74"/>
      <c r="IYJ248" s="42"/>
      <c r="IYK248" s="157"/>
      <c r="IYL248" s="4"/>
      <c r="IYM248" s="74"/>
      <c r="IYN248" s="42"/>
      <c r="IYO248" s="157"/>
      <c r="IYP248" s="4"/>
      <c r="IYQ248" s="74"/>
      <c r="IYR248" s="42"/>
      <c r="IYS248" s="157"/>
      <c r="IYT248" s="4"/>
      <c r="IYU248" s="74"/>
      <c r="IYV248" s="42"/>
      <c r="IYW248" s="157"/>
      <c r="IYX248" s="4"/>
      <c r="IYY248" s="74"/>
      <c r="IYZ248" s="42"/>
      <c r="IZA248" s="157"/>
      <c r="IZB248" s="4"/>
      <c r="IZC248" s="74"/>
      <c r="IZD248" s="42"/>
      <c r="IZE248" s="157"/>
      <c r="IZF248" s="4"/>
      <c r="IZG248" s="74"/>
      <c r="IZH248" s="42"/>
      <c r="IZI248" s="157"/>
      <c r="IZJ248" s="4"/>
      <c r="IZK248" s="74"/>
      <c r="IZL248" s="42"/>
      <c r="IZM248" s="157"/>
      <c r="IZN248" s="4"/>
      <c r="IZO248" s="74"/>
      <c r="IZP248" s="42"/>
      <c r="IZQ248" s="157"/>
      <c r="IZR248" s="4"/>
      <c r="IZS248" s="74"/>
      <c r="IZT248" s="42"/>
      <c r="IZU248" s="157"/>
      <c r="IZV248" s="4"/>
      <c r="IZW248" s="74"/>
      <c r="IZX248" s="42"/>
      <c r="IZY248" s="157"/>
      <c r="IZZ248" s="4"/>
      <c r="JAA248" s="74"/>
      <c r="JAB248" s="42"/>
      <c r="JAC248" s="157"/>
      <c r="JAD248" s="4"/>
      <c r="JAE248" s="74"/>
      <c r="JAF248" s="42"/>
      <c r="JAG248" s="157"/>
      <c r="JAH248" s="4"/>
      <c r="JAI248" s="74"/>
      <c r="JAJ248" s="42"/>
      <c r="JAK248" s="157"/>
      <c r="JAL248" s="4"/>
      <c r="JAM248" s="74"/>
      <c r="JAN248" s="42"/>
      <c r="JAO248" s="157"/>
      <c r="JAP248" s="4"/>
      <c r="JAQ248" s="74"/>
      <c r="JAR248" s="42"/>
      <c r="JAS248" s="157"/>
      <c r="JAT248" s="4"/>
      <c r="JAU248" s="74"/>
      <c r="JAV248" s="42"/>
      <c r="JAW248" s="157"/>
      <c r="JAX248" s="4"/>
      <c r="JAY248" s="74"/>
      <c r="JAZ248" s="42"/>
      <c r="JBA248" s="157"/>
      <c r="JBB248" s="4"/>
      <c r="JBC248" s="74"/>
      <c r="JBD248" s="42"/>
      <c r="JBE248" s="157"/>
      <c r="JBF248" s="4"/>
      <c r="JBG248" s="74"/>
      <c r="JBH248" s="42"/>
      <c r="JBI248" s="157"/>
      <c r="JBJ248" s="4"/>
      <c r="JBK248" s="74"/>
      <c r="JBL248" s="42"/>
      <c r="JBM248" s="157"/>
      <c r="JBN248" s="4"/>
      <c r="JBO248" s="74"/>
      <c r="JBP248" s="42"/>
      <c r="JBQ248" s="157"/>
      <c r="JBR248" s="4"/>
      <c r="JBS248" s="74"/>
      <c r="JBT248" s="42"/>
      <c r="JBU248" s="157"/>
      <c r="JBV248" s="4"/>
      <c r="JBW248" s="74"/>
      <c r="JBX248" s="42"/>
      <c r="JBY248" s="157"/>
      <c r="JBZ248" s="4"/>
      <c r="JCA248" s="74"/>
      <c r="JCB248" s="42"/>
      <c r="JCC248" s="157"/>
      <c r="JCD248" s="4"/>
      <c r="JCE248" s="74"/>
      <c r="JCF248" s="42"/>
      <c r="JCG248" s="157"/>
      <c r="JCH248" s="4"/>
      <c r="JCI248" s="74"/>
      <c r="JCJ248" s="42"/>
      <c r="JCK248" s="157"/>
      <c r="JCL248" s="4"/>
      <c r="JCM248" s="74"/>
      <c r="JCN248" s="42"/>
      <c r="JCO248" s="157"/>
      <c r="JCP248" s="4"/>
      <c r="JCQ248" s="74"/>
      <c r="JCR248" s="42"/>
      <c r="JCS248" s="157"/>
      <c r="JCT248" s="4"/>
      <c r="JCU248" s="74"/>
      <c r="JCV248" s="42"/>
      <c r="JCW248" s="157"/>
      <c r="JCX248" s="4"/>
      <c r="JCY248" s="74"/>
      <c r="JCZ248" s="42"/>
      <c r="JDA248" s="157"/>
      <c r="JDB248" s="4"/>
      <c r="JDC248" s="74"/>
      <c r="JDD248" s="42"/>
      <c r="JDE248" s="157"/>
      <c r="JDF248" s="4"/>
      <c r="JDG248" s="74"/>
      <c r="JDH248" s="42"/>
      <c r="JDI248" s="157"/>
      <c r="JDJ248" s="4"/>
      <c r="JDK248" s="74"/>
      <c r="JDL248" s="42"/>
      <c r="JDM248" s="157"/>
      <c r="JDN248" s="4"/>
      <c r="JDO248" s="74"/>
      <c r="JDP248" s="42"/>
      <c r="JDQ248" s="157"/>
      <c r="JDR248" s="4"/>
      <c r="JDS248" s="74"/>
      <c r="JDT248" s="42"/>
      <c r="JDU248" s="157"/>
      <c r="JDV248" s="4"/>
      <c r="JDW248" s="74"/>
      <c r="JDX248" s="42"/>
      <c r="JDY248" s="157"/>
      <c r="JDZ248" s="4"/>
      <c r="JEA248" s="74"/>
      <c r="JEB248" s="42"/>
      <c r="JEC248" s="157"/>
      <c r="JED248" s="4"/>
      <c r="JEE248" s="74"/>
      <c r="JEF248" s="42"/>
      <c r="JEG248" s="157"/>
      <c r="JEH248" s="4"/>
      <c r="JEI248" s="74"/>
      <c r="JEJ248" s="42"/>
      <c r="JEK248" s="157"/>
      <c r="JEL248" s="4"/>
      <c r="JEM248" s="74"/>
      <c r="JEN248" s="42"/>
      <c r="JEO248" s="157"/>
      <c r="JEP248" s="4"/>
      <c r="JEQ248" s="74"/>
      <c r="JER248" s="42"/>
      <c r="JES248" s="157"/>
      <c r="JET248" s="4"/>
      <c r="JEU248" s="74"/>
      <c r="JEV248" s="42"/>
      <c r="JEW248" s="157"/>
      <c r="JEX248" s="4"/>
      <c r="JEY248" s="74"/>
      <c r="JEZ248" s="42"/>
      <c r="JFA248" s="157"/>
      <c r="JFB248" s="4"/>
      <c r="JFC248" s="74"/>
      <c r="JFD248" s="42"/>
      <c r="JFE248" s="157"/>
      <c r="JFF248" s="4"/>
      <c r="JFG248" s="74"/>
      <c r="JFH248" s="42"/>
      <c r="JFI248" s="157"/>
      <c r="JFJ248" s="4"/>
      <c r="JFK248" s="74"/>
      <c r="JFL248" s="42"/>
      <c r="JFM248" s="157"/>
      <c r="JFN248" s="4"/>
      <c r="JFO248" s="74"/>
      <c r="JFP248" s="42"/>
      <c r="JFQ248" s="157"/>
      <c r="JFR248" s="4"/>
      <c r="JFS248" s="74"/>
      <c r="JFT248" s="42"/>
      <c r="JFU248" s="157"/>
      <c r="JFV248" s="4"/>
      <c r="JFW248" s="74"/>
      <c r="JFX248" s="42"/>
      <c r="JFY248" s="157"/>
      <c r="JFZ248" s="4"/>
      <c r="JGA248" s="74"/>
      <c r="JGB248" s="42"/>
      <c r="JGC248" s="157"/>
      <c r="JGD248" s="4"/>
      <c r="JGE248" s="74"/>
      <c r="JGF248" s="42"/>
      <c r="JGG248" s="157"/>
      <c r="JGH248" s="4"/>
      <c r="JGI248" s="74"/>
      <c r="JGJ248" s="42"/>
      <c r="JGK248" s="157"/>
      <c r="JGL248" s="4"/>
      <c r="JGM248" s="74"/>
      <c r="JGN248" s="42"/>
      <c r="JGO248" s="157"/>
      <c r="JGP248" s="4"/>
      <c r="JGQ248" s="74"/>
      <c r="JGR248" s="42"/>
      <c r="JGS248" s="157"/>
      <c r="JGT248" s="4"/>
      <c r="JGU248" s="74"/>
      <c r="JGV248" s="42"/>
      <c r="JGW248" s="157"/>
      <c r="JGX248" s="4"/>
      <c r="JGY248" s="74"/>
      <c r="JGZ248" s="42"/>
      <c r="JHA248" s="157"/>
      <c r="JHB248" s="4"/>
      <c r="JHC248" s="74"/>
      <c r="JHD248" s="42"/>
      <c r="JHE248" s="157"/>
      <c r="JHF248" s="4"/>
      <c r="JHG248" s="74"/>
      <c r="JHH248" s="42"/>
      <c r="JHI248" s="157"/>
      <c r="JHJ248" s="4"/>
      <c r="JHK248" s="74"/>
      <c r="JHL248" s="42"/>
      <c r="JHM248" s="157"/>
      <c r="JHN248" s="4"/>
      <c r="JHO248" s="74"/>
      <c r="JHP248" s="42"/>
      <c r="JHQ248" s="157"/>
      <c r="JHR248" s="4"/>
      <c r="JHS248" s="74"/>
      <c r="JHT248" s="42"/>
      <c r="JHU248" s="157"/>
      <c r="JHV248" s="4"/>
      <c r="JHW248" s="74"/>
      <c r="JHX248" s="42"/>
      <c r="JHY248" s="157"/>
      <c r="JHZ248" s="4"/>
      <c r="JIA248" s="74"/>
      <c r="JIB248" s="42"/>
      <c r="JIC248" s="157"/>
      <c r="JID248" s="4"/>
      <c r="JIE248" s="74"/>
      <c r="JIF248" s="42"/>
      <c r="JIG248" s="157"/>
      <c r="JIH248" s="4"/>
      <c r="JII248" s="74"/>
      <c r="JIJ248" s="42"/>
      <c r="JIK248" s="157"/>
      <c r="JIL248" s="4"/>
      <c r="JIM248" s="74"/>
      <c r="JIN248" s="42"/>
      <c r="JIO248" s="157"/>
      <c r="JIP248" s="4"/>
      <c r="JIQ248" s="74"/>
      <c r="JIR248" s="42"/>
      <c r="JIS248" s="157"/>
      <c r="JIT248" s="4"/>
      <c r="JIU248" s="74"/>
      <c r="JIV248" s="42"/>
      <c r="JIW248" s="157"/>
      <c r="JIX248" s="4"/>
      <c r="JIY248" s="74"/>
      <c r="JIZ248" s="42"/>
      <c r="JJA248" s="157"/>
      <c r="JJB248" s="4"/>
      <c r="JJC248" s="74"/>
      <c r="JJD248" s="42"/>
      <c r="JJE248" s="157"/>
      <c r="JJF248" s="4"/>
      <c r="JJG248" s="74"/>
      <c r="JJH248" s="42"/>
      <c r="JJI248" s="157"/>
      <c r="JJJ248" s="4"/>
      <c r="JJK248" s="74"/>
      <c r="JJL248" s="42"/>
      <c r="JJM248" s="157"/>
      <c r="JJN248" s="4"/>
      <c r="JJO248" s="74"/>
      <c r="JJP248" s="42"/>
      <c r="JJQ248" s="157"/>
      <c r="JJR248" s="4"/>
      <c r="JJS248" s="74"/>
      <c r="JJT248" s="42"/>
      <c r="JJU248" s="157"/>
      <c r="JJV248" s="4"/>
      <c r="JJW248" s="74"/>
      <c r="JJX248" s="42"/>
      <c r="JJY248" s="157"/>
      <c r="JJZ248" s="4"/>
      <c r="JKA248" s="74"/>
      <c r="JKB248" s="42"/>
      <c r="JKC248" s="157"/>
      <c r="JKD248" s="4"/>
      <c r="JKE248" s="74"/>
      <c r="JKF248" s="42"/>
      <c r="JKG248" s="157"/>
      <c r="JKH248" s="4"/>
      <c r="JKI248" s="74"/>
      <c r="JKJ248" s="42"/>
      <c r="JKK248" s="157"/>
      <c r="JKL248" s="4"/>
      <c r="JKM248" s="74"/>
      <c r="JKN248" s="42"/>
      <c r="JKO248" s="157"/>
      <c r="JKP248" s="4"/>
      <c r="JKQ248" s="74"/>
      <c r="JKR248" s="42"/>
      <c r="JKS248" s="157"/>
      <c r="JKT248" s="4"/>
      <c r="JKU248" s="74"/>
      <c r="JKV248" s="42"/>
      <c r="JKW248" s="157"/>
      <c r="JKX248" s="4"/>
      <c r="JKY248" s="74"/>
      <c r="JKZ248" s="42"/>
      <c r="JLA248" s="157"/>
      <c r="JLB248" s="4"/>
      <c r="JLC248" s="74"/>
      <c r="JLD248" s="42"/>
      <c r="JLE248" s="157"/>
      <c r="JLF248" s="4"/>
      <c r="JLG248" s="74"/>
      <c r="JLH248" s="42"/>
      <c r="JLI248" s="157"/>
      <c r="JLJ248" s="4"/>
      <c r="JLK248" s="74"/>
      <c r="JLL248" s="42"/>
      <c r="JLM248" s="157"/>
      <c r="JLN248" s="4"/>
      <c r="JLO248" s="74"/>
      <c r="JLP248" s="42"/>
      <c r="JLQ248" s="157"/>
      <c r="JLR248" s="4"/>
      <c r="JLS248" s="74"/>
      <c r="JLT248" s="42"/>
      <c r="JLU248" s="157"/>
      <c r="JLV248" s="4"/>
      <c r="JLW248" s="74"/>
      <c r="JLX248" s="42"/>
      <c r="JLY248" s="157"/>
      <c r="JLZ248" s="4"/>
      <c r="JMA248" s="74"/>
      <c r="JMB248" s="42"/>
      <c r="JMC248" s="157"/>
      <c r="JMD248" s="4"/>
      <c r="JME248" s="74"/>
      <c r="JMF248" s="42"/>
      <c r="JMG248" s="157"/>
      <c r="JMH248" s="4"/>
      <c r="JMI248" s="74"/>
      <c r="JMJ248" s="42"/>
      <c r="JMK248" s="157"/>
      <c r="JML248" s="4"/>
      <c r="JMM248" s="74"/>
      <c r="JMN248" s="42"/>
      <c r="JMO248" s="157"/>
      <c r="JMP248" s="4"/>
      <c r="JMQ248" s="74"/>
      <c r="JMR248" s="42"/>
      <c r="JMS248" s="157"/>
      <c r="JMT248" s="4"/>
      <c r="JMU248" s="74"/>
      <c r="JMV248" s="42"/>
      <c r="JMW248" s="157"/>
      <c r="JMX248" s="4"/>
      <c r="JMY248" s="74"/>
      <c r="JMZ248" s="42"/>
      <c r="JNA248" s="157"/>
      <c r="JNB248" s="4"/>
      <c r="JNC248" s="74"/>
      <c r="JND248" s="42"/>
      <c r="JNE248" s="157"/>
      <c r="JNF248" s="4"/>
      <c r="JNG248" s="74"/>
      <c r="JNH248" s="42"/>
      <c r="JNI248" s="157"/>
      <c r="JNJ248" s="4"/>
      <c r="JNK248" s="74"/>
      <c r="JNL248" s="42"/>
      <c r="JNM248" s="157"/>
      <c r="JNN248" s="4"/>
      <c r="JNO248" s="74"/>
      <c r="JNP248" s="42"/>
      <c r="JNQ248" s="157"/>
      <c r="JNR248" s="4"/>
      <c r="JNS248" s="74"/>
      <c r="JNT248" s="42"/>
      <c r="JNU248" s="157"/>
      <c r="JNV248" s="4"/>
      <c r="JNW248" s="74"/>
      <c r="JNX248" s="42"/>
      <c r="JNY248" s="157"/>
      <c r="JNZ248" s="4"/>
      <c r="JOA248" s="74"/>
      <c r="JOB248" s="42"/>
      <c r="JOC248" s="157"/>
      <c r="JOD248" s="4"/>
      <c r="JOE248" s="74"/>
      <c r="JOF248" s="42"/>
      <c r="JOG248" s="157"/>
      <c r="JOH248" s="4"/>
      <c r="JOI248" s="74"/>
      <c r="JOJ248" s="42"/>
      <c r="JOK248" s="157"/>
      <c r="JOL248" s="4"/>
      <c r="JOM248" s="74"/>
      <c r="JON248" s="42"/>
      <c r="JOO248" s="157"/>
      <c r="JOP248" s="4"/>
      <c r="JOQ248" s="74"/>
      <c r="JOR248" s="42"/>
      <c r="JOS248" s="157"/>
      <c r="JOT248" s="4"/>
      <c r="JOU248" s="74"/>
      <c r="JOV248" s="42"/>
      <c r="JOW248" s="157"/>
      <c r="JOX248" s="4"/>
      <c r="JOY248" s="74"/>
      <c r="JOZ248" s="42"/>
      <c r="JPA248" s="157"/>
      <c r="JPB248" s="4"/>
      <c r="JPC248" s="74"/>
      <c r="JPD248" s="42"/>
      <c r="JPE248" s="157"/>
      <c r="JPF248" s="4"/>
      <c r="JPG248" s="74"/>
      <c r="JPH248" s="42"/>
      <c r="JPI248" s="157"/>
      <c r="JPJ248" s="4"/>
      <c r="JPK248" s="74"/>
      <c r="JPL248" s="42"/>
      <c r="JPM248" s="157"/>
      <c r="JPN248" s="4"/>
      <c r="JPO248" s="74"/>
      <c r="JPP248" s="42"/>
      <c r="JPQ248" s="157"/>
      <c r="JPR248" s="4"/>
      <c r="JPS248" s="74"/>
      <c r="JPT248" s="42"/>
      <c r="JPU248" s="157"/>
      <c r="JPV248" s="4"/>
      <c r="JPW248" s="74"/>
      <c r="JPX248" s="42"/>
      <c r="JPY248" s="157"/>
      <c r="JPZ248" s="4"/>
      <c r="JQA248" s="74"/>
      <c r="JQB248" s="42"/>
      <c r="JQC248" s="157"/>
      <c r="JQD248" s="4"/>
      <c r="JQE248" s="74"/>
      <c r="JQF248" s="42"/>
      <c r="JQG248" s="157"/>
      <c r="JQH248" s="4"/>
      <c r="JQI248" s="74"/>
      <c r="JQJ248" s="42"/>
      <c r="JQK248" s="157"/>
      <c r="JQL248" s="4"/>
      <c r="JQM248" s="74"/>
      <c r="JQN248" s="42"/>
      <c r="JQO248" s="157"/>
      <c r="JQP248" s="4"/>
      <c r="JQQ248" s="74"/>
      <c r="JQR248" s="42"/>
      <c r="JQS248" s="157"/>
      <c r="JQT248" s="4"/>
      <c r="JQU248" s="74"/>
      <c r="JQV248" s="42"/>
      <c r="JQW248" s="157"/>
      <c r="JQX248" s="4"/>
      <c r="JQY248" s="74"/>
      <c r="JQZ248" s="42"/>
      <c r="JRA248" s="157"/>
      <c r="JRB248" s="4"/>
      <c r="JRC248" s="74"/>
      <c r="JRD248" s="42"/>
      <c r="JRE248" s="157"/>
      <c r="JRF248" s="4"/>
      <c r="JRG248" s="74"/>
      <c r="JRH248" s="42"/>
      <c r="JRI248" s="157"/>
      <c r="JRJ248" s="4"/>
      <c r="JRK248" s="74"/>
      <c r="JRL248" s="42"/>
      <c r="JRM248" s="157"/>
      <c r="JRN248" s="4"/>
      <c r="JRO248" s="74"/>
      <c r="JRP248" s="42"/>
      <c r="JRQ248" s="157"/>
      <c r="JRR248" s="4"/>
      <c r="JRS248" s="74"/>
      <c r="JRT248" s="42"/>
      <c r="JRU248" s="157"/>
      <c r="JRV248" s="4"/>
      <c r="JRW248" s="74"/>
      <c r="JRX248" s="42"/>
      <c r="JRY248" s="157"/>
      <c r="JRZ248" s="4"/>
      <c r="JSA248" s="74"/>
      <c r="JSB248" s="42"/>
      <c r="JSC248" s="157"/>
      <c r="JSD248" s="4"/>
      <c r="JSE248" s="74"/>
      <c r="JSF248" s="42"/>
      <c r="JSG248" s="157"/>
      <c r="JSH248" s="4"/>
      <c r="JSI248" s="74"/>
      <c r="JSJ248" s="42"/>
      <c r="JSK248" s="157"/>
      <c r="JSL248" s="4"/>
      <c r="JSM248" s="74"/>
      <c r="JSN248" s="42"/>
      <c r="JSO248" s="157"/>
      <c r="JSP248" s="4"/>
      <c r="JSQ248" s="74"/>
      <c r="JSR248" s="42"/>
      <c r="JSS248" s="157"/>
      <c r="JST248" s="4"/>
      <c r="JSU248" s="74"/>
      <c r="JSV248" s="42"/>
      <c r="JSW248" s="157"/>
      <c r="JSX248" s="4"/>
      <c r="JSY248" s="74"/>
      <c r="JSZ248" s="42"/>
      <c r="JTA248" s="157"/>
      <c r="JTB248" s="4"/>
      <c r="JTC248" s="74"/>
      <c r="JTD248" s="42"/>
      <c r="JTE248" s="157"/>
      <c r="JTF248" s="4"/>
      <c r="JTG248" s="74"/>
      <c r="JTH248" s="42"/>
      <c r="JTI248" s="157"/>
      <c r="JTJ248" s="4"/>
      <c r="JTK248" s="74"/>
      <c r="JTL248" s="42"/>
      <c r="JTM248" s="157"/>
      <c r="JTN248" s="4"/>
      <c r="JTO248" s="74"/>
      <c r="JTP248" s="42"/>
      <c r="JTQ248" s="157"/>
      <c r="JTR248" s="4"/>
      <c r="JTS248" s="74"/>
      <c r="JTT248" s="42"/>
      <c r="JTU248" s="157"/>
      <c r="JTV248" s="4"/>
      <c r="JTW248" s="74"/>
      <c r="JTX248" s="42"/>
      <c r="JTY248" s="157"/>
      <c r="JTZ248" s="4"/>
      <c r="JUA248" s="74"/>
      <c r="JUB248" s="42"/>
      <c r="JUC248" s="157"/>
      <c r="JUD248" s="4"/>
      <c r="JUE248" s="74"/>
      <c r="JUF248" s="42"/>
      <c r="JUG248" s="157"/>
      <c r="JUH248" s="4"/>
      <c r="JUI248" s="74"/>
      <c r="JUJ248" s="42"/>
      <c r="JUK248" s="157"/>
      <c r="JUL248" s="4"/>
      <c r="JUM248" s="74"/>
      <c r="JUN248" s="42"/>
      <c r="JUO248" s="157"/>
      <c r="JUP248" s="4"/>
      <c r="JUQ248" s="74"/>
      <c r="JUR248" s="42"/>
      <c r="JUS248" s="157"/>
      <c r="JUT248" s="4"/>
      <c r="JUU248" s="74"/>
      <c r="JUV248" s="42"/>
      <c r="JUW248" s="157"/>
      <c r="JUX248" s="4"/>
      <c r="JUY248" s="74"/>
      <c r="JUZ248" s="42"/>
      <c r="JVA248" s="157"/>
      <c r="JVB248" s="4"/>
      <c r="JVC248" s="74"/>
      <c r="JVD248" s="42"/>
      <c r="JVE248" s="157"/>
      <c r="JVF248" s="4"/>
      <c r="JVG248" s="74"/>
      <c r="JVH248" s="42"/>
      <c r="JVI248" s="157"/>
      <c r="JVJ248" s="4"/>
      <c r="JVK248" s="74"/>
      <c r="JVL248" s="42"/>
      <c r="JVM248" s="157"/>
      <c r="JVN248" s="4"/>
      <c r="JVO248" s="74"/>
      <c r="JVP248" s="42"/>
      <c r="JVQ248" s="157"/>
      <c r="JVR248" s="4"/>
      <c r="JVS248" s="74"/>
      <c r="JVT248" s="42"/>
      <c r="JVU248" s="157"/>
      <c r="JVV248" s="4"/>
      <c r="JVW248" s="74"/>
      <c r="JVX248" s="42"/>
      <c r="JVY248" s="157"/>
      <c r="JVZ248" s="4"/>
      <c r="JWA248" s="74"/>
      <c r="JWB248" s="42"/>
      <c r="JWC248" s="157"/>
      <c r="JWD248" s="4"/>
      <c r="JWE248" s="74"/>
      <c r="JWF248" s="42"/>
      <c r="JWG248" s="157"/>
      <c r="JWH248" s="4"/>
      <c r="JWI248" s="74"/>
      <c r="JWJ248" s="42"/>
      <c r="JWK248" s="157"/>
      <c r="JWL248" s="4"/>
      <c r="JWM248" s="74"/>
      <c r="JWN248" s="42"/>
      <c r="JWO248" s="157"/>
      <c r="JWP248" s="4"/>
      <c r="JWQ248" s="74"/>
      <c r="JWR248" s="42"/>
      <c r="JWS248" s="157"/>
      <c r="JWT248" s="4"/>
      <c r="JWU248" s="74"/>
      <c r="JWV248" s="42"/>
      <c r="JWW248" s="157"/>
      <c r="JWX248" s="4"/>
      <c r="JWY248" s="74"/>
      <c r="JWZ248" s="42"/>
      <c r="JXA248" s="157"/>
      <c r="JXB248" s="4"/>
      <c r="JXC248" s="74"/>
      <c r="JXD248" s="42"/>
      <c r="JXE248" s="157"/>
      <c r="JXF248" s="4"/>
      <c r="JXG248" s="74"/>
      <c r="JXH248" s="42"/>
      <c r="JXI248" s="157"/>
      <c r="JXJ248" s="4"/>
      <c r="JXK248" s="74"/>
      <c r="JXL248" s="42"/>
      <c r="JXM248" s="157"/>
      <c r="JXN248" s="4"/>
      <c r="JXO248" s="74"/>
      <c r="JXP248" s="42"/>
      <c r="JXQ248" s="157"/>
      <c r="JXR248" s="4"/>
      <c r="JXS248" s="74"/>
      <c r="JXT248" s="42"/>
      <c r="JXU248" s="157"/>
      <c r="JXV248" s="4"/>
      <c r="JXW248" s="74"/>
      <c r="JXX248" s="42"/>
      <c r="JXY248" s="157"/>
      <c r="JXZ248" s="4"/>
      <c r="JYA248" s="74"/>
      <c r="JYB248" s="42"/>
      <c r="JYC248" s="157"/>
      <c r="JYD248" s="4"/>
      <c r="JYE248" s="74"/>
      <c r="JYF248" s="42"/>
      <c r="JYG248" s="157"/>
      <c r="JYH248" s="4"/>
      <c r="JYI248" s="74"/>
      <c r="JYJ248" s="42"/>
      <c r="JYK248" s="157"/>
      <c r="JYL248" s="4"/>
      <c r="JYM248" s="74"/>
      <c r="JYN248" s="42"/>
      <c r="JYO248" s="157"/>
      <c r="JYP248" s="4"/>
      <c r="JYQ248" s="74"/>
      <c r="JYR248" s="42"/>
      <c r="JYS248" s="157"/>
      <c r="JYT248" s="4"/>
      <c r="JYU248" s="74"/>
      <c r="JYV248" s="42"/>
      <c r="JYW248" s="157"/>
      <c r="JYX248" s="4"/>
      <c r="JYY248" s="74"/>
      <c r="JYZ248" s="42"/>
      <c r="JZA248" s="157"/>
      <c r="JZB248" s="4"/>
      <c r="JZC248" s="74"/>
      <c r="JZD248" s="42"/>
      <c r="JZE248" s="157"/>
      <c r="JZF248" s="4"/>
      <c r="JZG248" s="74"/>
      <c r="JZH248" s="42"/>
      <c r="JZI248" s="157"/>
      <c r="JZJ248" s="4"/>
      <c r="JZK248" s="74"/>
      <c r="JZL248" s="42"/>
      <c r="JZM248" s="157"/>
      <c r="JZN248" s="4"/>
      <c r="JZO248" s="74"/>
      <c r="JZP248" s="42"/>
      <c r="JZQ248" s="157"/>
      <c r="JZR248" s="4"/>
      <c r="JZS248" s="74"/>
      <c r="JZT248" s="42"/>
      <c r="JZU248" s="157"/>
      <c r="JZV248" s="4"/>
      <c r="JZW248" s="74"/>
      <c r="JZX248" s="42"/>
      <c r="JZY248" s="157"/>
      <c r="JZZ248" s="4"/>
      <c r="KAA248" s="74"/>
      <c r="KAB248" s="42"/>
      <c r="KAC248" s="157"/>
      <c r="KAD248" s="4"/>
      <c r="KAE248" s="74"/>
      <c r="KAF248" s="42"/>
      <c r="KAG248" s="157"/>
      <c r="KAH248" s="4"/>
      <c r="KAI248" s="74"/>
      <c r="KAJ248" s="42"/>
      <c r="KAK248" s="157"/>
      <c r="KAL248" s="4"/>
      <c r="KAM248" s="74"/>
      <c r="KAN248" s="42"/>
      <c r="KAO248" s="157"/>
      <c r="KAP248" s="4"/>
      <c r="KAQ248" s="74"/>
      <c r="KAR248" s="42"/>
      <c r="KAS248" s="157"/>
      <c r="KAT248" s="4"/>
      <c r="KAU248" s="74"/>
      <c r="KAV248" s="42"/>
      <c r="KAW248" s="157"/>
      <c r="KAX248" s="4"/>
      <c r="KAY248" s="74"/>
      <c r="KAZ248" s="42"/>
      <c r="KBA248" s="157"/>
      <c r="KBB248" s="4"/>
      <c r="KBC248" s="74"/>
      <c r="KBD248" s="42"/>
      <c r="KBE248" s="157"/>
      <c r="KBF248" s="4"/>
      <c r="KBG248" s="74"/>
      <c r="KBH248" s="42"/>
      <c r="KBI248" s="157"/>
      <c r="KBJ248" s="4"/>
      <c r="KBK248" s="74"/>
      <c r="KBL248" s="42"/>
      <c r="KBM248" s="157"/>
      <c r="KBN248" s="4"/>
      <c r="KBO248" s="74"/>
      <c r="KBP248" s="42"/>
      <c r="KBQ248" s="157"/>
      <c r="KBR248" s="4"/>
      <c r="KBS248" s="74"/>
      <c r="KBT248" s="42"/>
      <c r="KBU248" s="157"/>
      <c r="KBV248" s="4"/>
      <c r="KBW248" s="74"/>
      <c r="KBX248" s="42"/>
      <c r="KBY248" s="157"/>
      <c r="KBZ248" s="4"/>
      <c r="KCA248" s="74"/>
      <c r="KCB248" s="42"/>
      <c r="KCC248" s="157"/>
      <c r="KCD248" s="4"/>
      <c r="KCE248" s="74"/>
      <c r="KCF248" s="42"/>
      <c r="KCG248" s="157"/>
      <c r="KCH248" s="4"/>
      <c r="KCI248" s="74"/>
      <c r="KCJ248" s="42"/>
      <c r="KCK248" s="157"/>
      <c r="KCL248" s="4"/>
      <c r="KCM248" s="74"/>
      <c r="KCN248" s="42"/>
      <c r="KCO248" s="157"/>
      <c r="KCP248" s="4"/>
      <c r="KCQ248" s="74"/>
      <c r="KCR248" s="42"/>
      <c r="KCS248" s="157"/>
      <c r="KCT248" s="4"/>
      <c r="KCU248" s="74"/>
      <c r="KCV248" s="42"/>
      <c r="KCW248" s="157"/>
      <c r="KCX248" s="4"/>
      <c r="KCY248" s="74"/>
      <c r="KCZ248" s="42"/>
      <c r="KDA248" s="157"/>
      <c r="KDB248" s="4"/>
      <c r="KDC248" s="74"/>
      <c r="KDD248" s="42"/>
      <c r="KDE248" s="157"/>
      <c r="KDF248" s="4"/>
      <c r="KDG248" s="74"/>
      <c r="KDH248" s="42"/>
      <c r="KDI248" s="157"/>
      <c r="KDJ248" s="4"/>
      <c r="KDK248" s="74"/>
      <c r="KDL248" s="42"/>
      <c r="KDM248" s="157"/>
      <c r="KDN248" s="4"/>
      <c r="KDO248" s="74"/>
      <c r="KDP248" s="42"/>
      <c r="KDQ248" s="157"/>
      <c r="KDR248" s="4"/>
      <c r="KDS248" s="74"/>
      <c r="KDT248" s="42"/>
      <c r="KDU248" s="157"/>
      <c r="KDV248" s="4"/>
      <c r="KDW248" s="74"/>
      <c r="KDX248" s="42"/>
      <c r="KDY248" s="157"/>
      <c r="KDZ248" s="4"/>
      <c r="KEA248" s="74"/>
      <c r="KEB248" s="42"/>
      <c r="KEC248" s="157"/>
      <c r="KED248" s="4"/>
      <c r="KEE248" s="74"/>
      <c r="KEF248" s="42"/>
      <c r="KEG248" s="157"/>
      <c r="KEH248" s="4"/>
      <c r="KEI248" s="74"/>
      <c r="KEJ248" s="42"/>
      <c r="KEK248" s="157"/>
      <c r="KEL248" s="4"/>
      <c r="KEM248" s="74"/>
      <c r="KEN248" s="42"/>
      <c r="KEO248" s="157"/>
      <c r="KEP248" s="4"/>
      <c r="KEQ248" s="74"/>
      <c r="KER248" s="42"/>
      <c r="KES248" s="157"/>
      <c r="KET248" s="4"/>
      <c r="KEU248" s="74"/>
      <c r="KEV248" s="42"/>
      <c r="KEW248" s="157"/>
      <c r="KEX248" s="4"/>
      <c r="KEY248" s="74"/>
      <c r="KEZ248" s="42"/>
      <c r="KFA248" s="157"/>
      <c r="KFB248" s="4"/>
      <c r="KFC248" s="74"/>
      <c r="KFD248" s="42"/>
      <c r="KFE248" s="157"/>
      <c r="KFF248" s="4"/>
      <c r="KFG248" s="74"/>
      <c r="KFH248" s="42"/>
      <c r="KFI248" s="157"/>
      <c r="KFJ248" s="4"/>
      <c r="KFK248" s="74"/>
      <c r="KFL248" s="42"/>
      <c r="KFM248" s="157"/>
      <c r="KFN248" s="4"/>
      <c r="KFO248" s="74"/>
      <c r="KFP248" s="42"/>
      <c r="KFQ248" s="157"/>
      <c r="KFR248" s="4"/>
      <c r="KFS248" s="74"/>
      <c r="KFT248" s="42"/>
      <c r="KFU248" s="157"/>
      <c r="KFV248" s="4"/>
      <c r="KFW248" s="74"/>
      <c r="KFX248" s="42"/>
      <c r="KFY248" s="157"/>
      <c r="KFZ248" s="4"/>
      <c r="KGA248" s="74"/>
      <c r="KGB248" s="42"/>
      <c r="KGC248" s="157"/>
      <c r="KGD248" s="4"/>
      <c r="KGE248" s="74"/>
      <c r="KGF248" s="42"/>
      <c r="KGG248" s="157"/>
      <c r="KGH248" s="4"/>
      <c r="KGI248" s="74"/>
      <c r="KGJ248" s="42"/>
      <c r="KGK248" s="157"/>
      <c r="KGL248" s="4"/>
      <c r="KGM248" s="74"/>
      <c r="KGN248" s="42"/>
      <c r="KGO248" s="157"/>
      <c r="KGP248" s="4"/>
      <c r="KGQ248" s="74"/>
      <c r="KGR248" s="42"/>
      <c r="KGS248" s="157"/>
      <c r="KGT248" s="4"/>
      <c r="KGU248" s="74"/>
      <c r="KGV248" s="42"/>
      <c r="KGW248" s="157"/>
      <c r="KGX248" s="4"/>
      <c r="KGY248" s="74"/>
      <c r="KGZ248" s="42"/>
      <c r="KHA248" s="157"/>
      <c r="KHB248" s="4"/>
      <c r="KHC248" s="74"/>
      <c r="KHD248" s="42"/>
      <c r="KHE248" s="157"/>
      <c r="KHF248" s="4"/>
      <c r="KHG248" s="74"/>
      <c r="KHH248" s="42"/>
      <c r="KHI248" s="157"/>
      <c r="KHJ248" s="4"/>
      <c r="KHK248" s="74"/>
      <c r="KHL248" s="42"/>
      <c r="KHM248" s="157"/>
      <c r="KHN248" s="4"/>
      <c r="KHO248" s="74"/>
      <c r="KHP248" s="42"/>
      <c r="KHQ248" s="157"/>
      <c r="KHR248" s="4"/>
      <c r="KHS248" s="74"/>
      <c r="KHT248" s="42"/>
      <c r="KHU248" s="157"/>
      <c r="KHV248" s="4"/>
      <c r="KHW248" s="74"/>
      <c r="KHX248" s="42"/>
      <c r="KHY248" s="157"/>
      <c r="KHZ248" s="4"/>
      <c r="KIA248" s="74"/>
      <c r="KIB248" s="42"/>
      <c r="KIC248" s="157"/>
      <c r="KID248" s="4"/>
      <c r="KIE248" s="74"/>
      <c r="KIF248" s="42"/>
      <c r="KIG248" s="157"/>
      <c r="KIH248" s="4"/>
      <c r="KII248" s="74"/>
      <c r="KIJ248" s="42"/>
      <c r="KIK248" s="157"/>
      <c r="KIL248" s="4"/>
      <c r="KIM248" s="74"/>
      <c r="KIN248" s="42"/>
      <c r="KIO248" s="157"/>
      <c r="KIP248" s="4"/>
      <c r="KIQ248" s="74"/>
      <c r="KIR248" s="42"/>
      <c r="KIS248" s="157"/>
      <c r="KIT248" s="4"/>
      <c r="KIU248" s="74"/>
      <c r="KIV248" s="42"/>
      <c r="KIW248" s="157"/>
      <c r="KIX248" s="4"/>
      <c r="KIY248" s="74"/>
      <c r="KIZ248" s="42"/>
      <c r="KJA248" s="157"/>
      <c r="KJB248" s="4"/>
      <c r="KJC248" s="74"/>
      <c r="KJD248" s="42"/>
      <c r="KJE248" s="157"/>
      <c r="KJF248" s="4"/>
      <c r="KJG248" s="74"/>
      <c r="KJH248" s="42"/>
      <c r="KJI248" s="157"/>
      <c r="KJJ248" s="4"/>
      <c r="KJK248" s="74"/>
      <c r="KJL248" s="42"/>
      <c r="KJM248" s="157"/>
      <c r="KJN248" s="4"/>
      <c r="KJO248" s="74"/>
      <c r="KJP248" s="42"/>
      <c r="KJQ248" s="157"/>
      <c r="KJR248" s="4"/>
      <c r="KJS248" s="74"/>
      <c r="KJT248" s="42"/>
      <c r="KJU248" s="157"/>
      <c r="KJV248" s="4"/>
      <c r="KJW248" s="74"/>
      <c r="KJX248" s="42"/>
      <c r="KJY248" s="157"/>
      <c r="KJZ248" s="4"/>
      <c r="KKA248" s="74"/>
      <c r="KKB248" s="42"/>
      <c r="KKC248" s="157"/>
      <c r="KKD248" s="4"/>
      <c r="KKE248" s="74"/>
      <c r="KKF248" s="42"/>
      <c r="KKG248" s="157"/>
      <c r="KKH248" s="4"/>
      <c r="KKI248" s="74"/>
      <c r="KKJ248" s="42"/>
      <c r="KKK248" s="157"/>
      <c r="KKL248" s="4"/>
      <c r="KKM248" s="74"/>
      <c r="KKN248" s="42"/>
      <c r="KKO248" s="157"/>
      <c r="KKP248" s="4"/>
      <c r="KKQ248" s="74"/>
      <c r="KKR248" s="42"/>
      <c r="KKS248" s="157"/>
      <c r="KKT248" s="4"/>
      <c r="KKU248" s="74"/>
      <c r="KKV248" s="42"/>
      <c r="KKW248" s="157"/>
      <c r="KKX248" s="4"/>
      <c r="KKY248" s="74"/>
      <c r="KKZ248" s="42"/>
      <c r="KLA248" s="157"/>
      <c r="KLB248" s="4"/>
      <c r="KLC248" s="74"/>
      <c r="KLD248" s="42"/>
      <c r="KLE248" s="157"/>
      <c r="KLF248" s="4"/>
      <c r="KLG248" s="74"/>
      <c r="KLH248" s="42"/>
      <c r="KLI248" s="157"/>
      <c r="KLJ248" s="4"/>
      <c r="KLK248" s="74"/>
      <c r="KLL248" s="42"/>
      <c r="KLM248" s="157"/>
      <c r="KLN248" s="4"/>
      <c r="KLO248" s="74"/>
      <c r="KLP248" s="42"/>
      <c r="KLQ248" s="157"/>
      <c r="KLR248" s="4"/>
      <c r="KLS248" s="74"/>
      <c r="KLT248" s="42"/>
      <c r="KLU248" s="157"/>
      <c r="KLV248" s="4"/>
      <c r="KLW248" s="74"/>
      <c r="KLX248" s="42"/>
      <c r="KLY248" s="157"/>
      <c r="KLZ248" s="4"/>
      <c r="KMA248" s="74"/>
      <c r="KMB248" s="42"/>
      <c r="KMC248" s="157"/>
      <c r="KMD248" s="4"/>
      <c r="KME248" s="74"/>
      <c r="KMF248" s="42"/>
      <c r="KMG248" s="157"/>
      <c r="KMH248" s="4"/>
      <c r="KMI248" s="74"/>
      <c r="KMJ248" s="42"/>
      <c r="KMK248" s="157"/>
      <c r="KML248" s="4"/>
      <c r="KMM248" s="74"/>
      <c r="KMN248" s="42"/>
      <c r="KMO248" s="157"/>
      <c r="KMP248" s="4"/>
      <c r="KMQ248" s="74"/>
      <c r="KMR248" s="42"/>
      <c r="KMS248" s="157"/>
      <c r="KMT248" s="4"/>
      <c r="KMU248" s="74"/>
      <c r="KMV248" s="42"/>
      <c r="KMW248" s="157"/>
      <c r="KMX248" s="4"/>
      <c r="KMY248" s="74"/>
      <c r="KMZ248" s="42"/>
      <c r="KNA248" s="157"/>
      <c r="KNB248" s="4"/>
      <c r="KNC248" s="74"/>
      <c r="KND248" s="42"/>
      <c r="KNE248" s="157"/>
      <c r="KNF248" s="4"/>
      <c r="KNG248" s="74"/>
      <c r="KNH248" s="42"/>
      <c r="KNI248" s="157"/>
      <c r="KNJ248" s="4"/>
      <c r="KNK248" s="74"/>
      <c r="KNL248" s="42"/>
      <c r="KNM248" s="157"/>
      <c r="KNN248" s="4"/>
      <c r="KNO248" s="74"/>
      <c r="KNP248" s="42"/>
      <c r="KNQ248" s="157"/>
      <c r="KNR248" s="4"/>
      <c r="KNS248" s="74"/>
      <c r="KNT248" s="42"/>
      <c r="KNU248" s="157"/>
      <c r="KNV248" s="4"/>
      <c r="KNW248" s="74"/>
      <c r="KNX248" s="42"/>
      <c r="KNY248" s="157"/>
      <c r="KNZ248" s="4"/>
      <c r="KOA248" s="74"/>
      <c r="KOB248" s="42"/>
      <c r="KOC248" s="157"/>
      <c r="KOD248" s="4"/>
      <c r="KOE248" s="74"/>
      <c r="KOF248" s="42"/>
      <c r="KOG248" s="157"/>
      <c r="KOH248" s="4"/>
      <c r="KOI248" s="74"/>
      <c r="KOJ248" s="42"/>
      <c r="KOK248" s="157"/>
      <c r="KOL248" s="4"/>
      <c r="KOM248" s="74"/>
      <c r="KON248" s="42"/>
      <c r="KOO248" s="157"/>
      <c r="KOP248" s="4"/>
      <c r="KOQ248" s="74"/>
      <c r="KOR248" s="42"/>
      <c r="KOS248" s="157"/>
      <c r="KOT248" s="4"/>
      <c r="KOU248" s="74"/>
      <c r="KOV248" s="42"/>
      <c r="KOW248" s="157"/>
      <c r="KOX248" s="4"/>
      <c r="KOY248" s="74"/>
      <c r="KOZ248" s="42"/>
      <c r="KPA248" s="157"/>
      <c r="KPB248" s="4"/>
      <c r="KPC248" s="74"/>
      <c r="KPD248" s="42"/>
      <c r="KPE248" s="157"/>
      <c r="KPF248" s="4"/>
      <c r="KPG248" s="74"/>
      <c r="KPH248" s="42"/>
      <c r="KPI248" s="157"/>
      <c r="KPJ248" s="4"/>
      <c r="KPK248" s="74"/>
      <c r="KPL248" s="42"/>
      <c r="KPM248" s="157"/>
      <c r="KPN248" s="4"/>
      <c r="KPO248" s="74"/>
      <c r="KPP248" s="42"/>
      <c r="KPQ248" s="157"/>
      <c r="KPR248" s="4"/>
      <c r="KPS248" s="74"/>
      <c r="KPT248" s="42"/>
      <c r="KPU248" s="157"/>
      <c r="KPV248" s="4"/>
      <c r="KPW248" s="74"/>
      <c r="KPX248" s="42"/>
      <c r="KPY248" s="157"/>
      <c r="KPZ248" s="4"/>
      <c r="KQA248" s="74"/>
      <c r="KQB248" s="42"/>
      <c r="KQC248" s="157"/>
      <c r="KQD248" s="4"/>
      <c r="KQE248" s="74"/>
      <c r="KQF248" s="42"/>
      <c r="KQG248" s="157"/>
      <c r="KQH248" s="4"/>
      <c r="KQI248" s="74"/>
      <c r="KQJ248" s="42"/>
      <c r="KQK248" s="157"/>
      <c r="KQL248" s="4"/>
      <c r="KQM248" s="74"/>
      <c r="KQN248" s="42"/>
      <c r="KQO248" s="157"/>
      <c r="KQP248" s="4"/>
      <c r="KQQ248" s="74"/>
      <c r="KQR248" s="42"/>
      <c r="KQS248" s="157"/>
      <c r="KQT248" s="4"/>
      <c r="KQU248" s="74"/>
      <c r="KQV248" s="42"/>
      <c r="KQW248" s="157"/>
      <c r="KQX248" s="4"/>
      <c r="KQY248" s="74"/>
      <c r="KQZ248" s="42"/>
      <c r="KRA248" s="157"/>
      <c r="KRB248" s="4"/>
      <c r="KRC248" s="74"/>
      <c r="KRD248" s="42"/>
      <c r="KRE248" s="157"/>
      <c r="KRF248" s="4"/>
      <c r="KRG248" s="74"/>
      <c r="KRH248" s="42"/>
      <c r="KRI248" s="157"/>
      <c r="KRJ248" s="4"/>
      <c r="KRK248" s="74"/>
      <c r="KRL248" s="42"/>
      <c r="KRM248" s="157"/>
      <c r="KRN248" s="4"/>
      <c r="KRO248" s="74"/>
      <c r="KRP248" s="42"/>
      <c r="KRQ248" s="157"/>
      <c r="KRR248" s="4"/>
      <c r="KRS248" s="74"/>
      <c r="KRT248" s="42"/>
      <c r="KRU248" s="157"/>
      <c r="KRV248" s="4"/>
      <c r="KRW248" s="74"/>
      <c r="KRX248" s="42"/>
      <c r="KRY248" s="157"/>
      <c r="KRZ248" s="4"/>
      <c r="KSA248" s="74"/>
      <c r="KSB248" s="42"/>
      <c r="KSC248" s="157"/>
      <c r="KSD248" s="4"/>
      <c r="KSE248" s="74"/>
      <c r="KSF248" s="42"/>
      <c r="KSG248" s="157"/>
      <c r="KSH248" s="4"/>
      <c r="KSI248" s="74"/>
      <c r="KSJ248" s="42"/>
      <c r="KSK248" s="157"/>
      <c r="KSL248" s="4"/>
      <c r="KSM248" s="74"/>
      <c r="KSN248" s="42"/>
      <c r="KSO248" s="157"/>
      <c r="KSP248" s="4"/>
      <c r="KSQ248" s="74"/>
      <c r="KSR248" s="42"/>
      <c r="KSS248" s="157"/>
      <c r="KST248" s="4"/>
      <c r="KSU248" s="74"/>
      <c r="KSV248" s="42"/>
      <c r="KSW248" s="157"/>
      <c r="KSX248" s="4"/>
      <c r="KSY248" s="74"/>
      <c r="KSZ248" s="42"/>
      <c r="KTA248" s="157"/>
      <c r="KTB248" s="4"/>
      <c r="KTC248" s="74"/>
      <c r="KTD248" s="42"/>
      <c r="KTE248" s="157"/>
      <c r="KTF248" s="4"/>
      <c r="KTG248" s="74"/>
      <c r="KTH248" s="42"/>
      <c r="KTI248" s="157"/>
      <c r="KTJ248" s="4"/>
      <c r="KTK248" s="74"/>
      <c r="KTL248" s="42"/>
      <c r="KTM248" s="157"/>
      <c r="KTN248" s="4"/>
      <c r="KTO248" s="74"/>
      <c r="KTP248" s="42"/>
      <c r="KTQ248" s="157"/>
      <c r="KTR248" s="4"/>
      <c r="KTS248" s="74"/>
      <c r="KTT248" s="42"/>
      <c r="KTU248" s="157"/>
      <c r="KTV248" s="4"/>
      <c r="KTW248" s="74"/>
      <c r="KTX248" s="42"/>
      <c r="KTY248" s="157"/>
      <c r="KTZ248" s="4"/>
      <c r="KUA248" s="74"/>
      <c r="KUB248" s="42"/>
      <c r="KUC248" s="157"/>
      <c r="KUD248" s="4"/>
      <c r="KUE248" s="74"/>
      <c r="KUF248" s="42"/>
      <c r="KUG248" s="157"/>
      <c r="KUH248" s="4"/>
      <c r="KUI248" s="74"/>
      <c r="KUJ248" s="42"/>
      <c r="KUK248" s="157"/>
      <c r="KUL248" s="4"/>
      <c r="KUM248" s="74"/>
      <c r="KUN248" s="42"/>
      <c r="KUO248" s="157"/>
      <c r="KUP248" s="4"/>
      <c r="KUQ248" s="74"/>
      <c r="KUR248" s="42"/>
      <c r="KUS248" s="157"/>
      <c r="KUT248" s="4"/>
      <c r="KUU248" s="74"/>
      <c r="KUV248" s="42"/>
      <c r="KUW248" s="157"/>
      <c r="KUX248" s="4"/>
      <c r="KUY248" s="74"/>
      <c r="KUZ248" s="42"/>
      <c r="KVA248" s="157"/>
      <c r="KVB248" s="4"/>
      <c r="KVC248" s="74"/>
      <c r="KVD248" s="42"/>
      <c r="KVE248" s="157"/>
      <c r="KVF248" s="4"/>
      <c r="KVG248" s="74"/>
      <c r="KVH248" s="42"/>
      <c r="KVI248" s="157"/>
      <c r="KVJ248" s="4"/>
      <c r="KVK248" s="74"/>
      <c r="KVL248" s="42"/>
      <c r="KVM248" s="157"/>
      <c r="KVN248" s="4"/>
      <c r="KVO248" s="74"/>
      <c r="KVP248" s="42"/>
      <c r="KVQ248" s="157"/>
      <c r="KVR248" s="4"/>
      <c r="KVS248" s="74"/>
      <c r="KVT248" s="42"/>
      <c r="KVU248" s="157"/>
      <c r="KVV248" s="4"/>
      <c r="KVW248" s="74"/>
      <c r="KVX248" s="42"/>
      <c r="KVY248" s="157"/>
      <c r="KVZ248" s="4"/>
      <c r="KWA248" s="74"/>
      <c r="KWB248" s="42"/>
      <c r="KWC248" s="157"/>
      <c r="KWD248" s="4"/>
      <c r="KWE248" s="74"/>
      <c r="KWF248" s="42"/>
      <c r="KWG248" s="157"/>
      <c r="KWH248" s="4"/>
      <c r="KWI248" s="74"/>
      <c r="KWJ248" s="42"/>
      <c r="KWK248" s="157"/>
      <c r="KWL248" s="4"/>
      <c r="KWM248" s="74"/>
      <c r="KWN248" s="42"/>
      <c r="KWO248" s="157"/>
      <c r="KWP248" s="4"/>
      <c r="KWQ248" s="74"/>
      <c r="KWR248" s="42"/>
      <c r="KWS248" s="157"/>
      <c r="KWT248" s="4"/>
      <c r="KWU248" s="74"/>
      <c r="KWV248" s="42"/>
      <c r="KWW248" s="157"/>
      <c r="KWX248" s="4"/>
      <c r="KWY248" s="74"/>
      <c r="KWZ248" s="42"/>
      <c r="KXA248" s="157"/>
      <c r="KXB248" s="4"/>
      <c r="KXC248" s="74"/>
      <c r="KXD248" s="42"/>
      <c r="KXE248" s="157"/>
      <c r="KXF248" s="4"/>
      <c r="KXG248" s="74"/>
      <c r="KXH248" s="42"/>
      <c r="KXI248" s="157"/>
      <c r="KXJ248" s="4"/>
      <c r="KXK248" s="74"/>
      <c r="KXL248" s="42"/>
      <c r="KXM248" s="157"/>
      <c r="KXN248" s="4"/>
      <c r="KXO248" s="74"/>
      <c r="KXP248" s="42"/>
      <c r="KXQ248" s="157"/>
      <c r="KXR248" s="4"/>
      <c r="KXS248" s="74"/>
      <c r="KXT248" s="42"/>
      <c r="KXU248" s="157"/>
      <c r="KXV248" s="4"/>
      <c r="KXW248" s="74"/>
      <c r="KXX248" s="42"/>
      <c r="KXY248" s="157"/>
      <c r="KXZ248" s="4"/>
      <c r="KYA248" s="74"/>
      <c r="KYB248" s="42"/>
      <c r="KYC248" s="157"/>
      <c r="KYD248" s="4"/>
      <c r="KYE248" s="74"/>
      <c r="KYF248" s="42"/>
      <c r="KYG248" s="157"/>
      <c r="KYH248" s="4"/>
      <c r="KYI248" s="74"/>
      <c r="KYJ248" s="42"/>
      <c r="KYK248" s="157"/>
      <c r="KYL248" s="4"/>
      <c r="KYM248" s="74"/>
      <c r="KYN248" s="42"/>
      <c r="KYO248" s="157"/>
      <c r="KYP248" s="4"/>
      <c r="KYQ248" s="74"/>
      <c r="KYR248" s="42"/>
      <c r="KYS248" s="157"/>
      <c r="KYT248" s="4"/>
      <c r="KYU248" s="74"/>
      <c r="KYV248" s="42"/>
      <c r="KYW248" s="157"/>
      <c r="KYX248" s="4"/>
      <c r="KYY248" s="74"/>
      <c r="KYZ248" s="42"/>
      <c r="KZA248" s="157"/>
      <c r="KZB248" s="4"/>
      <c r="KZC248" s="74"/>
      <c r="KZD248" s="42"/>
      <c r="KZE248" s="157"/>
      <c r="KZF248" s="4"/>
      <c r="KZG248" s="74"/>
      <c r="KZH248" s="42"/>
      <c r="KZI248" s="157"/>
      <c r="KZJ248" s="4"/>
      <c r="KZK248" s="74"/>
      <c r="KZL248" s="42"/>
      <c r="KZM248" s="157"/>
      <c r="KZN248" s="4"/>
      <c r="KZO248" s="74"/>
      <c r="KZP248" s="42"/>
      <c r="KZQ248" s="157"/>
      <c r="KZR248" s="4"/>
      <c r="KZS248" s="74"/>
      <c r="KZT248" s="42"/>
      <c r="KZU248" s="157"/>
      <c r="KZV248" s="4"/>
      <c r="KZW248" s="74"/>
      <c r="KZX248" s="42"/>
      <c r="KZY248" s="157"/>
      <c r="KZZ248" s="4"/>
      <c r="LAA248" s="74"/>
      <c r="LAB248" s="42"/>
      <c r="LAC248" s="157"/>
      <c r="LAD248" s="4"/>
      <c r="LAE248" s="74"/>
      <c r="LAF248" s="42"/>
      <c r="LAG248" s="157"/>
      <c r="LAH248" s="4"/>
      <c r="LAI248" s="74"/>
      <c r="LAJ248" s="42"/>
      <c r="LAK248" s="157"/>
      <c r="LAL248" s="4"/>
      <c r="LAM248" s="74"/>
      <c r="LAN248" s="42"/>
      <c r="LAO248" s="157"/>
      <c r="LAP248" s="4"/>
      <c r="LAQ248" s="74"/>
      <c r="LAR248" s="42"/>
      <c r="LAS248" s="157"/>
      <c r="LAT248" s="4"/>
      <c r="LAU248" s="74"/>
      <c r="LAV248" s="42"/>
      <c r="LAW248" s="157"/>
      <c r="LAX248" s="4"/>
      <c r="LAY248" s="74"/>
      <c r="LAZ248" s="42"/>
      <c r="LBA248" s="157"/>
      <c r="LBB248" s="4"/>
      <c r="LBC248" s="74"/>
      <c r="LBD248" s="42"/>
      <c r="LBE248" s="157"/>
      <c r="LBF248" s="4"/>
      <c r="LBG248" s="74"/>
      <c r="LBH248" s="42"/>
      <c r="LBI248" s="157"/>
      <c r="LBJ248" s="4"/>
      <c r="LBK248" s="74"/>
      <c r="LBL248" s="42"/>
      <c r="LBM248" s="157"/>
      <c r="LBN248" s="4"/>
      <c r="LBO248" s="74"/>
      <c r="LBP248" s="42"/>
      <c r="LBQ248" s="157"/>
      <c r="LBR248" s="4"/>
      <c r="LBS248" s="74"/>
      <c r="LBT248" s="42"/>
      <c r="LBU248" s="157"/>
      <c r="LBV248" s="4"/>
      <c r="LBW248" s="74"/>
      <c r="LBX248" s="42"/>
      <c r="LBY248" s="157"/>
      <c r="LBZ248" s="4"/>
      <c r="LCA248" s="74"/>
      <c r="LCB248" s="42"/>
      <c r="LCC248" s="157"/>
      <c r="LCD248" s="4"/>
      <c r="LCE248" s="74"/>
      <c r="LCF248" s="42"/>
      <c r="LCG248" s="157"/>
      <c r="LCH248" s="4"/>
      <c r="LCI248" s="74"/>
      <c r="LCJ248" s="42"/>
      <c r="LCK248" s="157"/>
      <c r="LCL248" s="4"/>
      <c r="LCM248" s="74"/>
      <c r="LCN248" s="42"/>
      <c r="LCO248" s="157"/>
      <c r="LCP248" s="4"/>
      <c r="LCQ248" s="74"/>
      <c r="LCR248" s="42"/>
      <c r="LCS248" s="157"/>
      <c r="LCT248" s="4"/>
      <c r="LCU248" s="74"/>
      <c r="LCV248" s="42"/>
      <c r="LCW248" s="157"/>
      <c r="LCX248" s="4"/>
      <c r="LCY248" s="74"/>
      <c r="LCZ248" s="42"/>
      <c r="LDA248" s="157"/>
      <c r="LDB248" s="4"/>
      <c r="LDC248" s="74"/>
      <c r="LDD248" s="42"/>
      <c r="LDE248" s="157"/>
      <c r="LDF248" s="4"/>
      <c r="LDG248" s="74"/>
      <c r="LDH248" s="42"/>
      <c r="LDI248" s="157"/>
      <c r="LDJ248" s="4"/>
      <c r="LDK248" s="74"/>
      <c r="LDL248" s="42"/>
      <c r="LDM248" s="157"/>
      <c r="LDN248" s="4"/>
      <c r="LDO248" s="74"/>
      <c r="LDP248" s="42"/>
      <c r="LDQ248" s="157"/>
      <c r="LDR248" s="4"/>
      <c r="LDS248" s="74"/>
      <c r="LDT248" s="42"/>
      <c r="LDU248" s="157"/>
      <c r="LDV248" s="4"/>
      <c r="LDW248" s="74"/>
      <c r="LDX248" s="42"/>
      <c r="LDY248" s="157"/>
      <c r="LDZ248" s="4"/>
      <c r="LEA248" s="74"/>
      <c r="LEB248" s="42"/>
      <c r="LEC248" s="157"/>
      <c r="LED248" s="4"/>
      <c r="LEE248" s="74"/>
      <c r="LEF248" s="42"/>
      <c r="LEG248" s="157"/>
      <c r="LEH248" s="4"/>
      <c r="LEI248" s="74"/>
      <c r="LEJ248" s="42"/>
      <c r="LEK248" s="157"/>
      <c r="LEL248" s="4"/>
      <c r="LEM248" s="74"/>
      <c r="LEN248" s="42"/>
      <c r="LEO248" s="157"/>
      <c r="LEP248" s="4"/>
      <c r="LEQ248" s="74"/>
      <c r="LER248" s="42"/>
      <c r="LES248" s="157"/>
      <c r="LET248" s="4"/>
      <c r="LEU248" s="74"/>
      <c r="LEV248" s="42"/>
      <c r="LEW248" s="157"/>
      <c r="LEX248" s="4"/>
      <c r="LEY248" s="74"/>
      <c r="LEZ248" s="42"/>
      <c r="LFA248" s="157"/>
      <c r="LFB248" s="4"/>
      <c r="LFC248" s="74"/>
      <c r="LFD248" s="42"/>
      <c r="LFE248" s="157"/>
      <c r="LFF248" s="4"/>
      <c r="LFG248" s="74"/>
      <c r="LFH248" s="42"/>
      <c r="LFI248" s="157"/>
      <c r="LFJ248" s="4"/>
      <c r="LFK248" s="74"/>
      <c r="LFL248" s="42"/>
      <c r="LFM248" s="157"/>
      <c r="LFN248" s="4"/>
      <c r="LFO248" s="74"/>
      <c r="LFP248" s="42"/>
      <c r="LFQ248" s="157"/>
      <c r="LFR248" s="4"/>
      <c r="LFS248" s="74"/>
      <c r="LFT248" s="42"/>
      <c r="LFU248" s="157"/>
      <c r="LFV248" s="4"/>
      <c r="LFW248" s="74"/>
      <c r="LFX248" s="42"/>
      <c r="LFY248" s="157"/>
      <c r="LFZ248" s="4"/>
      <c r="LGA248" s="74"/>
      <c r="LGB248" s="42"/>
      <c r="LGC248" s="157"/>
      <c r="LGD248" s="4"/>
      <c r="LGE248" s="74"/>
      <c r="LGF248" s="42"/>
      <c r="LGG248" s="157"/>
      <c r="LGH248" s="4"/>
      <c r="LGI248" s="74"/>
      <c r="LGJ248" s="42"/>
      <c r="LGK248" s="157"/>
      <c r="LGL248" s="4"/>
      <c r="LGM248" s="74"/>
      <c r="LGN248" s="42"/>
      <c r="LGO248" s="157"/>
      <c r="LGP248" s="4"/>
      <c r="LGQ248" s="74"/>
      <c r="LGR248" s="42"/>
      <c r="LGS248" s="157"/>
      <c r="LGT248" s="4"/>
      <c r="LGU248" s="74"/>
      <c r="LGV248" s="42"/>
      <c r="LGW248" s="157"/>
      <c r="LGX248" s="4"/>
      <c r="LGY248" s="74"/>
      <c r="LGZ248" s="42"/>
      <c r="LHA248" s="157"/>
      <c r="LHB248" s="4"/>
      <c r="LHC248" s="74"/>
      <c r="LHD248" s="42"/>
      <c r="LHE248" s="157"/>
      <c r="LHF248" s="4"/>
      <c r="LHG248" s="74"/>
      <c r="LHH248" s="42"/>
      <c r="LHI248" s="157"/>
      <c r="LHJ248" s="4"/>
      <c r="LHK248" s="74"/>
      <c r="LHL248" s="42"/>
      <c r="LHM248" s="157"/>
      <c r="LHN248" s="4"/>
      <c r="LHO248" s="74"/>
      <c r="LHP248" s="42"/>
      <c r="LHQ248" s="157"/>
      <c r="LHR248" s="4"/>
      <c r="LHS248" s="74"/>
      <c r="LHT248" s="42"/>
      <c r="LHU248" s="157"/>
      <c r="LHV248" s="4"/>
      <c r="LHW248" s="74"/>
      <c r="LHX248" s="42"/>
      <c r="LHY248" s="157"/>
      <c r="LHZ248" s="4"/>
      <c r="LIA248" s="74"/>
      <c r="LIB248" s="42"/>
      <c r="LIC248" s="157"/>
      <c r="LID248" s="4"/>
      <c r="LIE248" s="74"/>
      <c r="LIF248" s="42"/>
      <c r="LIG248" s="157"/>
      <c r="LIH248" s="4"/>
      <c r="LII248" s="74"/>
      <c r="LIJ248" s="42"/>
      <c r="LIK248" s="157"/>
      <c r="LIL248" s="4"/>
      <c r="LIM248" s="74"/>
      <c r="LIN248" s="42"/>
      <c r="LIO248" s="157"/>
      <c r="LIP248" s="4"/>
      <c r="LIQ248" s="74"/>
      <c r="LIR248" s="42"/>
      <c r="LIS248" s="157"/>
      <c r="LIT248" s="4"/>
      <c r="LIU248" s="74"/>
      <c r="LIV248" s="42"/>
      <c r="LIW248" s="157"/>
      <c r="LIX248" s="4"/>
      <c r="LIY248" s="74"/>
      <c r="LIZ248" s="42"/>
      <c r="LJA248" s="157"/>
      <c r="LJB248" s="4"/>
      <c r="LJC248" s="74"/>
      <c r="LJD248" s="42"/>
      <c r="LJE248" s="157"/>
      <c r="LJF248" s="4"/>
      <c r="LJG248" s="74"/>
      <c r="LJH248" s="42"/>
      <c r="LJI248" s="157"/>
      <c r="LJJ248" s="4"/>
      <c r="LJK248" s="74"/>
      <c r="LJL248" s="42"/>
      <c r="LJM248" s="157"/>
      <c r="LJN248" s="4"/>
      <c r="LJO248" s="74"/>
      <c r="LJP248" s="42"/>
      <c r="LJQ248" s="157"/>
      <c r="LJR248" s="4"/>
      <c r="LJS248" s="74"/>
      <c r="LJT248" s="42"/>
      <c r="LJU248" s="157"/>
      <c r="LJV248" s="4"/>
      <c r="LJW248" s="74"/>
      <c r="LJX248" s="42"/>
      <c r="LJY248" s="157"/>
      <c r="LJZ248" s="4"/>
      <c r="LKA248" s="74"/>
      <c r="LKB248" s="42"/>
      <c r="LKC248" s="157"/>
      <c r="LKD248" s="4"/>
      <c r="LKE248" s="74"/>
      <c r="LKF248" s="42"/>
      <c r="LKG248" s="157"/>
      <c r="LKH248" s="4"/>
      <c r="LKI248" s="74"/>
      <c r="LKJ248" s="42"/>
      <c r="LKK248" s="157"/>
      <c r="LKL248" s="4"/>
      <c r="LKM248" s="74"/>
      <c r="LKN248" s="42"/>
      <c r="LKO248" s="157"/>
      <c r="LKP248" s="4"/>
      <c r="LKQ248" s="74"/>
      <c r="LKR248" s="42"/>
      <c r="LKS248" s="157"/>
      <c r="LKT248" s="4"/>
      <c r="LKU248" s="74"/>
      <c r="LKV248" s="42"/>
      <c r="LKW248" s="157"/>
      <c r="LKX248" s="4"/>
      <c r="LKY248" s="74"/>
      <c r="LKZ248" s="42"/>
      <c r="LLA248" s="157"/>
      <c r="LLB248" s="4"/>
      <c r="LLC248" s="74"/>
      <c r="LLD248" s="42"/>
      <c r="LLE248" s="157"/>
      <c r="LLF248" s="4"/>
      <c r="LLG248" s="74"/>
      <c r="LLH248" s="42"/>
      <c r="LLI248" s="157"/>
      <c r="LLJ248" s="4"/>
      <c r="LLK248" s="74"/>
      <c r="LLL248" s="42"/>
      <c r="LLM248" s="157"/>
      <c r="LLN248" s="4"/>
      <c r="LLO248" s="74"/>
      <c r="LLP248" s="42"/>
      <c r="LLQ248" s="157"/>
      <c r="LLR248" s="4"/>
      <c r="LLS248" s="74"/>
      <c r="LLT248" s="42"/>
      <c r="LLU248" s="157"/>
      <c r="LLV248" s="4"/>
      <c r="LLW248" s="74"/>
      <c r="LLX248" s="42"/>
      <c r="LLY248" s="157"/>
      <c r="LLZ248" s="4"/>
      <c r="LMA248" s="74"/>
      <c r="LMB248" s="42"/>
      <c r="LMC248" s="157"/>
      <c r="LMD248" s="4"/>
      <c r="LME248" s="74"/>
      <c r="LMF248" s="42"/>
      <c r="LMG248" s="157"/>
      <c r="LMH248" s="4"/>
      <c r="LMI248" s="74"/>
      <c r="LMJ248" s="42"/>
      <c r="LMK248" s="157"/>
      <c r="LML248" s="4"/>
      <c r="LMM248" s="74"/>
      <c r="LMN248" s="42"/>
      <c r="LMO248" s="157"/>
      <c r="LMP248" s="4"/>
      <c r="LMQ248" s="74"/>
      <c r="LMR248" s="42"/>
      <c r="LMS248" s="157"/>
      <c r="LMT248" s="4"/>
      <c r="LMU248" s="74"/>
      <c r="LMV248" s="42"/>
      <c r="LMW248" s="157"/>
      <c r="LMX248" s="4"/>
      <c r="LMY248" s="74"/>
      <c r="LMZ248" s="42"/>
      <c r="LNA248" s="157"/>
      <c r="LNB248" s="4"/>
      <c r="LNC248" s="74"/>
      <c r="LND248" s="42"/>
      <c r="LNE248" s="157"/>
      <c r="LNF248" s="4"/>
      <c r="LNG248" s="74"/>
      <c r="LNH248" s="42"/>
      <c r="LNI248" s="157"/>
      <c r="LNJ248" s="4"/>
      <c r="LNK248" s="74"/>
      <c r="LNL248" s="42"/>
      <c r="LNM248" s="157"/>
      <c r="LNN248" s="4"/>
      <c r="LNO248" s="74"/>
      <c r="LNP248" s="42"/>
      <c r="LNQ248" s="157"/>
      <c r="LNR248" s="4"/>
      <c r="LNS248" s="74"/>
      <c r="LNT248" s="42"/>
      <c r="LNU248" s="157"/>
      <c r="LNV248" s="4"/>
      <c r="LNW248" s="74"/>
      <c r="LNX248" s="42"/>
      <c r="LNY248" s="157"/>
      <c r="LNZ248" s="4"/>
      <c r="LOA248" s="74"/>
      <c r="LOB248" s="42"/>
      <c r="LOC248" s="157"/>
      <c r="LOD248" s="4"/>
      <c r="LOE248" s="74"/>
      <c r="LOF248" s="42"/>
      <c r="LOG248" s="157"/>
      <c r="LOH248" s="4"/>
      <c r="LOI248" s="74"/>
      <c r="LOJ248" s="42"/>
      <c r="LOK248" s="157"/>
      <c r="LOL248" s="4"/>
      <c r="LOM248" s="74"/>
      <c r="LON248" s="42"/>
      <c r="LOO248" s="157"/>
      <c r="LOP248" s="4"/>
      <c r="LOQ248" s="74"/>
      <c r="LOR248" s="42"/>
      <c r="LOS248" s="157"/>
      <c r="LOT248" s="4"/>
      <c r="LOU248" s="74"/>
      <c r="LOV248" s="42"/>
      <c r="LOW248" s="157"/>
      <c r="LOX248" s="4"/>
      <c r="LOY248" s="74"/>
      <c r="LOZ248" s="42"/>
      <c r="LPA248" s="157"/>
      <c r="LPB248" s="4"/>
      <c r="LPC248" s="74"/>
      <c r="LPD248" s="42"/>
      <c r="LPE248" s="157"/>
      <c r="LPF248" s="4"/>
      <c r="LPG248" s="74"/>
      <c r="LPH248" s="42"/>
      <c r="LPI248" s="157"/>
      <c r="LPJ248" s="4"/>
      <c r="LPK248" s="74"/>
      <c r="LPL248" s="42"/>
      <c r="LPM248" s="157"/>
      <c r="LPN248" s="4"/>
      <c r="LPO248" s="74"/>
      <c r="LPP248" s="42"/>
      <c r="LPQ248" s="157"/>
      <c r="LPR248" s="4"/>
      <c r="LPS248" s="74"/>
      <c r="LPT248" s="42"/>
      <c r="LPU248" s="157"/>
      <c r="LPV248" s="4"/>
      <c r="LPW248" s="74"/>
      <c r="LPX248" s="42"/>
      <c r="LPY248" s="157"/>
      <c r="LPZ248" s="4"/>
      <c r="LQA248" s="74"/>
      <c r="LQB248" s="42"/>
      <c r="LQC248" s="157"/>
      <c r="LQD248" s="4"/>
      <c r="LQE248" s="74"/>
      <c r="LQF248" s="42"/>
      <c r="LQG248" s="157"/>
      <c r="LQH248" s="4"/>
      <c r="LQI248" s="74"/>
      <c r="LQJ248" s="42"/>
      <c r="LQK248" s="157"/>
      <c r="LQL248" s="4"/>
      <c r="LQM248" s="74"/>
      <c r="LQN248" s="42"/>
      <c r="LQO248" s="157"/>
      <c r="LQP248" s="4"/>
      <c r="LQQ248" s="74"/>
      <c r="LQR248" s="42"/>
      <c r="LQS248" s="157"/>
      <c r="LQT248" s="4"/>
      <c r="LQU248" s="74"/>
      <c r="LQV248" s="42"/>
      <c r="LQW248" s="157"/>
      <c r="LQX248" s="4"/>
      <c r="LQY248" s="74"/>
      <c r="LQZ248" s="42"/>
      <c r="LRA248" s="157"/>
      <c r="LRB248" s="4"/>
      <c r="LRC248" s="74"/>
      <c r="LRD248" s="42"/>
      <c r="LRE248" s="157"/>
      <c r="LRF248" s="4"/>
      <c r="LRG248" s="74"/>
      <c r="LRH248" s="42"/>
      <c r="LRI248" s="157"/>
      <c r="LRJ248" s="4"/>
      <c r="LRK248" s="74"/>
      <c r="LRL248" s="42"/>
      <c r="LRM248" s="157"/>
      <c r="LRN248" s="4"/>
      <c r="LRO248" s="74"/>
      <c r="LRP248" s="42"/>
      <c r="LRQ248" s="157"/>
      <c r="LRR248" s="4"/>
      <c r="LRS248" s="74"/>
      <c r="LRT248" s="42"/>
      <c r="LRU248" s="157"/>
      <c r="LRV248" s="4"/>
      <c r="LRW248" s="74"/>
      <c r="LRX248" s="42"/>
      <c r="LRY248" s="157"/>
      <c r="LRZ248" s="4"/>
      <c r="LSA248" s="74"/>
      <c r="LSB248" s="42"/>
      <c r="LSC248" s="157"/>
      <c r="LSD248" s="4"/>
      <c r="LSE248" s="74"/>
      <c r="LSF248" s="42"/>
      <c r="LSG248" s="157"/>
      <c r="LSH248" s="4"/>
      <c r="LSI248" s="74"/>
      <c r="LSJ248" s="42"/>
      <c r="LSK248" s="157"/>
      <c r="LSL248" s="4"/>
      <c r="LSM248" s="74"/>
      <c r="LSN248" s="42"/>
      <c r="LSO248" s="157"/>
      <c r="LSP248" s="4"/>
      <c r="LSQ248" s="74"/>
      <c r="LSR248" s="42"/>
      <c r="LSS248" s="157"/>
      <c r="LST248" s="4"/>
      <c r="LSU248" s="74"/>
      <c r="LSV248" s="42"/>
      <c r="LSW248" s="157"/>
      <c r="LSX248" s="4"/>
      <c r="LSY248" s="74"/>
      <c r="LSZ248" s="42"/>
      <c r="LTA248" s="157"/>
      <c r="LTB248" s="4"/>
      <c r="LTC248" s="74"/>
      <c r="LTD248" s="42"/>
      <c r="LTE248" s="157"/>
      <c r="LTF248" s="4"/>
      <c r="LTG248" s="74"/>
      <c r="LTH248" s="42"/>
      <c r="LTI248" s="157"/>
      <c r="LTJ248" s="4"/>
      <c r="LTK248" s="74"/>
      <c r="LTL248" s="42"/>
      <c r="LTM248" s="157"/>
      <c r="LTN248" s="4"/>
      <c r="LTO248" s="74"/>
      <c r="LTP248" s="42"/>
      <c r="LTQ248" s="157"/>
      <c r="LTR248" s="4"/>
      <c r="LTS248" s="74"/>
      <c r="LTT248" s="42"/>
      <c r="LTU248" s="157"/>
      <c r="LTV248" s="4"/>
      <c r="LTW248" s="74"/>
      <c r="LTX248" s="42"/>
      <c r="LTY248" s="157"/>
      <c r="LTZ248" s="4"/>
      <c r="LUA248" s="74"/>
      <c r="LUB248" s="42"/>
      <c r="LUC248" s="157"/>
      <c r="LUD248" s="4"/>
      <c r="LUE248" s="74"/>
      <c r="LUF248" s="42"/>
      <c r="LUG248" s="157"/>
      <c r="LUH248" s="4"/>
      <c r="LUI248" s="74"/>
      <c r="LUJ248" s="42"/>
      <c r="LUK248" s="157"/>
      <c r="LUL248" s="4"/>
      <c r="LUM248" s="74"/>
      <c r="LUN248" s="42"/>
      <c r="LUO248" s="157"/>
      <c r="LUP248" s="4"/>
      <c r="LUQ248" s="74"/>
      <c r="LUR248" s="42"/>
      <c r="LUS248" s="157"/>
      <c r="LUT248" s="4"/>
      <c r="LUU248" s="74"/>
      <c r="LUV248" s="42"/>
      <c r="LUW248" s="157"/>
      <c r="LUX248" s="4"/>
      <c r="LUY248" s="74"/>
      <c r="LUZ248" s="42"/>
      <c r="LVA248" s="157"/>
      <c r="LVB248" s="4"/>
      <c r="LVC248" s="74"/>
      <c r="LVD248" s="42"/>
      <c r="LVE248" s="157"/>
      <c r="LVF248" s="4"/>
      <c r="LVG248" s="74"/>
      <c r="LVH248" s="42"/>
      <c r="LVI248" s="157"/>
      <c r="LVJ248" s="4"/>
      <c r="LVK248" s="74"/>
      <c r="LVL248" s="42"/>
      <c r="LVM248" s="157"/>
      <c r="LVN248" s="4"/>
      <c r="LVO248" s="74"/>
      <c r="LVP248" s="42"/>
      <c r="LVQ248" s="157"/>
      <c r="LVR248" s="4"/>
      <c r="LVS248" s="74"/>
      <c r="LVT248" s="42"/>
      <c r="LVU248" s="157"/>
      <c r="LVV248" s="4"/>
      <c r="LVW248" s="74"/>
      <c r="LVX248" s="42"/>
      <c r="LVY248" s="157"/>
      <c r="LVZ248" s="4"/>
      <c r="LWA248" s="74"/>
      <c r="LWB248" s="42"/>
      <c r="LWC248" s="157"/>
      <c r="LWD248" s="4"/>
      <c r="LWE248" s="74"/>
      <c r="LWF248" s="42"/>
      <c r="LWG248" s="157"/>
      <c r="LWH248" s="4"/>
      <c r="LWI248" s="74"/>
      <c r="LWJ248" s="42"/>
      <c r="LWK248" s="157"/>
      <c r="LWL248" s="4"/>
      <c r="LWM248" s="74"/>
      <c r="LWN248" s="42"/>
      <c r="LWO248" s="157"/>
      <c r="LWP248" s="4"/>
      <c r="LWQ248" s="74"/>
      <c r="LWR248" s="42"/>
      <c r="LWS248" s="157"/>
      <c r="LWT248" s="4"/>
      <c r="LWU248" s="74"/>
      <c r="LWV248" s="42"/>
      <c r="LWW248" s="157"/>
      <c r="LWX248" s="4"/>
      <c r="LWY248" s="74"/>
      <c r="LWZ248" s="42"/>
      <c r="LXA248" s="157"/>
      <c r="LXB248" s="4"/>
      <c r="LXC248" s="74"/>
      <c r="LXD248" s="42"/>
      <c r="LXE248" s="157"/>
      <c r="LXF248" s="4"/>
      <c r="LXG248" s="74"/>
      <c r="LXH248" s="42"/>
      <c r="LXI248" s="157"/>
      <c r="LXJ248" s="4"/>
      <c r="LXK248" s="74"/>
      <c r="LXL248" s="42"/>
      <c r="LXM248" s="157"/>
      <c r="LXN248" s="4"/>
      <c r="LXO248" s="74"/>
      <c r="LXP248" s="42"/>
      <c r="LXQ248" s="157"/>
      <c r="LXR248" s="4"/>
      <c r="LXS248" s="74"/>
      <c r="LXT248" s="42"/>
      <c r="LXU248" s="157"/>
      <c r="LXV248" s="4"/>
      <c r="LXW248" s="74"/>
      <c r="LXX248" s="42"/>
      <c r="LXY248" s="157"/>
      <c r="LXZ248" s="4"/>
      <c r="LYA248" s="74"/>
      <c r="LYB248" s="42"/>
      <c r="LYC248" s="157"/>
      <c r="LYD248" s="4"/>
      <c r="LYE248" s="74"/>
      <c r="LYF248" s="42"/>
      <c r="LYG248" s="157"/>
      <c r="LYH248" s="4"/>
      <c r="LYI248" s="74"/>
      <c r="LYJ248" s="42"/>
      <c r="LYK248" s="157"/>
      <c r="LYL248" s="4"/>
      <c r="LYM248" s="74"/>
      <c r="LYN248" s="42"/>
      <c r="LYO248" s="157"/>
      <c r="LYP248" s="4"/>
      <c r="LYQ248" s="74"/>
      <c r="LYR248" s="42"/>
      <c r="LYS248" s="157"/>
      <c r="LYT248" s="4"/>
      <c r="LYU248" s="74"/>
      <c r="LYV248" s="42"/>
      <c r="LYW248" s="157"/>
      <c r="LYX248" s="4"/>
      <c r="LYY248" s="74"/>
      <c r="LYZ248" s="42"/>
      <c r="LZA248" s="157"/>
      <c r="LZB248" s="4"/>
      <c r="LZC248" s="74"/>
      <c r="LZD248" s="42"/>
      <c r="LZE248" s="157"/>
      <c r="LZF248" s="4"/>
      <c r="LZG248" s="74"/>
      <c r="LZH248" s="42"/>
      <c r="LZI248" s="157"/>
      <c r="LZJ248" s="4"/>
      <c r="LZK248" s="74"/>
      <c r="LZL248" s="42"/>
      <c r="LZM248" s="157"/>
      <c r="LZN248" s="4"/>
      <c r="LZO248" s="74"/>
      <c r="LZP248" s="42"/>
      <c r="LZQ248" s="157"/>
      <c r="LZR248" s="4"/>
      <c r="LZS248" s="74"/>
      <c r="LZT248" s="42"/>
      <c r="LZU248" s="157"/>
      <c r="LZV248" s="4"/>
      <c r="LZW248" s="74"/>
      <c r="LZX248" s="42"/>
      <c r="LZY248" s="157"/>
      <c r="LZZ248" s="4"/>
      <c r="MAA248" s="74"/>
      <c r="MAB248" s="42"/>
      <c r="MAC248" s="157"/>
      <c r="MAD248" s="4"/>
      <c r="MAE248" s="74"/>
      <c r="MAF248" s="42"/>
      <c r="MAG248" s="157"/>
      <c r="MAH248" s="4"/>
      <c r="MAI248" s="74"/>
      <c r="MAJ248" s="42"/>
      <c r="MAK248" s="157"/>
      <c r="MAL248" s="4"/>
      <c r="MAM248" s="74"/>
      <c r="MAN248" s="42"/>
      <c r="MAO248" s="157"/>
      <c r="MAP248" s="4"/>
      <c r="MAQ248" s="74"/>
      <c r="MAR248" s="42"/>
      <c r="MAS248" s="157"/>
      <c r="MAT248" s="4"/>
      <c r="MAU248" s="74"/>
      <c r="MAV248" s="42"/>
      <c r="MAW248" s="157"/>
      <c r="MAX248" s="4"/>
      <c r="MAY248" s="74"/>
      <c r="MAZ248" s="42"/>
      <c r="MBA248" s="157"/>
      <c r="MBB248" s="4"/>
      <c r="MBC248" s="74"/>
      <c r="MBD248" s="42"/>
      <c r="MBE248" s="157"/>
      <c r="MBF248" s="4"/>
      <c r="MBG248" s="74"/>
      <c r="MBH248" s="42"/>
      <c r="MBI248" s="157"/>
      <c r="MBJ248" s="4"/>
      <c r="MBK248" s="74"/>
      <c r="MBL248" s="42"/>
      <c r="MBM248" s="157"/>
      <c r="MBN248" s="4"/>
      <c r="MBO248" s="74"/>
      <c r="MBP248" s="42"/>
      <c r="MBQ248" s="157"/>
      <c r="MBR248" s="4"/>
      <c r="MBS248" s="74"/>
      <c r="MBT248" s="42"/>
      <c r="MBU248" s="157"/>
      <c r="MBV248" s="4"/>
      <c r="MBW248" s="74"/>
      <c r="MBX248" s="42"/>
      <c r="MBY248" s="157"/>
      <c r="MBZ248" s="4"/>
      <c r="MCA248" s="74"/>
      <c r="MCB248" s="42"/>
      <c r="MCC248" s="157"/>
      <c r="MCD248" s="4"/>
      <c r="MCE248" s="74"/>
      <c r="MCF248" s="42"/>
      <c r="MCG248" s="157"/>
      <c r="MCH248" s="4"/>
      <c r="MCI248" s="74"/>
      <c r="MCJ248" s="42"/>
      <c r="MCK248" s="157"/>
      <c r="MCL248" s="4"/>
      <c r="MCM248" s="74"/>
      <c r="MCN248" s="42"/>
      <c r="MCO248" s="157"/>
      <c r="MCP248" s="4"/>
      <c r="MCQ248" s="74"/>
      <c r="MCR248" s="42"/>
      <c r="MCS248" s="157"/>
      <c r="MCT248" s="4"/>
      <c r="MCU248" s="74"/>
      <c r="MCV248" s="42"/>
      <c r="MCW248" s="157"/>
      <c r="MCX248" s="4"/>
      <c r="MCY248" s="74"/>
      <c r="MCZ248" s="42"/>
      <c r="MDA248" s="157"/>
      <c r="MDB248" s="4"/>
      <c r="MDC248" s="74"/>
      <c r="MDD248" s="42"/>
      <c r="MDE248" s="157"/>
      <c r="MDF248" s="4"/>
      <c r="MDG248" s="74"/>
      <c r="MDH248" s="42"/>
      <c r="MDI248" s="157"/>
      <c r="MDJ248" s="4"/>
      <c r="MDK248" s="74"/>
      <c r="MDL248" s="42"/>
      <c r="MDM248" s="157"/>
      <c r="MDN248" s="4"/>
      <c r="MDO248" s="74"/>
      <c r="MDP248" s="42"/>
      <c r="MDQ248" s="157"/>
      <c r="MDR248" s="4"/>
      <c r="MDS248" s="74"/>
      <c r="MDT248" s="42"/>
      <c r="MDU248" s="157"/>
      <c r="MDV248" s="4"/>
      <c r="MDW248" s="74"/>
      <c r="MDX248" s="42"/>
      <c r="MDY248" s="157"/>
      <c r="MDZ248" s="4"/>
      <c r="MEA248" s="74"/>
      <c r="MEB248" s="42"/>
      <c r="MEC248" s="157"/>
      <c r="MED248" s="4"/>
      <c r="MEE248" s="74"/>
      <c r="MEF248" s="42"/>
      <c r="MEG248" s="157"/>
      <c r="MEH248" s="4"/>
      <c r="MEI248" s="74"/>
      <c r="MEJ248" s="42"/>
      <c r="MEK248" s="157"/>
      <c r="MEL248" s="4"/>
      <c r="MEM248" s="74"/>
      <c r="MEN248" s="42"/>
      <c r="MEO248" s="157"/>
      <c r="MEP248" s="4"/>
      <c r="MEQ248" s="74"/>
      <c r="MER248" s="42"/>
      <c r="MES248" s="157"/>
      <c r="MET248" s="4"/>
      <c r="MEU248" s="74"/>
      <c r="MEV248" s="42"/>
      <c r="MEW248" s="157"/>
      <c r="MEX248" s="4"/>
      <c r="MEY248" s="74"/>
      <c r="MEZ248" s="42"/>
      <c r="MFA248" s="157"/>
      <c r="MFB248" s="4"/>
      <c r="MFC248" s="74"/>
      <c r="MFD248" s="42"/>
      <c r="MFE248" s="157"/>
      <c r="MFF248" s="4"/>
      <c r="MFG248" s="74"/>
      <c r="MFH248" s="42"/>
      <c r="MFI248" s="157"/>
      <c r="MFJ248" s="4"/>
      <c r="MFK248" s="74"/>
      <c r="MFL248" s="42"/>
      <c r="MFM248" s="157"/>
      <c r="MFN248" s="4"/>
      <c r="MFO248" s="74"/>
      <c r="MFP248" s="42"/>
      <c r="MFQ248" s="157"/>
      <c r="MFR248" s="4"/>
      <c r="MFS248" s="74"/>
      <c r="MFT248" s="42"/>
      <c r="MFU248" s="157"/>
      <c r="MFV248" s="4"/>
      <c r="MFW248" s="74"/>
      <c r="MFX248" s="42"/>
      <c r="MFY248" s="157"/>
      <c r="MFZ248" s="4"/>
      <c r="MGA248" s="74"/>
      <c r="MGB248" s="42"/>
      <c r="MGC248" s="157"/>
      <c r="MGD248" s="4"/>
      <c r="MGE248" s="74"/>
      <c r="MGF248" s="42"/>
      <c r="MGG248" s="157"/>
      <c r="MGH248" s="4"/>
      <c r="MGI248" s="74"/>
      <c r="MGJ248" s="42"/>
      <c r="MGK248" s="157"/>
      <c r="MGL248" s="4"/>
      <c r="MGM248" s="74"/>
      <c r="MGN248" s="42"/>
      <c r="MGO248" s="157"/>
      <c r="MGP248" s="4"/>
      <c r="MGQ248" s="74"/>
      <c r="MGR248" s="42"/>
      <c r="MGS248" s="157"/>
      <c r="MGT248" s="4"/>
      <c r="MGU248" s="74"/>
      <c r="MGV248" s="42"/>
      <c r="MGW248" s="157"/>
      <c r="MGX248" s="4"/>
      <c r="MGY248" s="74"/>
      <c r="MGZ248" s="42"/>
      <c r="MHA248" s="157"/>
      <c r="MHB248" s="4"/>
      <c r="MHC248" s="74"/>
      <c r="MHD248" s="42"/>
      <c r="MHE248" s="157"/>
      <c r="MHF248" s="4"/>
      <c r="MHG248" s="74"/>
      <c r="MHH248" s="42"/>
      <c r="MHI248" s="157"/>
      <c r="MHJ248" s="4"/>
      <c r="MHK248" s="74"/>
      <c r="MHL248" s="42"/>
      <c r="MHM248" s="157"/>
      <c r="MHN248" s="4"/>
      <c r="MHO248" s="74"/>
      <c r="MHP248" s="42"/>
      <c r="MHQ248" s="157"/>
      <c r="MHR248" s="4"/>
      <c r="MHS248" s="74"/>
      <c r="MHT248" s="42"/>
      <c r="MHU248" s="157"/>
      <c r="MHV248" s="4"/>
      <c r="MHW248" s="74"/>
      <c r="MHX248" s="42"/>
      <c r="MHY248" s="157"/>
      <c r="MHZ248" s="4"/>
      <c r="MIA248" s="74"/>
      <c r="MIB248" s="42"/>
      <c r="MIC248" s="157"/>
      <c r="MID248" s="4"/>
      <c r="MIE248" s="74"/>
      <c r="MIF248" s="42"/>
      <c r="MIG248" s="157"/>
      <c r="MIH248" s="4"/>
      <c r="MII248" s="74"/>
      <c r="MIJ248" s="42"/>
      <c r="MIK248" s="157"/>
      <c r="MIL248" s="4"/>
      <c r="MIM248" s="74"/>
      <c r="MIN248" s="42"/>
      <c r="MIO248" s="157"/>
      <c r="MIP248" s="4"/>
      <c r="MIQ248" s="74"/>
      <c r="MIR248" s="42"/>
      <c r="MIS248" s="157"/>
      <c r="MIT248" s="4"/>
      <c r="MIU248" s="74"/>
      <c r="MIV248" s="42"/>
      <c r="MIW248" s="157"/>
      <c r="MIX248" s="4"/>
      <c r="MIY248" s="74"/>
      <c r="MIZ248" s="42"/>
      <c r="MJA248" s="157"/>
      <c r="MJB248" s="4"/>
      <c r="MJC248" s="74"/>
      <c r="MJD248" s="42"/>
      <c r="MJE248" s="157"/>
      <c r="MJF248" s="4"/>
      <c r="MJG248" s="74"/>
      <c r="MJH248" s="42"/>
      <c r="MJI248" s="157"/>
      <c r="MJJ248" s="4"/>
      <c r="MJK248" s="74"/>
      <c r="MJL248" s="42"/>
      <c r="MJM248" s="157"/>
      <c r="MJN248" s="4"/>
      <c r="MJO248" s="74"/>
      <c r="MJP248" s="42"/>
      <c r="MJQ248" s="157"/>
      <c r="MJR248" s="4"/>
      <c r="MJS248" s="74"/>
      <c r="MJT248" s="42"/>
      <c r="MJU248" s="157"/>
      <c r="MJV248" s="4"/>
      <c r="MJW248" s="74"/>
      <c r="MJX248" s="42"/>
      <c r="MJY248" s="157"/>
      <c r="MJZ248" s="4"/>
      <c r="MKA248" s="74"/>
      <c r="MKB248" s="42"/>
      <c r="MKC248" s="157"/>
      <c r="MKD248" s="4"/>
      <c r="MKE248" s="74"/>
      <c r="MKF248" s="42"/>
      <c r="MKG248" s="157"/>
      <c r="MKH248" s="4"/>
      <c r="MKI248" s="74"/>
      <c r="MKJ248" s="42"/>
      <c r="MKK248" s="157"/>
      <c r="MKL248" s="4"/>
      <c r="MKM248" s="74"/>
      <c r="MKN248" s="42"/>
      <c r="MKO248" s="157"/>
      <c r="MKP248" s="4"/>
      <c r="MKQ248" s="74"/>
      <c r="MKR248" s="42"/>
      <c r="MKS248" s="157"/>
      <c r="MKT248" s="4"/>
      <c r="MKU248" s="74"/>
      <c r="MKV248" s="42"/>
      <c r="MKW248" s="157"/>
      <c r="MKX248" s="4"/>
      <c r="MKY248" s="74"/>
      <c r="MKZ248" s="42"/>
      <c r="MLA248" s="157"/>
      <c r="MLB248" s="4"/>
      <c r="MLC248" s="74"/>
      <c r="MLD248" s="42"/>
      <c r="MLE248" s="157"/>
      <c r="MLF248" s="4"/>
      <c r="MLG248" s="74"/>
      <c r="MLH248" s="42"/>
      <c r="MLI248" s="157"/>
      <c r="MLJ248" s="4"/>
      <c r="MLK248" s="74"/>
      <c r="MLL248" s="42"/>
      <c r="MLM248" s="157"/>
      <c r="MLN248" s="4"/>
      <c r="MLO248" s="74"/>
      <c r="MLP248" s="42"/>
      <c r="MLQ248" s="157"/>
      <c r="MLR248" s="4"/>
      <c r="MLS248" s="74"/>
      <c r="MLT248" s="42"/>
      <c r="MLU248" s="157"/>
      <c r="MLV248" s="4"/>
      <c r="MLW248" s="74"/>
      <c r="MLX248" s="42"/>
      <c r="MLY248" s="157"/>
      <c r="MLZ248" s="4"/>
      <c r="MMA248" s="74"/>
      <c r="MMB248" s="42"/>
      <c r="MMC248" s="157"/>
      <c r="MMD248" s="4"/>
      <c r="MME248" s="74"/>
      <c r="MMF248" s="42"/>
      <c r="MMG248" s="157"/>
      <c r="MMH248" s="4"/>
      <c r="MMI248" s="74"/>
      <c r="MMJ248" s="42"/>
      <c r="MMK248" s="157"/>
      <c r="MML248" s="4"/>
      <c r="MMM248" s="74"/>
      <c r="MMN248" s="42"/>
      <c r="MMO248" s="157"/>
      <c r="MMP248" s="4"/>
      <c r="MMQ248" s="74"/>
      <c r="MMR248" s="42"/>
      <c r="MMS248" s="157"/>
      <c r="MMT248" s="4"/>
      <c r="MMU248" s="74"/>
      <c r="MMV248" s="42"/>
      <c r="MMW248" s="157"/>
      <c r="MMX248" s="4"/>
      <c r="MMY248" s="74"/>
      <c r="MMZ248" s="42"/>
      <c r="MNA248" s="157"/>
      <c r="MNB248" s="4"/>
      <c r="MNC248" s="74"/>
      <c r="MND248" s="42"/>
      <c r="MNE248" s="157"/>
      <c r="MNF248" s="4"/>
      <c r="MNG248" s="74"/>
      <c r="MNH248" s="42"/>
      <c r="MNI248" s="157"/>
      <c r="MNJ248" s="4"/>
      <c r="MNK248" s="74"/>
      <c r="MNL248" s="42"/>
      <c r="MNM248" s="157"/>
      <c r="MNN248" s="4"/>
      <c r="MNO248" s="74"/>
      <c r="MNP248" s="42"/>
      <c r="MNQ248" s="157"/>
      <c r="MNR248" s="4"/>
      <c r="MNS248" s="74"/>
      <c r="MNT248" s="42"/>
      <c r="MNU248" s="157"/>
      <c r="MNV248" s="4"/>
      <c r="MNW248" s="74"/>
      <c r="MNX248" s="42"/>
      <c r="MNY248" s="157"/>
      <c r="MNZ248" s="4"/>
      <c r="MOA248" s="74"/>
      <c r="MOB248" s="42"/>
      <c r="MOC248" s="157"/>
      <c r="MOD248" s="4"/>
      <c r="MOE248" s="74"/>
      <c r="MOF248" s="42"/>
      <c r="MOG248" s="157"/>
      <c r="MOH248" s="4"/>
      <c r="MOI248" s="74"/>
      <c r="MOJ248" s="42"/>
      <c r="MOK248" s="157"/>
      <c r="MOL248" s="4"/>
      <c r="MOM248" s="74"/>
      <c r="MON248" s="42"/>
      <c r="MOO248" s="157"/>
      <c r="MOP248" s="4"/>
      <c r="MOQ248" s="74"/>
      <c r="MOR248" s="42"/>
      <c r="MOS248" s="157"/>
      <c r="MOT248" s="4"/>
      <c r="MOU248" s="74"/>
      <c r="MOV248" s="42"/>
      <c r="MOW248" s="157"/>
      <c r="MOX248" s="4"/>
      <c r="MOY248" s="74"/>
      <c r="MOZ248" s="42"/>
      <c r="MPA248" s="157"/>
      <c r="MPB248" s="4"/>
      <c r="MPC248" s="74"/>
      <c r="MPD248" s="42"/>
      <c r="MPE248" s="157"/>
      <c r="MPF248" s="4"/>
      <c r="MPG248" s="74"/>
      <c r="MPH248" s="42"/>
      <c r="MPI248" s="157"/>
      <c r="MPJ248" s="4"/>
      <c r="MPK248" s="74"/>
      <c r="MPL248" s="42"/>
      <c r="MPM248" s="157"/>
      <c r="MPN248" s="4"/>
      <c r="MPO248" s="74"/>
      <c r="MPP248" s="42"/>
      <c r="MPQ248" s="157"/>
      <c r="MPR248" s="4"/>
      <c r="MPS248" s="74"/>
      <c r="MPT248" s="42"/>
      <c r="MPU248" s="157"/>
      <c r="MPV248" s="4"/>
      <c r="MPW248" s="74"/>
      <c r="MPX248" s="42"/>
      <c r="MPY248" s="157"/>
      <c r="MPZ248" s="4"/>
      <c r="MQA248" s="74"/>
      <c r="MQB248" s="42"/>
      <c r="MQC248" s="157"/>
      <c r="MQD248" s="4"/>
      <c r="MQE248" s="74"/>
      <c r="MQF248" s="42"/>
      <c r="MQG248" s="157"/>
      <c r="MQH248" s="4"/>
      <c r="MQI248" s="74"/>
      <c r="MQJ248" s="42"/>
      <c r="MQK248" s="157"/>
      <c r="MQL248" s="4"/>
      <c r="MQM248" s="74"/>
      <c r="MQN248" s="42"/>
      <c r="MQO248" s="157"/>
      <c r="MQP248" s="4"/>
      <c r="MQQ248" s="74"/>
      <c r="MQR248" s="42"/>
      <c r="MQS248" s="157"/>
      <c r="MQT248" s="4"/>
      <c r="MQU248" s="74"/>
      <c r="MQV248" s="42"/>
      <c r="MQW248" s="157"/>
      <c r="MQX248" s="4"/>
      <c r="MQY248" s="74"/>
      <c r="MQZ248" s="42"/>
      <c r="MRA248" s="157"/>
      <c r="MRB248" s="4"/>
      <c r="MRC248" s="74"/>
      <c r="MRD248" s="42"/>
      <c r="MRE248" s="157"/>
      <c r="MRF248" s="4"/>
      <c r="MRG248" s="74"/>
      <c r="MRH248" s="42"/>
      <c r="MRI248" s="157"/>
      <c r="MRJ248" s="4"/>
      <c r="MRK248" s="74"/>
      <c r="MRL248" s="42"/>
      <c r="MRM248" s="157"/>
      <c r="MRN248" s="4"/>
      <c r="MRO248" s="74"/>
      <c r="MRP248" s="42"/>
      <c r="MRQ248" s="157"/>
      <c r="MRR248" s="4"/>
      <c r="MRS248" s="74"/>
      <c r="MRT248" s="42"/>
      <c r="MRU248" s="157"/>
      <c r="MRV248" s="4"/>
      <c r="MRW248" s="74"/>
      <c r="MRX248" s="42"/>
      <c r="MRY248" s="157"/>
      <c r="MRZ248" s="4"/>
      <c r="MSA248" s="74"/>
      <c r="MSB248" s="42"/>
      <c r="MSC248" s="157"/>
      <c r="MSD248" s="4"/>
      <c r="MSE248" s="74"/>
      <c r="MSF248" s="42"/>
      <c r="MSG248" s="157"/>
      <c r="MSH248" s="4"/>
      <c r="MSI248" s="74"/>
      <c r="MSJ248" s="42"/>
      <c r="MSK248" s="157"/>
      <c r="MSL248" s="4"/>
      <c r="MSM248" s="74"/>
      <c r="MSN248" s="42"/>
      <c r="MSO248" s="157"/>
      <c r="MSP248" s="4"/>
      <c r="MSQ248" s="74"/>
      <c r="MSR248" s="42"/>
      <c r="MSS248" s="157"/>
      <c r="MST248" s="4"/>
      <c r="MSU248" s="74"/>
      <c r="MSV248" s="42"/>
      <c r="MSW248" s="157"/>
      <c r="MSX248" s="4"/>
      <c r="MSY248" s="74"/>
      <c r="MSZ248" s="42"/>
      <c r="MTA248" s="157"/>
      <c r="MTB248" s="4"/>
      <c r="MTC248" s="74"/>
      <c r="MTD248" s="42"/>
      <c r="MTE248" s="157"/>
      <c r="MTF248" s="4"/>
      <c r="MTG248" s="74"/>
      <c r="MTH248" s="42"/>
      <c r="MTI248" s="157"/>
      <c r="MTJ248" s="4"/>
      <c r="MTK248" s="74"/>
      <c r="MTL248" s="42"/>
      <c r="MTM248" s="157"/>
      <c r="MTN248" s="4"/>
      <c r="MTO248" s="74"/>
      <c r="MTP248" s="42"/>
      <c r="MTQ248" s="157"/>
      <c r="MTR248" s="4"/>
      <c r="MTS248" s="74"/>
      <c r="MTT248" s="42"/>
      <c r="MTU248" s="157"/>
      <c r="MTV248" s="4"/>
      <c r="MTW248" s="74"/>
      <c r="MTX248" s="42"/>
      <c r="MTY248" s="157"/>
      <c r="MTZ248" s="4"/>
      <c r="MUA248" s="74"/>
      <c r="MUB248" s="42"/>
      <c r="MUC248" s="157"/>
      <c r="MUD248" s="4"/>
      <c r="MUE248" s="74"/>
      <c r="MUF248" s="42"/>
      <c r="MUG248" s="157"/>
      <c r="MUH248" s="4"/>
      <c r="MUI248" s="74"/>
      <c r="MUJ248" s="42"/>
      <c r="MUK248" s="157"/>
      <c r="MUL248" s="4"/>
      <c r="MUM248" s="74"/>
      <c r="MUN248" s="42"/>
      <c r="MUO248" s="157"/>
      <c r="MUP248" s="4"/>
      <c r="MUQ248" s="74"/>
      <c r="MUR248" s="42"/>
      <c r="MUS248" s="157"/>
      <c r="MUT248" s="4"/>
      <c r="MUU248" s="74"/>
      <c r="MUV248" s="42"/>
      <c r="MUW248" s="157"/>
      <c r="MUX248" s="4"/>
      <c r="MUY248" s="74"/>
      <c r="MUZ248" s="42"/>
      <c r="MVA248" s="157"/>
      <c r="MVB248" s="4"/>
      <c r="MVC248" s="74"/>
      <c r="MVD248" s="42"/>
      <c r="MVE248" s="157"/>
      <c r="MVF248" s="4"/>
      <c r="MVG248" s="74"/>
      <c r="MVH248" s="42"/>
      <c r="MVI248" s="157"/>
      <c r="MVJ248" s="4"/>
      <c r="MVK248" s="74"/>
      <c r="MVL248" s="42"/>
      <c r="MVM248" s="157"/>
      <c r="MVN248" s="4"/>
      <c r="MVO248" s="74"/>
      <c r="MVP248" s="42"/>
      <c r="MVQ248" s="157"/>
      <c r="MVR248" s="4"/>
      <c r="MVS248" s="74"/>
      <c r="MVT248" s="42"/>
      <c r="MVU248" s="157"/>
      <c r="MVV248" s="4"/>
      <c r="MVW248" s="74"/>
      <c r="MVX248" s="42"/>
      <c r="MVY248" s="157"/>
      <c r="MVZ248" s="4"/>
      <c r="MWA248" s="74"/>
      <c r="MWB248" s="42"/>
      <c r="MWC248" s="157"/>
      <c r="MWD248" s="4"/>
      <c r="MWE248" s="74"/>
      <c r="MWF248" s="42"/>
      <c r="MWG248" s="157"/>
      <c r="MWH248" s="4"/>
      <c r="MWI248" s="74"/>
      <c r="MWJ248" s="42"/>
      <c r="MWK248" s="157"/>
      <c r="MWL248" s="4"/>
      <c r="MWM248" s="74"/>
      <c r="MWN248" s="42"/>
      <c r="MWO248" s="157"/>
      <c r="MWP248" s="4"/>
      <c r="MWQ248" s="74"/>
      <c r="MWR248" s="42"/>
      <c r="MWS248" s="157"/>
      <c r="MWT248" s="4"/>
      <c r="MWU248" s="74"/>
      <c r="MWV248" s="42"/>
      <c r="MWW248" s="157"/>
      <c r="MWX248" s="4"/>
      <c r="MWY248" s="74"/>
      <c r="MWZ248" s="42"/>
      <c r="MXA248" s="157"/>
      <c r="MXB248" s="4"/>
      <c r="MXC248" s="74"/>
      <c r="MXD248" s="42"/>
      <c r="MXE248" s="157"/>
      <c r="MXF248" s="4"/>
      <c r="MXG248" s="74"/>
      <c r="MXH248" s="42"/>
      <c r="MXI248" s="157"/>
      <c r="MXJ248" s="4"/>
      <c r="MXK248" s="74"/>
      <c r="MXL248" s="42"/>
      <c r="MXM248" s="157"/>
      <c r="MXN248" s="4"/>
      <c r="MXO248" s="74"/>
      <c r="MXP248" s="42"/>
      <c r="MXQ248" s="157"/>
      <c r="MXR248" s="4"/>
      <c r="MXS248" s="74"/>
      <c r="MXT248" s="42"/>
      <c r="MXU248" s="157"/>
      <c r="MXV248" s="4"/>
      <c r="MXW248" s="74"/>
      <c r="MXX248" s="42"/>
      <c r="MXY248" s="157"/>
      <c r="MXZ248" s="4"/>
      <c r="MYA248" s="74"/>
      <c r="MYB248" s="42"/>
      <c r="MYC248" s="157"/>
      <c r="MYD248" s="4"/>
      <c r="MYE248" s="74"/>
      <c r="MYF248" s="42"/>
      <c r="MYG248" s="157"/>
      <c r="MYH248" s="4"/>
      <c r="MYI248" s="74"/>
      <c r="MYJ248" s="42"/>
      <c r="MYK248" s="157"/>
      <c r="MYL248" s="4"/>
      <c r="MYM248" s="74"/>
      <c r="MYN248" s="42"/>
      <c r="MYO248" s="157"/>
      <c r="MYP248" s="4"/>
      <c r="MYQ248" s="74"/>
      <c r="MYR248" s="42"/>
      <c r="MYS248" s="157"/>
      <c r="MYT248" s="4"/>
      <c r="MYU248" s="74"/>
      <c r="MYV248" s="42"/>
      <c r="MYW248" s="157"/>
      <c r="MYX248" s="4"/>
      <c r="MYY248" s="74"/>
      <c r="MYZ248" s="42"/>
      <c r="MZA248" s="157"/>
      <c r="MZB248" s="4"/>
      <c r="MZC248" s="74"/>
      <c r="MZD248" s="42"/>
      <c r="MZE248" s="157"/>
      <c r="MZF248" s="4"/>
      <c r="MZG248" s="74"/>
      <c r="MZH248" s="42"/>
      <c r="MZI248" s="157"/>
      <c r="MZJ248" s="4"/>
      <c r="MZK248" s="74"/>
      <c r="MZL248" s="42"/>
      <c r="MZM248" s="157"/>
      <c r="MZN248" s="4"/>
      <c r="MZO248" s="74"/>
      <c r="MZP248" s="42"/>
      <c r="MZQ248" s="157"/>
      <c r="MZR248" s="4"/>
      <c r="MZS248" s="74"/>
      <c r="MZT248" s="42"/>
      <c r="MZU248" s="157"/>
      <c r="MZV248" s="4"/>
      <c r="MZW248" s="74"/>
      <c r="MZX248" s="42"/>
      <c r="MZY248" s="157"/>
      <c r="MZZ248" s="4"/>
      <c r="NAA248" s="74"/>
      <c r="NAB248" s="42"/>
      <c r="NAC248" s="157"/>
      <c r="NAD248" s="4"/>
      <c r="NAE248" s="74"/>
      <c r="NAF248" s="42"/>
      <c r="NAG248" s="157"/>
      <c r="NAH248" s="4"/>
      <c r="NAI248" s="74"/>
      <c r="NAJ248" s="42"/>
      <c r="NAK248" s="157"/>
      <c r="NAL248" s="4"/>
      <c r="NAM248" s="74"/>
      <c r="NAN248" s="42"/>
      <c r="NAO248" s="157"/>
      <c r="NAP248" s="4"/>
      <c r="NAQ248" s="74"/>
      <c r="NAR248" s="42"/>
      <c r="NAS248" s="157"/>
      <c r="NAT248" s="4"/>
      <c r="NAU248" s="74"/>
      <c r="NAV248" s="42"/>
      <c r="NAW248" s="157"/>
      <c r="NAX248" s="4"/>
      <c r="NAY248" s="74"/>
      <c r="NAZ248" s="42"/>
      <c r="NBA248" s="157"/>
      <c r="NBB248" s="4"/>
      <c r="NBC248" s="74"/>
      <c r="NBD248" s="42"/>
      <c r="NBE248" s="157"/>
      <c r="NBF248" s="4"/>
      <c r="NBG248" s="74"/>
      <c r="NBH248" s="42"/>
      <c r="NBI248" s="157"/>
      <c r="NBJ248" s="4"/>
      <c r="NBK248" s="74"/>
      <c r="NBL248" s="42"/>
      <c r="NBM248" s="157"/>
      <c r="NBN248" s="4"/>
      <c r="NBO248" s="74"/>
      <c r="NBP248" s="42"/>
      <c r="NBQ248" s="157"/>
      <c r="NBR248" s="4"/>
      <c r="NBS248" s="74"/>
      <c r="NBT248" s="42"/>
      <c r="NBU248" s="157"/>
      <c r="NBV248" s="4"/>
      <c r="NBW248" s="74"/>
      <c r="NBX248" s="42"/>
      <c r="NBY248" s="157"/>
      <c r="NBZ248" s="4"/>
      <c r="NCA248" s="74"/>
      <c r="NCB248" s="42"/>
      <c r="NCC248" s="157"/>
      <c r="NCD248" s="4"/>
      <c r="NCE248" s="74"/>
      <c r="NCF248" s="42"/>
      <c r="NCG248" s="157"/>
      <c r="NCH248" s="4"/>
      <c r="NCI248" s="74"/>
      <c r="NCJ248" s="42"/>
      <c r="NCK248" s="157"/>
      <c r="NCL248" s="4"/>
      <c r="NCM248" s="74"/>
      <c r="NCN248" s="42"/>
      <c r="NCO248" s="157"/>
      <c r="NCP248" s="4"/>
      <c r="NCQ248" s="74"/>
      <c r="NCR248" s="42"/>
      <c r="NCS248" s="157"/>
      <c r="NCT248" s="4"/>
      <c r="NCU248" s="74"/>
      <c r="NCV248" s="42"/>
      <c r="NCW248" s="157"/>
      <c r="NCX248" s="4"/>
      <c r="NCY248" s="74"/>
      <c r="NCZ248" s="42"/>
      <c r="NDA248" s="157"/>
      <c r="NDB248" s="4"/>
      <c r="NDC248" s="74"/>
      <c r="NDD248" s="42"/>
      <c r="NDE248" s="157"/>
      <c r="NDF248" s="4"/>
      <c r="NDG248" s="74"/>
      <c r="NDH248" s="42"/>
      <c r="NDI248" s="157"/>
      <c r="NDJ248" s="4"/>
      <c r="NDK248" s="74"/>
      <c r="NDL248" s="42"/>
      <c r="NDM248" s="157"/>
      <c r="NDN248" s="4"/>
      <c r="NDO248" s="74"/>
      <c r="NDP248" s="42"/>
      <c r="NDQ248" s="157"/>
      <c r="NDR248" s="4"/>
      <c r="NDS248" s="74"/>
      <c r="NDT248" s="42"/>
      <c r="NDU248" s="157"/>
      <c r="NDV248" s="4"/>
      <c r="NDW248" s="74"/>
      <c r="NDX248" s="42"/>
      <c r="NDY248" s="157"/>
      <c r="NDZ248" s="4"/>
      <c r="NEA248" s="74"/>
      <c r="NEB248" s="42"/>
      <c r="NEC248" s="157"/>
      <c r="NED248" s="4"/>
      <c r="NEE248" s="74"/>
      <c r="NEF248" s="42"/>
      <c r="NEG248" s="157"/>
      <c r="NEH248" s="4"/>
      <c r="NEI248" s="74"/>
      <c r="NEJ248" s="42"/>
      <c r="NEK248" s="157"/>
      <c r="NEL248" s="4"/>
      <c r="NEM248" s="74"/>
      <c r="NEN248" s="42"/>
      <c r="NEO248" s="157"/>
      <c r="NEP248" s="4"/>
      <c r="NEQ248" s="74"/>
      <c r="NER248" s="42"/>
      <c r="NES248" s="157"/>
      <c r="NET248" s="4"/>
      <c r="NEU248" s="74"/>
      <c r="NEV248" s="42"/>
      <c r="NEW248" s="157"/>
      <c r="NEX248" s="4"/>
      <c r="NEY248" s="74"/>
      <c r="NEZ248" s="42"/>
      <c r="NFA248" s="157"/>
      <c r="NFB248" s="4"/>
      <c r="NFC248" s="74"/>
      <c r="NFD248" s="42"/>
      <c r="NFE248" s="157"/>
      <c r="NFF248" s="4"/>
      <c r="NFG248" s="74"/>
      <c r="NFH248" s="42"/>
      <c r="NFI248" s="157"/>
      <c r="NFJ248" s="4"/>
      <c r="NFK248" s="74"/>
      <c r="NFL248" s="42"/>
      <c r="NFM248" s="157"/>
      <c r="NFN248" s="4"/>
      <c r="NFO248" s="74"/>
      <c r="NFP248" s="42"/>
      <c r="NFQ248" s="157"/>
      <c r="NFR248" s="4"/>
      <c r="NFS248" s="74"/>
      <c r="NFT248" s="42"/>
      <c r="NFU248" s="157"/>
      <c r="NFV248" s="4"/>
      <c r="NFW248" s="74"/>
      <c r="NFX248" s="42"/>
      <c r="NFY248" s="157"/>
      <c r="NFZ248" s="4"/>
      <c r="NGA248" s="74"/>
      <c r="NGB248" s="42"/>
      <c r="NGC248" s="157"/>
      <c r="NGD248" s="4"/>
      <c r="NGE248" s="74"/>
      <c r="NGF248" s="42"/>
      <c r="NGG248" s="157"/>
      <c r="NGH248" s="4"/>
      <c r="NGI248" s="74"/>
      <c r="NGJ248" s="42"/>
      <c r="NGK248" s="157"/>
      <c r="NGL248" s="4"/>
      <c r="NGM248" s="74"/>
      <c r="NGN248" s="42"/>
      <c r="NGO248" s="157"/>
      <c r="NGP248" s="4"/>
      <c r="NGQ248" s="74"/>
      <c r="NGR248" s="42"/>
      <c r="NGS248" s="157"/>
      <c r="NGT248" s="4"/>
      <c r="NGU248" s="74"/>
      <c r="NGV248" s="42"/>
      <c r="NGW248" s="157"/>
      <c r="NGX248" s="4"/>
      <c r="NGY248" s="74"/>
      <c r="NGZ248" s="42"/>
      <c r="NHA248" s="157"/>
      <c r="NHB248" s="4"/>
      <c r="NHC248" s="74"/>
      <c r="NHD248" s="42"/>
      <c r="NHE248" s="157"/>
      <c r="NHF248" s="4"/>
      <c r="NHG248" s="74"/>
      <c r="NHH248" s="42"/>
      <c r="NHI248" s="157"/>
      <c r="NHJ248" s="4"/>
      <c r="NHK248" s="74"/>
      <c r="NHL248" s="42"/>
      <c r="NHM248" s="157"/>
      <c r="NHN248" s="4"/>
      <c r="NHO248" s="74"/>
      <c r="NHP248" s="42"/>
      <c r="NHQ248" s="157"/>
      <c r="NHR248" s="4"/>
      <c r="NHS248" s="74"/>
      <c r="NHT248" s="42"/>
      <c r="NHU248" s="157"/>
      <c r="NHV248" s="4"/>
      <c r="NHW248" s="74"/>
      <c r="NHX248" s="42"/>
      <c r="NHY248" s="157"/>
      <c r="NHZ248" s="4"/>
      <c r="NIA248" s="74"/>
      <c r="NIB248" s="42"/>
      <c r="NIC248" s="157"/>
      <c r="NID248" s="4"/>
      <c r="NIE248" s="74"/>
      <c r="NIF248" s="42"/>
      <c r="NIG248" s="157"/>
      <c r="NIH248" s="4"/>
      <c r="NII248" s="74"/>
      <c r="NIJ248" s="42"/>
      <c r="NIK248" s="157"/>
      <c r="NIL248" s="4"/>
      <c r="NIM248" s="74"/>
      <c r="NIN248" s="42"/>
      <c r="NIO248" s="157"/>
      <c r="NIP248" s="4"/>
      <c r="NIQ248" s="74"/>
      <c r="NIR248" s="42"/>
      <c r="NIS248" s="157"/>
      <c r="NIT248" s="4"/>
      <c r="NIU248" s="74"/>
      <c r="NIV248" s="42"/>
      <c r="NIW248" s="157"/>
      <c r="NIX248" s="4"/>
      <c r="NIY248" s="74"/>
      <c r="NIZ248" s="42"/>
      <c r="NJA248" s="157"/>
      <c r="NJB248" s="4"/>
      <c r="NJC248" s="74"/>
      <c r="NJD248" s="42"/>
      <c r="NJE248" s="157"/>
      <c r="NJF248" s="4"/>
      <c r="NJG248" s="74"/>
      <c r="NJH248" s="42"/>
      <c r="NJI248" s="157"/>
      <c r="NJJ248" s="4"/>
      <c r="NJK248" s="74"/>
      <c r="NJL248" s="42"/>
      <c r="NJM248" s="157"/>
      <c r="NJN248" s="4"/>
      <c r="NJO248" s="74"/>
      <c r="NJP248" s="42"/>
      <c r="NJQ248" s="157"/>
      <c r="NJR248" s="4"/>
      <c r="NJS248" s="74"/>
      <c r="NJT248" s="42"/>
      <c r="NJU248" s="157"/>
      <c r="NJV248" s="4"/>
      <c r="NJW248" s="74"/>
      <c r="NJX248" s="42"/>
      <c r="NJY248" s="157"/>
      <c r="NJZ248" s="4"/>
      <c r="NKA248" s="74"/>
      <c r="NKB248" s="42"/>
      <c r="NKC248" s="157"/>
      <c r="NKD248" s="4"/>
      <c r="NKE248" s="74"/>
      <c r="NKF248" s="42"/>
      <c r="NKG248" s="157"/>
      <c r="NKH248" s="4"/>
      <c r="NKI248" s="74"/>
      <c r="NKJ248" s="42"/>
      <c r="NKK248" s="157"/>
      <c r="NKL248" s="4"/>
      <c r="NKM248" s="74"/>
      <c r="NKN248" s="42"/>
      <c r="NKO248" s="157"/>
      <c r="NKP248" s="4"/>
      <c r="NKQ248" s="74"/>
      <c r="NKR248" s="42"/>
      <c r="NKS248" s="157"/>
      <c r="NKT248" s="4"/>
      <c r="NKU248" s="74"/>
      <c r="NKV248" s="42"/>
      <c r="NKW248" s="157"/>
      <c r="NKX248" s="4"/>
      <c r="NKY248" s="74"/>
      <c r="NKZ248" s="42"/>
      <c r="NLA248" s="157"/>
      <c r="NLB248" s="4"/>
      <c r="NLC248" s="74"/>
      <c r="NLD248" s="42"/>
      <c r="NLE248" s="157"/>
      <c r="NLF248" s="4"/>
      <c r="NLG248" s="74"/>
      <c r="NLH248" s="42"/>
      <c r="NLI248" s="157"/>
      <c r="NLJ248" s="4"/>
      <c r="NLK248" s="74"/>
      <c r="NLL248" s="42"/>
      <c r="NLM248" s="157"/>
      <c r="NLN248" s="4"/>
      <c r="NLO248" s="74"/>
      <c r="NLP248" s="42"/>
      <c r="NLQ248" s="157"/>
      <c r="NLR248" s="4"/>
      <c r="NLS248" s="74"/>
      <c r="NLT248" s="42"/>
      <c r="NLU248" s="157"/>
      <c r="NLV248" s="4"/>
      <c r="NLW248" s="74"/>
      <c r="NLX248" s="42"/>
      <c r="NLY248" s="157"/>
      <c r="NLZ248" s="4"/>
      <c r="NMA248" s="74"/>
      <c r="NMB248" s="42"/>
      <c r="NMC248" s="157"/>
      <c r="NMD248" s="4"/>
      <c r="NME248" s="74"/>
      <c r="NMF248" s="42"/>
      <c r="NMG248" s="157"/>
      <c r="NMH248" s="4"/>
      <c r="NMI248" s="74"/>
      <c r="NMJ248" s="42"/>
      <c r="NMK248" s="157"/>
      <c r="NML248" s="4"/>
      <c r="NMM248" s="74"/>
      <c r="NMN248" s="42"/>
      <c r="NMO248" s="157"/>
      <c r="NMP248" s="4"/>
      <c r="NMQ248" s="74"/>
      <c r="NMR248" s="42"/>
      <c r="NMS248" s="157"/>
      <c r="NMT248" s="4"/>
      <c r="NMU248" s="74"/>
      <c r="NMV248" s="42"/>
      <c r="NMW248" s="157"/>
      <c r="NMX248" s="4"/>
      <c r="NMY248" s="74"/>
      <c r="NMZ248" s="42"/>
      <c r="NNA248" s="157"/>
      <c r="NNB248" s="4"/>
      <c r="NNC248" s="74"/>
      <c r="NND248" s="42"/>
      <c r="NNE248" s="157"/>
      <c r="NNF248" s="4"/>
      <c r="NNG248" s="74"/>
      <c r="NNH248" s="42"/>
      <c r="NNI248" s="157"/>
      <c r="NNJ248" s="4"/>
      <c r="NNK248" s="74"/>
      <c r="NNL248" s="42"/>
      <c r="NNM248" s="157"/>
      <c r="NNN248" s="4"/>
      <c r="NNO248" s="74"/>
      <c r="NNP248" s="42"/>
      <c r="NNQ248" s="157"/>
      <c r="NNR248" s="4"/>
      <c r="NNS248" s="74"/>
      <c r="NNT248" s="42"/>
      <c r="NNU248" s="157"/>
      <c r="NNV248" s="4"/>
      <c r="NNW248" s="74"/>
      <c r="NNX248" s="42"/>
      <c r="NNY248" s="157"/>
      <c r="NNZ248" s="4"/>
      <c r="NOA248" s="74"/>
      <c r="NOB248" s="42"/>
      <c r="NOC248" s="157"/>
      <c r="NOD248" s="4"/>
      <c r="NOE248" s="74"/>
      <c r="NOF248" s="42"/>
      <c r="NOG248" s="157"/>
      <c r="NOH248" s="4"/>
      <c r="NOI248" s="74"/>
      <c r="NOJ248" s="42"/>
      <c r="NOK248" s="157"/>
      <c r="NOL248" s="4"/>
      <c r="NOM248" s="74"/>
      <c r="NON248" s="42"/>
      <c r="NOO248" s="157"/>
      <c r="NOP248" s="4"/>
      <c r="NOQ248" s="74"/>
      <c r="NOR248" s="42"/>
      <c r="NOS248" s="157"/>
      <c r="NOT248" s="4"/>
      <c r="NOU248" s="74"/>
      <c r="NOV248" s="42"/>
      <c r="NOW248" s="157"/>
      <c r="NOX248" s="4"/>
      <c r="NOY248" s="74"/>
      <c r="NOZ248" s="42"/>
      <c r="NPA248" s="157"/>
      <c r="NPB248" s="4"/>
      <c r="NPC248" s="74"/>
      <c r="NPD248" s="42"/>
      <c r="NPE248" s="157"/>
      <c r="NPF248" s="4"/>
      <c r="NPG248" s="74"/>
      <c r="NPH248" s="42"/>
      <c r="NPI248" s="157"/>
      <c r="NPJ248" s="4"/>
      <c r="NPK248" s="74"/>
      <c r="NPL248" s="42"/>
      <c r="NPM248" s="157"/>
      <c r="NPN248" s="4"/>
      <c r="NPO248" s="74"/>
      <c r="NPP248" s="42"/>
      <c r="NPQ248" s="157"/>
      <c r="NPR248" s="4"/>
      <c r="NPS248" s="74"/>
      <c r="NPT248" s="42"/>
      <c r="NPU248" s="157"/>
      <c r="NPV248" s="4"/>
      <c r="NPW248" s="74"/>
      <c r="NPX248" s="42"/>
      <c r="NPY248" s="157"/>
      <c r="NPZ248" s="4"/>
      <c r="NQA248" s="74"/>
      <c r="NQB248" s="42"/>
      <c r="NQC248" s="157"/>
      <c r="NQD248" s="4"/>
      <c r="NQE248" s="74"/>
      <c r="NQF248" s="42"/>
      <c r="NQG248" s="157"/>
      <c r="NQH248" s="4"/>
      <c r="NQI248" s="74"/>
      <c r="NQJ248" s="42"/>
      <c r="NQK248" s="157"/>
      <c r="NQL248" s="4"/>
      <c r="NQM248" s="74"/>
      <c r="NQN248" s="42"/>
      <c r="NQO248" s="157"/>
      <c r="NQP248" s="4"/>
      <c r="NQQ248" s="74"/>
      <c r="NQR248" s="42"/>
      <c r="NQS248" s="157"/>
      <c r="NQT248" s="4"/>
      <c r="NQU248" s="74"/>
      <c r="NQV248" s="42"/>
      <c r="NQW248" s="157"/>
      <c r="NQX248" s="4"/>
      <c r="NQY248" s="74"/>
      <c r="NQZ248" s="42"/>
      <c r="NRA248" s="157"/>
      <c r="NRB248" s="4"/>
      <c r="NRC248" s="74"/>
      <c r="NRD248" s="42"/>
      <c r="NRE248" s="157"/>
      <c r="NRF248" s="4"/>
      <c r="NRG248" s="74"/>
      <c r="NRH248" s="42"/>
      <c r="NRI248" s="157"/>
      <c r="NRJ248" s="4"/>
      <c r="NRK248" s="74"/>
      <c r="NRL248" s="42"/>
      <c r="NRM248" s="157"/>
      <c r="NRN248" s="4"/>
      <c r="NRO248" s="74"/>
      <c r="NRP248" s="42"/>
      <c r="NRQ248" s="157"/>
      <c r="NRR248" s="4"/>
      <c r="NRS248" s="74"/>
      <c r="NRT248" s="42"/>
      <c r="NRU248" s="157"/>
      <c r="NRV248" s="4"/>
      <c r="NRW248" s="74"/>
      <c r="NRX248" s="42"/>
      <c r="NRY248" s="157"/>
      <c r="NRZ248" s="4"/>
      <c r="NSA248" s="74"/>
      <c r="NSB248" s="42"/>
      <c r="NSC248" s="157"/>
      <c r="NSD248" s="4"/>
      <c r="NSE248" s="74"/>
      <c r="NSF248" s="42"/>
      <c r="NSG248" s="157"/>
      <c r="NSH248" s="4"/>
      <c r="NSI248" s="74"/>
      <c r="NSJ248" s="42"/>
      <c r="NSK248" s="157"/>
      <c r="NSL248" s="4"/>
      <c r="NSM248" s="74"/>
      <c r="NSN248" s="42"/>
      <c r="NSO248" s="157"/>
      <c r="NSP248" s="4"/>
      <c r="NSQ248" s="74"/>
      <c r="NSR248" s="42"/>
      <c r="NSS248" s="157"/>
      <c r="NST248" s="4"/>
      <c r="NSU248" s="74"/>
      <c r="NSV248" s="42"/>
      <c r="NSW248" s="157"/>
      <c r="NSX248" s="4"/>
      <c r="NSY248" s="74"/>
      <c r="NSZ248" s="42"/>
      <c r="NTA248" s="157"/>
      <c r="NTB248" s="4"/>
      <c r="NTC248" s="74"/>
      <c r="NTD248" s="42"/>
      <c r="NTE248" s="157"/>
      <c r="NTF248" s="4"/>
      <c r="NTG248" s="74"/>
      <c r="NTH248" s="42"/>
      <c r="NTI248" s="157"/>
      <c r="NTJ248" s="4"/>
      <c r="NTK248" s="74"/>
      <c r="NTL248" s="42"/>
      <c r="NTM248" s="157"/>
      <c r="NTN248" s="4"/>
      <c r="NTO248" s="74"/>
      <c r="NTP248" s="42"/>
      <c r="NTQ248" s="157"/>
      <c r="NTR248" s="4"/>
      <c r="NTS248" s="74"/>
      <c r="NTT248" s="42"/>
      <c r="NTU248" s="157"/>
      <c r="NTV248" s="4"/>
      <c r="NTW248" s="74"/>
      <c r="NTX248" s="42"/>
      <c r="NTY248" s="157"/>
      <c r="NTZ248" s="4"/>
      <c r="NUA248" s="74"/>
      <c r="NUB248" s="42"/>
      <c r="NUC248" s="157"/>
      <c r="NUD248" s="4"/>
      <c r="NUE248" s="74"/>
      <c r="NUF248" s="42"/>
      <c r="NUG248" s="157"/>
      <c r="NUH248" s="4"/>
      <c r="NUI248" s="74"/>
      <c r="NUJ248" s="42"/>
      <c r="NUK248" s="157"/>
      <c r="NUL248" s="4"/>
      <c r="NUM248" s="74"/>
      <c r="NUN248" s="42"/>
      <c r="NUO248" s="157"/>
      <c r="NUP248" s="4"/>
      <c r="NUQ248" s="74"/>
      <c r="NUR248" s="42"/>
      <c r="NUS248" s="157"/>
      <c r="NUT248" s="4"/>
      <c r="NUU248" s="74"/>
      <c r="NUV248" s="42"/>
      <c r="NUW248" s="157"/>
      <c r="NUX248" s="4"/>
      <c r="NUY248" s="74"/>
      <c r="NUZ248" s="42"/>
      <c r="NVA248" s="157"/>
      <c r="NVB248" s="4"/>
      <c r="NVC248" s="74"/>
      <c r="NVD248" s="42"/>
      <c r="NVE248" s="157"/>
      <c r="NVF248" s="4"/>
      <c r="NVG248" s="74"/>
      <c r="NVH248" s="42"/>
      <c r="NVI248" s="157"/>
      <c r="NVJ248" s="4"/>
      <c r="NVK248" s="74"/>
      <c r="NVL248" s="42"/>
      <c r="NVM248" s="157"/>
      <c r="NVN248" s="4"/>
      <c r="NVO248" s="74"/>
      <c r="NVP248" s="42"/>
      <c r="NVQ248" s="157"/>
      <c r="NVR248" s="4"/>
      <c r="NVS248" s="74"/>
      <c r="NVT248" s="42"/>
      <c r="NVU248" s="157"/>
      <c r="NVV248" s="4"/>
      <c r="NVW248" s="74"/>
      <c r="NVX248" s="42"/>
      <c r="NVY248" s="157"/>
      <c r="NVZ248" s="4"/>
      <c r="NWA248" s="74"/>
      <c r="NWB248" s="42"/>
      <c r="NWC248" s="157"/>
      <c r="NWD248" s="4"/>
      <c r="NWE248" s="74"/>
      <c r="NWF248" s="42"/>
      <c r="NWG248" s="157"/>
      <c r="NWH248" s="4"/>
      <c r="NWI248" s="74"/>
      <c r="NWJ248" s="42"/>
      <c r="NWK248" s="157"/>
      <c r="NWL248" s="4"/>
      <c r="NWM248" s="74"/>
      <c r="NWN248" s="42"/>
      <c r="NWO248" s="157"/>
      <c r="NWP248" s="4"/>
      <c r="NWQ248" s="74"/>
      <c r="NWR248" s="42"/>
      <c r="NWS248" s="157"/>
      <c r="NWT248" s="4"/>
      <c r="NWU248" s="74"/>
      <c r="NWV248" s="42"/>
      <c r="NWW248" s="157"/>
      <c r="NWX248" s="4"/>
      <c r="NWY248" s="74"/>
      <c r="NWZ248" s="42"/>
      <c r="NXA248" s="157"/>
      <c r="NXB248" s="4"/>
      <c r="NXC248" s="74"/>
      <c r="NXD248" s="42"/>
      <c r="NXE248" s="157"/>
      <c r="NXF248" s="4"/>
      <c r="NXG248" s="74"/>
      <c r="NXH248" s="42"/>
      <c r="NXI248" s="157"/>
      <c r="NXJ248" s="4"/>
      <c r="NXK248" s="74"/>
      <c r="NXL248" s="42"/>
      <c r="NXM248" s="157"/>
      <c r="NXN248" s="4"/>
      <c r="NXO248" s="74"/>
      <c r="NXP248" s="42"/>
      <c r="NXQ248" s="157"/>
      <c r="NXR248" s="4"/>
      <c r="NXS248" s="74"/>
      <c r="NXT248" s="42"/>
      <c r="NXU248" s="157"/>
      <c r="NXV248" s="4"/>
      <c r="NXW248" s="74"/>
      <c r="NXX248" s="42"/>
      <c r="NXY248" s="157"/>
      <c r="NXZ248" s="4"/>
      <c r="NYA248" s="74"/>
      <c r="NYB248" s="42"/>
      <c r="NYC248" s="157"/>
      <c r="NYD248" s="4"/>
      <c r="NYE248" s="74"/>
      <c r="NYF248" s="42"/>
      <c r="NYG248" s="157"/>
      <c r="NYH248" s="4"/>
      <c r="NYI248" s="74"/>
      <c r="NYJ248" s="42"/>
      <c r="NYK248" s="157"/>
      <c r="NYL248" s="4"/>
      <c r="NYM248" s="74"/>
      <c r="NYN248" s="42"/>
      <c r="NYO248" s="157"/>
      <c r="NYP248" s="4"/>
      <c r="NYQ248" s="74"/>
      <c r="NYR248" s="42"/>
      <c r="NYS248" s="157"/>
      <c r="NYT248" s="4"/>
      <c r="NYU248" s="74"/>
      <c r="NYV248" s="42"/>
      <c r="NYW248" s="157"/>
      <c r="NYX248" s="4"/>
      <c r="NYY248" s="74"/>
      <c r="NYZ248" s="42"/>
      <c r="NZA248" s="157"/>
      <c r="NZB248" s="4"/>
      <c r="NZC248" s="74"/>
      <c r="NZD248" s="42"/>
      <c r="NZE248" s="157"/>
      <c r="NZF248" s="4"/>
      <c r="NZG248" s="74"/>
      <c r="NZH248" s="42"/>
      <c r="NZI248" s="157"/>
      <c r="NZJ248" s="4"/>
      <c r="NZK248" s="74"/>
      <c r="NZL248" s="42"/>
      <c r="NZM248" s="157"/>
      <c r="NZN248" s="4"/>
      <c r="NZO248" s="74"/>
      <c r="NZP248" s="42"/>
      <c r="NZQ248" s="157"/>
      <c r="NZR248" s="4"/>
      <c r="NZS248" s="74"/>
      <c r="NZT248" s="42"/>
      <c r="NZU248" s="157"/>
      <c r="NZV248" s="4"/>
      <c r="NZW248" s="74"/>
      <c r="NZX248" s="42"/>
      <c r="NZY248" s="157"/>
      <c r="NZZ248" s="4"/>
      <c r="OAA248" s="74"/>
      <c r="OAB248" s="42"/>
      <c r="OAC248" s="157"/>
      <c r="OAD248" s="4"/>
      <c r="OAE248" s="74"/>
      <c r="OAF248" s="42"/>
      <c r="OAG248" s="157"/>
      <c r="OAH248" s="4"/>
      <c r="OAI248" s="74"/>
      <c r="OAJ248" s="42"/>
      <c r="OAK248" s="157"/>
      <c r="OAL248" s="4"/>
      <c r="OAM248" s="74"/>
      <c r="OAN248" s="42"/>
      <c r="OAO248" s="157"/>
      <c r="OAP248" s="4"/>
      <c r="OAQ248" s="74"/>
      <c r="OAR248" s="42"/>
      <c r="OAS248" s="157"/>
      <c r="OAT248" s="4"/>
      <c r="OAU248" s="74"/>
      <c r="OAV248" s="42"/>
      <c r="OAW248" s="157"/>
      <c r="OAX248" s="4"/>
      <c r="OAY248" s="74"/>
      <c r="OAZ248" s="42"/>
      <c r="OBA248" s="157"/>
      <c r="OBB248" s="4"/>
      <c r="OBC248" s="74"/>
      <c r="OBD248" s="42"/>
      <c r="OBE248" s="157"/>
      <c r="OBF248" s="4"/>
      <c r="OBG248" s="74"/>
      <c r="OBH248" s="42"/>
      <c r="OBI248" s="157"/>
      <c r="OBJ248" s="4"/>
      <c r="OBK248" s="74"/>
      <c r="OBL248" s="42"/>
      <c r="OBM248" s="157"/>
      <c r="OBN248" s="4"/>
      <c r="OBO248" s="74"/>
      <c r="OBP248" s="42"/>
      <c r="OBQ248" s="157"/>
      <c r="OBR248" s="4"/>
      <c r="OBS248" s="74"/>
      <c r="OBT248" s="42"/>
      <c r="OBU248" s="157"/>
      <c r="OBV248" s="4"/>
      <c r="OBW248" s="74"/>
      <c r="OBX248" s="42"/>
      <c r="OBY248" s="157"/>
      <c r="OBZ248" s="4"/>
      <c r="OCA248" s="74"/>
      <c r="OCB248" s="42"/>
      <c r="OCC248" s="157"/>
      <c r="OCD248" s="4"/>
      <c r="OCE248" s="74"/>
      <c r="OCF248" s="42"/>
      <c r="OCG248" s="157"/>
      <c r="OCH248" s="4"/>
      <c r="OCI248" s="74"/>
      <c r="OCJ248" s="42"/>
      <c r="OCK248" s="157"/>
      <c r="OCL248" s="4"/>
      <c r="OCM248" s="74"/>
      <c r="OCN248" s="42"/>
      <c r="OCO248" s="157"/>
      <c r="OCP248" s="4"/>
      <c r="OCQ248" s="74"/>
      <c r="OCR248" s="42"/>
      <c r="OCS248" s="157"/>
      <c r="OCT248" s="4"/>
      <c r="OCU248" s="74"/>
      <c r="OCV248" s="42"/>
      <c r="OCW248" s="157"/>
      <c r="OCX248" s="4"/>
      <c r="OCY248" s="74"/>
      <c r="OCZ248" s="42"/>
      <c r="ODA248" s="157"/>
      <c r="ODB248" s="4"/>
      <c r="ODC248" s="74"/>
      <c r="ODD248" s="42"/>
      <c r="ODE248" s="157"/>
      <c r="ODF248" s="4"/>
      <c r="ODG248" s="74"/>
      <c r="ODH248" s="42"/>
      <c r="ODI248" s="157"/>
      <c r="ODJ248" s="4"/>
      <c r="ODK248" s="74"/>
      <c r="ODL248" s="42"/>
      <c r="ODM248" s="157"/>
      <c r="ODN248" s="4"/>
      <c r="ODO248" s="74"/>
      <c r="ODP248" s="42"/>
      <c r="ODQ248" s="157"/>
      <c r="ODR248" s="4"/>
      <c r="ODS248" s="74"/>
      <c r="ODT248" s="42"/>
      <c r="ODU248" s="157"/>
      <c r="ODV248" s="4"/>
      <c r="ODW248" s="74"/>
      <c r="ODX248" s="42"/>
      <c r="ODY248" s="157"/>
      <c r="ODZ248" s="4"/>
      <c r="OEA248" s="74"/>
      <c r="OEB248" s="42"/>
      <c r="OEC248" s="157"/>
      <c r="OED248" s="4"/>
      <c r="OEE248" s="74"/>
      <c r="OEF248" s="42"/>
      <c r="OEG248" s="157"/>
      <c r="OEH248" s="4"/>
      <c r="OEI248" s="74"/>
      <c r="OEJ248" s="42"/>
      <c r="OEK248" s="157"/>
      <c r="OEL248" s="4"/>
      <c r="OEM248" s="74"/>
      <c r="OEN248" s="42"/>
      <c r="OEO248" s="157"/>
      <c r="OEP248" s="4"/>
      <c r="OEQ248" s="74"/>
      <c r="OER248" s="42"/>
      <c r="OES248" s="157"/>
      <c r="OET248" s="4"/>
      <c r="OEU248" s="74"/>
      <c r="OEV248" s="42"/>
      <c r="OEW248" s="157"/>
      <c r="OEX248" s="4"/>
      <c r="OEY248" s="74"/>
      <c r="OEZ248" s="42"/>
      <c r="OFA248" s="157"/>
      <c r="OFB248" s="4"/>
      <c r="OFC248" s="74"/>
      <c r="OFD248" s="42"/>
      <c r="OFE248" s="157"/>
      <c r="OFF248" s="4"/>
      <c r="OFG248" s="74"/>
      <c r="OFH248" s="42"/>
      <c r="OFI248" s="157"/>
      <c r="OFJ248" s="4"/>
      <c r="OFK248" s="74"/>
      <c r="OFL248" s="42"/>
      <c r="OFM248" s="157"/>
      <c r="OFN248" s="4"/>
      <c r="OFO248" s="74"/>
      <c r="OFP248" s="42"/>
      <c r="OFQ248" s="157"/>
      <c r="OFR248" s="4"/>
      <c r="OFS248" s="74"/>
      <c r="OFT248" s="42"/>
      <c r="OFU248" s="157"/>
      <c r="OFV248" s="4"/>
      <c r="OFW248" s="74"/>
      <c r="OFX248" s="42"/>
      <c r="OFY248" s="157"/>
      <c r="OFZ248" s="4"/>
      <c r="OGA248" s="74"/>
      <c r="OGB248" s="42"/>
      <c r="OGC248" s="157"/>
      <c r="OGD248" s="4"/>
      <c r="OGE248" s="74"/>
      <c r="OGF248" s="42"/>
      <c r="OGG248" s="157"/>
      <c r="OGH248" s="4"/>
      <c r="OGI248" s="74"/>
      <c r="OGJ248" s="42"/>
      <c r="OGK248" s="157"/>
      <c r="OGL248" s="4"/>
      <c r="OGM248" s="74"/>
      <c r="OGN248" s="42"/>
      <c r="OGO248" s="157"/>
      <c r="OGP248" s="4"/>
      <c r="OGQ248" s="74"/>
      <c r="OGR248" s="42"/>
      <c r="OGS248" s="157"/>
      <c r="OGT248" s="4"/>
      <c r="OGU248" s="74"/>
      <c r="OGV248" s="42"/>
      <c r="OGW248" s="157"/>
      <c r="OGX248" s="4"/>
      <c r="OGY248" s="74"/>
      <c r="OGZ248" s="42"/>
      <c r="OHA248" s="157"/>
      <c r="OHB248" s="4"/>
      <c r="OHC248" s="74"/>
      <c r="OHD248" s="42"/>
      <c r="OHE248" s="157"/>
      <c r="OHF248" s="4"/>
      <c r="OHG248" s="74"/>
      <c r="OHH248" s="42"/>
      <c r="OHI248" s="157"/>
      <c r="OHJ248" s="4"/>
      <c r="OHK248" s="74"/>
      <c r="OHL248" s="42"/>
      <c r="OHM248" s="157"/>
      <c r="OHN248" s="4"/>
      <c r="OHO248" s="74"/>
      <c r="OHP248" s="42"/>
      <c r="OHQ248" s="157"/>
      <c r="OHR248" s="4"/>
      <c r="OHS248" s="74"/>
      <c r="OHT248" s="42"/>
      <c r="OHU248" s="157"/>
      <c r="OHV248" s="4"/>
      <c r="OHW248" s="74"/>
      <c r="OHX248" s="42"/>
      <c r="OHY248" s="157"/>
      <c r="OHZ248" s="4"/>
      <c r="OIA248" s="74"/>
      <c r="OIB248" s="42"/>
      <c r="OIC248" s="157"/>
      <c r="OID248" s="4"/>
      <c r="OIE248" s="74"/>
      <c r="OIF248" s="42"/>
      <c r="OIG248" s="157"/>
      <c r="OIH248" s="4"/>
      <c r="OII248" s="74"/>
      <c r="OIJ248" s="42"/>
      <c r="OIK248" s="157"/>
      <c r="OIL248" s="4"/>
      <c r="OIM248" s="74"/>
      <c r="OIN248" s="42"/>
      <c r="OIO248" s="157"/>
      <c r="OIP248" s="4"/>
      <c r="OIQ248" s="74"/>
      <c r="OIR248" s="42"/>
      <c r="OIS248" s="157"/>
      <c r="OIT248" s="4"/>
      <c r="OIU248" s="74"/>
      <c r="OIV248" s="42"/>
      <c r="OIW248" s="157"/>
      <c r="OIX248" s="4"/>
      <c r="OIY248" s="74"/>
      <c r="OIZ248" s="42"/>
      <c r="OJA248" s="157"/>
      <c r="OJB248" s="4"/>
      <c r="OJC248" s="74"/>
      <c r="OJD248" s="42"/>
      <c r="OJE248" s="157"/>
      <c r="OJF248" s="4"/>
      <c r="OJG248" s="74"/>
      <c r="OJH248" s="42"/>
      <c r="OJI248" s="157"/>
      <c r="OJJ248" s="4"/>
      <c r="OJK248" s="74"/>
      <c r="OJL248" s="42"/>
      <c r="OJM248" s="157"/>
      <c r="OJN248" s="4"/>
      <c r="OJO248" s="74"/>
      <c r="OJP248" s="42"/>
      <c r="OJQ248" s="157"/>
      <c r="OJR248" s="4"/>
      <c r="OJS248" s="74"/>
      <c r="OJT248" s="42"/>
      <c r="OJU248" s="157"/>
      <c r="OJV248" s="4"/>
      <c r="OJW248" s="74"/>
      <c r="OJX248" s="42"/>
      <c r="OJY248" s="157"/>
      <c r="OJZ248" s="4"/>
      <c r="OKA248" s="74"/>
      <c r="OKB248" s="42"/>
      <c r="OKC248" s="157"/>
      <c r="OKD248" s="4"/>
      <c r="OKE248" s="74"/>
      <c r="OKF248" s="42"/>
      <c r="OKG248" s="157"/>
      <c r="OKH248" s="4"/>
      <c r="OKI248" s="74"/>
      <c r="OKJ248" s="42"/>
      <c r="OKK248" s="157"/>
      <c r="OKL248" s="4"/>
      <c r="OKM248" s="74"/>
      <c r="OKN248" s="42"/>
      <c r="OKO248" s="157"/>
      <c r="OKP248" s="4"/>
      <c r="OKQ248" s="74"/>
      <c r="OKR248" s="42"/>
      <c r="OKS248" s="157"/>
      <c r="OKT248" s="4"/>
      <c r="OKU248" s="74"/>
      <c r="OKV248" s="42"/>
      <c r="OKW248" s="157"/>
      <c r="OKX248" s="4"/>
      <c r="OKY248" s="74"/>
      <c r="OKZ248" s="42"/>
      <c r="OLA248" s="157"/>
      <c r="OLB248" s="4"/>
      <c r="OLC248" s="74"/>
      <c r="OLD248" s="42"/>
      <c r="OLE248" s="157"/>
      <c r="OLF248" s="4"/>
      <c r="OLG248" s="74"/>
      <c r="OLH248" s="42"/>
      <c r="OLI248" s="157"/>
      <c r="OLJ248" s="4"/>
      <c r="OLK248" s="74"/>
      <c r="OLL248" s="42"/>
      <c r="OLM248" s="157"/>
      <c r="OLN248" s="4"/>
      <c r="OLO248" s="74"/>
      <c r="OLP248" s="42"/>
      <c r="OLQ248" s="157"/>
      <c r="OLR248" s="4"/>
      <c r="OLS248" s="74"/>
      <c r="OLT248" s="42"/>
      <c r="OLU248" s="157"/>
      <c r="OLV248" s="4"/>
      <c r="OLW248" s="74"/>
      <c r="OLX248" s="42"/>
      <c r="OLY248" s="157"/>
      <c r="OLZ248" s="4"/>
      <c r="OMA248" s="74"/>
      <c r="OMB248" s="42"/>
      <c r="OMC248" s="157"/>
      <c r="OMD248" s="4"/>
      <c r="OME248" s="74"/>
      <c r="OMF248" s="42"/>
      <c r="OMG248" s="157"/>
      <c r="OMH248" s="4"/>
      <c r="OMI248" s="74"/>
      <c r="OMJ248" s="42"/>
      <c r="OMK248" s="157"/>
      <c r="OML248" s="4"/>
      <c r="OMM248" s="74"/>
      <c r="OMN248" s="42"/>
      <c r="OMO248" s="157"/>
      <c r="OMP248" s="4"/>
      <c r="OMQ248" s="74"/>
      <c r="OMR248" s="42"/>
      <c r="OMS248" s="157"/>
      <c r="OMT248" s="4"/>
      <c r="OMU248" s="74"/>
      <c r="OMV248" s="42"/>
      <c r="OMW248" s="157"/>
      <c r="OMX248" s="4"/>
      <c r="OMY248" s="74"/>
      <c r="OMZ248" s="42"/>
      <c r="ONA248" s="157"/>
      <c r="ONB248" s="4"/>
      <c r="ONC248" s="74"/>
      <c r="OND248" s="42"/>
      <c r="ONE248" s="157"/>
      <c r="ONF248" s="4"/>
      <c r="ONG248" s="74"/>
      <c r="ONH248" s="42"/>
      <c r="ONI248" s="157"/>
      <c r="ONJ248" s="4"/>
      <c r="ONK248" s="74"/>
      <c r="ONL248" s="42"/>
      <c r="ONM248" s="157"/>
      <c r="ONN248" s="4"/>
      <c r="ONO248" s="74"/>
      <c r="ONP248" s="42"/>
      <c r="ONQ248" s="157"/>
      <c r="ONR248" s="4"/>
      <c r="ONS248" s="74"/>
      <c r="ONT248" s="42"/>
      <c r="ONU248" s="157"/>
      <c r="ONV248" s="4"/>
      <c r="ONW248" s="74"/>
      <c r="ONX248" s="42"/>
      <c r="ONY248" s="157"/>
      <c r="ONZ248" s="4"/>
      <c r="OOA248" s="74"/>
      <c r="OOB248" s="42"/>
      <c r="OOC248" s="157"/>
      <c r="OOD248" s="4"/>
      <c r="OOE248" s="74"/>
      <c r="OOF248" s="42"/>
      <c r="OOG248" s="157"/>
      <c r="OOH248" s="4"/>
      <c r="OOI248" s="74"/>
      <c r="OOJ248" s="42"/>
      <c r="OOK248" s="157"/>
      <c r="OOL248" s="4"/>
      <c r="OOM248" s="74"/>
      <c r="OON248" s="42"/>
      <c r="OOO248" s="157"/>
      <c r="OOP248" s="4"/>
      <c r="OOQ248" s="74"/>
      <c r="OOR248" s="42"/>
      <c r="OOS248" s="157"/>
      <c r="OOT248" s="4"/>
      <c r="OOU248" s="74"/>
      <c r="OOV248" s="42"/>
      <c r="OOW248" s="157"/>
      <c r="OOX248" s="4"/>
      <c r="OOY248" s="74"/>
      <c r="OOZ248" s="42"/>
      <c r="OPA248" s="157"/>
      <c r="OPB248" s="4"/>
      <c r="OPC248" s="74"/>
      <c r="OPD248" s="42"/>
      <c r="OPE248" s="157"/>
      <c r="OPF248" s="4"/>
      <c r="OPG248" s="74"/>
      <c r="OPH248" s="42"/>
      <c r="OPI248" s="157"/>
      <c r="OPJ248" s="4"/>
      <c r="OPK248" s="74"/>
      <c r="OPL248" s="42"/>
      <c r="OPM248" s="157"/>
      <c r="OPN248" s="4"/>
      <c r="OPO248" s="74"/>
      <c r="OPP248" s="42"/>
      <c r="OPQ248" s="157"/>
      <c r="OPR248" s="4"/>
      <c r="OPS248" s="74"/>
      <c r="OPT248" s="42"/>
      <c r="OPU248" s="157"/>
      <c r="OPV248" s="4"/>
      <c r="OPW248" s="74"/>
      <c r="OPX248" s="42"/>
      <c r="OPY248" s="157"/>
      <c r="OPZ248" s="4"/>
      <c r="OQA248" s="74"/>
      <c r="OQB248" s="42"/>
      <c r="OQC248" s="157"/>
      <c r="OQD248" s="4"/>
      <c r="OQE248" s="74"/>
      <c r="OQF248" s="42"/>
      <c r="OQG248" s="157"/>
      <c r="OQH248" s="4"/>
      <c r="OQI248" s="74"/>
      <c r="OQJ248" s="42"/>
      <c r="OQK248" s="157"/>
      <c r="OQL248" s="4"/>
      <c r="OQM248" s="74"/>
      <c r="OQN248" s="42"/>
      <c r="OQO248" s="157"/>
      <c r="OQP248" s="4"/>
      <c r="OQQ248" s="74"/>
      <c r="OQR248" s="42"/>
      <c r="OQS248" s="157"/>
      <c r="OQT248" s="4"/>
      <c r="OQU248" s="74"/>
      <c r="OQV248" s="42"/>
      <c r="OQW248" s="157"/>
      <c r="OQX248" s="4"/>
      <c r="OQY248" s="74"/>
      <c r="OQZ248" s="42"/>
      <c r="ORA248" s="157"/>
      <c r="ORB248" s="4"/>
      <c r="ORC248" s="74"/>
      <c r="ORD248" s="42"/>
      <c r="ORE248" s="157"/>
      <c r="ORF248" s="4"/>
      <c r="ORG248" s="74"/>
      <c r="ORH248" s="42"/>
      <c r="ORI248" s="157"/>
      <c r="ORJ248" s="4"/>
      <c r="ORK248" s="74"/>
      <c r="ORL248" s="42"/>
      <c r="ORM248" s="157"/>
      <c r="ORN248" s="4"/>
      <c r="ORO248" s="74"/>
      <c r="ORP248" s="42"/>
      <c r="ORQ248" s="157"/>
      <c r="ORR248" s="4"/>
      <c r="ORS248" s="74"/>
      <c r="ORT248" s="42"/>
      <c r="ORU248" s="157"/>
      <c r="ORV248" s="4"/>
      <c r="ORW248" s="74"/>
      <c r="ORX248" s="42"/>
      <c r="ORY248" s="157"/>
      <c r="ORZ248" s="4"/>
      <c r="OSA248" s="74"/>
      <c r="OSB248" s="42"/>
      <c r="OSC248" s="157"/>
      <c r="OSD248" s="4"/>
      <c r="OSE248" s="74"/>
      <c r="OSF248" s="42"/>
      <c r="OSG248" s="157"/>
      <c r="OSH248" s="4"/>
      <c r="OSI248" s="74"/>
      <c r="OSJ248" s="42"/>
      <c r="OSK248" s="157"/>
      <c r="OSL248" s="4"/>
      <c r="OSM248" s="74"/>
      <c r="OSN248" s="42"/>
      <c r="OSO248" s="157"/>
      <c r="OSP248" s="4"/>
      <c r="OSQ248" s="74"/>
      <c r="OSR248" s="42"/>
      <c r="OSS248" s="157"/>
      <c r="OST248" s="4"/>
      <c r="OSU248" s="74"/>
      <c r="OSV248" s="42"/>
      <c r="OSW248" s="157"/>
      <c r="OSX248" s="4"/>
      <c r="OSY248" s="74"/>
      <c r="OSZ248" s="42"/>
      <c r="OTA248" s="157"/>
      <c r="OTB248" s="4"/>
      <c r="OTC248" s="74"/>
      <c r="OTD248" s="42"/>
      <c r="OTE248" s="157"/>
      <c r="OTF248" s="4"/>
      <c r="OTG248" s="74"/>
      <c r="OTH248" s="42"/>
      <c r="OTI248" s="157"/>
      <c r="OTJ248" s="4"/>
      <c r="OTK248" s="74"/>
      <c r="OTL248" s="42"/>
      <c r="OTM248" s="157"/>
      <c r="OTN248" s="4"/>
      <c r="OTO248" s="74"/>
      <c r="OTP248" s="42"/>
      <c r="OTQ248" s="157"/>
      <c r="OTR248" s="4"/>
      <c r="OTS248" s="74"/>
      <c r="OTT248" s="42"/>
      <c r="OTU248" s="157"/>
      <c r="OTV248" s="4"/>
      <c r="OTW248" s="74"/>
      <c r="OTX248" s="42"/>
      <c r="OTY248" s="157"/>
      <c r="OTZ248" s="4"/>
      <c r="OUA248" s="74"/>
      <c r="OUB248" s="42"/>
      <c r="OUC248" s="157"/>
      <c r="OUD248" s="4"/>
      <c r="OUE248" s="74"/>
      <c r="OUF248" s="42"/>
      <c r="OUG248" s="157"/>
      <c r="OUH248" s="4"/>
      <c r="OUI248" s="74"/>
      <c r="OUJ248" s="42"/>
      <c r="OUK248" s="157"/>
      <c r="OUL248" s="4"/>
      <c r="OUM248" s="74"/>
      <c r="OUN248" s="42"/>
      <c r="OUO248" s="157"/>
      <c r="OUP248" s="4"/>
      <c r="OUQ248" s="74"/>
      <c r="OUR248" s="42"/>
      <c r="OUS248" s="157"/>
      <c r="OUT248" s="4"/>
      <c r="OUU248" s="74"/>
      <c r="OUV248" s="42"/>
      <c r="OUW248" s="157"/>
      <c r="OUX248" s="4"/>
      <c r="OUY248" s="74"/>
      <c r="OUZ248" s="42"/>
      <c r="OVA248" s="157"/>
      <c r="OVB248" s="4"/>
      <c r="OVC248" s="74"/>
      <c r="OVD248" s="42"/>
      <c r="OVE248" s="157"/>
      <c r="OVF248" s="4"/>
      <c r="OVG248" s="74"/>
      <c r="OVH248" s="42"/>
      <c r="OVI248" s="157"/>
      <c r="OVJ248" s="4"/>
      <c r="OVK248" s="74"/>
      <c r="OVL248" s="42"/>
      <c r="OVM248" s="157"/>
      <c r="OVN248" s="4"/>
      <c r="OVO248" s="74"/>
      <c r="OVP248" s="42"/>
      <c r="OVQ248" s="157"/>
      <c r="OVR248" s="4"/>
      <c r="OVS248" s="74"/>
      <c r="OVT248" s="42"/>
      <c r="OVU248" s="157"/>
      <c r="OVV248" s="4"/>
      <c r="OVW248" s="74"/>
      <c r="OVX248" s="42"/>
      <c r="OVY248" s="157"/>
      <c r="OVZ248" s="4"/>
      <c r="OWA248" s="74"/>
      <c r="OWB248" s="42"/>
      <c r="OWC248" s="157"/>
      <c r="OWD248" s="4"/>
      <c r="OWE248" s="74"/>
      <c r="OWF248" s="42"/>
      <c r="OWG248" s="157"/>
      <c r="OWH248" s="4"/>
      <c r="OWI248" s="74"/>
      <c r="OWJ248" s="42"/>
      <c r="OWK248" s="157"/>
      <c r="OWL248" s="4"/>
      <c r="OWM248" s="74"/>
      <c r="OWN248" s="42"/>
      <c r="OWO248" s="157"/>
      <c r="OWP248" s="4"/>
      <c r="OWQ248" s="74"/>
      <c r="OWR248" s="42"/>
      <c r="OWS248" s="157"/>
      <c r="OWT248" s="4"/>
      <c r="OWU248" s="74"/>
      <c r="OWV248" s="42"/>
      <c r="OWW248" s="157"/>
      <c r="OWX248" s="4"/>
      <c r="OWY248" s="74"/>
      <c r="OWZ248" s="42"/>
      <c r="OXA248" s="157"/>
      <c r="OXB248" s="4"/>
      <c r="OXC248" s="74"/>
      <c r="OXD248" s="42"/>
      <c r="OXE248" s="157"/>
      <c r="OXF248" s="4"/>
      <c r="OXG248" s="74"/>
      <c r="OXH248" s="42"/>
      <c r="OXI248" s="157"/>
      <c r="OXJ248" s="4"/>
      <c r="OXK248" s="74"/>
      <c r="OXL248" s="42"/>
      <c r="OXM248" s="157"/>
      <c r="OXN248" s="4"/>
      <c r="OXO248" s="74"/>
      <c r="OXP248" s="42"/>
      <c r="OXQ248" s="157"/>
      <c r="OXR248" s="4"/>
      <c r="OXS248" s="74"/>
      <c r="OXT248" s="42"/>
      <c r="OXU248" s="157"/>
      <c r="OXV248" s="4"/>
      <c r="OXW248" s="74"/>
      <c r="OXX248" s="42"/>
      <c r="OXY248" s="157"/>
      <c r="OXZ248" s="4"/>
      <c r="OYA248" s="74"/>
      <c r="OYB248" s="42"/>
      <c r="OYC248" s="157"/>
      <c r="OYD248" s="4"/>
      <c r="OYE248" s="74"/>
      <c r="OYF248" s="42"/>
      <c r="OYG248" s="157"/>
      <c r="OYH248" s="4"/>
      <c r="OYI248" s="74"/>
      <c r="OYJ248" s="42"/>
      <c r="OYK248" s="157"/>
      <c r="OYL248" s="4"/>
      <c r="OYM248" s="74"/>
      <c r="OYN248" s="42"/>
      <c r="OYO248" s="157"/>
      <c r="OYP248" s="4"/>
      <c r="OYQ248" s="74"/>
      <c r="OYR248" s="42"/>
      <c r="OYS248" s="157"/>
      <c r="OYT248" s="4"/>
      <c r="OYU248" s="74"/>
      <c r="OYV248" s="42"/>
      <c r="OYW248" s="157"/>
      <c r="OYX248" s="4"/>
      <c r="OYY248" s="74"/>
      <c r="OYZ248" s="42"/>
      <c r="OZA248" s="157"/>
      <c r="OZB248" s="4"/>
      <c r="OZC248" s="74"/>
      <c r="OZD248" s="42"/>
      <c r="OZE248" s="157"/>
      <c r="OZF248" s="4"/>
      <c r="OZG248" s="74"/>
      <c r="OZH248" s="42"/>
      <c r="OZI248" s="157"/>
      <c r="OZJ248" s="4"/>
      <c r="OZK248" s="74"/>
      <c r="OZL248" s="42"/>
      <c r="OZM248" s="157"/>
      <c r="OZN248" s="4"/>
      <c r="OZO248" s="74"/>
      <c r="OZP248" s="42"/>
      <c r="OZQ248" s="157"/>
      <c r="OZR248" s="4"/>
      <c r="OZS248" s="74"/>
      <c r="OZT248" s="42"/>
      <c r="OZU248" s="157"/>
      <c r="OZV248" s="4"/>
      <c r="OZW248" s="74"/>
      <c r="OZX248" s="42"/>
      <c r="OZY248" s="157"/>
      <c r="OZZ248" s="4"/>
      <c r="PAA248" s="74"/>
      <c r="PAB248" s="42"/>
      <c r="PAC248" s="157"/>
      <c r="PAD248" s="4"/>
      <c r="PAE248" s="74"/>
      <c r="PAF248" s="42"/>
      <c r="PAG248" s="157"/>
      <c r="PAH248" s="4"/>
      <c r="PAI248" s="74"/>
      <c r="PAJ248" s="42"/>
      <c r="PAK248" s="157"/>
      <c r="PAL248" s="4"/>
      <c r="PAM248" s="74"/>
      <c r="PAN248" s="42"/>
      <c r="PAO248" s="157"/>
      <c r="PAP248" s="4"/>
      <c r="PAQ248" s="74"/>
      <c r="PAR248" s="42"/>
      <c r="PAS248" s="157"/>
      <c r="PAT248" s="4"/>
      <c r="PAU248" s="74"/>
      <c r="PAV248" s="42"/>
      <c r="PAW248" s="157"/>
      <c r="PAX248" s="4"/>
      <c r="PAY248" s="74"/>
      <c r="PAZ248" s="42"/>
      <c r="PBA248" s="157"/>
      <c r="PBB248" s="4"/>
      <c r="PBC248" s="74"/>
      <c r="PBD248" s="42"/>
      <c r="PBE248" s="157"/>
      <c r="PBF248" s="4"/>
      <c r="PBG248" s="74"/>
      <c r="PBH248" s="42"/>
      <c r="PBI248" s="157"/>
      <c r="PBJ248" s="4"/>
      <c r="PBK248" s="74"/>
      <c r="PBL248" s="42"/>
      <c r="PBM248" s="157"/>
      <c r="PBN248" s="4"/>
      <c r="PBO248" s="74"/>
      <c r="PBP248" s="42"/>
      <c r="PBQ248" s="157"/>
      <c r="PBR248" s="4"/>
      <c r="PBS248" s="74"/>
      <c r="PBT248" s="42"/>
      <c r="PBU248" s="157"/>
      <c r="PBV248" s="4"/>
      <c r="PBW248" s="74"/>
      <c r="PBX248" s="42"/>
      <c r="PBY248" s="157"/>
      <c r="PBZ248" s="4"/>
      <c r="PCA248" s="74"/>
      <c r="PCB248" s="42"/>
      <c r="PCC248" s="157"/>
      <c r="PCD248" s="4"/>
      <c r="PCE248" s="74"/>
      <c r="PCF248" s="42"/>
      <c r="PCG248" s="157"/>
      <c r="PCH248" s="4"/>
      <c r="PCI248" s="74"/>
      <c r="PCJ248" s="42"/>
      <c r="PCK248" s="157"/>
      <c r="PCL248" s="4"/>
      <c r="PCM248" s="74"/>
      <c r="PCN248" s="42"/>
      <c r="PCO248" s="157"/>
      <c r="PCP248" s="4"/>
      <c r="PCQ248" s="74"/>
      <c r="PCR248" s="42"/>
      <c r="PCS248" s="157"/>
      <c r="PCT248" s="4"/>
      <c r="PCU248" s="74"/>
      <c r="PCV248" s="42"/>
      <c r="PCW248" s="157"/>
      <c r="PCX248" s="4"/>
      <c r="PCY248" s="74"/>
      <c r="PCZ248" s="42"/>
      <c r="PDA248" s="157"/>
      <c r="PDB248" s="4"/>
      <c r="PDC248" s="74"/>
      <c r="PDD248" s="42"/>
      <c r="PDE248" s="157"/>
      <c r="PDF248" s="4"/>
      <c r="PDG248" s="74"/>
      <c r="PDH248" s="42"/>
      <c r="PDI248" s="157"/>
      <c r="PDJ248" s="4"/>
      <c r="PDK248" s="74"/>
      <c r="PDL248" s="42"/>
      <c r="PDM248" s="157"/>
      <c r="PDN248" s="4"/>
      <c r="PDO248" s="74"/>
      <c r="PDP248" s="42"/>
      <c r="PDQ248" s="157"/>
      <c r="PDR248" s="4"/>
      <c r="PDS248" s="74"/>
      <c r="PDT248" s="42"/>
      <c r="PDU248" s="157"/>
      <c r="PDV248" s="4"/>
      <c r="PDW248" s="74"/>
      <c r="PDX248" s="42"/>
      <c r="PDY248" s="157"/>
      <c r="PDZ248" s="4"/>
      <c r="PEA248" s="74"/>
      <c r="PEB248" s="42"/>
      <c r="PEC248" s="157"/>
      <c r="PED248" s="4"/>
      <c r="PEE248" s="74"/>
      <c r="PEF248" s="42"/>
      <c r="PEG248" s="157"/>
      <c r="PEH248" s="4"/>
      <c r="PEI248" s="74"/>
      <c r="PEJ248" s="42"/>
      <c r="PEK248" s="157"/>
      <c r="PEL248" s="4"/>
      <c r="PEM248" s="74"/>
      <c r="PEN248" s="42"/>
      <c r="PEO248" s="157"/>
      <c r="PEP248" s="4"/>
      <c r="PEQ248" s="74"/>
      <c r="PER248" s="42"/>
      <c r="PES248" s="157"/>
      <c r="PET248" s="4"/>
      <c r="PEU248" s="74"/>
      <c r="PEV248" s="42"/>
      <c r="PEW248" s="157"/>
      <c r="PEX248" s="4"/>
      <c r="PEY248" s="74"/>
      <c r="PEZ248" s="42"/>
      <c r="PFA248" s="157"/>
      <c r="PFB248" s="4"/>
      <c r="PFC248" s="74"/>
      <c r="PFD248" s="42"/>
      <c r="PFE248" s="157"/>
      <c r="PFF248" s="4"/>
      <c r="PFG248" s="74"/>
      <c r="PFH248" s="42"/>
      <c r="PFI248" s="157"/>
      <c r="PFJ248" s="4"/>
      <c r="PFK248" s="74"/>
      <c r="PFL248" s="42"/>
      <c r="PFM248" s="157"/>
      <c r="PFN248" s="4"/>
      <c r="PFO248" s="74"/>
      <c r="PFP248" s="42"/>
      <c r="PFQ248" s="157"/>
      <c r="PFR248" s="4"/>
      <c r="PFS248" s="74"/>
      <c r="PFT248" s="42"/>
      <c r="PFU248" s="157"/>
      <c r="PFV248" s="4"/>
      <c r="PFW248" s="74"/>
      <c r="PFX248" s="42"/>
      <c r="PFY248" s="157"/>
      <c r="PFZ248" s="4"/>
      <c r="PGA248" s="74"/>
      <c r="PGB248" s="42"/>
      <c r="PGC248" s="157"/>
      <c r="PGD248" s="4"/>
      <c r="PGE248" s="74"/>
      <c r="PGF248" s="42"/>
      <c r="PGG248" s="157"/>
      <c r="PGH248" s="4"/>
      <c r="PGI248" s="74"/>
      <c r="PGJ248" s="42"/>
      <c r="PGK248" s="157"/>
      <c r="PGL248" s="4"/>
      <c r="PGM248" s="74"/>
      <c r="PGN248" s="42"/>
      <c r="PGO248" s="157"/>
      <c r="PGP248" s="4"/>
      <c r="PGQ248" s="74"/>
      <c r="PGR248" s="42"/>
      <c r="PGS248" s="157"/>
      <c r="PGT248" s="4"/>
      <c r="PGU248" s="74"/>
      <c r="PGV248" s="42"/>
      <c r="PGW248" s="157"/>
      <c r="PGX248" s="4"/>
      <c r="PGY248" s="74"/>
      <c r="PGZ248" s="42"/>
      <c r="PHA248" s="157"/>
      <c r="PHB248" s="4"/>
      <c r="PHC248" s="74"/>
      <c r="PHD248" s="42"/>
      <c r="PHE248" s="157"/>
      <c r="PHF248" s="4"/>
      <c r="PHG248" s="74"/>
      <c r="PHH248" s="42"/>
      <c r="PHI248" s="157"/>
      <c r="PHJ248" s="4"/>
      <c r="PHK248" s="74"/>
      <c r="PHL248" s="42"/>
      <c r="PHM248" s="157"/>
      <c r="PHN248" s="4"/>
      <c r="PHO248" s="74"/>
      <c r="PHP248" s="42"/>
      <c r="PHQ248" s="157"/>
      <c r="PHR248" s="4"/>
      <c r="PHS248" s="74"/>
      <c r="PHT248" s="42"/>
      <c r="PHU248" s="157"/>
      <c r="PHV248" s="4"/>
      <c r="PHW248" s="74"/>
      <c r="PHX248" s="42"/>
      <c r="PHY248" s="157"/>
      <c r="PHZ248" s="4"/>
      <c r="PIA248" s="74"/>
      <c r="PIB248" s="42"/>
      <c r="PIC248" s="157"/>
      <c r="PID248" s="4"/>
      <c r="PIE248" s="74"/>
      <c r="PIF248" s="42"/>
      <c r="PIG248" s="157"/>
      <c r="PIH248" s="4"/>
      <c r="PII248" s="74"/>
      <c r="PIJ248" s="42"/>
      <c r="PIK248" s="157"/>
      <c r="PIL248" s="4"/>
      <c r="PIM248" s="74"/>
      <c r="PIN248" s="42"/>
      <c r="PIO248" s="157"/>
      <c r="PIP248" s="4"/>
      <c r="PIQ248" s="74"/>
      <c r="PIR248" s="42"/>
      <c r="PIS248" s="157"/>
      <c r="PIT248" s="4"/>
      <c r="PIU248" s="74"/>
      <c r="PIV248" s="42"/>
      <c r="PIW248" s="157"/>
      <c r="PIX248" s="4"/>
      <c r="PIY248" s="74"/>
      <c r="PIZ248" s="42"/>
      <c r="PJA248" s="157"/>
      <c r="PJB248" s="4"/>
      <c r="PJC248" s="74"/>
      <c r="PJD248" s="42"/>
      <c r="PJE248" s="157"/>
      <c r="PJF248" s="4"/>
      <c r="PJG248" s="74"/>
      <c r="PJH248" s="42"/>
      <c r="PJI248" s="157"/>
      <c r="PJJ248" s="4"/>
      <c r="PJK248" s="74"/>
      <c r="PJL248" s="42"/>
      <c r="PJM248" s="157"/>
      <c r="PJN248" s="4"/>
      <c r="PJO248" s="74"/>
      <c r="PJP248" s="42"/>
      <c r="PJQ248" s="157"/>
      <c r="PJR248" s="4"/>
      <c r="PJS248" s="74"/>
      <c r="PJT248" s="42"/>
      <c r="PJU248" s="157"/>
      <c r="PJV248" s="4"/>
      <c r="PJW248" s="74"/>
      <c r="PJX248" s="42"/>
      <c r="PJY248" s="157"/>
      <c r="PJZ248" s="4"/>
      <c r="PKA248" s="74"/>
      <c r="PKB248" s="42"/>
      <c r="PKC248" s="157"/>
      <c r="PKD248" s="4"/>
      <c r="PKE248" s="74"/>
      <c r="PKF248" s="42"/>
      <c r="PKG248" s="157"/>
      <c r="PKH248" s="4"/>
      <c r="PKI248" s="74"/>
      <c r="PKJ248" s="42"/>
      <c r="PKK248" s="157"/>
      <c r="PKL248" s="4"/>
      <c r="PKM248" s="74"/>
      <c r="PKN248" s="42"/>
      <c r="PKO248" s="157"/>
      <c r="PKP248" s="4"/>
      <c r="PKQ248" s="74"/>
      <c r="PKR248" s="42"/>
      <c r="PKS248" s="157"/>
      <c r="PKT248" s="4"/>
      <c r="PKU248" s="74"/>
      <c r="PKV248" s="42"/>
      <c r="PKW248" s="157"/>
      <c r="PKX248" s="4"/>
      <c r="PKY248" s="74"/>
      <c r="PKZ248" s="42"/>
      <c r="PLA248" s="157"/>
      <c r="PLB248" s="4"/>
      <c r="PLC248" s="74"/>
      <c r="PLD248" s="42"/>
      <c r="PLE248" s="157"/>
      <c r="PLF248" s="4"/>
      <c r="PLG248" s="74"/>
      <c r="PLH248" s="42"/>
      <c r="PLI248" s="157"/>
      <c r="PLJ248" s="4"/>
      <c r="PLK248" s="74"/>
      <c r="PLL248" s="42"/>
      <c r="PLM248" s="157"/>
      <c r="PLN248" s="4"/>
      <c r="PLO248" s="74"/>
      <c r="PLP248" s="42"/>
      <c r="PLQ248" s="157"/>
      <c r="PLR248" s="4"/>
      <c r="PLS248" s="74"/>
      <c r="PLT248" s="42"/>
      <c r="PLU248" s="157"/>
      <c r="PLV248" s="4"/>
      <c r="PLW248" s="74"/>
      <c r="PLX248" s="42"/>
      <c r="PLY248" s="157"/>
      <c r="PLZ248" s="4"/>
      <c r="PMA248" s="74"/>
      <c r="PMB248" s="42"/>
      <c r="PMC248" s="157"/>
      <c r="PMD248" s="4"/>
      <c r="PME248" s="74"/>
      <c r="PMF248" s="42"/>
      <c r="PMG248" s="157"/>
      <c r="PMH248" s="4"/>
      <c r="PMI248" s="74"/>
      <c r="PMJ248" s="42"/>
      <c r="PMK248" s="157"/>
      <c r="PML248" s="4"/>
      <c r="PMM248" s="74"/>
      <c r="PMN248" s="42"/>
      <c r="PMO248" s="157"/>
      <c r="PMP248" s="4"/>
      <c r="PMQ248" s="74"/>
      <c r="PMR248" s="42"/>
      <c r="PMS248" s="157"/>
      <c r="PMT248" s="4"/>
      <c r="PMU248" s="74"/>
      <c r="PMV248" s="42"/>
      <c r="PMW248" s="157"/>
      <c r="PMX248" s="4"/>
      <c r="PMY248" s="74"/>
      <c r="PMZ248" s="42"/>
      <c r="PNA248" s="157"/>
      <c r="PNB248" s="4"/>
      <c r="PNC248" s="74"/>
      <c r="PND248" s="42"/>
      <c r="PNE248" s="157"/>
      <c r="PNF248" s="4"/>
      <c r="PNG248" s="74"/>
      <c r="PNH248" s="42"/>
      <c r="PNI248" s="157"/>
      <c r="PNJ248" s="4"/>
      <c r="PNK248" s="74"/>
      <c r="PNL248" s="42"/>
      <c r="PNM248" s="157"/>
      <c r="PNN248" s="4"/>
      <c r="PNO248" s="74"/>
      <c r="PNP248" s="42"/>
      <c r="PNQ248" s="157"/>
      <c r="PNR248" s="4"/>
      <c r="PNS248" s="74"/>
      <c r="PNT248" s="42"/>
      <c r="PNU248" s="157"/>
      <c r="PNV248" s="4"/>
      <c r="PNW248" s="74"/>
      <c r="PNX248" s="42"/>
      <c r="PNY248" s="157"/>
      <c r="PNZ248" s="4"/>
      <c r="POA248" s="74"/>
      <c r="POB248" s="42"/>
      <c r="POC248" s="157"/>
      <c r="POD248" s="4"/>
      <c r="POE248" s="74"/>
      <c r="POF248" s="42"/>
      <c r="POG248" s="157"/>
      <c r="POH248" s="4"/>
      <c r="POI248" s="74"/>
      <c r="POJ248" s="42"/>
      <c r="POK248" s="157"/>
      <c r="POL248" s="4"/>
      <c r="POM248" s="74"/>
      <c r="PON248" s="42"/>
      <c r="POO248" s="157"/>
      <c r="POP248" s="4"/>
      <c r="POQ248" s="74"/>
      <c r="POR248" s="42"/>
      <c r="POS248" s="157"/>
      <c r="POT248" s="4"/>
      <c r="POU248" s="74"/>
      <c r="POV248" s="42"/>
      <c r="POW248" s="157"/>
      <c r="POX248" s="4"/>
      <c r="POY248" s="74"/>
      <c r="POZ248" s="42"/>
      <c r="PPA248" s="157"/>
      <c r="PPB248" s="4"/>
      <c r="PPC248" s="74"/>
      <c r="PPD248" s="42"/>
      <c r="PPE248" s="157"/>
      <c r="PPF248" s="4"/>
      <c r="PPG248" s="74"/>
      <c r="PPH248" s="42"/>
      <c r="PPI248" s="157"/>
      <c r="PPJ248" s="4"/>
      <c r="PPK248" s="74"/>
      <c r="PPL248" s="42"/>
      <c r="PPM248" s="157"/>
      <c r="PPN248" s="4"/>
      <c r="PPO248" s="74"/>
      <c r="PPP248" s="42"/>
      <c r="PPQ248" s="157"/>
      <c r="PPR248" s="4"/>
      <c r="PPS248" s="74"/>
      <c r="PPT248" s="42"/>
      <c r="PPU248" s="157"/>
      <c r="PPV248" s="4"/>
      <c r="PPW248" s="74"/>
      <c r="PPX248" s="42"/>
      <c r="PPY248" s="157"/>
      <c r="PPZ248" s="4"/>
      <c r="PQA248" s="74"/>
      <c r="PQB248" s="42"/>
      <c r="PQC248" s="157"/>
      <c r="PQD248" s="4"/>
      <c r="PQE248" s="74"/>
      <c r="PQF248" s="42"/>
      <c r="PQG248" s="157"/>
      <c r="PQH248" s="4"/>
      <c r="PQI248" s="74"/>
      <c r="PQJ248" s="42"/>
      <c r="PQK248" s="157"/>
      <c r="PQL248" s="4"/>
      <c r="PQM248" s="74"/>
      <c r="PQN248" s="42"/>
      <c r="PQO248" s="157"/>
      <c r="PQP248" s="4"/>
      <c r="PQQ248" s="74"/>
      <c r="PQR248" s="42"/>
      <c r="PQS248" s="157"/>
      <c r="PQT248" s="4"/>
      <c r="PQU248" s="74"/>
      <c r="PQV248" s="42"/>
      <c r="PQW248" s="157"/>
      <c r="PQX248" s="4"/>
      <c r="PQY248" s="74"/>
      <c r="PQZ248" s="42"/>
      <c r="PRA248" s="157"/>
      <c r="PRB248" s="4"/>
      <c r="PRC248" s="74"/>
      <c r="PRD248" s="42"/>
      <c r="PRE248" s="157"/>
      <c r="PRF248" s="4"/>
      <c r="PRG248" s="74"/>
      <c r="PRH248" s="42"/>
      <c r="PRI248" s="157"/>
      <c r="PRJ248" s="4"/>
      <c r="PRK248" s="74"/>
      <c r="PRL248" s="42"/>
      <c r="PRM248" s="157"/>
      <c r="PRN248" s="4"/>
      <c r="PRO248" s="74"/>
      <c r="PRP248" s="42"/>
      <c r="PRQ248" s="157"/>
      <c r="PRR248" s="4"/>
      <c r="PRS248" s="74"/>
      <c r="PRT248" s="42"/>
      <c r="PRU248" s="157"/>
      <c r="PRV248" s="4"/>
      <c r="PRW248" s="74"/>
      <c r="PRX248" s="42"/>
      <c r="PRY248" s="157"/>
      <c r="PRZ248" s="4"/>
      <c r="PSA248" s="74"/>
      <c r="PSB248" s="42"/>
      <c r="PSC248" s="157"/>
      <c r="PSD248" s="4"/>
      <c r="PSE248" s="74"/>
      <c r="PSF248" s="42"/>
      <c r="PSG248" s="157"/>
      <c r="PSH248" s="4"/>
      <c r="PSI248" s="74"/>
      <c r="PSJ248" s="42"/>
      <c r="PSK248" s="157"/>
      <c r="PSL248" s="4"/>
      <c r="PSM248" s="74"/>
      <c r="PSN248" s="42"/>
      <c r="PSO248" s="157"/>
      <c r="PSP248" s="4"/>
      <c r="PSQ248" s="74"/>
      <c r="PSR248" s="42"/>
      <c r="PSS248" s="157"/>
      <c r="PST248" s="4"/>
      <c r="PSU248" s="74"/>
      <c r="PSV248" s="42"/>
      <c r="PSW248" s="157"/>
      <c r="PSX248" s="4"/>
      <c r="PSY248" s="74"/>
      <c r="PSZ248" s="42"/>
      <c r="PTA248" s="157"/>
      <c r="PTB248" s="4"/>
      <c r="PTC248" s="74"/>
      <c r="PTD248" s="42"/>
      <c r="PTE248" s="157"/>
      <c r="PTF248" s="4"/>
      <c r="PTG248" s="74"/>
      <c r="PTH248" s="42"/>
      <c r="PTI248" s="157"/>
      <c r="PTJ248" s="4"/>
      <c r="PTK248" s="74"/>
      <c r="PTL248" s="42"/>
      <c r="PTM248" s="157"/>
      <c r="PTN248" s="4"/>
      <c r="PTO248" s="74"/>
      <c r="PTP248" s="42"/>
      <c r="PTQ248" s="157"/>
      <c r="PTR248" s="4"/>
      <c r="PTS248" s="74"/>
      <c r="PTT248" s="42"/>
      <c r="PTU248" s="157"/>
      <c r="PTV248" s="4"/>
      <c r="PTW248" s="74"/>
      <c r="PTX248" s="42"/>
      <c r="PTY248" s="157"/>
      <c r="PTZ248" s="4"/>
      <c r="PUA248" s="74"/>
      <c r="PUB248" s="42"/>
      <c r="PUC248" s="157"/>
      <c r="PUD248" s="4"/>
      <c r="PUE248" s="74"/>
      <c r="PUF248" s="42"/>
      <c r="PUG248" s="157"/>
      <c r="PUH248" s="4"/>
      <c r="PUI248" s="74"/>
      <c r="PUJ248" s="42"/>
      <c r="PUK248" s="157"/>
      <c r="PUL248" s="4"/>
      <c r="PUM248" s="74"/>
      <c r="PUN248" s="42"/>
      <c r="PUO248" s="157"/>
      <c r="PUP248" s="4"/>
      <c r="PUQ248" s="74"/>
      <c r="PUR248" s="42"/>
      <c r="PUS248" s="157"/>
      <c r="PUT248" s="4"/>
      <c r="PUU248" s="74"/>
      <c r="PUV248" s="42"/>
      <c r="PUW248" s="157"/>
      <c r="PUX248" s="4"/>
      <c r="PUY248" s="74"/>
      <c r="PUZ248" s="42"/>
      <c r="PVA248" s="157"/>
      <c r="PVB248" s="4"/>
      <c r="PVC248" s="74"/>
      <c r="PVD248" s="42"/>
      <c r="PVE248" s="157"/>
      <c r="PVF248" s="4"/>
      <c r="PVG248" s="74"/>
      <c r="PVH248" s="42"/>
      <c r="PVI248" s="157"/>
      <c r="PVJ248" s="4"/>
      <c r="PVK248" s="74"/>
      <c r="PVL248" s="42"/>
      <c r="PVM248" s="157"/>
      <c r="PVN248" s="4"/>
      <c r="PVO248" s="74"/>
      <c r="PVP248" s="42"/>
      <c r="PVQ248" s="157"/>
      <c r="PVR248" s="4"/>
      <c r="PVS248" s="74"/>
      <c r="PVT248" s="42"/>
      <c r="PVU248" s="157"/>
      <c r="PVV248" s="4"/>
      <c r="PVW248" s="74"/>
      <c r="PVX248" s="42"/>
      <c r="PVY248" s="157"/>
      <c r="PVZ248" s="4"/>
      <c r="PWA248" s="74"/>
      <c r="PWB248" s="42"/>
      <c r="PWC248" s="157"/>
      <c r="PWD248" s="4"/>
      <c r="PWE248" s="74"/>
      <c r="PWF248" s="42"/>
      <c r="PWG248" s="157"/>
      <c r="PWH248" s="4"/>
      <c r="PWI248" s="74"/>
      <c r="PWJ248" s="42"/>
      <c r="PWK248" s="157"/>
      <c r="PWL248" s="4"/>
      <c r="PWM248" s="74"/>
      <c r="PWN248" s="42"/>
      <c r="PWO248" s="157"/>
      <c r="PWP248" s="4"/>
      <c r="PWQ248" s="74"/>
      <c r="PWR248" s="42"/>
      <c r="PWS248" s="157"/>
      <c r="PWT248" s="4"/>
      <c r="PWU248" s="74"/>
      <c r="PWV248" s="42"/>
      <c r="PWW248" s="157"/>
      <c r="PWX248" s="4"/>
      <c r="PWY248" s="74"/>
      <c r="PWZ248" s="42"/>
      <c r="PXA248" s="157"/>
      <c r="PXB248" s="4"/>
      <c r="PXC248" s="74"/>
      <c r="PXD248" s="42"/>
      <c r="PXE248" s="157"/>
      <c r="PXF248" s="4"/>
      <c r="PXG248" s="74"/>
      <c r="PXH248" s="42"/>
      <c r="PXI248" s="157"/>
      <c r="PXJ248" s="4"/>
      <c r="PXK248" s="74"/>
      <c r="PXL248" s="42"/>
      <c r="PXM248" s="157"/>
      <c r="PXN248" s="4"/>
      <c r="PXO248" s="74"/>
      <c r="PXP248" s="42"/>
      <c r="PXQ248" s="157"/>
      <c r="PXR248" s="4"/>
      <c r="PXS248" s="74"/>
      <c r="PXT248" s="42"/>
      <c r="PXU248" s="157"/>
      <c r="PXV248" s="4"/>
      <c r="PXW248" s="74"/>
      <c r="PXX248" s="42"/>
      <c r="PXY248" s="157"/>
      <c r="PXZ248" s="4"/>
      <c r="PYA248" s="74"/>
      <c r="PYB248" s="42"/>
      <c r="PYC248" s="157"/>
      <c r="PYD248" s="4"/>
      <c r="PYE248" s="74"/>
      <c r="PYF248" s="42"/>
      <c r="PYG248" s="157"/>
      <c r="PYH248" s="4"/>
      <c r="PYI248" s="74"/>
      <c r="PYJ248" s="42"/>
      <c r="PYK248" s="157"/>
      <c r="PYL248" s="4"/>
      <c r="PYM248" s="74"/>
      <c r="PYN248" s="42"/>
      <c r="PYO248" s="157"/>
      <c r="PYP248" s="4"/>
      <c r="PYQ248" s="74"/>
      <c r="PYR248" s="42"/>
      <c r="PYS248" s="157"/>
      <c r="PYT248" s="4"/>
      <c r="PYU248" s="74"/>
      <c r="PYV248" s="42"/>
      <c r="PYW248" s="157"/>
      <c r="PYX248" s="4"/>
      <c r="PYY248" s="74"/>
      <c r="PYZ248" s="42"/>
      <c r="PZA248" s="157"/>
      <c r="PZB248" s="4"/>
      <c r="PZC248" s="74"/>
      <c r="PZD248" s="42"/>
      <c r="PZE248" s="157"/>
      <c r="PZF248" s="4"/>
      <c r="PZG248" s="74"/>
      <c r="PZH248" s="42"/>
      <c r="PZI248" s="157"/>
      <c r="PZJ248" s="4"/>
      <c r="PZK248" s="74"/>
      <c r="PZL248" s="42"/>
      <c r="PZM248" s="157"/>
      <c r="PZN248" s="4"/>
      <c r="PZO248" s="74"/>
      <c r="PZP248" s="42"/>
      <c r="PZQ248" s="157"/>
      <c r="PZR248" s="4"/>
      <c r="PZS248" s="74"/>
      <c r="PZT248" s="42"/>
      <c r="PZU248" s="157"/>
      <c r="PZV248" s="4"/>
      <c r="PZW248" s="74"/>
      <c r="PZX248" s="42"/>
      <c r="PZY248" s="157"/>
      <c r="PZZ248" s="4"/>
      <c r="QAA248" s="74"/>
      <c r="QAB248" s="42"/>
      <c r="QAC248" s="157"/>
      <c r="QAD248" s="4"/>
      <c r="QAE248" s="74"/>
      <c r="QAF248" s="42"/>
      <c r="QAG248" s="157"/>
      <c r="QAH248" s="4"/>
      <c r="QAI248" s="74"/>
      <c r="QAJ248" s="42"/>
      <c r="QAK248" s="157"/>
      <c r="QAL248" s="4"/>
      <c r="QAM248" s="74"/>
      <c r="QAN248" s="42"/>
      <c r="QAO248" s="157"/>
      <c r="QAP248" s="4"/>
      <c r="QAQ248" s="74"/>
      <c r="QAR248" s="42"/>
      <c r="QAS248" s="157"/>
      <c r="QAT248" s="4"/>
      <c r="QAU248" s="74"/>
      <c r="QAV248" s="42"/>
      <c r="QAW248" s="157"/>
      <c r="QAX248" s="4"/>
      <c r="QAY248" s="74"/>
      <c r="QAZ248" s="42"/>
      <c r="QBA248" s="157"/>
      <c r="QBB248" s="4"/>
      <c r="QBC248" s="74"/>
      <c r="QBD248" s="42"/>
      <c r="QBE248" s="157"/>
      <c r="QBF248" s="4"/>
      <c r="QBG248" s="74"/>
      <c r="QBH248" s="42"/>
      <c r="QBI248" s="157"/>
      <c r="QBJ248" s="4"/>
      <c r="QBK248" s="74"/>
      <c r="QBL248" s="42"/>
      <c r="QBM248" s="157"/>
      <c r="QBN248" s="4"/>
      <c r="QBO248" s="74"/>
      <c r="QBP248" s="42"/>
      <c r="QBQ248" s="157"/>
      <c r="QBR248" s="4"/>
      <c r="QBS248" s="74"/>
      <c r="QBT248" s="42"/>
      <c r="QBU248" s="157"/>
      <c r="QBV248" s="4"/>
      <c r="QBW248" s="74"/>
      <c r="QBX248" s="42"/>
      <c r="QBY248" s="157"/>
      <c r="QBZ248" s="4"/>
      <c r="QCA248" s="74"/>
      <c r="QCB248" s="42"/>
      <c r="QCC248" s="157"/>
      <c r="QCD248" s="4"/>
      <c r="QCE248" s="74"/>
      <c r="QCF248" s="42"/>
      <c r="QCG248" s="157"/>
      <c r="QCH248" s="4"/>
      <c r="QCI248" s="74"/>
      <c r="QCJ248" s="42"/>
      <c r="QCK248" s="157"/>
      <c r="QCL248" s="4"/>
      <c r="QCM248" s="74"/>
      <c r="QCN248" s="42"/>
      <c r="QCO248" s="157"/>
      <c r="QCP248" s="4"/>
      <c r="QCQ248" s="74"/>
      <c r="QCR248" s="42"/>
      <c r="QCS248" s="157"/>
      <c r="QCT248" s="4"/>
      <c r="QCU248" s="74"/>
      <c r="QCV248" s="42"/>
      <c r="QCW248" s="157"/>
      <c r="QCX248" s="4"/>
      <c r="QCY248" s="74"/>
      <c r="QCZ248" s="42"/>
      <c r="QDA248" s="157"/>
      <c r="QDB248" s="4"/>
      <c r="QDC248" s="74"/>
      <c r="QDD248" s="42"/>
      <c r="QDE248" s="157"/>
      <c r="QDF248" s="4"/>
      <c r="QDG248" s="74"/>
      <c r="QDH248" s="42"/>
      <c r="QDI248" s="157"/>
      <c r="QDJ248" s="4"/>
      <c r="QDK248" s="74"/>
      <c r="QDL248" s="42"/>
      <c r="QDM248" s="157"/>
      <c r="QDN248" s="4"/>
      <c r="QDO248" s="74"/>
      <c r="QDP248" s="42"/>
      <c r="QDQ248" s="157"/>
      <c r="QDR248" s="4"/>
      <c r="QDS248" s="74"/>
      <c r="QDT248" s="42"/>
      <c r="QDU248" s="157"/>
      <c r="QDV248" s="4"/>
      <c r="QDW248" s="74"/>
      <c r="QDX248" s="42"/>
      <c r="QDY248" s="157"/>
      <c r="QDZ248" s="4"/>
      <c r="QEA248" s="74"/>
      <c r="QEB248" s="42"/>
      <c r="QEC248" s="157"/>
      <c r="QED248" s="4"/>
      <c r="QEE248" s="74"/>
      <c r="QEF248" s="42"/>
      <c r="QEG248" s="157"/>
      <c r="QEH248" s="4"/>
      <c r="QEI248" s="74"/>
      <c r="QEJ248" s="42"/>
      <c r="QEK248" s="157"/>
      <c r="QEL248" s="4"/>
      <c r="QEM248" s="74"/>
      <c r="QEN248" s="42"/>
      <c r="QEO248" s="157"/>
      <c r="QEP248" s="4"/>
      <c r="QEQ248" s="74"/>
      <c r="QER248" s="42"/>
      <c r="QES248" s="157"/>
      <c r="QET248" s="4"/>
      <c r="QEU248" s="74"/>
      <c r="QEV248" s="42"/>
      <c r="QEW248" s="157"/>
      <c r="QEX248" s="4"/>
      <c r="QEY248" s="74"/>
      <c r="QEZ248" s="42"/>
      <c r="QFA248" s="157"/>
      <c r="QFB248" s="4"/>
      <c r="QFC248" s="74"/>
      <c r="QFD248" s="42"/>
      <c r="QFE248" s="157"/>
      <c r="QFF248" s="4"/>
      <c r="QFG248" s="74"/>
      <c r="QFH248" s="42"/>
      <c r="QFI248" s="157"/>
      <c r="QFJ248" s="4"/>
      <c r="QFK248" s="74"/>
      <c r="QFL248" s="42"/>
      <c r="QFM248" s="157"/>
      <c r="QFN248" s="4"/>
      <c r="QFO248" s="74"/>
      <c r="QFP248" s="42"/>
      <c r="QFQ248" s="157"/>
      <c r="QFR248" s="4"/>
      <c r="QFS248" s="74"/>
      <c r="QFT248" s="42"/>
      <c r="QFU248" s="157"/>
      <c r="QFV248" s="4"/>
      <c r="QFW248" s="74"/>
      <c r="QFX248" s="42"/>
      <c r="QFY248" s="157"/>
      <c r="QFZ248" s="4"/>
      <c r="QGA248" s="74"/>
      <c r="QGB248" s="42"/>
      <c r="QGC248" s="157"/>
      <c r="QGD248" s="4"/>
      <c r="QGE248" s="74"/>
      <c r="QGF248" s="42"/>
      <c r="QGG248" s="157"/>
      <c r="QGH248" s="4"/>
      <c r="QGI248" s="74"/>
      <c r="QGJ248" s="42"/>
      <c r="QGK248" s="157"/>
      <c r="QGL248" s="4"/>
      <c r="QGM248" s="74"/>
      <c r="QGN248" s="42"/>
      <c r="QGO248" s="157"/>
      <c r="QGP248" s="4"/>
      <c r="QGQ248" s="74"/>
      <c r="QGR248" s="42"/>
      <c r="QGS248" s="157"/>
      <c r="QGT248" s="4"/>
      <c r="QGU248" s="74"/>
      <c r="QGV248" s="42"/>
      <c r="QGW248" s="157"/>
      <c r="QGX248" s="4"/>
      <c r="QGY248" s="74"/>
      <c r="QGZ248" s="42"/>
      <c r="QHA248" s="157"/>
      <c r="QHB248" s="4"/>
      <c r="QHC248" s="74"/>
      <c r="QHD248" s="42"/>
      <c r="QHE248" s="157"/>
      <c r="QHF248" s="4"/>
      <c r="QHG248" s="74"/>
      <c r="QHH248" s="42"/>
      <c r="QHI248" s="157"/>
      <c r="QHJ248" s="4"/>
      <c r="QHK248" s="74"/>
      <c r="QHL248" s="42"/>
      <c r="QHM248" s="157"/>
      <c r="QHN248" s="4"/>
      <c r="QHO248" s="74"/>
      <c r="QHP248" s="42"/>
      <c r="QHQ248" s="157"/>
      <c r="QHR248" s="4"/>
      <c r="QHS248" s="74"/>
      <c r="QHT248" s="42"/>
      <c r="QHU248" s="157"/>
      <c r="QHV248" s="4"/>
      <c r="QHW248" s="74"/>
      <c r="QHX248" s="42"/>
      <c r="QHY248" s="157"/>
      <c r="QHZ248" s="4"/>
      <c r="QIA248" s="74"/>
      <c r="QIB248" s="42"/>
      <c r="QIC248" s="157"/>
      <c r="QID248" s="4"/>
      <c r="QIE248" s="74"/>
      <c r="QIF248" s="42"/>
      <c r="QIG248" s="157"/>
      <c r="QIH248" s="4"/>
      <c r="QII248" s="74"/>
      <c r="QIJ248" s="42"/>
      <c r="QIK248" s="157"/>
      <c r="QIL248" s="4"/>
      <c r="QIM248" s="74"/>
      <c r="QIN248" s="42"/>
      <c r="QIO248" s="157"/>
      <c r="QIP248" s="4"/>
      <c r="QIQ248" s="74"/>
      <c r="QIR248" s="42"/>
      <c r="QIS248" s="157"/>
      <c r="QIT248" s="4"/>
      <c r="QIU248" s="74"/>
      <c r="QIV248" s="42"/>
      <c r="QIW248" s="157"/>
      <c r="QIX248" s="4"/>
      <c r="QIY248" s="74"/>
      <c r="QIZ248" s="42"/>
      <c r="QJA248" s="157"/>
      <c r="QJB248" s="4"/>
      <c r="QJC248" s="74"/>
      <c r="QJD248" s="42"/>
      <c r="QJE248" s="157"/>
      <c r="QJF248" s="4"/>
      <c r="QJG248" s="74"/>
      <c r="QJH248" s="42"/>
      <c r="QJI248" s="157"/>
      <c r="QJJ248" s="4"/>
      <c r="QJK248" s="74"/>
      <c r="QJL248" s="42"/>
      <c r="QJM248" s="157"/>
      <c r="QJN248" s="4"/>
      <c r="QJO248" s="74"/>
      <c r="QJP248" s="42"/>
      <c r="QJQ248" s="157"/>
      <c r="QJR248" s="4"/>
      <c r="QJS248" s="74"/>
      <c r="QJT248" s="42"/>
      <c r="QJU248" s="157"/>
      <c r="QJV248" s="4"/>
      <c r="QJW248" s="74"/>
      <c r="QJX248" s="42"/>
      <c r="QJY248" s="157"/>
      <c r="QJZ248" s="4"/>
      <c r="QKA248" s="74"/>
      <c r="QKB248" s="42"/>
      <c r="QKC248" s="157"/>
      <c r="QKD248" s="4"/>
      <c r="QKE248" s="74"/>
      <c r="QKF248" s="42"/>
      <c r="QKG248" s="157"/>
      <c r="QKH248" s="4"/>
      <c r="QKI248" s="74"/>
      <c r="QKJ248" s="42"/>
      <c r="QKK248" s="157"/>
      <c r="QKL248" s="4"/>
      <c r="QKM248" s="74"/>
      <c r="QKN248" s="42"/>
      <c r="QKO248" s="157"/>
      <c r="QKP248" s="4"/>
      <c r="QKQ248" s="74"/>
      <c r="QKR248" s="42"/>
      <c r="QKS248" s="157"/>
      <c r="QKT248" s="4"/>
      <c r="QKU248" s="74"/>
      <c r="QKV248" s="42"/>
      <c r="QKW248" s="157"/>
      <c r="QKX248" s="4"/>
      <c r="QKY248" s="74"/>
      <c r="QKZ248" s="42"/>
      <c r="QLA248" s="157"/>
      <c r="QLB248" s="4"/>
      <c r="QLC248" s="74"/>
      <c r="QLD248" s="42"/>
      <c r="QLE248" s="157"/>
      <c r="QLF248" s="4"/>
      <c r="QLG248" s="74"/>
      <c r="QLH248" s="42"/>
      <c r="QLI248" s="157"/>
      <c r="QLJ248" s="4"/>
      <c r="QLK248" s="74"/>
      <c r="QLL248" s="42"/>
      <c r="QLM248" s="157"/>
      <c r="QLN248" s="4"/>
      <c r="QLO248" s="74"/>
      <c r="QLP248" s="42"/>
      <c r="QLQ248" s="157"/>
      <c r="QLR248" s="4"/>
      <c r="QLS248" s="74"/>
      <c r="QLT248" s="42"/>
      <c r="QLU248" s="157"/>
      <c r="QLV248" s="4"/>
      <c r="QLW248" s="74"/>
      <c r="QLX248" s="42"/>
      <c r="QLY248" s="157"/>
      <c r="QLZ248" s="4"/>
      <c r="QMA248" s="74"/>
      <c r="QMB248" s="42"/>
      <c r="QMC248" s="157"/>
      <c r="QMD248" s="4"/>
      <c r="QME248" s="74"/>
      <c r="QMF248" s="42"/>
      <c r="QMG248" s="157"/>
      <c r="QMH248" s="4"/>
      <c r="QMI248" s="74"/>
      <c r="QMJ248" s="42"/>
      <c r="QMK248" s="157"/>
      <c r="QML248" s="4"/>
      <c r="QMM248" s="74"/>
      <c r="QMN248" s="42"/>
      <c r="QMO248" s="157"/>
      <c r="QMP248" s="4"/>
      <c r="QMQ248" s="74"/>
      <c r="QMR248" s="42"/>
      <c r="QMS248" s="157"/>
      <c r="QMT248" s="4"/>
      <c r="QMU248" s="74"/>
      <c r="QMV248" s="42"/>
      <c r="QMW248" s="157"/>
      <c r="QMX248" s="4"/>
      <c r="QMY248" s="74"/>
      <c r="QMZ248" s="42"/>
      <c r="QNA248" s="157"/>
      <c r="QNB248" s="4"/>
      <c r="QNC248" s="74"/>
      <c r="QND248" s="42"/>
      <c r="QNE248" s="157"/>
      <c r="QNF248" s="4"/>
      <c r="QNG248" s="74"/>
      <c r="QNH248" s="42"/>
      <c r="QNI248" s="157"/>
      <c r="QNJ248" s="4"/>
      <c r="QNK248" s="74"/>
      <c r="QNL248" s="42"/>
      <c r="QNM248" s="157"/>
      <c r="QNN248" s="4"/>
      <c r="QNO248" s="74"/>
      <c r="QNP248" s="42"/>
      <c r="QNQ248" s="157"/>
      <c r="QNR248" s="4"/>
      <c r="QNS248" s="74"/>
      <c r="QNT248" s="42"/>
      <c r="QNU248" s="157"/>
      <c r="QNV248" s="4"/>
      <c r="QNW248" s="74"/>
      <c r="QNX248" s="42"/>
      <c r="QNY248" s="157"/>
      <c r="QNZ248" s="4"/>
      <c r="QOA248" s="74"/>
      <c r="QOB248" s="42"/>
      <c r="QOC248" s="157"/>
      <c r="QOD248" s="4"/>
      <c r="QOE248" s="74"/>
      <c r="QOF248" s="42"/>
      <c r="QOG248" s="157"/>
      <c r="QOH248" s="4"/>
      <c r="QOI248" s="74"/>
      <c r="QOJ248" s="42"/>
      <c r="QOK248" s="157"/>
      <c r="QOL248" s="4"/>
      <c r="QOM248" s="74"/>
      <c r="QON248" s="42"/>
      <c r="QOO248" s="157"/>
      <c r="QOP248" s="4"/>
      <c r="QOQ248" s="74"/>
      <c r="QOR248" s="42"/>
      <c r="QOS248" s="157"/>
      <c r="QOT248" s="4"/>
      <c r="QOU248" s="74"/>
      <c r="QOV248" s="42"/>
      <c r="QOW248" s="157"/>
      <c r="QOX248" s="4"/>
      <c r="QOY248" s="74"/>
      <c r="QOZ248" s="42"/>
      <c r="QPA248" s="157"/>
      <c r="QPB248" s="4"/>
      <c r="QPC248" s="74"/>
      <c r="QPD248" s="42"/>
      <c r="QPE248" s="157"/>
      <c r="QPF248" s="4"/>
      <c r="QPG248" s="74"/>
      <c r="QPH248" s="42"/>
      <c r="QPI248" s="157"/>
      <c r="QPJ248" s="4"/>
      <c r="QPK248" s="74"/>
      <c r="QPL248" s="42"/>
      <c r="QPM248" s="157"/>
      <c r="QPN248" s="4"/>
      <c r="QPO248" s="74"/>
      <c r="QPP248" s="42"/>
      <c r="QPQ248" s="157"/>
      <c r="QPR248" s="4"/>
      <c r="QPS248" s="74"/>
      <c r="QPT248" s="42"/>
      <c r="QPU248" s="157"/>
      <c r="QPV248" s="4"/>
      <c r="QPW248" s="74"/>
      <c r="QPX248" s="42"/>
      <c r="QPY248" s="157"/>
      <c r="QPZ248" s="4"/>
      <c r="QQA248" s="74"/>
      <c r="QQB248" s="42"/>
      <c r="QQC248" s="157"/>
      <c r="QQD248" s="4"/>
      <c r="QQE248" s="74"/>
      <c r="QQF248" s="42"/>
      <c r="QQG248" s="157"/>
      <c r="QQH248" s="4"/>
      <c r="QQI248" s="74"/>
      <c r="QQJ248" s="42"/>
      <c r="QQK248" s="157"/>
      <c r="QQL248" s="4"/>
      <c r="QQM248" s="74"/>
      <c r="QQN248" s="42"/>
      <c r="QQO248" s="157"/>
      <c r="QQP248" s="4"/>
      <c r="QQQ248" s="74"/>
      <c r="QQR248" s="42"/>
      <c r="QQS248" s="157"/>
      <c r="QQT248" s="4"/>
      <c r="QQU248" s="74"/>
      <c r="QQV248" s="42"/>
      <c r="QQW248" s="157"/>
      <c r="QQX248" s="4"/>
      <c r="QQY248" s="74"/>
      <c r="QQZ248" s="42"/>
      <c r="QRA248" s="157"/>
      <c r="QRB248" s="4"/>
      <c r="QRC248" s="74"/>
      <c r="QRD248" s="42"/>
      <c r="QRE248" s="157"/>
      <c r="QRF248" s="4"/>
      <c r="QRG248" s="74"/>
      <c r="QRH248" s="42"/>
      <c r="QRI248" s="157"/>
      <c r="QRJ248" s="4"/>
      <c r="QRK248" s="74"/>
      <c r="QRL248" s="42"/>
      <c r="QRM248" s="157"/>
      <c r="QRN248" s="4"/>
      <c r="QRO248" s="74"/>
      <c r="QRP248" s="42"/>
      <c r="QRQ248" s="157"/>
      <c r="QRR248" s="4"/>
      <c r="QRS248" s="74"/>
      <c r="QRT248" s="42"/>
      <c r="QRU248" s="157"/>
      <c r="QRV248" s="4"/>
      <c r="QRW248" s="74"/>
      <c r="QRX248" s="42"/>
      <c r="QRY248" s="157"/>
      <c r="QRZ248" s="4"/>
      <c r="QSA248" s="74"/>
      <c r="QSB248" s="42"/>
      <c r="QSC248" s="157"/>
      <c r="QSD248" s="4"/>
      <c r="QSE248" s="74"/>
      <c r="QSF248" s="42"/>
      <c r="QSG248" s="157"/>
      <c r="QSH248" s="4"/>
      <c r="QSI248" s="74"/>
      <c r="QSJ248" s="42"/>
      <c r="QSK248" s="157"/>
      <c r="QSL248" s="4"/>
      <c r="QSM248" s="74"/>
      <c r="QSN248" s="42"/>
      <c r="QSO248" s="157"/>
      <c r="QSP248" s="4"/>
      <c r="QSQ248" s="74"/>
      <c r="QSR248" s="42"/>
      <c r="QSS248" s="157"/>
      <c r="QST248" s="4"/>
      <c r="QSU248" s="74"/>
      <c r="QSV248" s="42"/>
      <c r="QSW248" s="157"/>
      <c r="QSX248" s="4"/>
      <c r="QSY248" s="74"/>
      <c r="QSZ248" s="42"/>
      <c r="QTA248" s="157"/>
      <c r="QTB248" s="4"/>
      <c r="QTC248" s="74"/>
      <c r="QTD248" s="42"/>
      <c r="QTE248" s="157"/>
      <c r="QTF248" s="4"/>
      <c r="QTG248" s="74"/>
      <c r="QTH248" s="42"/>
      <c r="QTI248" s="157"/>
      <c r="QTJ248" s="4"/>
      <c r="QTK248" s="74"/>
      <c r="QTL248" s="42"/>
      <c r="QTM248" s="157"/>
      <c r="QTN248" s="4"/>
      <c r="QTO248" s="74"/>
      <c r="QTP248" s="42"/>
      <c r="QTQ248" s="157"/>
      <c r="QTR248" s="4"/>
      <c r="QTS248" s="74"/>
      <c r="QTT248" s="42"/>
      <c r="QTU248" s="157"/>
      <c r="QTV248" s="4"/>
      <c r="QTW248" s="74"/>
      <c r="QTX248" s="42"/>
      <c r="QTY248" s="157"/>
      <c r="QTZ248" s="4"/>
      <c r="QUA248" s="74"/>
      <c r="QUB248" s="42"/>
      <c r="QUC248" s="157"/>
      <c r="QUD248" s="4"/>
      <c r="QUE248" s="74"/>
      <c r="QUF248" s="42"/>
      <c r="QUG248" s="157"/>
      <c r="QUH248" s="4"/>
      <c r="QUI248" s="74"/>
      <c r="QUJ248" s="42"/>
      <c r="QUK248" s="157"/>
      <c r="QUL248" s="4"/>
      <c r="QUM248" s="74"/>
      <c r="QUN248" s="42"/>
      <c r="QUO248" s="157"/>
      <c r="QUP248" s="4"/>
      <c r="QUQ248" s="74"/>
      <c r="QUR248" s="42"/>
      <c r="QUS248" s="157"/>
      <c r="QUT248" s="4"/>
      <c r="QUU248" s="74"/>
      <c r="QUV248" s="42"/>
      <c r="QUW248" s="157"/>
      <c r="QUX248" s="4"/>
      <c r="QUY248" s="74"/>
      <c r="QUZ248" s="42"/>
      <c r="QVA248" s="157"/>
      <c r="QVB248" s="4"/>
      <c r="QVC248" s="74"/>
      <c r="QVD248" s="42"/>
      <c r="QVE248" s="157"/>
      <c r="QVF248" s="4"/>
      <c r="QVG248" s="74"/>
      <c r="QVH248" s="42"/>
      <c r="QVI248" s="157"/>
      <c r="QVJ248" s="4"/>
      <c r="QVK248" s="74"/>
      <c r="QVL248" s="42"/>
      <c r="QVM248" s="157"/>
      <c r="QVN248" s="4"/>
      <c r="QVO248" s="74"/>
      <c r="QVP248" s="42"/>
      <c r="QVQ248" s="157"/>
      <c r="QVR248" s="4"/>
      <c r="QVS248" s="74"/>
      <c r="QVT248" s="42"/>
      <c r="QVU248" s="157"/>
      <c r="QVV248" s="4"/>
      <c r="QVW248" s="74"/>
      <c r="QVX248" s="42"/>
      <c r="QVY248" s="157"/>
      <c r="QVZ248" s="4"/>
      <c r="QWA248" s="74"/>
      <c r="QWB248" s="42"/>
      <c r="QWC248" s="157"/>
      <c r="QWD248" s="4"/>
      <c r="QWE248" s="74"/>
      <c r="QWF248" s="42"/>
      <c r="QWG248" s="157"/>
      <c r="QWH248" s="4"/>
      <c r="QWI248" s="74"/>
      <c r="QWJ248" s="42"/>
      <c r="QWK248" s="157"/>
      <c r="QWL248" s="4"/>
      <c r="QWM248" s="74"/>
      <c r="QWN248" s="42"/>
      <c r="QWO248" s="157"/>
      <c r="QWP248" s="4"/>
      <c r="QWQ248" s="74"/>
      <c r="QWR248" s="42"/>
      <c r="QWS248" s="157"/>
      <c r="QWT248" s="4"/>
      <c r="QWU248" s="74"/>
      <c r="QWV248" s="42"/>
      <c r="QWW248" s="157"/>
      <c r="QWX248" s="4"/>
      <c r="QWY248" s="74"/>
      <c r="QWZ248" s="42"/>
      <c r="QXA248" s="157"/>
      <c r="QXB248" s="4"/>
      <c r="QXC248" s="74"/>
      <c r="QXD248" s="42"/>
      <c r="QXE248" s="157"/>
      <c r="QXF248" s="4"/>
      <c r="QXG248" s="74"/>
      <c r="QXH248" s="42"/>
      <c r="QXI248" s="157"/>
      <c r="QXJ248" s="4"/>
      <c r="QXK248" s="74"/>
      <c r="QXL248" s="42"/>
      <c r="QXM248" s="157"/>
      <c r="QXN248" s="4"/>
      <c r="QXO248" s="74"/>
      <c r="QXP248" s="42"/>
      <c r="QXQ248" s="157"/>
      <c r="QXR248" s="4"/>
      <c r="QXS248" s="74"/>
      <c r="QXT248" s="42"/>
      <c r="QXU248" s="157"/>
      <c r="QXV248" s="4"/>
      <c r="QXW248" s="74"/>
      <c r="QXX248" s="42"/>
      <c r="QXY248" s="157"/>
      <c r="QXZ248" s="4"/>
      <c r="QYA248" s="74"/>
      <c r="QYB248" s="42"/>
      <c r="QYC248" s="157"/>
      <c r="QYD248" s="4"/>
      <c r="QYE248" s="74"/>
      <c r="QYF248" s="42"/>
      <c r="QYG248" s="157"/>
      <c r="QYH248" s="4"/>
      <c r="QYI248" s="74"/>
      <c r="QYJ248" s="42"/>
      <c r="QYK248" s="157"/>
      <c r="QYL248" s="4"/>
      <c r="QYM248" s="74"/>
      <c r="QYN248" s="42"/>
      <c r="QYO248" s="157"/>
      <c r="QYP248" s="4"/>
      <c r="QYQ248" s="74"/>
      <c r="QYR248" s="42"/>
      <c r="QYS248" s="157"/>
      <c r="QYT248" s="4"/>
      <c r="QYU248" s="74"/>
      <c r="QYV248" s="42"/>
      <c r="QYW248" s="157"/>
      <c r="QYX248" s="4"/>
      <c r="QYY248" s="74"/>
      <c r="QYZ248" s="42"/>
      <c r="QZA248" s="157"/>
      <c r="QZB248" s="4"/>
      <c r="QZC248" s="74"/>
      <c r="QZD248" s="42"/>
      <c r="QZE248" s="157"/>
      <c r="QZF248" s="4"/>
      <c r="QZG248" s="74"/>
      <c r="QZH248" s="42"/>
      <c r="QZI248" s="157"/>
      <c r="QZJ248" s="4"/>
      <c r="QZK248" s="74"/>
      <c r="QZL248" s="42"/>
      <c r="QZM248" s="157"/>
      <c r="QZN248" s="4"/>
      <c r="QZO248" s="74"/>
      <c r="QZP248" s="42"/>
      <c r="QZQ248" s="157"/>
      <c r="QZR248" s="4"/>
      <c r="QZS248" s="74"/>
      <c r="QZT248" s="42"/>
      <c r="QZU248" s="157"/>
      <c r="QZV248" s="4"/>
      <c r="QZW248" s="74"/>
      <c r="QZX248" s="42"/>
      <c r="QZY248" s="157"/>
      <c r="QZZ248" s="4"/>
      <c r="RAA248" s="74"/>
      <c r="RAB248" s="42"/>
      <c r="RAC248" s="157"/>
      <c r="RAD248" s="4"/>
      <c r="RAE248" s="74"/>
      <c r="RAF248" s="42"/>
      <c r="RAG248" s="157"/>
      <c r="RAH248" s="4"/>
      <c r="RAI248" s="74"/>
      <c r="RAJ248" s="42"/>
      <c r="RAK248" s="157"/>
      <c r="RAL248" s="4"/>
      <c r="RAM248" s="74"/>
      <c r="RAN248" s="42"/>
      <c r="RAO248" s="157"/>
      <c r="RAP248" s="4"/>
      <c r="RAQ248" s="74"/>
      <c r="RAR248" s="42"/>
      <c r="RAS248" s="157"/>
      <c r="RAT248" s="4"/>
      <c r="RAU248" s="74"/>
      <c r="RAV248" s="42"/>
      <c r="RAW248" s="157"/>
      <c r="RAX248" s="4"/>
      <c r="RAY248" s="74"/>
      <c r="RAZ248" s="42"/>
      <c r="RBA248" s="157"/>
      <c r="RBB248" s="4"/>
      <c r="RBC248" s="74"/>
      <c r="RBD248" s="42"/>
      <c r="RBE248" s="157"/>
      <c r="RBF248" s="4"/>
      <c r="RBG248" s="74"/>
      <c r="RBH248" s="42"/>
      <c r="RBI248" s="157"/>
      <c r="RBJ248" s="4"/>
      <c r="RBK248" s="74"/>
      <c r="RBL248" s="42"/>
      <c r="RBM248" s="157"/>
      <c r="RBN248" s="4"/>
      <c r="RBO248" s="74"/>
      <c r="RBP248" s="42"/>
      <c r="RBQ248" s="157"/>
      <c r="RBR248" s="4"/>
      <c r="RBS248" s="74"/>
      <c r="RBT248" s="42"/>
      <c r="RBU248" s="157"/>
      <c r="RBV248" s="4"/>
      <c r="RBW248" s="74"/>
      <c r="RBX248" s="42"/>
      <c r="RBY248" s="157"/>
      <c r="RBZ248" s="4"/>
      <c r="RCA248" s="74"/>
      <c r="RCB248" s="42"/>
      <c r="RCC248" s="157"/>
      <c r="RCD248" s="4"/>
      <c r="RCE248" s="74"/>
      <c r="RCF248" s="42"/>
      <c r="RCG248" s="157"/>
      <c r="RCH248" s="4"/>
      <c r="RCI248" s="74"/>
      <c r="RCJ248" s="42"/>
      <c r="RCK248" s="157"/>
      <c r="RCL248" s="4"/>
      <c r="RCM248" s="74"/>
      <c r="RCN248" s="42"/>
      <c r="RCO248" s="157"/>
      <c r="RCP248" s="4"/>
      <c r="RCQ248" s="74"/>
      <c r="RCR248" s="42"/>
      <c r="RCS248" s="157"/>
      <c r="RCT248" s="4"/>
      <c r="RCU248" s="74"/>
      <c r="RCV248" s="42"/>
      <c r="RCW248" s="157"/>
      <c r="RCX248" s="4"/>
      <c r="RCY248" s="74"/>
      <c r="RCZ248" s="42"/>
      <c r="RDA248" s="157"/>
      <c r="RDB248" s="4"/>
      <c r="RDC248" s="74"/>
      <c r="RDD248" s="42"/>
      <c r="RDE248" s="157"/>
      <c r="RDF248" s="4"/>
      <c r="RDG248" s="74"/>
      <c r="RDH248" s="42"/>
      <c r="RDI248" s="157"/>
      <c r="RDJ248" s="4"/>
      <c r="RDK248" s="74"/>
      <c r="RDL248" s="42"/>
      <c r="RDM248" s="157"/>
      <c r="RDN248" s="4"/>
      <c r="RDO248" s="74"/>
      <c r="RDP248" s="42"/>
      <c r="RDQ248" s="157"/>
      <c r="RDR248" s="4"/>
      <c r="RDS248" s="74"/>
      <c r="RDT248" s="42"/>
      <c r="RDU248" s="157"/>
      <c r="RDV248" s="4"/>
      <c r="RDW248" s="74"/>
      <c r="RDX248" s="42"/>
      <c r="RDY248" s="157"/>
      <c r="RDZ248" s="4"/>
      <c r="REA248" s="74"/>
      <c r="REB248" s="42"/>
      <c r="REC248" s="157"/>
      <c r="RED248" s="4"/>
      <c r="REE248" s="74"/>
      <c r="REF248" s="42"/>
      <c r="REG248" s="157"/>
      <c r="REH248" s="4"/>
      <c r="REI248" s="74"/>
      <c r="REJ248" s="42"/>
      <c r="REK248" s="157"/>
      <c r="REL248" s="4"/>
      <c r="REM248" s="74"/>
      <c r="REN248" s="42"/>
      <c r="REO248" s="157"/>
      <c r="REP248" s="4"/>
      <c r="REQ248" s="74"/>
      <c r="RER248" s="42"/>
      <c r="RES248" s="157"/>
      <c r="RET248" s="4"/>
      <c r="REU248" s="74"/>
      <c r="REV248" s="42"/>
      <c r="REW248" s="157"/>
      <c r="REX248" s="4"/>
      <c r="REY248" s="74"/>
      <c r="REZ248" s="42"/>
      <c r="RFA248" s="157"/>
      <c r="RFB248" s="4"/>
      <c r="RFC248" s="74"/>
      <c r="RFD248" s="42"/>
      <c r="RFE248" s="157"/>
      <c r="RFF248" s="4"/>
      <c r="RFG248" s="74"/>
      <c r="RFH248" s="42"/>
      <c r="RFI248" s="157"/>
      <c r="RFJ248" s="4"/>
      <c r="RFK248" s="74"/>
      <c r="RFL248" s="42"/>
      <c r="RFM248" s="157"/>
      <c r="RFN248" s="4"/>
      <c r="RFO248" s="74"/>
      <c r="RFP248" s="42"/>
      <c r="RFQ248" s="157"/>
      <c r="RFR248" s="4"/>
      <c r="RFS248" s="74"/>
      <c r="RFT248" s="42"/>
      <c r="RFU248" s="157"/>
      <c r="RFV248" s="4"/>
      <c r="RFW248" s="74"/>
      <c r="RFX248" s="42"/>
      <c r="RFY248" s="157"/>
      <c r="RFZ248" s="4"/>
      <c r="RGA248" s="74"/>
      <c r="RGB248" s="42"/>
      <c r="RGC248" s="157"/>
      <c r="RGD248" s="4"/>
      <c r="RGE248" s="74"/>
      <c r="RGF248" s="42"/>
      <c r="RGG248" s="157"/>
      <c r="RGH248" s="4"/>
      <c r="RGI248" s="74"/>
      <c r="RGJ248" s="42"/>
      <c r="RGK248" s="157"/>
      <c r="RGL248" s="4"/>
      <c r="RGM248" s="74"/>
      <c r="RGN248" s="42"/>
      <c r="RGO248" s="157"/>
      <c r="RGP248" s="4"/>
      <c r="RGQ248" s="74"/>
      <c r="RGR248" s="42"/>
      <c r="RGS248" s="157"/>
      <c r="RGT248" s="4"/>
      <c r="RGU248" s="74"/>
      <c r="RGV248" s="42"/>
      <c r="RGW248" s="157"/>
      <c r="RGX248" s="4"/>
      <c r="RGY248" s="74"/>
      <c r="RGZ248" s="42"/>
      <c r="RHA248" s="157"/>
      <c r="RHB248" s="4"/>
      <c r="RHC248" s="74"/>
      <c r="RHD248" s="42"/>
      <c r="RHE248" s="157"/>
      <c r="RHF248" s="4"/>
      <c r="RHG248" s="74"/>
      <c r="RHH248" s="42"/>
      <c r="RHI248" s="157"/>
      <c r="RHJ248" s="4"/>
      <c r="RHK248" s="74"/>
      <c r="RHL248" s="42"/>
      <c r="RHM248" s="157"/>
      <c r="RHN248" s="4"/>
      <c r="RHO248" s="74"/>
      <c r="RHP248" s="42"/>
      <c r="RHQ248" s="157"/>
      <c r="RHR248" s="4"/>
      <c r="RHS248" s="74"/>
      <c r="RHT248" s="42"/>
      <c r="RHU248" s="157"/>
      <c r="RHV248" s="4"/>
      <c r="RHW248" s="74"/>
      <c r="RHX248" s="42"/>
      <c r="RHY248" s="157"/>
      <c r="RHZ248" s="4"/>
      <c r="RIA248" s="74"/>
      <c r="RIB248" s="42"/>
      <c r="RIC248" s="157"/>
      <c r="RID248" s="4"/>
      <c r="RIE248" s="74"/>
      <c r="RIF248" s="42"/>
      <c r="RIG248" s="157"/>
      <c r="RIH248" s="4"/>
      <c r="RII248" s="74"/>
      <c r="RIJ248" s="42"/>
      <c r="RIK248" s="157"/>
      <c r="RIL248" s="4"/>
      <c r="RIM248" s="74"/>
      <c r="RIN248" s="42"/>
      <c r="RIO248" s="157"/>
      <c r="RIP248" s="4"/>
      <c r="RIQ248" s="74"/>
      <c r="RIR248" s="42"/>
      <c r="RIS248" s="157"/>
      <c r="RIT248" s="4"/>
      <c r="RIU248" s="74"/>
      <c r="RIV248" s="42"/>
      <c r="RIW248" s="157"/>
      <c r="RIX248" s="4"/>
      <c r="RIY248" s="74"/>
      <c r="RIZ248" s="42"/>
      <c r="RJA248" s="157"/>
      <c r="RJB248" s="4"/>
      <c r="RJC248" s="74"/>
      <c r="RJD248" s="42"/>
      <c r="RJE248" s="157"/>
      <c r="RJF248" s="4"/>
      <c r="RJG248" s="74"/>
      <c r="RJH248" s="42"/>
      <c r="RJI248" s="157"/>
      <c r="RJJ248" s="4"/>
      <c r="RJK248" s="74"/>
      <c r="RJL248" s="42"/>
      <c r="RJM248" s="157"/>
      <c r="RJN248" s="4"/>
      <c r="RJO248" s="74"/>
      <c r="RJP248" s="42"/>
      <c r="RJQ248" s="157"/>
      <c r="RJR248" s="4"/>
      <c r="RJS248" s="74"/>
      <c r="RJT248" s="42"/>
      <c r="RJU248" s="157"/>
      <c r="RJV248" s="4"/>
      <c r="RJW248" s="74"/>
      <c r="RJX248" s="42"/>
      <c r="RJY248" s="157"/>
      <c r="RJZ248" s="4"/>
      <c r="RKA248" s="74"/>
      <c r="RKB248" s="42"/>
      <c r="RKC248" s="157"/>
      <c r="RKD248" s="4"/>
      <c r="RKE248" s="74"/>
      <c r="RKF248" s="42"/>
      <c r="RKG248" s="157"/>
      <c r="RKH248" s="4"/>
      <c r="RKI248" s="74"/>
      <c r="RKJ248" s="42"/>
      <c r="RKK248" s="157"/>
      <c r="RKL248" s="4"/>
      <c r="RKM248" s="74"/>
      <c r="RKN248" s="42"/>
      <c r="RKO248" s="157"/>
      <c r="RKP248" s="4"/>
      <c r="RKQ248" s="74"/>
      <c r="RKR248" s="42"/>
      <c r="RKS248" s="157"/>
      <c r="RKT248" s="4"/>
      <c r="RKU248" s="74"/>
      <c r="RKV248" s="42"/>
      <c r="RKW248" s="157"/>
      <c r="RKX248" s="4"/>
      <c r="RKY248" s="74"/>
      <c r="RKZ248" s="42"/>
      <c r="RLA248" s="157"/>
      <c r="RLB248" s="4"/>
      <c r="RLC248" s="74"/>
      <c r="RLD248" s="42"/>
      <c r="RLE248" s="157"/>
      <c r="RLF248" s="4"/>
      <c r="RLG248" s="74"/>
      <c r="RLH248" s="42"/>
      <c r="RLI248" s="157"/>
      <c r="RLJ248" s="4"/>
      <c r="RLK248" s="74"/>
      <c r="RLL248" s="42"/>
      <c r="RLM248" s="157"/>
      <c r="RLN248" s="4"/>
      <c r="RLO248" s="74"/>
      <c r="RLP248" s="42"/>
      <c r="RLQ248" s="157"/>
      <c r="RLR248" s="4"/>
      <c r="RLS248" s="74"/>
      <c r="RLT248" s="42"/>
      <c r="RLU248" s="157"/>
      <c r="RLV248" s="4"/>
      <c r="RLW248" s="74"/>
      <c r="RLX248" s="42"/>
      <c r="RLY248" s="157"/>
      <c r="RLZ248" s="4"/>
      <c r="RMA248" s="74"/>
      <c r="RMB248" s="42"/>
      <c r="RMC248" s="157"/>
      <c r="RMD248" s="4"/>
      <c r="RME248" s="74"/>
      <c r="RMF248" s="42"/>
      <c r="RMG248" s="157"/>
      <c r="RMH248" s="4"/>
      <c r="RMI248" s="74"/>
      <c r="RMJ248" s="42"/>
      <c r="RMK248" s="157"/>
      <c r="RML248" s="4"/>
      <c r="RMM248" s="74"/>
      <c r="RMN248" s="42"/>
      <c r="RMO248" s="157"/>
      <c r="RMP248" s="4"/>
      <c r="RMQ248" s="74"/>
      <c r="RMR248" s="42"/>
      <c r="RMS248" s="157"/>
      <c r="RMT248" s="4"/>
      <c r="RMU248" s="74"/>
      <c r="RMV248" s="42"/>
      <c r="RMW248" s="157"/>
      <c r="RMX248" s="4"/>
      <c r="RMY248" s="74"/>
      <c r="RMZ248" s="42"/>
      <c r="RNA248" s="157"/>
      <c r="RNB248" s="4"/>
      <c r="RNC248" s="74"/>
      <c r="RND248" s="42"/>
      <c r="RNE248" s="157"/>
      <c r="RNF248" s="4"/>
      <c r="RNG248" s="74"/>
      <c r="RNH248" s="42"/>
      <c r="RNI248" s="157"/>
      <c r="RNJ248" s="4"/>
      <c r="RNK248" s="74"/>
      <c r="RNL248" s="42"/>
      <c r="RNM248" s="157"/>
      <c r="RNN248" s="4"/>
      <c r="RNO248" s="74"/>
      <c r="RNP248" s="42"/>
      <c r="RNQ248" s="157"/>
      <c r="RNR248" s="4"/>
      <c r="RNS248" s="74"/>
      <c r="RNT248" s="42"/>
      <c r="RNU248" s="157"/>
      <c r="RNV248" s="4"/>
      <c r="RNW248" s="74"/>
      <c r="RNX248" s="42"/>
      <c r="RNY248" s="157"/>
      <c r="RNZ248" s="4"/>
      <c r="ROA248" s="74"/>
      <c r="ROB248" s="42"/>
      <c r="ROC248" s="157"/>
      <c r="ROD248" s="4"/>
      <c r="ROE248" s="74"/>
      <c r="ROF248" s="42"/>
      <c r="ROG248" s="157"/>
      <c r="ROH248" s="4"/>
      <c r="ROI248" s="74"/>
      <c r="ROJ248" s="42"/>
      <c r="ROK248" s="157"/>
      <c r="ROL248" s="4"/>
      <c r="ROM248" s="74"/>
      <c r="RON248" s="42"/>
      <c r="ROO248" s="157"/>
      <c r="ROP248" s="4"/>
      <c r="ROQ248" s="74"/>
      <c r="ROR248" s="42"/>
      <c r="ROS248" s="157"/>
      <c r="ROT248" s="4"/>
      <c r="ROU248" s="74"/>
      <c r="ROV248" s="42"/>
      <c r="ROW248" s="157"/>
      <c r="ROX248" s="4"/>
      <c r="ROY248" s="74"/>
      <c r="ROZ248" s="42"/>
      <c r="RPA248" s="157"/>
      <c r="RPB248" s="4"/>
      <c r="RPC248" s="74"/>
      <c r="RPD248" s="42"/>
      <c r="RPE248" s="157"/>
      <c r="RPF248" s="4"/>
      <c r="RPG248" s="74"/>
      <c r="RPH248" s="42"/>
      <c r="RPI248" s="157"/>
      <c r="RPJ248" s="4"/>
      <c r="RPK248" s="74"/>
      <c r="RPL248" s="42"/>
      <c r="RPM248" s="157"/>
      <c r="RPN248" s="4"/>
      <c r="RPO248" s="74"/>
      <c r="RPP248" s="42"/>
      <c r="RPQ248" s="157"/>
      <c r="RPR248" s="4"/>
      <c r="RPS248" s="74"/>
      <c r="RPT248" s="42"/>
      <c r="RPU248" s="157"/>
      <c r="RPV248" s="4"/>
      <c r="RPW248" s="74"/>
      <c r="RPX248" s="42"/>
      <c r="RPY248" s="157"/>
      <c r="RPZ248" s="4"/>
      <c r="RQA248" s="74"/>
      <c r="RQB248" s="42"/>
      <c r="RQC248" s="157"/>
      <c r="RQD248" s="4"/>
      <c r="RQE248" s="74"/>
      <c r="RQF248" s="42"/>
      <c r="RQG248" s="157"/>
      <c r="RQH248" s="4"/>
      <c r="RQI248" s="74"/>
      <c r="RQJ248" s="42"/>
      <c r="RQK248" s="157"/>
      <c r="RQL248" s="4"/>
      <c r="RQM248" s="74"/>
      <c r="RQN248" s="42"/>
      <c r="RQO248" s="157"/>
      <c r="RQP248" s="4"/>
      <c r="RQQ248" s="74"/>
      <c r="RQR248" s="42"/>
      <c r="RQS248" s="157"/>
      <c r="RQT248" s="4"/>
      <c r="RQU248" s="74"/>
      <c r="RQV248" s="42"/>
      <c r="RQW248" s="157"/>
      <c r="RQX248" s="4"/>
      <c r="RQY248" s="74"/>
      <c r="RQZ248" s="42"/>
      <c r="RRA248" s="157"/>
      <c r="RRB248" s="4"/>
      <c r="RRC248" s="74"/>
      <c r="RRD248" s="42"/>
      <c r="RRE248" s="157"/>
      <c r="RRF248" s="4"/>
      <c r="RRG248" s="74"/>
      <c r="RRH248" s="42"/>
      <c r="RRI248" s="157"/>
      <c r="RRJ248" s="4"/>
      <c r="RRK248" s="74"/>
      <c r="RRL248" s="42"/>
      <c r="RRM248" s="157"/>
      <c r="RRN248" s="4"/>
      <c r="RRO248" s="74"/>
      <c r="RRP248" s="42"/>
      <c r="RRQ248" s="157"/>
      <c r="RRR248" s="4"/>
      <c r="RRS248" s="74"/>
      <c r="RRT248" s="42"/>
      <c r="RRU248" s="157"/>
      <c r="RRV248" s="4"/>
      <c r="RRW248" s="74"/>
      <c r="RRX248" s="42"/>
      <c r="RRY248" s="157"/>
      <c r="RRZ248" s="4"/>
      <c r="RSA248" s="74"/>
      <c r="RSB248" s="42"/>
      <c r="RSC248" s="157"/>
      <c r="RSD248" s="4"/>
      <c r="RSE248" s="74"/>
      <c r="RSF248" s="42"/>
      <c r="RSG248" s="157"/>
      <c r="RSH248" s="4"/>
      <c r="RSI248" s="74"/>
      <c r="RSJ248" s="42"/>
      <c r="RSK248" s="157"/>
      <c r="RSL248" s="4"/>
      <c r="RSM248" s="74"/>
      <c r="RSN248" s="42"/>
      <c r="RSO248" s="157"/>
      <c r="RSP248" s="4"/>
      <c r="RSQ248" s="74"/>
      <c r="RSR248" s="42"/>
      <c r="RSS248" s="157"/>
      <c r="RST248" s="4"/>
      <c r="RSU248" s="74"/>
      <c r="RSV248" s="42"/>
      <c r="RSW248" s="157"/>
      <c r="RSX248" s="4"/>
      <c r="RSY248" s="74"/>
      <c r="RSZ248" s="42"/>
      <c r="RTA248" s="157"/>
      <c r="RTB248" s="4"/>
      <c r="RTC248" s="74"/>
      <c r="RTD248" s="42"/>
      <c r="RTE248" s="157"/>
      <c r="RTF248" s="4"/>
      <c r="RTG248" s="74"/>
      <c r="RTH248" s="42"/>
      <c r="RTI248" s="157"/>
      <c r="RTJ248" s="4"/>
      <c r="RTK248" s="74"/>
      <c r="RTL248" s="42"/>
      <c r="RTM248" s="157"/>
      <c r="RTN248" s="4"/>
      <c r="RTO248" s="74"/>
      <c r="RTP248" s="42"/>
      <c r="RTQ248" s="157"/>
      <c r="RTR248" s="4"/>
      <c r="RTS248" s="74"/>
      <c r="RTT248" s="42"/>
      <c r="RTU248" s="157"/>
      <c r="RTV248" s="4"/>
      <c r="RTW248" s="74"/>
      <c r="RTX248" s="42"/>
      <c r="RTY248" s="157"/>
      <c r="RTZ248" s="4"/>
      <c r="RUA248" s="74"/>
      <c r="RUB248" s="42"/>
      <c r="RUC248" s="157"/>
      <c r="RUD248" s="4"/>
      <c r="RUE248" s="74"/>
      <c r="RUF248" s="42"/>
      <c r="RUG248" s="157"/>
      <c r="RUH248" s="4"/>
      <c r="RUI248" s="74"/>
      <c r="RUJ248" s="42"/>
      <c r="RUK248" s="157"/>
      <c r="RUL248" s="4"/>
      <c r="RUM248" s="74"/>
      <c r="RUN248" s="42"/>
      <c r="RUO248" s="157"/>
      <c r="RUP248" s="4"/>
      <c r="RUQ248" s="74"/>
      <c r="RUR248" s="42"/>
      <c r="RUS248" s="157"/>
      <c r="RUT248" s="4"/>
      <c r="RUU248" s="74"/>
      <c r="RUV248" s="42"/>
      <c r="RUW248" s="157"/>
      <c r="RUX248" s="4"/>
      <c r="RUY248" s="74"/>
      <c r="RUZ248" s="42"/>
      <c r="RVA248" s="157"/>
      <c r="RVB248" s="4"/>
      <c r="RVC248" s="74"/>
      <c r="RVD248" s="42"/>
      <c r="RVE248" s="157"/>
      <c r="RVF248" s="4"/>
      <c r="RVG248" s="74"/>
      <c r="RVH248" s="42"/>
      <c r="RVI248" s="157"/>
      <c r="RVJ248" s="4"/>
      <c r="RVK248" s="74"/>
      <c r="RVL248" s="42"/>
      <c r="RVM248" s="157"/>
      <c r="RVN248" s="4"/>
      <c r="RVO248" s="74"/>
      <c r="RVP248" s="42"/>
      <c r="RVQ248" s="157"/>
      <c r="RVR248" s="4"/>
      <c r="RVS248" s="74"/>
      <c r="RVT248" s="42"/>
      <c r="RVU248" s="157"/>
      <c r="RVV248" s="4"/>
      <c r="RVW248" s="74"/>
      <c r="RVX248" s="42"/>
      <c r="RVY248" s="157"/>
      <c r="RVZ248" s="4"/>
      <c r="RWA248" s="74"/>
      <c r="RWB248" s="42"/>
      <c r="RWC248" s="157"/>
      <c r="RWD248" s="4"/>
      <c r="RWE248" s="74"/>
      <c r="RWF248" s="42"/>
      <c r="RWG248" s="157"/>
      <c r="RWH248" s="4"/>
      <c r="RWI248" s="74"/>
      <c r="RWJ248" s="42"/>
      <c r="RWK248" s="157"/>
      <c r="RWL248" s="4"/>
      <c r="RWM248" s="74"/>
      <c r="RWN248" s="42"/>
      <c r="RWO248" s="157"/>
      <c r="RWP248" s="4"/>
      <c r="RWQ248" s="74"/>
      <c r="RWR248" s="42"/>
      <c r="RWS248" s="157"/>
      <c r="RWT248" s="4"/>
      <c r="RWU248" s="74"/>
      <c r="RWV248" s="42"/>
      <c r="RWW248" s="157"/>
      <c r="RWX248" s="4"/>
      <c r="RWY248" s="74"/>
      <c r="RWZ248" s="42"/>
      <c r="RXA248" s="157"/>
      <c r="RXB248" s="4"/>
      <c r="RXC248" s="74"/>
      <c r="RXD248" s="42"/>
      <c r="RXE248" s="157"/>
      <c r="RXF248" s="4"/>
      <c r="RXG248" s="74"/>
      <c r="RXH248" s="42"/>
      <c r="RXI248" s="157"/>
      <c r="RXJ248" s="4"/>
      <c r="RXK248" s="74"/>
      <c r="RXL248" s="42"/>
      <c r="RXM248" s="157"/>
      <c r="RXN248" s="4"/>
      <c r="RXO248" s="74"/>
      <c r="RXP248" s="42"/>
      <c r="RXQ248" s="157"/>
      <c r="RXR248" s="4"/>
      <c r="RXS248" s="74"/>
      <c r="RXT248" s="42"/>
      <c r="RXU248" s="157"/>
      <c r="RXV248" s="4"/>
      <c r="RXW248" s="74"/>
      <c r="RXX248" s="42"/>
      <c r="RXY248" s="157"/>
      <c r="RXZ248" s="4"/>
      <c r="RYA248" s="74"/>
      <c r="RYB248" s="42"/>
      <c r="RYC248" s="157"/>
      <c r="RYD248" s="4"/>
      <c r="RYE248" s="74"/>
      <c r="RYF248" s="42"/>
      <c r="RYG248" s="157"/>
      <c r="RYH248" s="4"/>
      <c r="RYI248" s="74"/>
      <c r="RYJ248" s="42"/>
      <c r="RYK248" s="157"/>
      <c r="RYL248" s="4"/>
      <c r="RYM248" s="74"/>
      <c r="RYN248" s="42"/>
      <c r="RYO248" s="157"/>
      <c r="RYP248" s="4"/>
      <c r="RYQ248" s="74"/>
      <c r="RYR248" s="42"/>
      <c r="RYS248" s="157"/>
      <c r="RYT248" s="4"/>
      <c r="RYU248" s="74"/>
      <c r="RYV248" s="42"/>
      <c r="RYW248" s="157"/>
      <c r="RYX248" s="4"/>
      <c r="RYY248" s="74"/>
      <c r="RYZ248" s="42"/>
      <c r="RZA248" s="157"/>
      <c r="RZB248" s="4"/>
      <c r="RZC248" s="74"/>
      <c r="RZD248" s="42"/>
      <c r="RZE248" s="157"/>
      <c r="RZF248" s="4"/>
      <c r="RZG248" s="74"/>
      <c r="RZH248" s="42"/>
      <c r="RZI248" s="157"/>
      <c r="RZJ248" s="4"/>
      <c r="RZK248" s="74"/>
      <c r="RZL248" s="42"/>
      <c r="RZM248" s="157"/>
      <c r="RZN248" s="4"/>
      <c r="RZO248" s="74"/>
      <c r="RZP248" s="42"/>
      <c r="RZQ248" s="157"/>
      <c r="RZR248" s="4"/>
      <c r="RZS248" s="74"/>
      <c r="RZT248" s="42"/>
      <c r="RZU248" s="157"/>
      <c r="RZV248" s="4"/>
      <c r="RZW248" s="74"/>
      <c r="RZX248" s="42"/>
      <c r="RZY248" s="157"/>
      <c r="RZZ248" s="4"/>
      <c r="SAA248" s="74"/>
      <c r="SAB248" s="42"/>
      <c r="SAC248" s="157"/>
      <c r="SAD248" s="4"/>
      <c r="SAE248" s="74"/>
      <c r="SAF248" s="42"/>
      <c r="SAG248" s="157"/>
      <c r="SAH248" s="4"/>
      <c r="SAI248" s="74"/>
      <c r="SAJ248" s="42"/>
      <c r="SAK248" s="157"/>
      <c r="SAL248" s="4"/>
      <c r="SAM248" s="74"/>
      <c r="SAN248" s="42"/>
      <c r="SAO248" s="157"/>
      <c r="SAP248" s="4"/>
      <c r="SAQ248" s="74"/>
      <c r="SAR248" s="42"/>
      <c r="SAS248" s="157"/>
      <c r="SAT248" s="4"/>
      <c r="SAU248" s="74"/>
      <c r="SAV248" s="42"/>
      <c r="SAW248" s="157"/>
      <c r="SAX248" s="4"/>
      <c r="SAY248" s="74"/>
      <c r="SAZ248" s="42"/>
      <c r="SBA248" s="157"/>
      <c r="SBB248" s="4"/>
      <c r="SBC248" s="74"/>
      <c r="SBD248" s="42"/>
      <c r="SBE248" s="157"/>
      <c r="SBF248" s="4"/>
      <c r="SBG248" s="74"/>
      <c r="SBH248" s="42"/>
      <c r="SBI248" s="157"/>
      <c r="SBJ248" s="4"/>
      <c r="SBK248" s="74"/>
      <c r="SBL248" s="42"/>
      <c r="SBM248" s="157"/>
      <c r="SBN248" s="4"/>
      <c r="SBO248" s="74"/>
      <c r="SBP248" s="42"/>
      <c r="SBQ248" s="157"/>
      <c r="SBR248" s="4"/>
      <c r="SBS248" s="74"/>
      <c r="SBT248" s="42"/>
      <c r="SBU248" s="157"/>
      <c r="SBV248" s="4"/>
      <c r="SBW248" s="74"/>
      <c r="SBX248" s="42"/>
      <c r="SBY248" s="157"/>
      <c r="SBZ248" s="4"/>
      <c r="SCA248" s="74"/>
      <c r="SCB248" s="42"/>
      <c r="SCC248" s="157"/>
      <c r="SCD248" s="4"/>
      <c r="SCE248" s="74"/>
      <c r="SCF248" s="42"/>
      <c r="SCG248" s="157"/>
      <c r="SCH248" s="4"/>
      <c r="SCI248" s="74"/>
      <c r="SCJ248" s="42"/>
      <c r="SCK248" s="157"/>
      <c r="SCL248" s="4"/>
      <c r="SCM248" s="74"/>
      <c r="SCN248" s="42"/>
      <c r="SCO248" s="157"/>
      <c r="SCP248" s="4"/>
      <c r="SCQ248" s="74"/>
      <c r="SCR248" s="42"/>
      <c r="SCS248" s="157"/>
      <c r="SCT248" s="4"/>
      <c r="SCU248" s="74"/>
      <c r="SCV248" s="42"/>
      <c r="SCW248" s="157"/>
      <c r="SCX248" s="4"/>
      <c r="SCY248" s="74"/>
      <c r="SCZ248" s="42"/>
      <c r="SDA248" s="157"/>
      <c r="SDB248" s="4"/>
      <c r="SDC248" s="74"/>
      <c r="SDD248" s="42"/>
      <c r="SDE248" s="157"/>
      <c r="SDF248" s="4"/>
      <c r="SDG248" s="74"/>
      <c r="SDH248" s="42"/>
      <c r="SDI248" s="157"/>
      <c r="SDJ248" s="4"/>
      <c r="SDK248" s="74"/>
      <c r="SDL248" s="42"/>
      <c r="SDM248" s="157"/>
      <c r="SDN248" s="4"/>
      <c r="SDO248" s="74"/>
      <c r="SDP248" s="42"/>
      <c r="SDQ248" s="157"/>
      <c r="SDR248" s="4"/>
      <c r="SDS248" s="74"/>
      <c r="SDT248" s="42"/>
      <c r="SDU248" s="157"/>
      <c r="SDV248" s="4"/>
      <c r="SDW248" s="74"/>
      <c r="SDX248" s="42"/>
      <c r="SDY248" s="157"/>
      <c r="SDZ248" s="4"/>
      <c r="SEA248" s="74"/>
      <c r="SEB248" s="42"/>
      <c r="SEC248" s="157"/>
      <c r="SED248" s="4"/>
      <c r="SEE248" s="74"/>
      <c r="SEF248" s="42"/>
      <c r="SEG248" s="157"/>
      <c r="SEH248" s="4"/>
      <c r="SEI248" s="74"/>
      <c r="SEJ248" s="42"/>
      <c r="SEK248" s="157"/>
      <c r="SEL248" s="4"/>
      <c r="SEM248" s="74"/>
      <c r="SEN248" s="42"/>
      <c r="SEO248" s="157"/>
      <c r="SEP248" s="4"/>
      <c r="SEQ248" s="74"/>
      <c r="SER248" s="42"/>
      <c r="SES248" s="157"/>
      <c r="SET248" s="4"/>
      <c r="SEU248" s="74"/>
      <c r="SEV248" s="42"/>
      <c r="SEW248" s="157"/>
      <c r="SEX248" s="4"/>
      <c r="SEY248" s="74"/>
      <c r="SEZ248" s="42"/>
      <c r="SFA248" s="157"/>
      <c r="SFB248" s="4"/>
      <c r="SFC248" s="74"/>
      <c r="SFD248" s="42"/>
      <c r="SFE248" s="157"/>
      <c r="SFF248" s="4"/>
      <c r="SFG248" s="74"/>
      <c r="SFH248" s="42"/>
      <c r="SFI248" s="157"/>
      <c r="SFJ248" s="4"/>
      <c r="SFK248" s="74"/>
      <c r="SFL248" s="42"/>
      <c r="SFM248" s="157"/>
      <c r="SFN248" s="4"/>
      <c r="SFO248" s="74"/>
      <c r="SFP248" s="42"/>
      <c r="SFQ248" s="157"/>
      <c r="SFR248" s="4"/>
      <c r="SFS248" s="74"/>
      <c r="SFT248" s="42"/>
      <c r="SFU248" s="157"/>
      <c r="SFV248" s="4"/>
      <c r="SFW248" s="74"/>
      <c r="SFX248" s="42"/>
      <c r="SFY248" s="157"/>
      <c r="SFZ248" s="4"/>
      <c r="SGA248" s="74"/>
      <c r="SGB248" s="42"/>
      <c r="SGC248" s="157"/>
      <c r="SGD248" s="4"/>
      <c r="SGE248" s="74"/>
      <c r="SGF248" s="42"/>
      <c r="SGG248" s="157"/>
      <c r="SGH248" s="4"/>
      <c r="SGI248" s="74"/>
      <c r="SGJ248" s="42"/>
      <c r="SGK248" s="157"/>
      <c r="SGL248" s="4"/>
      <c r="SGM248" s="74"/>
      <c r="SGN248" s="42"/>
      <c r="SGO248" s="157"/>
      <c r="SGP248" s="4"/>
      <c r="SGQ248" s="74"/>
      <c r="SGR248" s="42"/>
      <c r="SGS248" s="157"/>
      <c r="SGT248" s="4"/>
      <c r="SGU248" s="74"/>
      <c r="SGV248" s="42"/>
      <c r="SGW248" s="157"/>
      <c r="SGX248" s="4"/>
      <c r="SGY248" s="74"/>
      <c r="SGZ248" s="42"/>
      <c r="SHA248" s="157"/>
      <c r="SHB248" s="4"/>
      <c r="SHC248" s="74"/>
      <c r="SHD248" s="42"/>
      <c r="SHE248" s="157"/>
      <c r="SHF248" s="4"/>
      <c r="SHG248" s="74"/>
      <c r="SHH248" s="42"/>
      <c r="SHI248" s="157"/>
      <c r="SHJ248" s="4"/>
      <c r="SHK248" s="74"/>
      <c r="SHL248" s="42"/>
      <c r="SHM248" s="157"/>
      <c r="SHN248" s="4"/>
      <c r="SHO248" s="74"/>
      <c r="SHP248" s="42"/>
      <c r="SHQ248" s="157"/>
      <c r="SHR248" s="4"/>
      <c r="SHS248" s="74"/>
      <c r="SHT248" s="42"/>
      <c r="SHU248" s="157"/>
      <c r="SHV248" s="4"/>
      <c r="SHW248" s="74"/>
      <c r="SHX248" s="42"/>
      <c r="SHY248" s="157"/>
      <c r="SHZ248" s="4"/>
      <c r="SIA248" s="74"/>
      <c r="SIB248" s="42"/>
      <c r="SIC248" s="157"/>
      <c r="SID248" s="4"/>
      <c r="SIE248" s="74"/>
      <c r="SIF248" s="42"/>
      <c r="SIG248" s="157"/>
      <c r="SIH248" s="4"/>
      <c r="SII248" s="74"/>
      <c r="SIJ248" s="42"/>
      <c r="SIK248" s="157"/>
      <c r="SIL248" s="4"/>
      <c r="SIM248" s="74"/>
      <c r="SIN248" s="42"/>
      <c r="SIO248" s="157"/>
      <c r="SIP248" s="4"/>
      <c r="SIQ248" s="74"/>
      <c r="SIR248" s="42"/>
      <c r="SIS248" s="157"/>
      <c r="SIT248" s="4"/>
      <c r="SIU248" s="74"/>
      <c r="SIV248" s="42"/>
      <c r="SIW248" s="157"/>
      <c r="SIX248" s="4"/>
      <c r="SIY248" s="74"/>
      <c r="SIZ248" s="42"/>
      <c r="SJA248" s="157"/>
      <c r="SJB248" s="4"/>
      <c r="SJC248" s="74"/>
      <c r="SJD248" s="42"/>
      <c r="SJE248" s="157"/>
      <c r="SJF248" s="4"/>
      <c r="SJG248" s="74"/>
      <c r="SJH248" s="42"/>
      <c r="SJI248" s="157"/>
      <c r="SJJ248" s="4"/>
      <c r="SJK248" s="74"/>
      <c r="SJL248" s="42"/>
      <c r="SJM248" s="157"/>
      <c r="SJN248" s="4"/>
      <c r="SJO248" s="74"/>
      <c r="SJP248" s="42"/>
      <c r="SJQ248" s="157"/>
      <c r="SJR248" s="4"/>
      <c r="SJS248" s="74"/>
      <c r="SJT248" s="42"/>
      <c r="SJU248" s="157"/>
      <c r="SJV248" s="4"/>
      <c r="SJW248" s="74"/>
      <c r="SJX248" s="42"/>
      <c r="SJY248" s="157"/>
      <c r="SJZ248" s="4"/>
      <c r="SKA248" s="74"/>
      <c r="SKB248" s="42"/>
      <c r="SKC248" s="157"/>
      <c r="SKD248" s="4"/>
      <c r="SKE248" s="74"/>
      <c r="SKF248" s="42"/>
      <c r="SKG248" s="157"/>
      <c r="SKH248" s="4"/>
      <c r="SKI248" s="74"/>
      <c r="SKJ248" s="42"/>
      <c r="SKK248" s="157"/>
      <c r="SKL248" s="4"/>
      <c r="SKM248" s="74"/>
      <c r="SKN248" s="42"/>
      <c r="SKO248" s="157"/>
      <c r="SKP248" s="4"/>
      <c r="SKQ248" s="74"/>
      <c r="SKR248" s="42"/>
      <c r="SKS248" s="157"/>
      <c r="SKT248" s="4"/>
      <c r="SKU248" s="74"/>
      <c r="SKV248" s="42"/>
      <c r="SKW248" s="157"/>
      <c r="SKX248" s="4"/>
      <c r="SKY248" s="74"/>
      <c r="SKZ248" s="42"/>
      <c r="SLA248" s="157"/>
      <c r="SLB248" s="4"/>
      <c r="SLC248" s="74"/>
      <c r="SLD248" s="42"/>
      <c r="SLE248" s="157"/>
      <c r="SLF248" s="4"/>
      <c r="SLG248" s="74"/>
      <c r="SLH248" s="42"/>
      <c r="SLI248" s="157"/>
      <c r="SLJ248" s="4"/>
      <c r="SLK248" s="74"/>
      <c r="SLL248" s="42"/>
      <c r="SLM248" s="157"/>
      <c r="SLN248" s="4"/>
      <c r="SLO248" s="74"/>
      <c r="SLP248" s="42"/>
      <c r="SLQ248" s="157"/>
      <c r="SLR248" s="4"/>
      <c r="SLS248" s="74"/>
      <c r="SLT248" s="42"/>
      <c r="SLU248" s="157"/>
      <c r="SLV248" s="4"/>
      <c r="SLW248" s="74"/>
      <c r="SLX248" s="42"/>
      <c r="SLY248" s="157"/>
      <c r="SLZ248" s="4"/>
      <c r="SMA248" s="74"/>
      <c r="SMB248" s="42"/>
      <c r="SMC248" s="157"/>
      <c r="SMD248" s="4"/>
      <c r="SME248" s="74"/>
      <c r="SMF248" s="42"/>
      <c r="SMG248" s="157"/>
      <c r="SMH248" s="4"/>
      <c r="SMI248" s="74"/>
      <c r="SMJ248" s="42"/>
      <c r="SMK248" s="157"/>
      <c r="SML248" s="4"/>
      <c r="SMM248" s="74"/>
      <c r="SMN248" s="42"/>
      <c r="SMO248" s="157"/>
      <c r="SMP248" s="4"/>
      <c r="SMQ248" s="74"/>
      <c r="SMR248" s="42"/>
      <c r="SMS248" s="157"/>
      <c r="SMT248" s="4"/>
      <c r="SMU248" s="74"/>
      <c r="SMV248" s="42"/>
      <c r="SMW248" s="157"/>
      <c r="SMX248" s="4"/>
      <c r="SMY248" s="74"/>
      <c r="SMZ248" s="42"/>
      <c r="SNA248" s="157"/>
      <c r="SNB248" s="4"/>
      <c r="SNC248" s="74"/>
      <c r="SND248" s="42"/>
      <c r="SNE248" s="157"/>
      <c r="SNF248" s="4"/>
      <c r="SNG248" s="74"/>
      <c r="SNH248" s="42"/>
      <c r="SNI248" s="157"/>
      <c r="SNJ248" s="4"/>
      <c r="SNK248" s="74"/>
      <c r="SNL248" s="42"/>
      <c r="SNM248" s="157"/>
      <c r="SNN248" s="4"/>
      <c r="SNO248" s="74"/>
      <c r="SNP248" s="42"/>
      <c r="SNQ248" s="157"/>
      <c r="SNR248" s="4"/>
      <c r="SNS248" s="74"/>
      <c r="SNT248" s="42"/>
      <c r="SNU248" s="157"/>
      <c r="SNV248" s="4"/>
      <c r="SNW248" s="74"/>
      <c r="SNX248" s="42"/>
      <c r="SNY248" s="157"/>
      <c r="SNZ248" s="4"/>
      <c r="SOA248" s="74"/>
      <c r="SOB248" s="42"/>
      <c r="SOC248" s="157"/>
      <c r="SOD248" s="4"/>
      <c r="SOE248" s="74"/>
      <c r="SOF248" s="42"/>
      <c r="SOG248" s="157"/>
      <c r="SOH248" s="4"/>
      <c r="SOI248" s="74"/>
      <c r="SOJ248" s="42"/>
      <c r="SOK248" s="157"/>
      <c r="SOL248" s="4"/>
      <c r="SOM248" s="74"/>
      <c r="SON248" s="42"/>
      <c r="SOO248" s="157"/>
      <c r="SOP248" s="4"/>
      <c r="SOQ248" s="74"/>
      <c r="SOR248" s="42"/>
      <c r="SOS248" s="157"/>
      <c r="SOT248" s="4"/>
      <c r="SOU248" s="74"/>
      <c r="SOV248" s="42"/>
      <c r="SOW248" s="157"/>
      <c r="SOX248" s="4"/>
      <c r="SOY248" s="74"/>
      <c r="SOZ248" s="42"/>
      <c r="SPA248" s="157"/>
      <c r="SPB248" s="4"/>
      <c r="SPC248" s="74"/>
      <c r="SPD248" s="42"/>
      <c r="SPE248" s="157"/>
      <c r="SPF248" s="4"/>
      <c r="SPG248" s="74"/>
      <c r="SPH248" s="42"/>
      <c r="SPI248" s="157"/>
      <c r="SPJ248" s="4"/>
      <c r="SPK248" s="74"/>
      <c r="SPL248" s="42"/>
      <c r="SPM248" s="157"/>
      <c r="SPN248" s="4"/>
      <c r="SPO248" s="74"/>
      <c r="SPP248" s="42"/>
      <c r="SPQ248" s="157"/>
      <c r="SPR248" s="4"/>
      <c r="SPS248" s="74"/>
      <c r="SPT248" s="42"/>
      <c r="SPU248" s="157"/>
      <c r="SPV248" s="4"/>
      <c r="SPW248" s="74"/>
      <c r="SPX248" s="42"/>
      <c r="SPY248" s="157"/>
      <c r="SPZ248" s="4"/>
      <c r="SQA248" s="74"/>
      <c r="SQB248" s="42"/>
      <c r="SQC248" s="157"/>
      <c r="SQD248" s="4"/>
      <c r="SQE248" s="74"/>
      <c r="SQF248" s="42"/>
      <c r="SQG248" s="157"/>
      <c r="SQH248" s="4"/>
      <c r="SQI248" s="74"/>
      <c r="SQJ248" s="42"/>
      <c r="SQK248" s="157"/>
      <c r="SQL248" s="4"/>
      <c r="SQM248" s="74"/>
      <c r="SQN248" s="42"/>
      <c r="SQO248" s="157"/>
      <c r="SQP248" s="4"/>
      <c r="SQQ248" s="74"/>
      <c r="SQR248" s="42"/>
      <c r="SQS248" s="157"/>
      <c r="SQT248" s="4"/>
      <c r="SQU248" s="74"/>
      <c r="SQV248" s="42"/>
      <c r="SQW248" s="157"/>
      <c r="SQX248" s="4"/>
      <c r="SQY248" s="74"/>
      <c r="SQZ248" s="42"/>
      <c r="SRA248" s="157"/>
      <c r="SRB248" s="4"/>
      <c r="SRC248" s="74"/>
      <c r="SRD248" s="42"/>
      <c r="SRE248" s="157"/>
      <c r="SRF248" s="4"/>
      <c r="SRG248" s="74"/>
      <c r="SRH248" s="42"/>
      <c r="SRI248" s="157"/>
      <c r="SRJ248" s="4"/>
      <c r="SRK248" s="74"/>
      <c r="SRL248" s="42"/>
      <c r="SRM248" s="157"/>
      <c r="SRN248" s="4"/>
      <c r="SRO248" s="74"/>
      <c r="SRP248" s="42"/>
      <c r="SRQ248" s="157"/>
      <c r="SRR248" s="4"/>
      <c r="SRS248" s="74"/>
      <c r="SRT248" s="42"/>
      <c r="SRU248" s="157"/>
      <c r="SRV248" s="4"/>
      <c r="SRW248" s="74"/>
      <c r="SRX248" s="42"/>
      <c r="SRY248" s="157"/>
      <c r="SRZ248" s="4"/>
      <c r="SSA248" s="74"/>
      <c r="SSB248" s="42"/>
      <c r="SSC248" s="157"/>
      <c r="SSD248" s="4"/>
      <c r="SSE248" s="74"/>
      <c r="SSF248" s="42"/>
      <c r="SSG248" s="157"/>
      <c r="SSH248" s="4"/>
      <c r="SSI248" s="74"/>
      <c r="SSJ248" s="42"/>
      <c r="SSK248" s="157"/>
      <c r="SSL248" s="4"/>
      <c r="SSM248" s="74"/>
      <c r="SSN248" s="42"/>
      <c r="SSO248" s="157"/>
      <c r="SSP248" s="4"/>
      <c r="SSQ248" s="74"/>
      <c r="SSR248" s="42"/>
      <c r="SSS248" s="157"/>
      <c r="SST248" s="4"/>
      <c r="SSU248" s="74"/>
      <c r="SSV248" s="42"/>
      <c r="SSW248" s="157"/>
      <c r="SSX248" s="4"/>
      <c r="SSY248" s="74"/>
      <c r="SSZ248" s="42"/>
      <c r="STA248" s="157"/>
      <c r="STB248" s="4"/>
      <c r="STC248" s="74"/>
      <c r="STD248" s="42"/>
      <c r="STE248" s="157"/>
      <c r="STF248" s="4"/>
      <c r="STG248" s="74"/>
      <c r="STH248" s="42"/>
      <c r="STI248" s="157"/>
      <c r="STJ248" s="4"/>
      <c r="STK248" s="74"/>
      <c r="STL248" s="42"/>
      <c r="STM248" s="157"/>
      <c r="STN248" s="4"/>
      <c r="STO248" s="74"/>
      <c r="STP248" s="42"/>
      <c r="STQ248" s="157"/>
      <c r="STR248" s="4"/>
      <c r="STS248" s="74"/>
      <c r="STT248" s="42"/>
      <c r="STU248" s="157"/>
      <c r="STV248" s="4"/>
      <c r="STW248" s="74"/>
      <c r="STX248" s="42"/>
      <c r="STY248" s="157"/>
      <c r="STZ248" s="4"/>
      <c r="SUA248" s="74"/>
      <c r="SUB248" s="42"/>
      <c r="SUC248" s="157"/>
      <c r="SUD248" s="4"/>
      <c r="SUE248" s="74"/>
      <c r="SUF248" s="42"/>
      <c r="SUG248" s="157"/>
      <c r="SUH248" s="4"/>
      <c r="SUI248" s="74"/>
      <c r="SUJ248" s="42"/>
      <c r="SUK248" s="157"/>
      <c r="SUL248" s="4"/>
      <c r="SUM248" s="74"/>
      <c r="SUN248" s="42"/>
      <c r="SUO248" s="157"/>
      <c r="SUP248" s="4"/>
      <c r="SUQ248" s="74"/>
      <c r="SUR248" s="42"/>
      <c r="SUS248" s="157"/>
      <c r="SUT248" s="4"/>
      <c r="SUU248" s="74"/>
      <c r="SUV248" s="42"/>
      <c r="SUW248" s="157"/>
      <c r="SUX248" s="4"/>
      <c r="SUY248" s="74"/>
      <c r="SUZ248" s="42"/>
      <c r="SVA248" s="157"/>
      <c r="SVB248" s="4"/>
      <c r="SVC248" s="74"/>
      <c r="SVD248" s="42"/>
      <c r="SVE248" s="157"/>
      <c r="SVF248" s="4"/>
      <c r="SVG248" s="74"/>
      <c r="SVH248" s="42"/>
      <c r="SVI248" s="157"/>
      <c r="SVJ248" s="4"/>
      <c r="SVK248" s="74"/>
      <c r="SVL248" s="42"/>
      <c r="SVM248" s="157"/>
      <c r="SVN248" s="4"/>
      <c r="SVO248" s="74"/>
      <c r="SVP248" s="42"/>
      <c r="SVQ248" s="157"/>
      <c r="SVR248" s="4"/>
      <c r="SVS248" s="74"/>
      <c r="SVT248" s="42"/>
      <c r="SVU248" s="157"/>
      <c r="SVV248" s="4"/>
      <c r="SVW248" s="74"/>
      <c r="SVX248" s="42"/>
      <c r="SVY248" s="157"/>
      <c r="SVZ248" s="4"/>
      <c r="SWA248" s="74"/>
      <c r="SWB248" s="42"/>
      <c r="SWC248" s="157"/>
      <c r="SWD248" s="4"/>
      <c r="SWE248" s="74"/>
      <c r="SWF248" s="42"/>
      <c r="SWG248" s="157"/>
      <c r="SWH248" s="4"/>
      <c r="SWI248" s="74"/>
      <c r="SWJ248" s="42"/>
      <c r="SWK248" s="157"/>
      <c r="SWL248" s="4"/>
      <c r="SWM248" s="74"/>
      <c r="SWN248" s="42"/>
      <c r="SWO248" s="157"/>
      <c r="SWP248" s="4"/>
      <c r="SWQ248" s="74"/>
      <c r="SWR248" s="42"/>
      <c r="SWS248" s="157"/>
      <c r="SWT248" s="4"/>
      <c r="SWU248" s="74"/>
      <c r="SWV248" s="42"/>
      <c r="SWW248" s="157"/>
      <c r="SWX248" s="4"/>
      <c r="SWY248" s="74"/>
      <c r="SWZ248" s="42"/>
      <c r="SXA248" s="157"/>
      <c r="SXB248" s="4"/>
      <c r="SXC248" s="74"/>
      <c r="SXD248" s="42"/>
      <c r="SXE248" s="157"/>
      <c r="SXF248" s="4"/>
      <c r="SXG248" s="74"/>
      <c r="SXH248" s="42"/>
      <c r="SXI248" s="157"/>
      <c r="SXJ248" s="4"/>
      <c r="SXK248" s="74"/>
      <c r="SXL248" s="42"/>
      <c r="SXM248" s="157"/>
      <c r="SXN248" s="4"/>
      <c r="SXO248" s="74"/>
      <c r="SXP248" s="42"/>
      <c r="SXQ248" s="157"/>
      <c r="SXR248" s="4"/>
      <c r="SXS248" s="74"/>
      <c r="SXT248" s="42"/>
      <c r="SXU248" s="157"/>
      <c r="SXV248" s="4"/>
      <c r="SXW248" s="74"/>
      <c r="SXX248" s="42"/>
      <c r="SXY248" s="157"/>
      <c r="SXZ248" s="4"/>
      <c r="SYA248" s="74"/>
      <c r="SYB248" s="42"/>
      <c r="SYC248" s="157"/>
      <c r="SYD248" s="4"/>
      <c r="SYE248" s="74"/>
      <c r="SYF248" s="42"/>
      <c r="SYG248" s="157"/>
      <c r="SYH248" s="4"/>
      <c r="SYI248" s="74"/>
      <c r="SYJ248" s="42"/>
      <c r="SYK248" s="157"/>
      <c r="SYL248" s="4"/>
      <c r="SYM248" s="74"/>
      <c r="SYN248" s="42"/>
      <c r="SYO248" s="157"/>
      <c r="SYP248" s="4"/>
      <c r="SYQ248" s="74"/>
      <c r="SYR248" s="42"/>
      <c r="SYS248" s="157"/>
      <c r="SYT248" s="4"/>
      <c r="SYU248" s="74"/>
      <c r="SYV248" s="42"/>
      <c r="SYW248" s="157"/>
      <c r="SYX248" s="4"/>
      <c r="SYY248" s="74"/>
      <c r="SYZ248" s="42"/>
      <c r="SZA248" s="157"/>
      <c r="SZB248" s="4"/>
      <c r="SZC248" s="74"/>
      <c r="SZD248" s="42"/>
      <c r="SZE248" s="157"/>
      <c r="SZF248" s="4"/>
      <c r="SZG248" s="74"/>
      <c r="SZH248" s="42"/>
      <c r="SZI248" s="157"/>
      <c r="SZJ248" s="4"/>
      <c r="SZK248" s="74"/>
      <c r="SZL248" s="42"/>
      <c r="SZM248" s="157"/>
      <c r="SZN248" s="4"/>
      <c r="SZO248" s="74"/>
      <c r="SZP248" s="42"/>
      <c r="SZQ248" s="157"/>
      <c r="SZR248" s="4"/>
      <c r="SZS248" s="74"/>
      <c r="SZT248" s="42"/>
      <c r="SZU248" s="157"/>
      <c r="SZV248" s="4"/>
      <c r="SZW248" s="74"/>
      <c r="SZX248" s="42"/>
      <c r="SZY248" s="157"/>
      <c r="SZZ248" s="4"/>
      <c r="TAA248" s="74"/>
      <c r="TAB248" s="42"/>
      <c r="TAC248" s="157"/>
      <c r="TAD248" s="4"/>
      <c r="TAE248" s="74"/>
      <c r="TAF248" s="42"/>
      <c r="TAG248" s="157"/>
      <c r="TAH248" s="4"/>
      <c r="TAI248" s="74"/>
      <c r="TAJ248" s="42"/>
      <c r="TAK248" s="157"/>
      <c r="TAL248" s="4"/>
      <c r="TAM248" s="74"/>
      <c r="TAN248" s="42"/>
      <c r="TAO248" s="157"/>
      <c r="TAP248" s="4"/>
      <c r="TAQ248" s="74"/>
      <c r="TAR248" s="42"/>
      <c r="TAS248" s="157"/>
      <c r="TAT248" s="4"/>
      <c r="TAU248" s="74"/>
      <c r="TAV248" s="42"/>
      <c r="TAW248" s="157"/>
      <c r="TAX248" s="4"/>
      <c r="TAY248" s="74"/>
      <c r="TAZ248" s="42"/>
      <c r="TBA248" s="157"/>
      <c r="TBB248" s="4"/>
      <c r="TBC248" s="74"/>
      <c r="TBD248" s="42"/>
      <c r="TBE248" s="157"/>
      <c r="TBF248" s="4"/>
      <c r="TBG248" s="74"/>
      <c r="TBH248" s="42"/>
      <c r="TBI248" s="157"/>
      <c r="TBJ248" s="4"/>
      <c r="TBK248" s="74"/>
      <c r="TBL248" s="42"/>
      <c r="TBM248" s="157"/>
      <c r="TBN248" s="4"/>
      <c r="TBO248" s="74"/>
      <c r="TBP248" s="42"/>
      <c r="TBQ248" s="157"/>
      <c r="TBR248" s="4"/>
      <c r="TBS248" s="74"/>
      <c r="TBT248" s="42"/>
      <c r="TBU248" s="157"/>
      <c r="TBV248" s="4"/>
      <c r="TBW248" s="74"/>
      <c r="TBX248" s="42"/>
      <c r="TBY248" s="157"/>
      <c r="TBZ248" s="4"/>
      <c r="TCA248" s="74"/>
      <c r="TCB248" s="42"/>
      <c r="TCC248" s="157"/>
      <c r="TCD248" s="4"/>
      <c r="TCE248" s="74"/>
      <c r="TCF248" s="42"/>
      <c r="TCG248" s="157"/>
      <c r="TCH248" s="4"/>
      <c r="TCI248" s="74"/>
      <c r="TCJ248" s="42"/>
      <c r="TCK248" s="157"/>
      <c r="TCL248" s="4"/>
      <c r="TCM248" s="74"/>
      <c r="TCN248" s="42"/>
      <c r="TCO248" s="157"/>
      <c r="TCP248" s="4"/>
      <c r="TCQ248" s="74"/>
      <c r="TCR248" s="42"/>
      <c r="TCS248" s="157"/>
      <c r="TCT248" s="4"/>
      <c r="TCU248" s="74"/>
      <c r="TCV248" s="42"/>
      <c r="TCW248" s="157"/>
      <c r="TCX248" s="4"/>
      <c r="TCY248" s="74"/>
      <c r="TCZ248" s="42"/>
      <c r="TDA248" s="157"/>
      <c r="TDB248" s="4"/>
      <c r="TDC248" s="74"/>
      <c r="TDD248" s="42"/>
      <c r="TDE248" s="157"/>
      <c r="TDF248" s="4"/>
      <c r="TDG248" s="74"/>
      <c r="TDH248" s="42"/>
      <c r="TDI248" s="157"/>
      <c r="TDJ248" s="4"/>
      <c r="TDK248" s="74"/>
      <c r="TDL248" s="42"/>
      <c r="TDM248" s="157"/>
      <c r="TDN248" s="4"/>
      <c r="TDO248" s="74"/>
      <c r="TDP248" s="42"/>
      <c r="TDQ248" s="157"/>
      <c r="TDR248" s="4"/>
      <c r="TDS248" s="74"/>
      <c r="TDT248" s="42"/>
      <c r="TDU248" s="157"/>
      <c r="TDV248" s="4"/>
      <c r="TDW248" s="74"/>
      <c r="TDX248" s="42"/>
      <c r="TDY248" s="157"/>
      <c r="TDZ248" s="4"/>
      <c r="TEA248" s="74"/>
      <c r="TEB248" s="42"/>
      <c r="TEC248" s="157"/>
      <c r="TED248" s="4"/>
      <c r="TEE248" s="74"/>
      <c r="TEF248" s="42"/>
      <c r="TEG248" s="157"/>
      <c r="TEH248" s="4"/>
      <c r="TEI248" s="74"/>
      <c r="TEJ248" s="42"/>
      <c r="TEK248" s="157"/>
      <c r="TEL248" s="4"/>
      <c r="TEM248" s="74"/>
      <c r="TEN248" s="42"/>
      <c r="TEO248" s="157"/>
      <c r="TEP248" s="4"/>
      <c r="TEQ248" s="74"/>
      <c r="TER248" s="42"/>
      <c r="TES248" s="157"/>
      <c r="TET248" s="4"/>
      <c r="TEU248" s="74"/>
      <c r="TEV248" s="42"/>
      <c r="TEW248" s="157"/>
      <c r="TEX248" s="4"/>
      <c r="TEY248" s="74"/>
      <c r="TEZ248" s="42"/>
      <c r="TFA248" s="157"/>
      <c r="TFB248" s="4"/>
      <c r="TFC248" s="74"/>
      <c r="TFD248" s="42"/>
      <c r="TFE248" s="157"/>
      <c r="TFF248" s="4"/>
      <c r="TFG248" s="74"/>
      <c r="TFH248" s="42"/>
      <c r="TFI248" s="157"/>
      <c r="TFJ248" s="4"/>
      <c r="TFK248" s="74"/>
      <c r="TFL248" s="42"/>
      <c r="TFM248" s="157"/>
      <c r="TFN248" s="4"/>
      <c r="TFO248" s="74"/>
      <c r="TFP248" s="42"/>
      <c r="TFQ248" s="157"/>
      <c r="TFR248" s="4"/>
      <c r="TFS248" s="74"/>
      <c r="TFT248" s="42"/>
      <c r="TFU248" s="157"/>
      <c r="TFV248" s="4"/>
      <c r="TFW248" s="74"/>
      <c r="TFX248" s="42"/>
      <c r="TFY248" s="157"/>
      <c r="TFZ248" s="4"/>
      <c r="TGA248" s="74"/>
      <c r="TGB248" s="42"/>
      <c r="TGC248" s="157"/>
      <c r="TGD248" s="4"/>
      <c r="TGE248" s="74"/>
      <c r="TGF248" s="42"/>
      <c r="TGG248" s="157"/>
      <c r="TGH248" s="4"/>
      <c r="TGI248" s="74"/>
      <c r="TGJ248" s="42"/>
      <c r="TGK248" s="157"/>
      <c r="TGL248" s="4"/>
      <c r="TGM248" s="74"/>
      <c r="TGN248" s="42"/>
      <c r="TGO248" s="157"/>
      <c r="TGP248" s="4"/>
      <c r="TGQ248" s="74"/>
      <c r="TGR248" s="42"/>
      <c r="TGS248" s="157"/>
      <c r="TGT248" s="4"/>
      <c r="TGU248" s="74"/>
      <c r="TGV248" s="42"/>
      <c r="TGW248" s="157"/>
      <c r="TGX248" s="4"/>
      <c r="TGY248" s="74"/>
      <c r="TGZ248" s="42"/>
      <c r="THA248" s="157"/>
      <c r="THB248" s="4"/>
      <c r="THC248" s="74"/>
      <c r="THD248" s="42"/>
      <c r="THE248" s="157"/>
      <c r="THF248" s="4"/>
      <c r="THG248" s="74"/>
      <c r="THH248" s="42"/>
      <c r="THI248" s="157"/>
      <c r="THJ248" s="4"/>
      <c r="THK248" s="74"/>
      <c r="THL248" s="42"/>
      <c r="THM248" s="157"/>
      <c r="THN248" s="4"/>
      <c r="THO248" s="74"/>
      <c r="THP248" s="42"/>
      <c r="THQ248" s="157"/>
      <c r="THR248" s="4"/>
      <c r="THS248" s="74"/>
      <c r="THT248" s="42"/>
      <c r="THU248" s="157"/>
      <c r="THV248" s="4"/>
      <c r="THW248" s="74"/>
      <c r="THX248" s="42"/>
      <c r="THY248" s="157"/>
      <c r="THZ248" s="4"/>
      <c r="TIA248" s="74"/>
      <c r="TIB248" s="42"/>
      <c r="TIC248" s="157"/>
      <c r="TID248" s="4"/>
      <c r="TIE248" s="74"/>
      <c r="TIF248" s="42"/>
      <c r="TIG248" s="157"/>
      <c r="TIH248" s="4"/>
      <c r="TII248" s="74"/>
      <c r="TIJ248" s="42"/>
      <c r="TIK248" s="157"/>
      <c r="TIL248" s="4"/>
      <c r="TIM248" s="74"/>
      <c r="TIN248" s="42"/>
      <c r="TIO248" s="157"/>
      <c r="TIP248" s="4"/>
      <c r="TIQ248" s="74"/>
      <c r="TIR248" s="42"/>
      <c r="TIS248" s="157"/>
      <c r="TIT248" s="4"/>
      <c r="TIU248" s="74"/>
      <c r="TIV248" s="42"/>
      <c r="TIW248" s="157"/>
      <c r="TIX248" s="4"/>
      <c r="TIY248" s="74"/>
      <c r="TIZ248" s="42"/>
      <c r="TJA248" s="157"/>
      <c r="TJB248" s="4"/>
      <c r="TJC248" s="74"/>
      <c r="TJD248" s="42"/>
      <c r="TJE248" s="157"/>
      <c r="TJF248" s="4"/>
      <c r="TJG248" s="74"/>
      <c r="TJH248" s="42"/>
      <c r="TJI248" s="157"/>
      <c r="TJJ248" s="4"/>
      <c r="TJK248" s="74"/>
      <c r="TJL248" s="42"/>
      <c r="TJM248" s="157"/>
      <c r="TJN248" s="4"/>
      <c r="TJO248" s="74"/>
      <c r="TJP248" s="42"/>
      <c r="TJQ248" s="157"/>
      <c r="TJR248" s="4"/>
      <c r="TJS248" s="74"/>
      <c r="TJT248" s="42"/>
      <c r="TJU248" s="157"/>
      <c r="TJV248" s="4"/>
      <c r="TJW248" s="74"/>
      <c r="TJX248" s="42"/>
      <c r="TJY248" s="157"/>
      <c r="TJZ248" s="4"/>
      <c r="TKA248" s="74"/>
      <c r="TKB248" s="42"/>
      <c r="TKC248" s="157"/>
      <c r="TKD248" s="4"/>
      <c r="TKE248" s="74"/>
      <c r="TKF248" s="42"/>
      <c r="TKG248" s="157"/>
      <c r="TKH248" s="4"/>
      <c r="TKI248" s="74"/>
      <c r="TKJ248" s="42"/>
      <c r="TKK248" s="157"/>
      <c r="TKL248" s="4"/>
      <c r="TKM248" s="74"/>
      <c r="TKN248" s="42"/>
      <c r="TKO248" s="157"/>
      <c r="TKP248" s="4"/>
      <c r="TKQ248" s="74"/>
      <c r="TKR248" s="42"/>
      <c r="TKS248" s="157"/>
      <c r="TKT248" s="4"/>
      <c r="TKU248" s="74"/>
      <c r="TKV248" s="42"/>
      <c r="TKW248" s="157"/>
      <c r="TKX248" s="4"/>
      <c r="TKY248" s="74"/>
      <c r="TKZ248" s="42"/>
      <c r="TLA248" s="157"/>
      <c r="TLB248" s="4"/>
      <c r="TLC248" s="74"/>
      <c r="TLD248" s="42"/>
      <c r="TLE248" s="157"/>
      <c r="TLF248" s="4"/>
      <c r="TLG248" s="74"/>
      <c r="TLH248" s="42"/>
      <c r="TLI248" s="157"/>
      <c r="TLJ248" s="4"/>
      <c r="TLK248" s="74"/>
      <c r="TLL248" s="42"/>
      <c r="TLM248" s="157"/>
      <c r="TLN248" s="4"/>
      <c r="TLO248" s="74"/>
      <c r="TLP248" s="42"/>
      <c r="TLQ248" s="157"/>
      <c r="TLR248" s="4"/>
      <c r="TLS248" s="74"/>
      <c r="TLT248" s="42"/>
      <c r="TLU248" s="157"/>
      <c r="TLV248" s="4"/>
      <c r="TLW248" s="74"/>
      <c r="TLX248" s="42"/>
      <c r="TLY248" s="157"/>
      <c r="TLZ248" s="4"/>
      <c r="TMA248" s="74"/>
      <c r="TMB248" s="42"/>
      <c r="TMC248" s="157"/>
      <c r="TMD248" s="4"/>
      <c r="TME248" s="74"/>
      <c r="TMF248" s="42"/>
      <c r="TMG248" s="157"/>
      <c r="TMH248" s="4"/>
      <c r="TMI248" s="74"/>
      <c r="TMJ248" s="42"/>
      <c r="TMK248" s="157"/>
      <c r="TML248" s="4"/>
      <c r="TMM248" s="74"/>
      <c r="TMN248" s="42"/>
      <c r="TMO248" s="157"/>
      <c r="TMP248" s="4"/>
      <c r="TMQ248" s="74"/>
      <c r="TMR248" s="42"/>
      <c r="TMS248" s="157"/>
      <c r="TMT248" s="4"/>
      <c r="TMU248" s="74"/>
      <c r="TMV248" s="42"/>
      <c r="TMW248" s="157"/>
      <c r="TMX248" s="4"/>
      <c r="TMY248" s="74"/>
      <c r="TMZ248" s="42"/>
      <c r="TNA248" s="157"/>
      <c r="TNB248" s="4"/>
      <c r="TNC248" s="74"/>
      <c r="TND248" s="42"/>
      <c r="TNE248" s="157"/>
      <c r="TNF248" s="4"/>
      <c r="TNG248" s="74"/>
      <c r="TNH248" s="42"/>
      <c r="TNI248" s="157"/>
      <c r="TNJ248" s="4"/>
      <c r="TNK248" s="74"/>
      <c r="TNL248" s="42"/>
      <c r="TNM248" s="157"/>
      <c r="TNN248" s="4"/>
      <c r="TNO248" s="74"/>
      <c r="TNP248" s="42"/>
      <c r="TNQ248" s="157"/>
      <c r="TNR248" s="4"/>
      <c r="TNS248" s="74"/>
      <c r="TNT248" s="42"/>
      <c r="TNU248" s="157"/>
      <c r="TNV248" s="4"/>
      <c r="TNW248" s="74"/>
      <c r="TNX248" s="42"/>
      <c r="TNY248" s="157"/>
      <c r="TNZ248" s="4"/>
      <c r="TOA248" s="74"/>
      <c r="TOB248" s="42"/>
      <c r="TOC248" s="157"/>
      <c r="TOD248" s="4"/>
      <c r="TOE248" s="74"/>
      <c r="TOF248" s="42"/>
      <c r="TOG248" s="157"/>
      <c r="TOH248" s="4"/>
      <c r="TOI248" s="74"/>
      <c r="TOJ248" s="42"/>
      <c r="TOK248" s="157"/>
      <c r="TOL248" s="4"/>
      <c r="TOM248" s="74"/>
      <c r="TON248" s="42"/>
      <c r="TOO248" s="157"/>
      <c r="TOP248" s="4"/>
      <c r="TOQ248" s="74"/>
      <c r="TOR248" s="42"/>
      <c r="TOS248" s="157"/>
      <c r="TOT248" s="4"/>
      <c r="TOU248" s="74"/>
      <c r="TOV248" s="42"/>
      <c r="TOW248" s="157"/>
      <c r="TOX248" s="4"/>
      <c r="TOY248" s="74"/>
      <c r="TOZ248" s="42"/>
      <c r="TPA248" s="157"/>
      <c r="TPB248" s="4"/>
      <c r="TPC248" s="74"/>
      <c r="TPD248" s="42"/>
      <c r="TPE248" s="157"/>
      <c r="TPF248" s="4"/>
      <c r="TPG248" s="74"/>
      <c r="TPH248" s="42"/>
      <c r="TPI248" s="157"/>
      <c r="TPJ248" s="4"/>
      <c r="TPK248" s="74"/>
      <c r="TPL248" s="42"/>
      <c r="TPM248" s="157"/>
      <c r="TPN248" s="4"/>
      <c r="TPO248" s="74"/>
      <c r="TPP248" s="42"/>
      <c r="TPQ248" s="157"/>
      <c r="TPR248" s="4"/>
      <c r="TPS248" s="74"/>
      <c r="TPT248" s="42"/>
      <c r="TPU248" s="157"/>
      <c r="TPV248" s="4"/>
      <c r="TPW248" s="74"/>
      <c r="TPX248" s="42"/>
      <c r="TPY248" s="157"/>
      <c r="TPZ248" s="4"/>
      <c r="TQA248" s="74"/>
      <c r="TQB248" s="42"/>
      <c r="TQC248" s="157"/>
      <c r="TQD248" s="4"/>
      <c r="TQE248" s="74"/>
      <c r="TQF248" s="42"/>
      <c r="TQG248" s="157"/>
      <c r="TQH248" s="4"/>
      <c r="TQI248" s="74"/>
      <c r="TQJ248" s="42"/>
      <c r="TQK248" s="157"/>
      <c r="TQL248" s="4"/>
      <c r="TQM248" s="74"/>
      <c r="TQN248" s="42"/>
      <c r="TQO248" s="157"/>
      <c r="TQP248" s="4"/>
      <c r="TQQ248" s="74"/>
      <c r="TQR248" s="42"/>
      <c r="TQS248" s="157"/>
      <c r="TQT248" s="4"/>
      <c r="TQU248" s="74"/>
      <c r="TQV248" s="42"/>
      <c r="TQW248" s="157"/>
      <c r="TQX248" s="4"/>
      <c r="TQY248" s="74"/>
      <c r="TQZ248" s="42"/>
      <c r="TRA248" s="157"/>
      <c r="TRB248" s="4"/>
      <c r="TRC248" s="74"/>
      <c r="TRD248" s="42"/>
      <c r="TRE248" s="157"/>
      <c r="TRF248" s="4"/>
      <c r="TRG248" s="74"/>
      <c r="TRH248" s="42"/>
      <c r="TRI248" s="157"/>
      <c r="TRJ248" s="4"/>
      <c r="TRK248" s="74"/>
      <c r="TRL248" s="42"/>
      <c r="TRM248" s="157"/>
      <c r="TRN248" s="4"/>
      <c r="TRO248" s="74"/>
      <c r="TRP248" s="42"/>
      <c r="TRQ248" s="157"/>
      <c r="TRR248" s="4"/>
      <c r="TRS248" s="74"/>
      <c r="TRT248" s="42"/>
      <c r="TRU248" s="157"/>
      <c r="TRV248" s="4"/>
      <c r="TRW248" s="74"/>
      <c r="TRX248" s="42"/>
      <c r="TRY248" s="157"/>
      <c r="TRZ248" s="4"/>
      <c r="TSA248" s="74"/>
      <c r="TSB248" s="42"/>
      <c r="TSC248" s="157"/>
      <c r="TSD248" s="4"/>
      <c r="TSE248" s="74"/>
      <c r="TSF248" s="42"/>
      <c r="TSG248" s="157"/>
      <c r="TSH248" s="4"/>
      <c r="TSI248" s="74"/>
      <c r="TSJ248" s="42"/>
      <c r="TSK248" s="157"/>
      <c r="TSL248" s="4"/>
      <c r="TSM248" s="74"/>
      <c r="TSN248" s="42"/>
      <c r="TSO248" s="157"/>
      <c r="TSP248" s="4"/>
      <c r="TSQ248" s="74"/>
      <c r="TSR248" s="42"/>
      <c r="TSS248" s="157"/>
      <c r="TST248" s="4"/>
      <c r="TSU248" s="74"/>
      <c r="TSV248" s="42"/>
      <c r="TSW248" s="157"/>
      <c r="TSX248" s="4"/>
      <c r="TSY248" s="74"/>
      <c r="TSZ248" s="42"/>
      <c r="TTA248" s="157"/>
      <c r="TTB248" s="4"/>
      <c r="TTC248" s="74"/>
      <c r="TTD248" s="42"/>
      <c r="TTE248" s="157"/>
      <c r="TTF248" s="4"/>
      <c r="TTG248" s="74"/>
      <c r="TTH248" s="42"/>
      <c r="TTI248" s="157"/>
      <c r="TTJ248" s="4"/>
      <c r="TTK248" s="74"/>
      <c r="TTL248" s="42"/>
      <c r="TTM248" s="157"/>
      <c r="TTN248" s="4"/>
      <c r="TTO248" s="74"/>
      <c r="TTP248" s="42"/>
      <c r="TTQ248" s="157"/>
      <c r="TTR248" s="4"/>
      <c r="TTS248" s="74"/>
      <c r="TTT248" s="42"/>
      <c r="TTU248" s="157"/>
      <c r="TTV248" s="4"/>
      <c r="TTW248" s="74"/>
      <c r="TTX248" s="42"/>
      <c r="TTY248" s="157"/>
      <c r="TTZ248" s="4"/>
      <c r="TUA248" s="74"/>
      <c r="TUB248" s="42"/>
      <c r="TUC248" s="157"/>
      <c r="TUD248" s="4"/>
      <c r="TUE248" s="74"/>
      <c r="TUF248" s="42"/>
      <c r="TUG248" s="157"/>
      <c r="TUH248" s="4"/>
      <c r="TUI248" s="74"/>
      <c r="TUJ248" s="42"/>
      <c r="TUK248" s="157"/>
      <c r="TUL248" s="4"/>
      <c r="TUM248" s="74"/>
      <c r="TUN248" s="42"/>
      <c r="TUO248" s="157"/>
      <c r="TUP248" s="4"/>
      <c r="TUQ248" s="74"/>
      <c r="TUR248" s="42"/>
      <c r="TUS248" s="157"/>
      <c r="TUT248" s="4"/>
      <c r="TUU248" s="74"/>
      <c r="TUV248" s="42"/>
      <c r="TUW248" s="157"/>
      <c r="TUX248" s="4"/>
      <c r="TUY248" s="74"/>
      <c r="TUZ248" s="42"/>
      <c r="TVA248" s="157"/>
      <c r="TVB248" s="4"/>
      <c r="TVC248" s="74"/>
      <c r="TVD248" s="42"/>
      <c r="TVE248" s="157"/>
      <c r="TVF248" s="4"/>
      <c r="TVG248" s="74"/>
      <c r="TVH248" s="42"/>
      <c r="TVI248" s="157"/>
      <c r="TVJ248" s="4"/>
      <c r="TVK248" s="74"/>
      <c r="TVL248" s="42"/>
      <c r="TVM248" s="157"/>
      <c r="TVN248" s="4"/>
      <c r="TVO248" s="74"/>
      <c r="TVP248" s="42"/>
      <c r="TVQ248" s="157"/>
      <c r="TVR248" s="4"/>
      <c r="TVS248" s="74"/>
      <c r="TVT248" s="42"/>
      <c r="TVU248" s="157"/>
      <c r="TVV248" s="4"/>
      <c r="TVW248" s="74"/>
      <c r="TVX248" s="42"/>
      <c r="TVY248" s="157"/>
      <c r="TVZ248" s="4"/>
      <c r="TWA248" s="74"/>
      <c r="TWB248" s="42"/>
      <c r="TWC248" s="157"/>
      <c r="TWD248" s="4"/>
      <c r="TWE248" s="74"/>
      <c r="TWF248" s="42"/>
      <c r="TWG248" s="157"/>
      <c r="TWH248" s="4"/>
      <c r="TWI248" s="74"/>
      <c r="TWJ248" s="42"/>
      <c r="TWK248" s="157"/>
      <c r="TWL248" s="4"/>
      <c r="TWM248" s="74"/>
      <c r="TWN248" s="42"/>
      <c r="TWO248" s="157"/>
      <c r="TWP248" s="4"/>
      <c r="TWQ248" s="74"/>
      <c r="TWR248" s="42"/>
      <c r="TWS248" s="157"/>
      <c r="TWT248" s="4"/>
      <c r="TWU248" s="74"/>
      <c r="TWV248" s="42"/>
      <c r="TWW248" s="157"/>
      <c r="TWX248" s="4"/>
      <c r="TWY248" s="74"/>
      <c r="TWZ248" s="42"/>
      <c r="TXA248" s="157"/>
      <c r="TXB248" s="4"/>
      <c r="TXC248" s="74"/>
      <c r="TXD248" s="42"/>
      <c r="TXE248" s="157"/>
      <c r="TXF248" s="4"/>
      <c r="TXG248" s="74"/>
      <c r="TXH248" s="42"/>
      <c r="TXI248" s="157"/>
      <c r="TXJ248" s="4"/>
      <c r="TXK248" s="74"/>
      <c r="TXL248" s="42"/>
      <c r="TXM248" s="157"/>
      <c r="TXN248" s="4"/>
      <c r="TXO248" s="74"/>
      <c r="TXP248" s="42"/>
      <c r="TXQ248" s="157"/>
      <c r="TXR248" s="4"/>
      <c r="TXS248" s="74"/>
      <c r="TXT248" s="42"/>
      <c r="TXU248" s="157"/>
      <c r="TXV248" s="4"/>
      <c r="TXW248" s="74"/>
      <c r="TXX248" s="42"/>
      <c r="TXY248" s="157"/>
      <c r="TXZ248" s="4"/>
      <c r="TYA248" s="74"/>
      <c r="TYB248" s="42"/>
      <c r="TYC248" s="157"/>
      <c r="TYD248" s="4"/>
      <c r="TYE248" s="74"/>
      <c r="TYF248" s="42"/>
      <c r="TYG248" s="157"/>
      <c r="TYH248" s="4"/>
      <c r="TYI248" s="74"/>
      <c r="TYJ248" s="42"/>
      <c r="TYK248" s="157"/>
      <c r="TYL248" s="4"/>
      <c r="TYM248" s="74"/>
      <c r="TYN248" s="42"/>
      <c r="TYO248" s="157"/>
      <c r="TYP248" s="4"/>
      <c r="TYQ248" s="74"/>
      <c r="TYR248" s="42"/>
      <c r="TYS248" s="157"/>
      <c r="TYT248" s="4"/>
      <c r="TYU248" s="74"/>
      <c r="TYV248" s="42"/>
      <c r="TYW248" s="157"/>
      <c r="TYX248" s="4"/>
      <c r="TYY248" s="74"/>
      <c r="TYZ248" s="42"/>
      <c r="TZA248" s="157"/>
      <c r="TZB248" s="4"/>
      <c r="TZC248" s="74"/>
      <c r="TZD248" s="42"/>
      <c r="TZE248" s="157"/>
      <c r="TZF248" s="4"/>
      <c r="TZG248" s="74"/>
      <c r="TZH248" s="42"/>
      <c r="TZI248" s="157"/>
      <c r="TZJ248" s="4"/>
      <c r="TZK248" s="74"/>
      <c r="TZL248" s="42"/>
      <c r="TZM248" s="157"/>
      <c r="TZN248" s="4"/>
      <c r="TZO248" s="74"/>
      <c r="TZP248" s="42"/>
      <c r="TZQ248" s="157"/>
      <c r="TZR248" s="4"/>
      <c r="TZS248" s="74"/>
      <c r="TZT248" s="42"/>
      <c r="TZU248" s="157"/>
      <c r="TZV248" s="4"/>
      <c r="TZW248" s="74"/>
      <c r="TZX248" s="42"/>
      <c r="TZY248" s="157"/>
      <c r="TZZ248" s="4"/>
      <c r="UAA248" s="74"/>
      <c r="UAB248" s="42"/>
      <c r="UAC248" s="157"/>
      <c r="UAD248" s="4"/>
      <c r="UAE248" s="74"/>
      <c r="UAF248" s="42"/>
      <c r="UAG248" s="157"/>
      <c r="UAH248" s="4"/>
      <c r="UAI248" s="74"/>
      <c r="UAJ248" s="42"/>
      <c r="UAK248" s="157"/>
      <c r="UAL248" s="4"/>
      <c r="UAM248" s="74"/>
      <c r="UAN248" s="42"/>
      <c r="UAO248" s="157"/>
      <c r="UAP248" s="4"/>
      <c r="UAQ248" s="74"/>
      <c r="UAR248" s="42"/>
      <c r="UAS248" s="157"/>
      <c r="UAT248" s="4"/>
      <c r="UAU248" s="74"/>
      <c r="UAV248" s="42"/>
      <c r="UAW248" s="157"/>
      <c r="UAX248" s="4"/>
      <c r="UAY248" s="74"/>
      <c r="UAZ248" s="42"/>
      <c r="UBA248" s="157"/>
      <c r="UBB248" s="4"/>
      <c r="UBC248" s="74"/>
      <c r="UBD248" s="42"/>
      <c r="UBE248" s="157"/>
      <c r="UBF248" s="4"/>
      <c r="UBG248" s="74"/>
      <c r="UBH248" s="42"/>
      <c r="UBI248" s="157"/>
      <c r="UBJ248" s="4"/>
      <c r="UBK248" s="74"/>
      <c r="UBL248" s="42"/>
      <c r="UBM248" s="157"/>
      <c r="UBN248" s="4"/>
      <c r="UBO248" s="74"/>
      <c r="UBP248" s="42"/>
      <c r="UBQ248" s="157"/>
      <c r="UBR248" s="4"/>
      <c r="UBS248" s="74"/>
      <c r="UBT248" s="42"/>
      <c r="UBU248" s="157"/>
      <c r="UBV248" s="4"/>
      <c r="UBW248" s="74"/>
      <c r="UBX248" s="42"/>
      <c r="UBY248" s="157"/>
      <c r="UBZ248" s="4"/>
      <c r="UCA248" s="74"/>
      <c r="UCB248" s="42"/>
      <c r="UCC248" s="157"/>
      <c r="UCD248" s="4"/>
      <c r="UCE248" s="74"/>
      <c r="UCF248" s="42"/>
      <c r="UCG248" s="157"/>
      <c r="UCH248" s="4"/>
      <c r="UCI248" s="74"/>
      <c r="UCJ248" s="42"/>
      <c r="UCK248" s="157"/>
      <c r="UCL248" s="4"/>
      <c r="UCM248" s="74"/>
      <c r="UCN248" s="42"/>
      <c r="UCO248" s="157"/>
      <c r="UCP248" s="4"/>
      <c r="UCQ248" s="74"/>
      <c r="UCR248" s="42"/>
      <c r="UCS248" s="157"/>
      <c r="UCT248" s="4"/>
      <c r="UCU248" s="74"/>
      <c r="UCV248" s="42"/>
      <c r="UCW248" s="157"/>
      <c r="UCX248" s="4"/>
      <c r="UCY248" s="74"/>
      <c r="UCZ248" s="42"/>
      <c r="UDA248" s="157"/>
      <c r="UDB248" s="4"/>
      <c r="UDC248" s="74"/>
      <c r="UDD248" s="42"/>
      <c r="UDE248" s="157"/>
      <c r="UDF248" s="4"/>
      <c r="UDG248" s="74"/>
      <c r="UDH248" s="42"/>
      <c r="UDI248" s="157"/>
      <c r="UDJ248" s="4"/>
      <c r="UDK248" s="74"/>
      <c r="UDL248" s="42"/>
      <c r="UDM248" s="157"/>
      <c r="UDN248" s="4"/>
      <c r="UDO248" s="74"/>
      <c r="UDP248" s="42"/>
      <c r="UDQ248" s="157"/>
      <c r="UDR248" s="4"/>
      <c r="UDS248" s="74"/>
      <c r="UDT248" s="42"/>
      <c r="UDU248" s="157"/>
      <c r="UDV248" s="4"/>
      <c r="UDW248" s="74"/>
      <c r="UDX248" s="42"/>
      <c r="UDY248" s="157"/>
      <c r="UDZ248" s="4"/>
      <c r="UEA248" s="74"/>
      <c r="UEB248" s="42"/>
      <c r="UEC248" s="157"/>
      <c r="UED248" s="4"/>
      <c r="UEE248" s="74"/>
      <c r="UEF248" s="42"/>
      <c r="UEG248" s="157"/>
      <c r="UEH248" s="4"/>
      <c r="UEI248" s="74"/>
      <c r="UEJ248" s="42"/>
      <c r="UEK248" s="157"/>
      <c r="UEL248" s="4"/>
      <c r="UEM248" s="74"/>
      <c r="UEN248" s="42"/>
      <c r="UEO248" s="157"/>
      <c r="UEP248" s="4"/>
      <c r="UEQ248" s="74"/>
      <c r="UER248" s="42"/>
      <c r="UES248" s="157"/>
      <c r="UET248" s="4"/>
      <c r="UEU248" s="74"/>
      <c r="UEV248" s="42"/>
      <c r="UEW248" s="157"/>
      <c r="UEX248" s="4"/>
      <c r="UEY248" s="74"/>
      <c r="UEZ248" s="42"/>
      <c r="UFA248" s="157"/>
      <c r="UFB248" s="4"/>
      <c r="UFC248" s="74"/>
      <c r="UFD248" s="42"/>
      <c r="UFE248" s="157"/>
      <c r="UFF248" s="4"/>
      <c r="UFG248" s="74"/>
      <c r="UFH248" s="42"/>
      <c r="UFI248" s="157"/>
      <c r="UFJ248" s="4"/>
      <c r="UFK248" s="74"/>
      <c r="UFL248" s="42"/>
      <c r="UFM248" s="157"/>
      <c r="UFN248" s="4"/>
      <c r="UFO248" s="74"/>
      <c r="UFP248" s="42"/>
      <c r="UFQ248" s="157"/>
      <c r="UFR248" s="4"/>
      <c r="UFS248" s="74"/>
      <c r="UFT248" s="42"/>
      <c r="UFU248" s="157"/>
      <c r="UFV248" s="4"/>
      <c r="UFW248" s="74"/>
      <c r="UFX248" s="42"/>
      <c r="UFY248" s="157"/>
      <c r="UFZ248" s="4"/>
      <c r="UGA248" s="74"/>
      <c r="UGB248" s="42"/>
      <c r="UGC248" s="157"/>
      <c r="UGD248" s="4"/>
      <c r="UGE248" s="74"/>
      <c r="UGF248" s="42"/>
      <c r="UGG248" s="157"/>
      <c r="UGH248" s="4"/>
      <c r="UGI248" s="74"/>
      <c r="UGJ248" s="42"/>
      <c r="UGK248" s="157"/>
      <c r="UGL248" s="4"/>
      <c r="UGM248" s="74"/>
      <c r="UGN248" s="42"/>
      <c r="UGO248" s="157"/>
      <c r="UGP248" s="4"/>
      <c r="UGQ248" s="74"/>
      <c r="UGR248" s="42"/>
      <c r="UGS248" s="157"/>
      <c r="UGT248" s="4"/>
      <c r="UGU248" s="74"/>
      <c r="UGV248" s="42"/>
      <c r="UGW248" s="157"/>
      <c r="UGX248" s="4"/>
      <c r="UGY248" s="74"/>
      <c r="UGZ248" s="42"/>
      <c r="UHA248" s="157"/>
      <c r="UHB248" s="4"/>
      <c r="UHC248" s="74"/>
      <c r="UHD248" s="42"/>
      <c r="UHE248" s="157"/>
      <c r="UHF248" s="4"/>
      <c r="UHG248" s="74"/>
      <c r="UHH248" s="42"/>
      <c r="UHI248" s="157"/>
      <c r="UHJ248" s="4"/>
      <c r="UHK248" s="74"/>
      <c r="UHL248" s="42"/>
      <c r="UHM248" s="157"/>
      <c r="UHN248" s="4"/>
      <c r="UHO248" s="74"/>
      <c r="UHP248" s="42"/>
      <c r="UHQ248" s="157"/>
      <c r="UHR248" s="4"/>
      <c r="UHS248" s="74"/>
      <c r="UHT248" s="42"/>
      <c r="UHU248" s="157"/>
      <c r="UHV248" s="4"/>
      <c r="UHW248" s="74"/>
      <c r="UHX248" s="42"/>
      <c r="UHY248" s="157"/>
      <c r="UHZ248" s="4"/>
      <c r="UIA248" s="74"/>
      <c r="UIB248" s="42"/>
      <c r="UIC248" s="157"/>
      <c r="UID248" s="4"/>
      <c r="UIE248" s="74"/>
      <c r="UIF248" s="42"/>
      <c r="UIG248" s="157"/>
      <c r="UIH248" s="4"/>
      <c r="UII248" s="74"/>
      <c r="UIJ248" s="42"/>
      <c r="UIK248" s="157"/>
      <c r="UIL248" s="4"/>
      <c r="UIM248" s="74"/>
      <c r="UIN248" s="42"/>
      <c r="UIO248" s="157"/>
      <c r="UIP248" s="4"/>
      <c r="UIQ248" s="74"/>
      <c r="UIR248" s="42"/>
      <c r="UIS248" s="157"/>
      <c r="UIT248" s="4"/>
      <c r="UIU248" s="74"/>
      <c r="UIV248" s="42"/>
      <c r="UIW248" s="157"/>
      <c r="UIX248" s="4"/>
      <c r="UIY248" s="74"/>
      <c r="UIZ248" s="42"/>
      <c r="UJA248" s="157"/>
      <c r="UJB248" s="4"/>
      <c r="UJC248" s="74"/>
      <c r="UJD248" s="42"/>
      <c r="UJE248" s="157"/>
      <c r="UJF248" s="4"/>
      <c r="UJG248" s="74"/>
      <c r="UJH248" s="42"/>
      <c r="UJI248" s="157"/>
      <c r="UJJ248" s="4"/>
      <c r="UJK248" s="74"/>
      <c r="UJL248" s="42"/>
      <c r="UJM248" s="157"/>
      <c r="UJN248" s="4"/>
      <c r="UJO248" s="74"/>
      <c r="UJP248" s="42"/>
      <c r="UJQ248" s="157"/>
      <c r="UJR248" s="4"/>
      <c r="UJS248" s="74"/>
      <c r="UJT248" s="42"/>
      <c r="UJU248" s="157"/>
      <c r="UJV248" s="4"/>
      <c r="UJW248" s="74"/>
      <c r="UJX248" s="42"/>
      <c r="UJY248" s="157"/>
      <c r="UJZ248" s="4"/>
      <c r="UKA248" s="74"/>
      <c r="UKB248" s="42"/>
      <c r="UKC248" s="157"/>
      <c r="UKD248" s="4"/>
      <c r="UKE248" s="74"/>
      <c r="UKF248" s="42"/>
      <c r="UKG248" s="157"/>
      <c r="UKH248" s="4"/>
      <c r="UKI248" s="74"/>
      <c r="UKJ248" s="42"/>
      <c r="UKK248" s="157"/>
      <c r="UKL248" s="4"/>
      <c r="UKM248" s="74"/>
      <c r="UKN248" s="42"/>
      <c r="UKO248" s="157"/>
      <c r="UKP248" s="4"/>
      <c r="UKQ248" s="74"/>
      <c r="UKR248" s="42"/>
      <c r="UKS248" s="157"/>
      <c r="UKT248" s="4"/>
      <c r="UKU248" s="74"/>
      <c r="UKV248" s="42"/>
      <c r="UKW248" s="157"/>
      <c r="UKX248" s="4"/>
      <c r="UKY248" s="74"/>
      <c r="UKZ248" s="42"/>
      <c r="ULA248" s="157"/>
      <c r="ULB248" s="4"/>
      <c r="ULC248" s="74"/>
      <c r="ULD248" s="42"/>
      <c r="ULE248" s="157"/>
      <c r="ULF248" s="4"/>
      <c r="ULG248" s="74"/>
      <c r="ULH248" s="42"/>
      <c r="ULI248" s="157"/>
      <c r="ULJ248" s="4"/>
      <c r="ULK248" s="74"/>
      <c r="ULL248" s="42"/>
      <c r="ULM248" s="157"/>
      <c r="ULN248" s="4"/>
      <c r="ULO248" s="74"/>
      <c r="ULP248" s="42"/>
      <c r="ULQ248" s="157"/>
      <c r="ULR248" s="4"/>
      <c r="ULS248" s="74"/>
      <c r="ULT248" s="42"/>
      <c r="ULU248" s="157"/>
      <c r="ULV248" s="4"/>
      <c r="ULW248" s="74"/>
      <c r="ULX248" s="42"/>
      <c r="ULY248" s="157"/>
      <c r="ULZ248" s="4"/>
      <c r="UMA248" s="74"/>
      <c r="UMB248" s="42"/>
      <c r="UMC248" s="157"/>
      <c r="UMD248" s="4"/>
      <c r="UME248" s="74"/>
      <c r="UMF248" s="42"/>
      <c r="UMG248" s="157"/>
      <c r="UMH248" s="4"/>
      <c r="UMI248" s="74"/>
      <c r="UMJ248" s="42"/>
      <c r="UMK248" s="157"/>
      <c r="UML248" s="4"/>
      <c r="UMM248" s="74"/>
      <c r="UMN248" s="42"/>
      <c r="UMO248" s="157"/>
      <c r="UMP248" s="4"/>
      <c r="UMQ248" s="74"/>
      <c r="UMR248" s="42"/>
      <c r="UMS248" s="157"/>
      <c r="UMT248" s="4"/>
      <c r="UMU248" s="74"/>
      <c r="UMV248" s="42"/>
      <c r="UMW248" s="157"/>
      <c r="UMX248" s="4"/>
      <c r="UMY248" s="74"/>
      <c r="UMZ248" s="42"/>
      <c r="UNA248" s="157"/>
      <c r="UNB248" s="4"/>
      <c r="UNC248" s="74"/>
      <c r="UND248" s="42"/>
      <c r="UNE248" s="157"/>
      <c r="UNF248" s="4"/>
      <c r="UNG248" s="74"/>
      <c r="UNH248" s="42"/>
      <c r="UNI248" s="157"/>
      <c r="UNJ248" s="4"/>
      <c r="UNK248" s="74"/>
      <c r="UNL248" s="42"/>
      <c r="UNM248" s="157"/>
      <c r="UNN248" s="4"/>
      <c r="UNO248" s="74"/>
      <c r="UNP248" s="42"/>
      <c r="UNQ248" s="157"/>
      <c r="UNR248" s="4"/>
      <c r="UNS248" s="74"/>
      <c r="UNT248" s="42"/>
      <c r="UNU248" s="157"/>
      <c r="UNV248" s="4"/>
      <c r="UNW248" s="74"/>
      <c r="UNX248" s="42"/>
      <c r="UNY248" s="157"/>
      <c r="UNZ248" s="4"/>
      <c r="UOA248" s="74"/>
      <c r="UOB248" s="42"/>
      <c r="UOC248" s="157"/>
      <c r="UOD248" s="4"/>
      <c r="UOE248" s="74"/>
      <c r="UOF248" s="42"/>
      <c r="UOG248" s="157"/>
      <c r="UOH248" s="4"/>
      <c r="UOI248" s="74"/>
      <c r="UOJ248" s="42"/>
      <c r="UOK248" s="157"/>
      <c r="UOL248" s="4"/>
      <c r="UOM248" s="74"/>
      <c r="UON248" s="42"/>
      <c r="UOO248" s="157"/>
      <c r="UOP248" s="4"/>
      <c r="UOQ248" s="74"/>
      <c r="UOR248" s="42"/>
      <c r="UOS248" s="157"/>
      <c r="UOT248" s="4"/>
      <c r="UOU248" s="74"/>
      <c r="UOV248" s="42"/>
      <c r="UOW248" s="157"/>
      <c r="UOX248" s="4"/>
      <c r="UOY248" s="74"/>
      <c r="UOZ248" s="42"/>
      <c r="UPA248" s="157"/>
      <c r="UPB248" s="4"/>
      <c r="UPC248" s="74"/>
      <c r="UPD248" s="42"/>
      <c r="UPE248" s="157"/>
      <c r="UPF248" s="4"/>
      <c r="UPG248" s="74"/>
      <c r="UPH248" s="42"/>
      <c r="UPI248" s="157"/>
      <c r="UPJ248" s="4"/>
      <c r="UPK248" s="74"/>
      <c r="UPL248" s="42"/>
      <c r="UPM248" s="157"/>
      <c r="UPN248" s="4"/>
      <c r="UPO248" s="74"/>
      <c r="UPP248" s="42"/>
      <c r="UPQ248" s="157"/>
      <c r="UPR248" s="4"/>
      <c r="UPS248" s="74"/>
      <c r="UPT248" s="42"/>
      <c r="UPU248" s="157"/>
      <c r="UPV248" s="4"/>
      <c r="UPW248" s="74"/>
      <c r="UPX248" s="42"/>
      <c r="UPY248" s="157"/>
      <c r="UPZ248" s="4"/>
      <c r="UQA248" s="74"/>
      <c r="UQB248" s="42"/>
      <c r="UQC248" s="157"/>
      <c r="UQD248" s="4"/>
      <c r="UQE248" s="74"/>
      <c r="UQF248" s="42"/>
      <c r="UQG248" s="157"/>
      <c r="UQH248" s="4"/>
      <c r="UQI248" s="74"/>
      <c r="UQJ248" s="42"/>
      <c r="UQK248" s="157"/>
      <c r="UQL248" s="4"/>
      <c r="UQM248" s="74"/>
      <c r="UQN248" s="42"/>
      <c r="UQO248" s="157"/>
      <c r="UQP248" s="4"/>
      <c r="UQQ248" s="74"/>
      <c r="UQR248" s="42"/>
      <c r="UQS248" s="157"/>
      <c r="UQT248" s="4"/>
      <c r="UQU248" s="74"/>
      <c r="UQV248" s="42"/>
      <c r="UQW248" s="157"/>
      <c r="UQX248" s="4"/>
      <c r="UQY248" s="74"/>
      <c r="UQZ248" s="42"/>
      <c r="URA248" s="157"/>
      <c r="URB248" s="4"/>
      <c r="URC248" s="74"/>
      <c r="URD248" s="42"/>
      <c r="URE248" s="157"/>
      <c r="URF248" s="4"/>
      <c r="URG248" s="74"/>
      <c r="URH248" s="42"/>
      <c r="URI248" s="157"/>
      <c r="URJ248" s="4"/>
      <c r="URK248" s="74"/>
      <c r="URL248" s="42"/>
      <c r="URM248" s="157"/>
      <c r="URN248" s="4"/>
      <c r="URO248" s="74"/>
      <c r="URP248" s="42"/>
      <c r="URQ248" s="157"/>
      <c r="URR248" s="4"/>
      <c r="URS248" s="74"/>
      <c r="URT248" s="42"/>
      <c r="URU248" s="157"/>
      <c r="URV248" s="4"/>
      <c r="URW248" s="74"/>
      <c r="URX248" s="42"/>
      <c r="URY248" s="157"/>
      <c r="URZ248" s="4"/>
      <c r="USA248" s="74"/>
      <c r="USB248" s="42"/>
      <c r="USC248" s="157"/>
      <c r="USD248" s="4"/>
      <c r="USE248" s="74"/>
      <c r="USF248" s="42"/>
      <c r="USG248" s="157"/>
      <c r="USH248" s="4"/>
      <c r="USI248" s="74"/>
      <c r="USJ248" s="42"/>
      <c r="USK248" s="157"/>
      <c r="USL248" s="4"/>
      <c r="USM248" s="74"/>
      <c r="USN248" s="42"/>
      <c r="USO248" s="157"/>
      <c r="USP248" s="4"/>
      <c r="USQ248" s="74"/>
      <c r="USR248" s="42"/>
      <c r="USS248" s="157"/>
      <c r="UST248" s="4"/>
      <c r="USU248" s="74"/>
      <c r="USV248" s="42"/>
      <c r="USW248" s="157"/>
      <c r="USX248" s="4"/>
      <c r="USY248" s="74"/>
      <c r="USZ248" s="42"/>
      <c r="UTA248" s="157"/>
      <c r="UTB248" s="4"/>
      <c r="UTC248" s="74"/>
      <c r="UTD248" s="42"/>
      <c r="UTE248" s="157"/>
      <c r="UTF248" s="4"/>
      <c r="UTG248" s="74"/>
      <c r="UTH248" s="42"/>
      <c r="UTI248" s="157"/>
      <c r="UTJ248" s="4"/>
      <c r="UTK248" s="74"/>
      <c r="UTL248" s="42"/>
      <c r="UTM248" s="157"/>
      <c r="UTN248" s="4"/>
      <c r="UTO248" s="74"/>
      <c r="UTP248" s="42"/>
      <c r="UTQ248" s="157"/>
      <c r="UTR248" s="4"/>
      <c r="UTS248" s="74"/>
      <c r="UTT248" s="42"/>
      <c r="UTU248" s="157"/>
      <c r="UTV248" s="4"/>
      <c r="UTW248" s="74"/>
      <c r="UTX248" s="42"/>
      <c r="UTY248" s="157"/>
      <c r="UTZ248" s="4"/>
      <c r="UUA248" s="74"/>
      <c r="UUB248" s="42"/>
      <c r="UUC248" s="157"/>
      <c r="UUD248" s="4"/>
      <c r="UUE248" s="74"/>
      <c r="UUF248" s="42"/>
      <c r="UUG248" s="157"/>
      <c r="UUH248" s="4"/>
      <c r="UUI248" s="74"/>
      <c r="UUJ248" s="42"/>
      <c r="UUK248" s="157"/>
      <c r="UUL248" s="4"/>
      <c r="UUM248" s="74"/>
      <c r="UUN248" s="42"/>
      <c r="UUO248" s="157"/>
      <c r="UUP248" s="4"/>
      <c r="UUQ248" s="74"/>
      <c r="UUR248" s="42"/>
      <c r="UUS248" s="157"/>
      <c r="UUT248" s="4"/>
      <c r="UUU248" s="74"/>
      <c r="UUV248" s="42"/>
      <c r="UUW248" s="157"/>
      <c r="UUX248" s="4"/>
      <c r="UUY248" s="74"/>
      <c r="UUZ248" s="42"/>
      <c r="UVA248" s="157"/>
      <c r="UVB248" s="4"/>
      <c r="UVC248" s="74"/>
      <c r="UVD248" s="42"/>
      <c r="UVE248" s="157"/>
      <c r="UVF248" s="4"/>
      <c r="UVG248" s="74"/>
      <c r="UVH248" s="42"/>
      <c r="UVI248" s="157"/>
      <c r="UVJ248" s="4"/>
      <c r="UVK248" s="74"/>
      <c r="UVL248" s="42"/>
      <c r="UVM248" s="157"/>
      <c r="UVN248" s="4"/>
      <c r="UVO248" s="74"/>
      <c r="UVP248" s="42"/>
      <c r="UVQ248" s="157"/>
      <c r="UVR248" s="4"/>
      <c r="UVS248" s="74"/>
      <c r="UVT248" s="42"/>
      <c r="UVU248" s="157"/>
      <c r="UVV248" s="4"/>
      <c r="UVW248" s="74"/>
      <c r="UVX248" s="42"/>
      <c r="UVY248" s="157"/>
      <c r="UVZ248" s="4"/>
      <c r="UWA248" s="74"/>
      <c r="UWB248" s="42"/>
      <c r="UWC248" s="157"/>
      <c r="UWD248" s="4"/>
      <c r="UWE248" s="74"/>
      <c r="UWF248" s="42"/>
      <c r="UWG248" s="157"/>
      <c r="UWH248" s="4"/>
      <c r="UWI248" s="74"/>
      <c r="UWJ248" s="42"/>
      <c r="UWK248" s="157"/>
      <c r="UWL248" s="4"/>
      <c r="UWM248" s="74"/>
      <c r="UWN248" s="42"/>
      <c r="UWO248" s="157"/>
      <c r="UWP248" s="4"/>
      <c r="UWQ248" s="74"/>
      <c r="UWR248" s="42"/>
      <c r="UWS248" s="157"/>
      <c r="UWT248" s="4"/>
      <c r="UWU248" s="74"/>
      <c r="UWV248" s="42"/>
      <c r="UWW248" s="157"/>
      <c r="UWX248" s="4"/>
      <c r="UWY248" s="74"/>
      <c r="UWZ248" s="42"/>
      <c r="UXA248" s="157"/>
      <c r="UXB248" s="4"/>
      <c r="UXC248" s="74"/>
      <c r="UXD248" s="42"/>
      <c r="UXE248" s="157"/>
      <c r="UXF248" s="4"/>
      <c r="UXG248" s="74"/>
      <c r="UXH248" s="42"/>
      <c r="UXI248" s="157"/>
      <c r="UXJ248" s="4"/>
      <c r="UXK248" s="74"/>
      <c r="UXL248" s="42"/>
      <c r="UXM248" s="157"/>
      <c r="UXN248" s="4"/>
      <c r="UXO248" s="74"/>
      <c r="UXP248" s="42"/>
      <c r="UXQ248" s="157"/>
      <c r="UXR248" s="4"/>
      <c r="UXS248" s="74"/>
      <c r="UXT248" s="42"/>
      <c r="UXU248" s="157"/>
      <c r="UXV248" s="4"/>
      <c r="UXW248" s="74"/>
      <c r="UXX248" s="42"/>
      <c r="UXY248" s="157"/>
      <c r="UXZ248" s="4"/>
      <c r="UYA248" s="74"/>
      <c r="UYB248" s="42"/>
      <c r="UYC248" s="157"/>
      <c r="UYD248" s="4"/>
      <c r="UYE248" s="74"/>
      <c r="UYF248" s="42"/>
      <c r="UYG248" s="157"/>
      <c r="UYH248" s="4"/>
      <c r="UYI248" s="74"/>
      <c r="UYJ248" s="42"/>
      <c r="UYK248" s="157"/>
      <c r="UYL248" s="4"/>
      <c r="UYM248" s="74"/>
      <c r="UYN248" s="42"/>
      <c r="UYO248" s="157"/>
      <c r="UYP248" s="4"/>
      <c r="UYQ248" s="74"/>
      <c r="UYR248" s="42"/>
      <c r="UYS248" s="157"/>
      <c r="UYT248" s="4"/>
      <c r="UYU248" s="74"/>
      <c r="UYV248" s="42"/>
      <c r="UYW248" s="157"/>
      <c r="UYX248" s="4"/>
      <c r="UYY248" s="74"/>
      <c r="UYZ248" s="42"/>
      <c r="UZA248" s="157"/>
      <c r="UZB248" s="4"/>
      <c r="UZC248" s="74"/>
      <c r="UZD248" s="42"/>
      <c r="UZE248" s="157"/>
      <c r="UZF248" s="4"/>
      <c r="UZG248" s="74"/>
      <c r="UZH248" s="42"/>
      <c r="UZI248" s="157"/>
      <c r="UZJ248" s="4"/>
      <c r="UZK248" s="74"/>
      <c r="UZL248" s="42"/>
      <c r="UZM248" s="157"/>
      <c r="UZN248" s="4"/>
      <c r="UZO248" s="74"/>
      <c r="UZP248" s="42"/>
      <c r="UZQ248" s="157"/>
      <c r="UZR248" s="4"/>
      <c r="UZS248" s="74"/>
      <c r="UZT248" s="42"/>
      <c r="UZU248" s="157"/>
      <c r="UZV248" s="4"/>
      <c r="UZW248" s="74"/>
      <c r="UZX248" s="42"/>
      <c r="UZY248" s="157"/>
      <c r="UZZ248" s="4"/>
      <c r="VAA248" s="74"/>
      <c r="VAB248" s="42"/>
      <c r="VAC248" s="157"/>
      <c r="VAD248" s="4"/>
      <c r="VAE248" s="74"/>
      <c r="VAF248" s="42"/>
      <c r="VAG248" s="157"/>
      <c r="VAH248" s="4"/>
      <c r="VAI248" s="74"/>
      <c r="VAJ248" s="42"/>
      <c r="VAK248" s="157"/>
      <c r="VAL248" s="4"/>
      <c r="VAM248" s="74"/>
      <c r="VAN248" s="42"/>
      <c r="VAO248" s="157"/>
      <c r="VAP248" s="4"/>
      <c r="VAQ248" s="74"/>
      <c r="VAR248" s="42"/>
      <c r="VAS248" s="157"/>
      <c r="VAT248" s="4"/>
      <c r="VAU248" s="74"/>
      <c r="VAV248" s="42"/>
      <c r="VAW248" s="157"/>
      <c r="VAX248" s="4"/>
      <c r="VAY248" s="74"/>
      <c r="VAZ248" s="42"/>
      <c r="VBA248" s="157"/>
      <c r="VBB248" s="4"/>
      <c r="VBC248" s="74"/>
      <c r="VBD248" s="42"/>
      <c r="VBE248" s="157"/>
      <c r="VBF248" s="4"/>
      <c r="VBG248" s="74"/>
      <c r="VBH248" s="42"/>
      <c r="VBI248" s="157"/>
      <c r="VBJ248" s="4"/>
      <c r="VBK248" s="74"/>
      <c r="VBL248" s="42"/>
      <c r="VBM248" s="157"/>
      <c r="VBN248" s="4"/>
      <c r="VBO248" s="74"/>
      <c r="VBP248" s="42"/>
      <c r="VBQ248" s="157"/>
      <c r="VBR248" s="4"/>
      <c r="VBS248" s="74"/>
      <c r="VBT248" s="42"/>
      <c r="VBU248" s="157"/>
      <c r="VBV248" s="4"/>
      <c r="VBW248" s="74"/>
      <c r="VBX248" s="42"/>
      <c r="VBY248" s="157"/>
      <c r="VBZ248" s="4"/>
      <c r="VCA248" s="74"/>
      <c r="VCB248" s="42"/>
      <c r="VCC248" s="157"/>
      <c r="VCD248" s="4"/>
      <c r="VCE248" s="74"/>
      <c r="VCF248" s="42"/>
      <c r="VCG248" s="157"/>
      <c r="VCH248" s="4"/>
      <c r="VCI248" s="74"/>
      <c r="VCJ248" s="42"/>
      <c r="VCK248" s="157"/>
      <c r="VCL248" s="4"/>
      <c r="VCM248" s="74"/>
      <c r="VCN248" s="42"/>
      <c r="VCO248" s="157"/>
      <c r="VCP248" s="4"/>
      <c r="VCQ248" s="74"/>
      <c r="VCR248" s="42"/>
      <c r="VCS248" s="157"/>
      <c r="VCT248" s="4"/>
      <c r="VCU248" s="74"/>
      <c r="VCV248" s="42"/>
      <c r="VCW248" s="157"/>
      <c r="VCX248" s="4"/>
      <c r="VCY248" s="74"/>
      <c r="VCZ248" s="42"/>
      <c r="VDA248" s="157"/>
      <c r="VDB248" s="4"/>
      <c r="VDC248" s="74"/>
      <c r="VDD248" s="42"/>
      <c r="VDE248" s="157"/>
      <c r="VDF248" s="4"/>
      <c r="VDG248" s="74"/>
      <c r="VDH248" s="42"/>
      <c r="VDI248" s="157"/>
      <c r="VDJ248" s="4"/>
      <c r="VDK248" s="74"/>
      <c r="VDL248" s="42"/>
      <c r="VDM248" s="157"/>
      <c r="VDN248" s="4"/>
      <c r="VDO248" s="74"/>
      <c r="VDP248" s="42"/>
      <c r="VDQ248" s="157"/>
      <c r="VDR248" s="4"/>
      <c r="VDS248" s="74"/>
      <c r="VDT248" s="42"/>
      <c r="VDU248" s="157"/>
      <c r="VDV248" s="4"/>
      <c r="VDW248" s="74"/>
      <c r="VDX248" s="42"/>
      <c r="VDY248" s="157"/>
      <c r="VDZ248" s="4"/>
      <c r="VEA248" s="74"/>
      <c r="VEB248" s="42"/>
      <c r="VEC248" s="157"/>
      <c r="VED248" s="4"/>
      <c r="VEE248" s="74"/>
      <c r="VEF248" s="42"/>
      <c r="VEG248" s="157"/>
      <c r="VEH248" s="4"/>
      <c r="VEI248" s="74"/>
      <c r="VEJ248" s="42"/>
      <c r="VEK248" s="157"/>
      <c r="VEL248" s="4"/>
      <c r="VEM248" s="74"/>
      <c r="VEN248" s="42"/>
      <c r="VEO248" s="157"/>
      <c r="VEP248" s="4"/>
      <c r="VEQ248" s="74"/>
      <c r="VER248" s="42"/>
      <c r="VES248" s="157"/>
      <c r="VET248" s="4"/>
      <c r="VEU248" s="74"/>
      <c r="VEV248" s="42"/>
      <c r="VEW248" s="157"/>
      <c r="VEX248" s="4"/>
      <c r="VEY248" s="74"/>
      <c r="VEZ248" s="42"/>
      <c r="VFA248" s="157"/>
      <c r="VFB248" s="4"/>
      <c r="VFC248" s="74"/>
      <c r="VFD248" s="42"/>
      <c r="VFE248" s="157"/>
      <c r="VFF248" s="4"/>
      <c r="VFG248" s="74"/>
      <c r="VFH248" s="42"/>
      <c r="VFI248" s="157"/>
      <c r="VFJ248" s="4"/>
      <c r="VFK248" s="74"/>
      <c r="VFL248" s="42"/>
      <c r="VFM248" s="157"/>
      <c r="VFN248" s="4"/>
      <c r="VFO248" s="74"/>
      <c r="VFP248" s="42"/>
      <c r="VFQ248" s="157"/>
      <c r="VFR248" s="4"/>
      <c r="VFS248" s="74"/>
      <c r="VFT248" s="42"/>
      <c r="VFU248" s="157"/>
      <c r="VFV248" s="4"/>
      <c r="VFW248" s="74"/>
      <c r="VFX248" s="42"/>
      <c r="VFY248" s="157"/>
      <c r="VFZ248" s="4"/>
      <c r="VGA248" s="74"/>
      <c r="VGB248" s="42"/>
      <c r="VGC248" s="157"/>
      <c r="VGD248" s="4"/>
      <c r="VGE248" s="74"/>
      <c r="VGF248" s="42"/>
      <c r="VGG248" s="157"/>
      <c r="VGH248" s="4"/>
      <c r="VGI248" s="74"/>
      <c r="VGJ248" s="42"/>
      <c r="VGK248" s="157"/>
      <c r="VGL248" s="4"/>
      <c r="VGM248" s="74"/>
      <c r="VGN248" s="42"/>
      <c r="VGO248" s="157"/>
      <c r="VGP248" s="4"/>
      <c r="VGQ248" s="74"/>
      <c r="VGR248" s="42"/>
      <c r="VGS248" s="157"/>
      <c r="VGT248" s="4"/>
      <c r="VGU248" s="74"/>
      <c r="VGV248" s="42"/>
      <c r="VGW248" s="157"/>
      <c r="VGX248" s="4"/>
      <c r="VGY248" s="74"/>
      <c r="VGZ248" s="42"/>
      <c r="VHA248" s="157"/>
      <c r="VHB248" s="4"/>
      <c r="VHC248" s="74"/>
      <c r="VHD248" s="42"/>
      <c r="VHE248" s="157"/>
      <c r="VHF248" s="4"/>
      <c r="VHG248" s="74"/>
      <c r="VHH248" s="42"/>
      <c r="VHI248" s="157"/>
      <c r="VHJ248" s="4"/>
      <c r="VHK248" s="74"/>
      <c r="VHL248" s="42"/>
      <c r="VHM248" s="157"/>
      <c r="VHN248" s="4"/>
      <c r="VHO248" s="74"/>
      <c r="VHP248" s="42"/>
      <c r="VHQ248" s="157"/>
      <c r="VHR248" s="4"/>
      <c r="VHS248" s="74"/>
      <c r="VHT248" s="42"/>
      <c r="VHU248" s="157"/>
      <c r="VHV248" s="4"/>
      <c r="VHW248" s="74"/>
      <c r="VHX248" s="42"/>
      <c r="VHY248" s="157"/>
      <c r="VHZ248" s="4"/>
      <c r="VIA248" s="74"/>
      <c r="VIB248" s="42"/>
      <c r="VIC248" s="157"/>
      <c r="VID248" s="4"/>
      <c r="VIE248" s="74"/>
      <c r="VIF248" s="42"/>
      <c r="VIG248" s="157"/>
      <c r="VIH248" s="4"/>
      <c r="VII248" s="74"/>
      <c r="VIJ248" s="42"/>
      <c r="VIK248" s="157"/>
      <c r="VIL248" s="4"/>
      <c r="VIM248" s="74"/>
      <c r="VIN248" s="42"/>
      <c r="VIO248" s="157"/>
      <c r="VIP248" s="4"/>
      <c r="VIQ248" s="74"/>
      <c r="VIR248" s="42"/>
      <c r="VIS248" s="157"/>
      <c r="VIT248" s="4"/>
      <c r="VIU248" s="74"/>
      <c r="VIV248" s="42"/>
      <c r="VIW248" s="157"/>
      <c r="VIX248" s="4"/>
      <c r="VIY248" s="74"/>
      <c r="VIZ248" s="42"/>
      <c r="VJA248" s="157"/>
      <c r="VJB248" s="4"/>
      <c r="VJC248" s="74"/>
      <c r="VJD248" s="42"/>
      <c r="VJE248" s="157"/>
      <c r="VJF248" s="4"/>
      <c r="VJG248" s="74"/>
      <c r="VJH248" s="42"/>
      <c r="VJI248" s="157"/>
      <c r="VJJ248" s="4"/>
      <c r="VJK248" s="74"/>
      <c r="VJL248" s="42"/>
      <c r="VJM248" s="157"/>
      <c r="VJN248" s="4"/>
      <c r="VJO248" s="74"/>
      <c r="VJP248" s="42"/>
      <c r="VJQ248" s="157"/>
      <c r="VJR248" s="4"/>
      <c r="VJS248" s="74"/>
      <c r="VJT248" s="42"/>
      <c r="VJU248" s="157"/>
      <c r="VJV248" s="4"/>
      <c r="VJW248" s="74"/>
      <c r="VJX248" s="42"/>
      <c r="VJY248" s="157"/>
      <c r="VJZ248" s="4"/>
      <c r="VKA248" s="74"/>
      <c r="VKB248" s="42"/>
      <c r="VKC248" s="157"/>
      <c r="VKD248" s="4"/>
      <c r="VKE248" s="74"/>
      <c r="VKF248" s="42"/>
      <c r="VKG248" s="157"/>
      <c r="VKH248" s="4"/>
      <c r="VKI248" s="74"/>
      <c r="VKJ248" s="42"/>
      <c r="VKK248" s="157"/>
      <c r="VKL248" s="4"/>
      <c r="VKM248" s="74"/>
      <c r="VKN248" s="42"/>
      <c r="VKO248" s="157"/>
      <c r="VKP248" s="4"/>
      <c r="VKQ248" s="74"/>
      <c r="VKR248" s="42"/>
      <c r="VKS248" s="157"/>
      <c r="VKT248" s="4"/>
      <c r="VKU248" s="74"/>
      <c r="VKV248" s="42"/>
      <c r="VKW248" s="157"/>
      <c r="VKX248" s="4"/>
      <c r="VKY248" s="74"/>
      <c r="VKZ248" s="42"/>
      <c r="VLA248" s="157"/>
      <c r="VLB248" s="4"/>
      <c r="VLC248" s="74"/>
      <c r="VLD248" s="42"/>
      <c r="VLE248" s="157"/>
      <c r="VLF248" s="4"/>
      <c r="VLG248" s="74"/>
      <c r="VLH248" s="42"/>
      <c r="VLI248" s="157"/>
      <c r="VLJ248" s="4"/>
      <c r="VLK248" s="74"/>
      <c r="VLL248" s="42"/>
      <c r="VLM248" s="157"/>
      <c r="VLN248" s="4"/>
      <c r="VLO248" s="74"/>
      <c r="VLP248" s="42"/>
      <c r="VLQ248" s="157"/>
      <c r="VLR248" s="4"/>
      <c r="VLS248" s="74"/>
      <c r="VLT248" s="42"/>
      <c r="VLU248" s="157"/>
      <c r="VLV248" s="4"/>
      <c r="VLW248" s="74"/>
      <c r="VLX248" s="42"/>
      <c r="VLY248" s="157"/>
      <c r="VLZ248" s="4"/>
      <c r="VMA248" s="74"/>
      <c r="VMB248" s="42"/>
      <c r="VMC248" s="157"/>
      <c r="VMD248" s="4"/>
      <c r="VME248" s="74"/>
      <c r="VMF248" s="42"/>
      <c r="VMG248" s="157"/>
      <c r="VMH248" s="4"/>
      <c r="VMI248" s="74"/>
      <c r="VMJ248" s="42"/>
      <c r="VMK248" s="157"/>
      <c r="VML248" s="4"/>
      <c r="VMM248" s="74"/>
      <c r="VMN248" s="42"/>
      <c r="VMO248" s="157"/>
      <c r="VMP248" s="4"/>
      <c r="VMQ248" s="74"/>
      <c r="VMR248" s="42"/>
      <c r="VMS248" s="157"/>
      <c r="VMT248" s="4"/>
      <c r="VMU248" s="74"/>
      <c r="VMV248" s="42"/>
      <c r="VMW248" s="157"/>
      <c r="VMX248" s="4"/>
      <c r="VMY248" s="74"/>
      <c r="VMZ248" s="42"/>
      <c r="VNA248" s="157"/>
      <c r="VNB248" s="4"/>
      <c r="VNC248" s="74"/>
      <c r="VND248" s="42"/>
      <c r="VNE248" s="157"/>
      <c r="VNF248" s="4"/>
      <c r="VNG248" s="74"/>
      <c r="VNH248" s="42"/>
      <c r="VNI248" s="157"/>
      <c r="VNJ248" s="4"/>
      <c r="VNK248" s="74"/>
      <c r="VNL248" s="42"/>
      <c r="VNM248" s="157"/>
      <c r="VNN248" s="4"/>
      <c r="VNO248" s="74"/>
      <c r="VNP248" s="42"/>
      <c r="VNQ248" s="157"/>
      <c r="VNR248" s="4"/>
      <c r="VNS248" s="74"/>
      <c r="VNT248" s="42"/>
      <c r="VNU248" s="157"/>
      <c r="VNV248" s="4"/>
      <c r="VNW248" s="74"/>
      <c r="VNX248" s="42"/>
      <c r="VNY248" s="157"/>
      <c r="VNZ248" s="4"/>
      <c r="VOA248" s="74"/>
      <c r="VOB248" s="42"/>
      <c r="VOC248" s="157"/>
      <c r="VOD248" s="4"/>
      <c r="VOE248" s="74"/>
      <c r="VOF248" s="42"/>
      <c r="VOG248" s="157"/>
      <c r="VOH248" s="4"/>
      <c r="VOI248" s="74"/>
      <c r="VOJ248" s="42"/>
      <c r="VOK248" s="157"/>
      <c r="VOL248" s="4"/>
      <c r="VOM248" s="74"/>
      <c r="VON248" s="42"/>
      <c r="VOO248" s="157"/>
      <c r="VOP248" s="4"/>
      <c r="VOQ248" s="74"/>
      <c r="VOR248" s="42"/>
      <c r="VOS248" s="157"/>
      <c r="VOT248" s="4"/>
      <c r="VOU248" s="74"/>
      <c r="VOV248" s="42"/>
      <c r="VOW248" s="157"/>
      <c r="VOX248" s="4"/>
      <c r="VOY248" s="74"/>
      <c r="VOZ248" s="42"/>
      <c r="VPA248" s="157"/>
      <c r="VPB248" s="4"/>
      <c r="VPC248" s="74"/>
      <c r="VPD248" s="42"/>
      <c r="VPE248" s="157"/>
      <c r="VPF248" s="4"/>
      <c r="VPG248" s="74"/>
      <c r="VPH248" s="42"/>
      <c r="VPI248" s="157"/>
      <c r="VPJ248" s="4"/>
      <c r="VPK248" s="74"/>
      <c r="VPL248" s="42"/>
      <c r="VPM248" s="157"/>
      <c r="VPN248" s="4"/>
      <c r="VPO248" s="74"/>
      <c r="VPP248" s="42"/>
      <c r="VPQ248" s="157"/>
      <c r="VPR248" s="4"/>
      <c r="VPS248" s="74"/>
      <c r="VPT248" s="42"/>
      <c r="VPU248" s="157"/>
      <c r="VPV248" s="4"/>
      <c r="VPW248" s="74"/>
      <c r="VPX248" s="42"/>
      <c r="VPY248" s="157"/>
      <c r="VPZ248" s="4"/>
      <c r="VQA248" s="74"/>
      <c r="VQB248" s="42"/>
      <c r="VQC248" s="157"/>
      <c r="VQD248" s="4"/>
      <c r="VQE248" s="74"/>
      <c r="VQF248" s="42"/>
      <c r="VQG248" s="157"/>
      <c r="VQH248" s="4"/>
      <c r="VQI248" s="74"/>
      <c r="VQJ248" s="42"/>
      <c r="VQK248" s="157"/>
      <c r="VQL248" s="4"/>
      <c r="VQM248" s="74"/>
      <c r="VQN248" s="42"/>
      <c r="VQO248" s="157"/>
      <c r="VQP248" s="4"/>
      <c r="VQQ248" s="74"/>
      <c r="VQR248" s="42"/>
      <c r="VQS248" s="157"/>
      <c r="VQT248" s="4"/>
      <c r="VQU248" s="74"/>
      <c r="VQV248" s="42"/>
      <c r="VQW248" s="157"/>
      <c r="VQX248" s="4"/>
      <c r="VQY248" s="74"/>
      <c r="VQZ248" s="42"/>
      <c r="VRA248" s="157"/>
      <c r="VRB248" s="4"/>
      <c r="VRC248" s="74"/>
      <c r="VRD248" s="42"/>
      <c r="VRE248" s="157"/>
      <c r="VRF248" s="4"/>
      <c r="VRG248" s="74"/>
      <c r="VRH248" s="42"/>
      <c r="VRI248" s="157"/>
      <c r="VRJ248" s="4"/>
      <c r="VRK248" s="74"/>
      <c r="VRL248" s="42"/>
      <c r="VRM248" s="157"/>
      <c r="VRN248" s="4"/>
      <c r="VRO248" s="74"/>
      <c r="VRP248" s="42"/>
      <c r="VRQ248" s="157"/>
      <c r="VRR248" s="4"/>
      <c r="VRS248" s="74"/>
      <c r="VRT248" s="42"/>
      <c r="VRU248" s="157"/>
      <c r="VRV248" s="4"/>
      <c r="VRW248" s="74"/>
      <c r="VRX248" s="42"/>
      <c r="VRY248" s="157"/>
      <c r="VRZ248" s="4"/>
      <c r="VSA248" s="74"/>
      <c r="VSB248" s="42"/>
      <c r="VSC248" s="157"/>
      <c r="VSD248" s="4"/>
      <c r="VSE248" s="74"/>
      <c r="VSF248" s="42"/>
      <c r="VSG248" s="157"/>
      <c r="VSH248" s="4"/>
      <c r="VSI248" s="74"/>
      <c r="VSJ248" s="42"/>
      <c r="VSK248" s="157"/>
      <c r="VSL248" s="4"/>
      <c r="VSM248" s="74"/>
      <c r="VSN248" s="42"/>
      <c r="VSO248" s="157"/>
      <c r="VSP248" s="4"/>
      <c r="VSQ248" s="74"/>
      <c r="VSR248" s="42"/>
      <c r="VSS248" s="157"/>
      <c r="VST248" s="4"/>
      <c r="VSU248" s="74"/>
      <c r="VSV248" s="42"/>
      <c r="VSW248" s="157"/>
      <c r="VSX248" s="4"/>
      <c r="VSY248" s="74"/>
      <c r="VSZ248" s="42"/>
      <c r="VTA248" s="157"/>
      <c r="VTB248" s="4"/>
      <c r="VTC248" s="74"/>
      <c r="VTD248" s="42"/>
      <c r="VTE248" s="157"/>
      <c r="VTF248" s="4"/>
      <c r="VTG248" s="74"/>
      <c r="VTH248" s="42"/>
      <c r="VTI248" s="157"/>
      <c r="VTJ248" s="4"/>
      <c r="VTK248" s="74"/>
      <c r="VTL248" s="42"/>
      <c r="VTM248" s="157"/>
      <c r="VTN248" s="4"/>
      <c r="VTO248" s="74"/>
      <c r="VTP248" s="42"/>
      <c r="VTQ248" s="157"/>
      <c r="VTR248" s="4"/>
      <c r="VTS248" s="74"/>
      <c r="VTT248" s="42"/>
      <c r="VTU248" s="157"/>
      <c r="VTV248" s="4"/>
      <c r="VTW248" s="74"/>
      <c r="VTX248" s="42"/>
      <c r="VTY248" s="157"/>
      <c r="VTZ248" s="4"/>
      <c r="VUA248" s="74"/>
      <c r="VUB248" s="42"/>
      <c r="VUC248" s="157"/>
      <c r="VUD248" s="4"/>
      <c r="VUE248" s="74"/>
      <c r="VUF248" s="42"/>
      <c r="VUG248" s="157"/>
      <c r="VUH248" s="4"/>
      <c r="VUI248" s="74"/>
      <c r="VUJ248" s="42"/>
      <c r="VUK248" s="157"/>
      <c r="VUL248" s="4"/>
      <c r="VUM248" s="74"/>
      <c r="VUN248" s="42"/>
      <c r="VUO248" s="157"/>
      <c r="VUP248" s="4"/>
      <c r="VUQ248" s="74"/>
      <c r="VUR248" s="42"/>
      <c r="VUS248" s="157"/>
      <c r="VUT248" s="4"/>
      <c r="VUU248" s="74"/>
      <c r="VUV248" s="42"/>
      <c r="VUW248" s="157"/>
      <c r="VUX248" s="4"/>
      <c r="VUY248" s="74"/>
      <c r="VUZ248" s="42"/>
      <c r="VVA248" s="157"/>
      <c r="VVB248" s="4"/>
      <c r="VVC248" s="74"/>
      <c r="VVD248" s="42"/>
      <c r="VVE248" s="157"/>
      <c r="VVF248" s="4"/>
      <c r="VVG248" s="74"/>
      <c r="VVH248" s="42"/>
      <c r="VVI248" s="157"/>
      <c r="VVJ248" s="4"/>
      <c r="VVK248" s="74"/>
      <c r="VVL248" s="42"/>
      <c r="VVM248" s="157"/>
      <c r="VVN248" s="4"/>
      <c r="VVO248" s="74"/>
      <c r="VVP248" s="42"/>
      <c r="VVQ248" s="157"/>
      <c r="VVR248" s="4"/>
      <c r="VVS248" s="74"/>
      <c r="VVT248" s="42"/>
      <c r="VVU248" s="157"/>
      <c r="VVV248" s="4"/>
      <c r="VVW248" s="74"/>
      <c r="VVX248" s="42"/>
      <c r="VVY248" s="157"/>
      <c r="VVZ248" s="4"/>
      <c r="VWA248" s="74"/>
      <c r="VWB248" s="42"/>
      <c r="VWC248" s="157"/>
      <c r="VWD248" s="4"/>
      <c r="VWE248" s="74"/>
      <c r="VWF248" s="42"/>
      <c r="VWG248" s="157"/>
      <c r="VWH248" s="4"/>
      <c r="VWI248" s="74"/>
      <c r="VWJ248" s="42"/>
      <c r="VWK248" s="157"/>
      <c r="VWL248" s="4"/>
      <c r="VWM248" s="74"/>
      <c r="VWN248" s="42"/>
      <c r="VWO248" s="157"/>
      <c r="VWP248" s="4"/>
      <c r="VWQ248" s="74"/>
      <c r="VWR248" s="42"/>
      <c r="VWS248" s="157"/>
      <c r="VWT248" s="4"/>
      <c r="VWU248" s="74"/>
      <c r="VWV248" s="42"/>
      <c r="VWW248" s="157"/>
      <c r="VWX248" s="4"/>
      <c r="VWY248" s="74"/>
      <c r="VWZ248" s="42"/>
      <c r="VXA248" s="157"/>
      <c r="VXB248" s="4"/>
      <c r="VXC248" s="74"/>
      <c r="VXD248" s="42"/>
      <c r="VXE248" s="157"/>
      <c r="VXF248" s="4"/>
      <c r="VXG248" s="74"/>
      <c r="VXH248" s="42"/>
      <c r="VXI248" s="157"/>
      <c r="VXJ248" s="4"/>
      <c r="VXK248" s="74"/>
      <c r="VXL248" s="42"/>
      <c r="VXM248" s="157"/>
      <c r="VXN248" s="4"/>
      <c r="VXO248" s="74"/>
      <c r="VXP248" s="42"/>
      <c r="VXQ248" s="157"/>
      <c r="VXR248" s="4"/>
      <c r="VXS248" s="74"/>
      <c r="VXT248" s="42"/>
      <c r="VXU248" s="157"/>
      <c r="VXV248" s="4"/>
      <c r="VXW248" s="74"/>
      <c r="VXX248" s="42"/>
      <c r="VXY248" s="157"/>
      <c r="VXZ248" s="4"/>
      <c r="VYA248" s="74"/>
      <c r="VYB248" s="42"/>
      <c r="VYC248" s="157"/>
      <c r="VYD248" s="4"/>
      <c r="VYE248" s="74"/>
      <c r="VYF248" s="42"/>
      <c r="VYG248" s="157"/>
      <c r="VYH248" s="4"/>
      <c r="VYI248" s="74"/>
      <c r="VYJ248" s="42"/>
      <c r="VYK248" s="157"/>
      <c r="VYL248" s="4"/>
      <c r="VYM248" s="74"/>
      <c r="VYN248" s="42"/>
      <c r="VYO248" s="157"/>
      <c r="VYP248" s="4"/>
      <c r="VYQ248" s="74"/>
      <c r="VYR248" s="42"/>
      <c r="VYS248" s="157"/>
      <c r="VYT248" s="4"/>
      <c r="VYU248" s="74"/>
      <c r="VYV248" s="42"/>
      <c r="VYW248" s="157"/>
      <c r="VYX248" s="4"/>
      <c r="VYY248" s="74"/>
      <c r="VYZ248" s="42"/>
      <c r="VZA248" s="157"/>
      <c r="VZB248" s="4"/>
      <c r="VZC248" s="74"/>
      <c r="VZD248" s="42"/>
      <c r="VZE248" s="157"/>
      <c r="VZF248" s="4"/>
      <c r="VZG248" s="74"/>
      <c r="VZH248" s="42"/>
      <c r="VZI248" s="157"/>
      <c r="VZJ248" s="4"/>
      <c r="VZK248" s="74"/>
      <c r="VZL248" s="42"/>
      <c r="VZM248" s="157"/>
      <c r="VZN248" s="4"/>
      <c r="VZO248" s="74"/>
      <c r="VZP248" s="42"/>
      <c r="VZQ248" s="157"/>
      <c r="VZR248" s="4"/>
      <c r="VZS248" s="74"/>
      <c r="VZT248" s="42"/>
      <c r="VZU248" s="157"/>
      <c r="VZV248" s="4"/>
      <c r="VZW248" s="74"/>
      <c r="VZX248" s="42"/>
      <c r="VZY248" s="157"/>
      <c r="VZZ248" s="4"/>
      <c r="WAA248" s="74"/>
      <c r="WAB248" s="42"/>
      <c r="WAC248" s="157"/>
      <c r="WAD248" s="4"/>
      <c r="WAE248" s="74"/>
      <c r="WAF248" s="42"/>
      <c r="WAG248" s="157"/>
      <c r="WAH248" s="4"/>
      <c r="WAI248" s="74"/>
      <c r="WAJ248" s="42"/>
      <c r="WAK248" s="157"/>
      <c r="WAL248" s="4"/>
      <c r="WAM248" s="74"/>
      <c r="WAN248" s="42"/>
      <c r="WAO248" s="157"/>
      <c r="WAP248" s="4"/>
      <c r="WAQ248" s="74"/>
      <c r="WAR248" s="42"/>
      <c r="WAS248" s="157"/>
      <c r="WAT248" s="4"/>
      <c r="WAU248" s="74"/>
      <c r="WAV248" s="42"/>
      <c r="WAW248" s="157"/>
      <c r="WAX248" s="4"/>
      <c r="WAY248" s="74"/>
      <c r="WAZ248" s="42"/>
      <c r="WBA248" s="157"/>
      <c r="WBB248" s="4"/>
      <c r="WBC248" s="74"/>
      <c r="WBD248" s="42"/>
      <c r="WBE248" s="157"/>
      <c r="WBF248" s="4"/>
      <c r="WBG248" s="74"/>
      <c r="WBH248" s="42"/>
      <c r="WBI248" s="157"/>
      <c r="WBJ248" s="4"/>
      <c r="WBK248" s="74"/>
      <c r="WBL248" s="42"/>
      <c r="WBM248" s="157"/>
      <c r="WBN248" s="4"/>
      <c r="WBO248" s="74"/>
      <c r="WBP248" s="42"/>
      <c r="WBQ248" s="157"/>
      <c r="WBR248" s="4"/>
      <c r="WBS248" s="74"/>
      <c r="WBT248" s="42"/>
      <c r="WBU248" s="157"/>
      <c r="WBV248" s="4"/>
      <c r="WBW248" s="74"/>
      <c r="WBX248" s="42"/>
      <c r="WBY248" s="157"/>
      <c r="WBZ248" s="4"/>
      <c r="WCA248" s="74"/>
      <c r="WCB248" s="42"/>
      <c r="WCC248" s="157"/>
      <c r="WCD248" s="4"/>
      <c r="WCE248" s="74"/>
      <c r="WCF248" s="42"/>
      <c r="WCG248" s="157"/>
      <c r="WCH248" s="4"/>
      <c r="WCI248" s="74"/>
      <c r="WCJ248" s="42"/>
      <c r="WCK248" s="157"/>
      <c r="WCL248" s="4"/>
      <c r="WCM248" s="74"/>
      <c r="WCN248" s="42"/>
      <c r="WCO248" s="157"/>
      <c r="WCP248" s="4"/>
      <c r="WCQ248" s="74"/>
      <c r="WCR248" s="42"/>
      <c r="WCS248" s="157"/>
      <c r="WCT248" s="4"/>
      <c r="WCU248" s="74"/>
      <c r="WCV248" s="42"/>
      <c r="WCW248" s="157"/>
      <c r="WCX248" s="4"/>
      <c r="WCY248" s="74"/>
      <c r="WCZ248" s="42"/>
      <c r="WDA248" s="157"/>
      <c r="WDB248" s="4"/>
      <c r="WDC248" s="74"/>
      <c r="WDD248" s="42"/>
      <c r="WDE248" s="157"/>
      <c r="WDF248" s="4"/>
      <c r="WDG248" s="74"/>
      <c r="WDH248" s="42"/>
      <c r="WDI248" s="157"/>
      <c r="WDJ248" s="4"/>
      <c r="WDK248" s="74"/>
      <c r="WDL248" s="42"/>
      <c r="WDM248" s="157"/>
      <c r="WDN248" s="4"/>
      <c r="WDO248" s="74"/>
      <c r="WDP248" s="42"/>
      <c r="WDQ248" s="157"/>
      <c r="WDR248" s="4"/>
      <c r="WDS248" s="74"/>
      <c r="WDT248" s="42"/>
      <c r="WDU248" s="157"/>
      <c r="WDV248" s="4"/>
      <c r="WDW248" s="74"/>
      <c r="WDX248" s="42"/>
      <c r="WDY248" s="157"/>
      <c r="WDZ248" s="4"/>
      <c r="WEA248" s="74"/>
      <c r="WEB248" s="42"/>
      <c r="WEC248" s="157"/>
      <c r="WED248" s="4"/>
      <c r="WEE248" s="74"/>
      <c r="WEF248" s="42"/>
      <c r="WEG248" s="157"/>
      <c r="WEH248" s="4"/>
      <c r="WEI248" s="74"/>
      <c r="WEJ248" s="42"/>
      <c r="WEK248" s="157"/>
      <c r="WEL248" s="4"/>
      <c r="WEM248" s="74"/>
      <c r="WEN248" s="42"/>
      <c r="WEO248" s="157"/>
      <c r="WEP248" s="4"/>
      <c r="WEQ248" s="74"/>
      <c r="WER248" s="42"/>
      <c r="WES248" s="157"/>
      <c r="WET248" s="4"/>
      <c r="WEU248" s="74"/>
      <c r="WEV248" s="42"/>
      <c r="WEW248" s="157"/>
      <c r="WEX248" s="4"/>
      <c r="WEY248" s="74"/>
      <c r="WEZ248" s="42"/>
      <c r="WFA248" s="157"/>
      <c r="WFB248" s="4"/>
      <c r="WFC248" s="74"/>
      <c r="WFD248" s="42"/>
      <c r="WFE248" s="157"/>
      <c r="WFF248" s="4"/>
      <c r="WFG248" s="74"/>
      <c r="WFH248" s="42"/>
      <c r="WFI248" s="157"/>
      <c r="WFJ248" s="4"/>
      <c r="WFK248" s="74"/>
      <c r="WFL248" s="42"/>
      <c r="WFM248" s="157"/>
      <c r="WFN248" s="4"/>
      <c r="WFO248" s="74"/>
      <c r="WFP248" s="42"/>
      <c r="WFQ248" s="157"/>
      <c r="WFR248" s="4"/>
      <c r="WFS248" s="74"/>
      <c r="WFT248" s="42"/>
      <c r="WFU248" s="157"/>
      <c r="WFV248" s="4"/>
      <c r="WFW248" s="74"/>
      <c r="WFX248" s="42"/>
      <c r="WFY248" s="157"/>
      <c r="WFZ248" s="4"/>
      <c r="WGA248" s="74"/>
      <c r="WGB248" s="42"/>
      <c r="WGC248" s="157"/>
      <c r="WGD248" s="4"/>
      <c r="WGE248" s="74"/>
      <c r="WGF248" s="42"/>
      <c r="WGG248" s="157"/>
      <c r="WGH248" s="4"/>
      <c r="WGI248" s="74"/>
      <c r="WGJ248" s="42"/>
      <c r="WGK248" s="157"/>
      <c r="WGL248" s="4"/>
      <c r="WGM248" s="74"/>
      <c r="WGN248" s="42"/>
      <c r="WGO248" s="157"/>
      <c r="WGP248" s="4"/>
      <c r="WGQ248" s="74"/>
      <c r="WGR248" s="42"/>
      <c r="WGS248" s="157"/>
      <c r="WGT248" s="4"/>
      <c r="WGU248" s="74"/>
      <c r="WGV248" s="42"/>
      <c r="WGW248" s="157"/>
      <c r="WGX248" s="4"/>
      <c r="WGY248" s="74"/>
      <c r="WGZ248" s="42"/>
      <c r="WHA248" s="157"/>
      <c r="WHB248" s="4"/>
      <c r="WHC248" s="74"/>
      <c r="WHD248" s="42"/>
      <c r="WHE248" s="157"/>
      <c r="WHF248" s="4"/>
      <c r="WHG248" s="74"/>
      <c r="WHH248" s="42"/>
      <c r="WHI248" s="157"/>
      <c r="WHJ248" s="4"/>
      <c r="WHK248" s="74"/>
      <c r="WHL248" s="42"/>
      <c r="WHM248" s="157"/>
      <c r="WHN248" s="4"/>
      <c r="WHO248" s="74"/>
      <c r="WHP248" s="42"/>
      <c r="WHQ248" s="157"/>
      <c r="WHR248" s="4"/>
      <c r="WHS248" s="74"/>
      <c r="WHT248" s="42"/>
      <c r="WHU248" s="157"/>
      <c r="WHV248" s="4"/>
      <c r="WHW248" s="74"/>
      <c r="WHX248" s="42"/>
      <c r="WHY248" s="157"/>
      <c r="WHZ248" s="4"/>
      <c r="WIA248" s="74"/>
      <c r="WIB248" s="42"/>
      <c r="WIC248" s="157"/>
      <c r="WID248" s="4"/>
      <c r="WIE248" s="74"/>
      <c r="WIF248" s="42"/>
      <c r="WIG248" s="157"/>
      <c r="WIH248" s="4"/>
      <c r="WII248" s="74"/>
      <c r="WIJ248" s="42"/>
      <c r="WIK248" s="157"/>
      <c r="WIL248" s="4"/>
      <c r="WIM248" s="74"/>
      <c r="WIN248" s="42"/>
      <c r="WIO248" s="157"/>
      <c r="WIP248" s="4"/>
      <c r="WIQ248" s="74"/>
      <c r="WIR248" s="42"/>
      <c r="WIS248" s="157"/>
      <c r="WIT248" s="4"/>
      <c r="WIU248" s="74"/>
      <c r="WIV248" s="42"/>
      <c r="WIW248" s="157"/>
      <c r="WIX248" s="4"/>
      <c r="WIY248" s="74"/>
      <c r="WIZ248" s="42"/>
      <c r="WJA248" s="157"/>
      <c r="WJB248" s="4"/>
      <c r="WJC248" s="74"/>
      <c r="WJD248" s="42"/>
      <c r="WJE248" s="157"/>
      <c r="WJF248" s="4"/>
      <c r="WJG248" s="74"/>
      <c r="WJH248" s="42"/>
      <c r="WJI248" s="157"/>
      <c r="WJJ248" s="4"/>
      <c r="WJK248" s="74"/>
      <c r="WJL248" s="42"/>
      <c r="WJM248" s="157"/>
      <c r="WJN248" s="4"/>
      <c r="WJO248" s="74"/>
      <c r="WJP248" s="42"/>
      <c r="WJQ248" s="157"/>
      <c r="WJR248" s="4"/>
      <c r="WJS248" s="74"/>
      <c r="WJT248" s="42"/>
      <c r="WJU248" s="157"/>
      <c r="WJV248" s="4"/>
      <c r="WJW248" s="74"/>
      <c r="WJX248" s="42"/>
      <c r="WJY248" s="157"/>
      <c r="WJZ248" s="4"/>
      <c r="WKA248" s="74"/>
      <c r="WKB248" s="42"/>
      <c r="WKC248" s="157"/>
      <c r="WKD248" s="4"/>
      <c r="WKE248" s="74"/>
      <c r="WKF248" s="42"/>
      <c r="WKG248" s="157"/>
      <c r="WKH248" s="4"/>
      <c r="WKI248" s="74"/>
      <c r="WKJ248" s="42"/>
      <c r="WKK248" s="157"/>
      <c r="WKL248" s="4"/>
      <c r="WKM248" s="74"/>
      <c r="WKN248" s="42"/>
      <c r="WKO248" s="157"/>
      <c r="WKP248" s="4"/>
      <c r="WKQ248" s="74"/>
      <c r="WKR248" s="42"/>
      <c r="WKS248" s="157"/>
      <c r="WKT248" s="4"/>
      <c r="WKU248" s="74"/>
      <c r="WKV248" s="42"/>
      <c r="WKW248" s="157"/>
      <c r="WKX248" s="4"/>
      <c r="WKY248" s="74"/>
      <c r="WKZ248" s="42"/>
      <c r="WLA248" s="157"/>
      <c r="WLB248" s="4"/>
      <c r="WLC248" s="74"/>
      <c r="WLD248" s="42"/>
      <c r="WLE248" s="157"/>
      <c r="WLF248" s="4"/>
      <c r="WLG248" s="74"/>
      <c r="WLH248" s="42"/>
      <c r="WLI248" s="157"/>
      <c r="WLJ248" s="4"/>
      <c r="WLK248" s="74"/>
      <c r="WLL248" s="42"/>
      <c r="WLM248" s="157"/>
      <c r="WLN248" s="4"/>
      <c r="WLO248" s="74"/>
      <c r="WLP248" s="42"/>
      <c r="WLQ248" s="157"/>
      <c r="WLR248" s="4"/>
      <c r="WLS248" s="74"/>
      <c r="WLT248" s="42"/>
      <c r="WLU248" s="157"/>
      <c r="WLV248" s="4"/>
      <c r="WLW248" s="74"/>
      <c r="WLX248" s="42"/>
      <c r="WLY248" s="157"/>
      <c r="WLZ248" s="4"/>
      <c r="WMA248" s="74"/>
      <c r="WMB248" s="42"/>
      <c r="WMC248" s="157"/>
      <c r="WMD248" s="4"/>
      <c r="WME248" s="74"/>
      <c r="WMF248" s="42"/>
      <c r="WMG248" s="157"/>
      <c r="WMH248" s="4"/>
      <c r="WMI248" s="74"/>
      <c r="WMJ248" s="42"/>
      <c r="WMK248" s="157"/>
      <c r="WML248" s="4"/>
      <c r="WMM248" s="74"/>
      <c r="WMN248" s="42"/>
      <c r="WMO248" s="157"/>
      <c r="WMP248" s="4"/>
      <c r="WMQ248" s="74"/>
      <c r="WMR248" s="42"/>
      <c r="WMS248" s="157"/>
      <c r="WMT248" s="4"/>
      <c r="WMU248" s="74"/>
      <c r="WMV248" s="42"/>
      <c r="WMW248" s="157"/>
      <c r="WMX248" s="4"/>
      <c r="WMY248" s="74"/>
      <c r="WMZ248" s="42"/>
      <c r="WNA248" s="157"/>
      <c r="WNB248" s="4"/>
      <c r="WNC248" s="74"/>
      <c r="WND248" s="42"/>
      <c r="WNE248" s="157"/>
      <c r="WNF248" s="4"/>
      <c r="WNG248" s="74"/>
      <c r="WNH248" s="42"/>
      <c r="WNI248" s="157"/>
      <c r="WNJ248" s="4"/>
      <c r="WNK248" s="74"/>
      <c r="WNL248" s="42"/>
      <c r="WNM248" s="157"/>
      <c r="WNN248" s="4"/>
      <c r="WNO248" s="74"/>
      <c r="WNP248" s="42"/>
      <c r="WNQ248" s="157"/>
      <c r="WNR248" s="4"/>
      <c r="WNS248" s="74"/>
      <c r="WNT248" s="42"/>
      <c r="WNU248" s="157"/>
      <c r="WNV248" s="4"/>
      <c r="WNW248" s="74"/>
      <c r="WNX248" s="42"/>
      <c r="WNY248" s="157"/>
      <c r="WNZ248" s="4"/>
      <c r="WOA248" s="74"/>
      <c r="WOB248" s="42"/>
      <c r="WOC248" s="157"/>
      <c r="WOD248" s="4"/>
      <c r="WOE248" s="74"/>
      <c r="WOF248" s="42"/>
      <c r="WOG248" s="157"/>
      <c r="WOH248" s="4"/>
      <c r="WOI248" s="74"/>
      <c r="WOJ248" s="42"/>
      <c r="WOK248" s="157"/>
      <c r="WOL248" s="4"/>
      <c r="WOM248" s="74"/>
      <c r="WON248" s="42"/>
      <c r="WOO248" s="157"/>
      <c r="WOP248" s="4"/>
      <c r="WOQ248" s="74"/>
      <c r="WOR248" s="42"/>
      <c r="WOS248" s="157"/>
      <c r="WOT248" s="4"/>
      <c r="WOU248" s="74"/>
      <c r="WOV248" s="42"/>
      <c r="WOW248" s="157"/>
      <c r="WOX248" s="4"/>
      <c r="WOY248" s="74"/>
      <c r="WOZ248" s="42"/>
      <c r="WPA248" s="157"/>
      <c r="WPB248" s="4"/>
      <c r="WPC248" s="74"/>
      <c r="WPD248" s="42"/>
      <c r="WPE248" s="157"/>
      <c r="WPF248" s="4"/>
      <c r="WPG248" s="74"/>
      <c r="WPH248" s="42"/>
      <c r="WPI248" s="157"/>
      <c r="WPJ248" s="4"/>
      <c r="WPK248" s="74"/>
      <c r="WPL248" s="42"/>
      <c r="WPM248" s="157"/>
      <c r="WPN248" s="4"/>
      <c r="WPO248" s="74"/>
      <c r="WPP248" s="42"/>
      <c r="WPQ248" s="157"/>
      <c r="WPR248" s="4"/>
      <c r="WPS248" s="74"/>
      <c r="WPT248" s="42"/>
      <c r="WPU248" s="157"/>
      <c r="WPV248" s="4"/>
      <c r="WPW248" s="74"/>
      <c r="WPX248" s="42"/>
      <c r="WPY248" s="157"/>
      <c r="WPZ248" s="4"/>
      <c r="WQA248" s="74"/>
      <c r="WQB248" s="42"/>
      <c r="WQC248" s="157"/>
      <c r="WQD248" s="4"/>
      <c r="WQE248" s="74"/>
      <c r="WQF248" s="42"/>
      <c r="WQG248" s="157"/>
      <c r="WQH248" s="4"/>
      <c r="WQI248" s="74"/>
      <c r="WQJ248" s="42"/>
      <c r="WQK248" s="157"/>
      <c r="WQL248" s="4"/>
      <c r="WQM248" s="74"/>
      <c r="WQN248" s="42"/>
      <c r="WQO248" s="157"/>
      <c r="WQP248" s="4"/>
      <c r="WQQ248" s="74"/>
      <c r="WQR248" s="42"/>
      <c r="WQS248" s="157"/>
      <c r="WQT248" s="4"/>
      <c r="WQU248" s="74"/>
      <c r="WQV248" s="42"/>
      <c r="WQW248" s="157"/>
      <c r="WQX248" s="4"/>
      <c r="WQY248" s="74"/>
      <c r="WQZ248" s="42"/>
      <c r="WRA248" s="157"/>
      <c r="WRB248" s="4"/>
      <c r="WRC248" s="74"/>
      <c r="WRD248" s="42"/>
      <c r="WRE248" s="157"/>
      <c r="WRF248" s="4"/>
      <c r="WRG248" s="74"/>
      <c r="WRH248" s="42"/>
      <c r="WRI248" s="157"/>
      <c r="WRJ248" s="4"/>
      <c r="WRK248" s="74"/>
      <c r="WRL248" s="42"/>
      <c r="WRM248" s="157"/>
      <c r="WRN248" s="4"/>
      <c r="WRO248" s="74"/>
      <c r="WRP248" s="42"/>
      <c r="WRQ248" s="157"/>
      <c r="WRR248" s="4"/>
      <c r="WRS248" s="74"/>
      <c r="WRT248" s="42"/>
      <c r="WRU248" s="157"/>
      <c r="WRV248" s="4"/>
      <c r="WRW248" s="74"/>
      <c r="WRX248" s="42"/>
      <c r="WRY248" s="157"/>
      <c r="WRZ248" s="4"/>
      <c r="WSA248" s="74"/>
      <c r="WSB248" s="42"/>
      <c r="WSC248" s="157"/>
      <c r="WSD248" s="4"/>
      <c r="WSE248" s="74"/>
      <c r="WSF248" s="42"/>
      <c r="WSG248" s="157"/>
      <c r="WSH248" s="4"/>
      <c r="WSI248" s="74"/>
      <c r="WSJ248" s="42"/>
      <c r="WSK248" s="157"/>
      <c r="WSL248" s="4"/>
      <c r="WSM248" s="74"/>
      <c r="WSN248" s="42"/>
      <c r="WSO248" s="157"/>
      <c r="WSP248" s="4"/>
      <c r="WSQ248" s="74"/>
      <c r="WSR248" s="42"/>
      <c r="WSS248" s="157"/>
      <c r="WST248" s="4"/>
      <c r="WSU248" s="74"/>
      <c r="WSV248" s="42"/>
      <c r="WSW248" s="157"/>
      <c r="WSX248" s="4"/>
      <c r="WSY248" s="74"/>
      <c r="WSZ248" s="42"/>
      <c r="WTA248" s="157"/>
      <c r="WTB248" s="4"/>
      <c r="WTC248" s="74"/>
      <c r="WTD248" s="42"/>
      <c r="WTE248" s="157"/>
      <c r="WTF248" s="4"/>
      <c r="WTG248" s="74"/>
      <c r="WTH248" s="42"/>
      <c r="WTI248" s="157"/>
      <c r="WTJ248" s="4"/>
      <c r="WTK248" s="74"/>
      <c r="WTL248" s="42"/>
      <c r="WTM248" s="157"/>
      <c r="WTN248" s="4"/>
      <c r="WTO248" s="74"/>
      <c r="WTP248" s="42"/>
      <c r="WTQ248" s="157"/>
      <c r="WTR248" s="4"/>
      <c r="WTS248" s="74"/>
      <c r="WTT248" s="42"/>
      <c r="WTU248" s="157"/>
      <c r="WTV248" s="4"/>
      <c r="WTW248" s="74"/>
      <c r="WTX248" s="42"/>
      <c r="WTY248" s="157"/>
      <c r="WTZ248" s="4"/>
      <c r="WUA248" s="74"/>
      <c r="WUB248" s="42"/>
      <c r="WUC248" s="157"/>
      <c r="WUD248" s="4"/>
      <c r="WUE248" s="74"/>
      <c r="WUF248" s="42"/>
      <c r="WUG248" s="157"/>
      <c r="WUH248" s="4"/>
      <c r="WUI248" s="74"/>
      <c r="WUJ248" s="42"/>
      <c r="WUK248" s="157"/>
      <c r="WUL248" s="4"/>
      <c r="WUM248" s="74"/>
      <c r="WUN248" s="42"/>
      <c r="WUO248" s="157"/>
      <c r="WUP248" s="4"/>
      <c r="WUQ248" s="74"/>
      <c r="WUR248" s="42"/>
      <c r="WUS248" s="157"/>
      <c r="WUT248" s="4"/>
      <c r="WUU248" s="74"/>
      <c r="WUV248" s="42"/>
      <c r="WUW248" s="157"/>
      <c r="WUX248" s="4"/>
      <c r="WUY248" s="74"/>
      <c r="WUZ248" s="42"/>
      <c r="WVA248" s="157"/>
      <c r="WVB248" s="4"/>
      <c r="WVC248" s="74"/>
      <c r="WVD248" s="42"/>
      <c r="WVE248" s="157"/>
      <c r="WVF248" s="4"/>
      <c r="WVG248" s="74"/>
      <c r="WVH248" s="42"/>
      <c r="WVI248" s="157"/>
      <c r="WVJ248" s="4"/>
      <c r="WVK248" s="74"/>
      <c r="WVL248" s="42"/>
      <c r="WVM248" s="157"/>
      <c r="WVN248" s="4"/>
      <c r="WVO248" s="74"/>
      <c r="WVP248" s="42"/>
      <c r="WVQ248" s="157"/>
      <c r="WVR248" s="4"/>
      <c r="WVS248" s="74"/>
      <c r="WVT248" s="42"/>
      <c r="WVU248" s="157"/>
      <c r="WVV248" s="4"/>
      <c r="WVW248" s="74"/>
      <c r="WVX248" s="42"/>
      <c r="WVY248" s="157"/>
      <c r="WVZ248" s="4"/>
      <c r="WWA248" s="74"/>
      <c r="WWB248" s="42"/>
      <c r="WWC248" s="157"/>
      <c r="WWD248" s="4"/>
      <c r="WWE248" s="74"/>
      <c r="WWF248" s="42"/>
      <c r="WWG248" s="157"/>
      <c r="WWH248" s="4"/>
      <c r="WWI248" s="74"/>
      <c r="WWJ248" s="42"/>
      <c r="WWK248" s="157"/>
      <c r="WWL248" s="4"/>
      <c r="WWM248" s="74"/>
      <c r="WWN248" s="42"/>
      <c r="WWO248" s="157"/>
      <c r="WWP248" s="4"/>
      <c r="WWQ248" s="74"/>
      <c r="WWR248" s="42"/>
      <c r="WWS248" s="157"/>
      <c r="WWT248" s="4"/>
      <c r="WWU248" s="74"/>
      <c r="WWV248" s="42"/>
      <c r="WWW248" s="157"/>
      <c r="WWX248" s="4"/>
      <c r="WWY248" s="74"/>
      <c r="WWZ248" s="42"/>
      <c r="WXA248" s="157"/>
      <c r="WXB248" s="4"/>
      <c r="WXC248" s="74"/>
      <c r="WXD248" s="42"/>
      <c r="WXE248" s="157"/>
      <c r="WXF248" s="4"/>
      <c r="WXG248" s="74"/>
      <c r="WXH248" s="42"/>
      <c r="WXI248" s="157"/>
      <c r="WXJ248" s="4"/>
      <c r="WXK248" s="74"/>
      <c r="WXL248" s="42"/>
      <c r="WXM248" s="157"/>
      <c r="WXN248" s="4"/>
      <c r="WXO248" s="74"/>
      <c r="WXP248" s="42"/>
      <c r="WXQ248" s="157"/>
      <c r="WXR248" s="4"/>
      <c r="WXS248" s="74"/>
      <c r="WXT248" s="42"/>
      <c r="WXU248" s="157"/>
      <c r="WXV248" s="4"/>
      <c r="WXW248" s="74"/>
      <c r="WXX248" s="42"/>
      <c r="WXY248" s="157"/>
      <c r="WXZ248" s="4"/>
      <c r="WYA248" s="74"/>
      <c r="WYB248" s="42"/>
      <c r="WYC248" s="157"/>
      <c r="WYD248" s="4"/>
      <c r="WYE248" s="74"/>
      <c r="WYF248" s="42"/>
      <c r="WYG248" s="157"/>
      <c r="WYH248" s="4"/>
      <c r="WYI248" s="74"/>
      <c r="WYJ248" s="42"/>
      <c r="WYK248" s="157"/>
      <c r="WYL248" s="4"/>
      <c r="WYM248" s="74"/>
      <c r="WYN248" s="42"/>
      <c r="WYO248" s="157"/>
      <c r="WYP248" s="4"/>
      <c r="WYQ248" s="74"/>
      <c r="WYR248" s="42"/>
      <c r="WYS248" s="157"/>
      <c r="WYT248" s="4"/>
      <c r="WYU248" s="74"/>
      <c r="WYV248" s="42"/>
      <c r="WYW248" s="157"/>
      <c r="WYX248" s="4"/>
      <c r="WYY248" s="74"/>
      <c r="WYZ248" s="42"/>
      <c r="WZA248" s="157"/>
      <c r="WZB248" s="4"/>
      <c r="WZC248" s="74"/>
      <c r="WZD248" s="42"/>
      <c r="WZE248" s="157"/>
      <c r="WZF248" s="4"/>
      <c r="WZG248" s="74"/>
      <c r="WZH248" s="42"/>
      <c r="WZI248" s="157"/>
      <c r="WZJ248" s="4"/>
      <c r="WZK248" s="74"/>
      <c r="WZL248" s="42"/>
      <c r="WZM248" s="157"/>
      <c r="WZN248" s="4"/>
      <c r="WZO248" s="74"/>
      <c r="WZP248" s="42"/>
      <c r="WZQ248" s="157"/>
      <c r="WZR248" s="4"/>
      <c r="WZS248" s="74"/>
      <c r="WZT248" s="42"/>
      <c r="WZU248" s="157"/>
      <c r="WZV248" s="4"/>
      <c r="WZW248" s="74"/>
      <c r="WZX248" s="42"/>
      <c r="WZY248" s="157"/>
      <c r="WZZ248" s="4"/>
      <c r="XAA248" s="74"/>
      <c r="XAB248" s="42"/>
      <c r="XAC248" s="157"/>
      <c r="XAD248" s="4"/>
      <c r="XAE248" s="74"/>
      <c r="XAF248" s="42"/>
      <c r="XAG248" s="157"/>
      <c r="XAH248" s="4"/>
      <c r="XAI248" s="74"/>
      <c r="XAJ248" s="42"/>
      <c r="XAK248" s="157"/>
      <c r="XAL248" s="4"/>
      <c r="XAM248" s="74"/>
      <c r="XAN248" s="42"/>
      <c r="XAO248" s="157"/>
      <c r="XAP248" s="4"/>
      <c r="XAQ248" s="74"/>
      <c r="XAR248" s="42"/>
      <c r="XAS248" s="157"/>
      <c r="XAT248" s="4"/>
      <c r="XAU248" s="74"/>
      <c r="XAV248" s="42"/>
      <c r="XAW248" s="157"/>
      <c r="XAX248" s="4"/>
      <c r="XAY248" s="74"/>
      <c r="XAZ248" s="42"/>
      <c r="XBA248" s="157"/>
      <c r="XBB248" s="4"/>
      <c r="XBC248" s="74"/>
      <c r="XBD248" s="42"/>
      <c r="XBE248" s="157"/>
      <c r="XBF248" s="4"/>
      <c r="XBG248" s="74"/>
      <c r="XBH248" s="42"/>
      <c r="XBI248" s="157"/>
      <c r="XBJ248" s="4"/>
      <c r="XBK248" s="74"/>
      <c r="XBL248" s="42"/>
      <c r="XBM248" s="157"/>
      <c r="XBN248" s="4"/>
      <c r="XBO248" s="74"/>
      <c r="XBP248" s="42"/>
      <c r="XBQ248" s="157"/>
      <c r="XBR248" s="4"/>
      <c r="XBS248" s="74"/>
      <c r="XBT248" s="42"/>
      <c r="XBU248" s="157"/>
      <c r="XBV248" s="4"/>
      <c r="XBW248" s="74"/>
      <c r="XBX248" s="42"/>
      <c r="XBY248" s="157"/>
      <c r="XBZ248" s="4"/>
      <c r="XCA248" s="74"/>
      <c r="XCB248" s="42"/>
      <c r="XCC248" s="157"/>
      <c r="XCD248" s="4"/>
      <c r="XCE248" s="74"/>
      <c r="XCF248" s="42"/>
      <c r="XCG248" s="157"/>
      <c r="XCH248" s="4"/>
      <c r="XCI248" s="74"/>
      <c r="XCJ248" s="42"/>
      <c r="XCK248" s="157"/>
      <c r="XCL248" s="4"/>
      <c r="XCM248" s="74"/>
      <c r="XCN248" s="42"/>
      <c r="XCO248" s="157"/>
      <c r="XCP248" s="4"/>
      <c r="XCQ248" s="74"/>
      <c r="XCR248" s="42"/>
      <c r="XCS248" s="157"/>
      <c r="XCT248" s="4"/>
      <c r="XCU248" s="74"/>
      <c r="XCV248" s="42"/>
      <c r="XCW248" s="157"/>
      <c r="XCX248" s="4"/>
      <c r="XCY248" s="74"/>
      <c r="XCZ248" s="42"/>
      <c r="XDA248" s="157"/>
      <c r="XDB248" s="4"/>
      <c r="XDC248" s="74"/>
      <c r="XDD248" s="42"/>
      <c r="XDE248" s="157"/>
      <c r="XDF248" s="4"/>
      <c r="XDG248" s="74"/>
      <c r="XDH248" s="42"/>
      <c r="XDI248" s="157"/>
      <c r="XDJ248" s="4"/>
      <c r="XDK248" s="74"/>
      <c r="XDL248" s="42"/>
      <c r="XDM248" s="157"/>
      <c r="XDN248" s="4"/>
      <c r="XDO248" s="74"/>
      <c r="XDP248" s="42"/>
      <c r="XDQ248" s="157"/>
      <c r="XDR248" s="4"/>
      <c r="XDS248" s="74"/>
      <c r="XDT248" s="42"/>
      <c r="XDU248" s="157"/>
      <c r="XDV248" s="4"/>
      <c r="XDW248" s="74"/>
      <c r="XDX248" s="42"/>
      <c r="XDY248" s="157"/>
      <c r="XDZ248" s="4"/>
      <c r="XEA248" s="74"/>
      <c r="XEB248" s="42"/>
      <c r="XEC248" s="157"/>
      <c r="XED248" s="4"/>
      <c r="XEE248" s="74"/>
      <c r="XEF248" s="42"/>
      <c r="XEG248" s="157"/>
      <c r="XEH248" s="4"/>
      <c r="XEI248" s="74"/>
      <c r="XEJ248" s="42"/>
      <c r="XEK248" s="157"/>
      <c r="XEL248" s="4"/>
      <c r="XEM248" s="74"/>
      <c r="XEN248" s="42"/>
      <c r="XEO248" s="157"/>
      <c r="XEP248" s="4"/>
      <c r="XEQ248" s="74"/>
      <c r="XER248" s="42"/>
      <c r="XES248" s="157"/>
      <c r="XET248" s="4"/>
      <c r="XEU248" s="74"/>
      <c r="XEV248" s="42"/>
      <c r="XEW248" s="157"/>
      <c r="XEX248" s="4"/>
      <c r="XEY248" s="74"/>
      <c r="XEZ248" s="42"/>
      <c r="XFA248" s="157"/>
      <c r="XFB248" s="4"/>
      <c r="XFC248" s="74"/>
      <c r="XFD248" s="42"/>
    </row>
    <row r="249">
      <c r="A249" s="199">
        <v>248</v>
      </c>
      <c r="B249" s="160">
        <v>45608</v>
      </c>
      <c r="C249" s="53" t="s">
        <v>536</v>
      </c>
      <c r="D249" s="53" t="s">
        <v>537</v>
      </c>
      <c r="E249" s="50">
        <v>15783125</v>
      </c>
      <c r="F249" s="50">
        <v>15783189</v>
      </c>
      <c r="G249" s="50" t="s">
        <v>36</v>
      </c>
      <c r="H249" s="25">
        <v>854400000</v>
      </c>
      <c r="I249" s="42">
        <v>25</v>
      </c>
      <c r="J249" s="93">
        <v>640800000</v>
      </c>
      <c r="K249" s="54"/>
      <c r="L249" s="42">
        <v>25</v>
      </c>
      <c r="M249" s="26"/>
      <c r="N249" s="105">
        <v>640800000</v>
      </c>
      <c r="O249" s="275">
        <v>20000000</v>
      </c>
      <c r="P249" s="126"/>
      <c r="Q249" s="238"/>
      <c r="R249" s="238"/>
    </row>
    <row r="250">
      <c r="A250" s="200">
        <v>249</v>
      </c>
      <c r="B250" s="160">
        <v>45608</v>
      </c>
      <c r="C250" s="53" t="s">
        <v>538</v>
      </c>
      <c r="D250" s="53" t="s">
        <v>539</v>
      </c>
      <c r="E250" s="50">
        <v>9668264</v>
      </c>
      <c r="F250" s="50">
        <v>9668428</v>
      </c>
      <c r="G250" s="50" t="s">
        <v>43</v>
      </c>
      <c r="H250" s="54">
        <v>3726800000</v>
      </c>
      <c r="I250" s="42">
        <v>25</v>
      </c>
      <c r="J250" s="93">
        <v>2795100000</v>
      </c>
      <c r="K250" s="126"/>
      <c r="L250" s="44">
        <v>40</v>
      </c>
      <c r="M250" s="93"/>
      <c r="N250" s="54">
        <v>2795100000</v>
      </c>
      <c r="O250" s="97">
        <v>20000000</v>
      </c>
    </row>
    <row r="251">
      <c r="A251" s="200">
        <v>250</v>
      </c>
      <c r="B251" s="160">
        <v>45642</v>
      </c>
      <c r="C251" s="66" t="s">
        <v>540</v>
      </c>
      <c r="D251" s="14" t="s">
        <v>541</v>
      </c>
      <c r="E251" s="14">
        <v>5905943</v>
      </c>
      <c r="F251" s="188">
        <v>5905818</v>
      </c>
      <c r="G251" s="188" t="s">
        <v>22</v>
      </c>
      <c r="H251" s="38"/>
      <c r="I251" s="14">
        <v>20</v>
      </c>
      <c r="J251" s="38"/>
      <c r="K251" s="38"/>
      <c r="L251" s="14">
        <v>20</v>
      </c>
      <c r="M251" s="38"/>
      <c r="N251" s="38">
        <v>60000000</v>
      </c>
      <c r="O251" s="38">
        <v>60000000</v>
      </c>
      <c r="P251" s="23" t="s">
        <v>40</v>
      </c>
      <c r="Q251" s="169"/>
    </row>
    <row r="252">
      <c r="A252" s="199">
        <v>251</v>
      </c>
      <c r="B252" s="160">
        <v>45642</v>
      </c>
      <c r="C252" s="12" t="s">
        <v>542</v>
      </c>
      <c r="D252" s="6" t="s">
        <v>543</v>
      </c>
      <c r="E252" s="6">
        <v>5908380</v>
      </c>
      <c r="F252" s="7">
        <v>5908490</v>
      </c>
      <c r="G252" s="7" t="s">
        <v>22</v>
      </c>
      <c r="H252" s="11"/>
      <c r="I252" s="6"/>
      <c r="J252" s="11">
        <v>60000000</v>
      </c>
      <c r="K252" s="11"/>
      <c r="L252" s="6"/>
      <c r="M252" s="11">
        <v>50000000</v>
      </c>
      <c r="N252" s="11">
        <v>110000000</v>
      </c>
      <c r="O252" s="11">
        <v>110000000</v>
      </c>
      <c r="P252" s="7" t="s">
        <v>40</v>
      </c>
    </row>
    <row r="253">
      <c r="A253" s="200">
        <v>252</v>
      </c>
      <c r="B253" s="160">
        <v>45642</v>
      </c>
      <c r="C253" s="85" t="s">
        <v>544</v>
      </c>
      <c r="D253" s="14" t="s">
        <v>545</v>
      </c>
      <c r="E253" s="188">
        <v>15161349</v>
      </c>
      <c r="F253" s="188">
        <v>15161386</v>
      </c>
      <c r="G253" s="188" t="s">
        <v>36</v>
      </c>
      <c r="H253" s="11">
        <v>83360287.3</v>
      </c>
      <c r="I253" s="16">
        <v>25</v>
      </c>
      <c r="J253" s="11">
        <v>62520215.474999994</v>
      </c>
      <c r="K253" s="126"/>
      <c r="L253" s="14">
        <v>25</v>
      </c>
      <c r="M253" s="126"/>
      <c r="N253" s="11">
        <v>62520215.474999994</v>
      </c>
      <c r="O253" s="24">
        <v>65000000</v>
      </c>
      <c r="P253" s="126"/>
      <c r="Q253" s="126"/>
    </row>
    <row r="254">
      <c r="A254" s="200">
        <v>253</v>
      </c>
      <c r="B254" s="160">
        <v>45642</v>
      </c>
      <c r="C254" s="40" t="s">
        <v>546</v>
      </c>
      <c r="D254" s="16" t="s">
        <v>547</v>
      </c>
      <c r="E254" s="16">
        <v>13049715</v>
      </c>
      <c r="F254" s="16">
        <v>13049656</v>
      </c>
      <c r="G254" s="16" t="s">
        <v>43</v>
      </c>
      <c r="H254" s="24">
        <v>4629447</v>
      </c>
      <c r="I254" s="16">
        <v>25</v>
      </c>
      <c r="J254" s="24">
        <v>3472085.25</v>
      </c>
      <c r="K254" s="24">
        <v>5945878</v>
      </c>
      <c r="L254" s="16">
        <v>40</v>
      </c>
      <c r="M254" s="24">
        <v>3567526.8</v>
      </c>
      <c r="N254" s="24">
        <v>7039612.05</v>
      </c>
      <c r="O254" s="24">
        <v>3415000</v>
      </c>
      <c r="P254" s="23" t="s">
        <v>40</v>
      </c>
    </row>
    <row r="255">
      <c r="A255" s="199">
        <v>254</v>
      </c>
      <c r="B255" s="160">
        <v>45642</v>
      </c>
      <c r="C255" s="85" t="s">
        <v>548</v>
      </c>
      <c r="D255" s="28" t="s">
        <v>549</v>
      </c>
      <c r="E255" s="23">
        <v>18061865</v>
      </c>
      <c r="F255" s="23">
        <v>18061912</v>
      </c>
      <c r="G255" s="23" t="s">
        <v>18</v>
      </c>
      <c r="H255" s="24">
        <v>194156383.65</v>
      </c>
      <c r="I255" s="16">
        <v>25</v>
      </c>
      <c r="J255" s="24">
        <v>145617287.7375</v>
      </c>
      <c r="K255" s="24">
        <v>210872461</v>
      </c>
      <c r="L255" s="16">
        <v>25</v>
      </c>
      <c r="M255" s="55">
        <v>158154345.75</v>
      </c>
      <c r="N255" s="55">
        <v>303771633.4875</v>
      </c>
      <c r="O255" s="38">
        <v>100000000</v>
      </c>
      <c r="P255" s="16" t="s">
        <v>40</v>
      </c>
    </row>
    <row r="256">
      <c r="A256" s="200">
        <v>255</v>
      </c>
      <c r="B256" s="160">
        <v>45642</v>
      </c>
      <c r="C256" s="108" t="s">
        <v>550</v>
      </c>
      <c r="D256" s="28" t="s">
        <v>551</v>
      </c>
      <c r="E256" s="187">
        <v>17607857</v>
      </c>
      <c r="F256" s="187">
        <v>17607893</v>
      </c>
      <c r="G256" s="23" t="s">
        <v>18</v>
      </c>
      <c r="H256" s="25">
        <v>85256672</v>
      </c>
      <c r="I256" s="16">
        <v>25</v>
      </c>
      <c r="J256" s="24">
        <v>63942504</v>
      </c>
      <c r="K256" s="8">
        <v>524855161</v>
      </c>
      <c r="L256" s="16">
        <v>25</v>
      </c>
      <c r="M256" s="24">
        <v>393641370.75</v>
      </c>
      <c r="N256" s="51">
        <v>457583874.75</v>
      </c>
      <c r="O256" s="38">
        <v>150000000</v>
      </c>
      <c r="P256" s="126"/>
    </row>
    <row r="257">
      <c r="A257" s="200">
        <v>256</v>
      </c>
      <c r="B257" s="160">
        <v>45642</v>
      </c>
      <c r="C257" s="108" t="s">
        <v>552</v>
      </c>
      <c r="D257" s="28" t="s">
        <v>553</v>
      </c>
      <c r="E257" s="187">
        <v>18407759</v>
      </c>
      <c r="F257" s="187">
        <v>18407760</v>
      </c>
      <c r="G257" s="23" t="s">
        <v>18</v>
      </c>
      <c r="H257" s="26">
        <v>20700000</v>
      </c>
      <c r="I257" s="16">
        <v>25</v>
      </c>
      <c r="J257" s="24">
        <v>15525000</v>
      </c>
      <c r="K257" s="8">
        <v>75300000</v>
      </c>
      <c r="L257" s="16">
        <v>25</v>
      </c>
      <c r="M257" s="24">
        <v>56475000</v>
      </c>
      <c r="N257" s="51">
        <v>72000000</v>
      </c>
      <c r="O257" s="11">
        <v>72600000</v>
      </c>
      <c r="P257" s="126"/>
    </row>
    <row r="258">
      <c r="A258" s="199">
        <v>257</v>
      </c>
      <c r="B258" s="160">
        <v>45643</v>
      </c>
      <c r="C258" s="276" t="s">
        <v>554</v>
      </c>
      <c r="D258" s="153" t="s">
        <v>555</v>
      </c>
      <c r="E258" s="187">
        <v>18190500</v>
      </c>
      <c r="F258" s="187">
        <v>18190528</v>
      </c>
      <c r="G258" s="107" t="s">
        <v>26</v>
      </c>
      <c r="H258" s="146">
        <v>12635573</v>
      </c>
      <c r="I258" s="16">
        <v>25</v>
      </c>
      <c r="J258" s="146">
        <v>9476679.75</v>
      </c>
      <c r="K258" s="8">
        <v>3876629</v>
      </c>
      <c r="L258" s="18">
        <v>50</v>
      </c>
      <c r="M258" s="78">
        <v>1938314.5</v>
      </c>
      <c r="N258" s="11">
        <v>11414994.25</v>
      </c>
      <c r="O258" s="24">
        <v>3500000</v>
      </c>
      <c r="P258" s="23" t="s">
        <v>40</v>
      </c>
    </row>
    <row r="259">
      <c r="A259" s="200">
        <v>258</v>
      </c>
      <c r="B259" s="160">
        <v>45643</v>
      </c>
      <c r="C259" s="12" t="s">
        <v>556</v>
      </c>
      <c r="D259" s="6" t="s">
        <v>557</v>
      </c>
      <c r="E259" s="7">
        <v>2564227</v>
      </c>
      <c r="F259" s="7"/>
      <c r="G259" s="7" t="s">
        <v>36</v>
      </c>
      <c r="H259" s="11">
        <v>39654834</v>
      </c>
      <c r="I259" s="6">
        <v>25</v>
      </c>
      <c r="J259" s="11">
        <v>29741125.5</v>
      </c>
      <c r="K259" s="11"/>
      <c r="L259" s="6"/>
      <c r="M259" s="11"/>
      <c r="N259" s="11">
        <v>29741125.5</v>
      </c>
      <c r="O259" s="11">
        <v>4000000</v>
      </c>
      <c r="P259" s="7"/>
    </row>
    <row r="260" ht="12" s="121" customFormat="1">
      <c r="A260" s="200">
        <v>259</v>
      </c>
      <c r="B260" s="160">
        <v>45643</v>
      </c>
      <c r="C260" s="5" t="s">
        <v>558</v>
      </c>
      <c r="D260" s="28" t="s">
        <v>559</v>
      </c>
      <c r="E260" s="23">
        <v>13012506</v>
      </c>
      <c r="F260" s="23">
        <v>13012572</v>
      </c>
      <c r="G260" s="23" t="s">
        <v>560</v>
      </c>
      <c r="H260" s="25">
        <v>64954127</v>
      </c>
      <c r="I260" s="16">
        <v>25</v>
      </c>
      <c r="J260" s="24">
        <v>48715595.25</v>
      </c>
      <c r="K260" s="25">
        <v>21265900</v>
      </c>
      <c r="L260" s="58">
        <v>50</v>
      </c>
      <c r="M260" s="24">
        <v>10632950</v>
      </c>
      <c r="N260" s="29">
        <v>59348545.25</v>
      </c>
      <c r="O260" s="25">
        <v>35000000</v>
      </c>
      <c r="P260" s="23" t="s">
        <v>40</v>
      </c>
      <c r="Q260" s="12"/>
    </row>
    <row r="261">
      <c r="A261" s="199">
        <v>260</v>
      </c>
      <c r="B261" s="160">
        <v>45644</v>
      </c>
      <c r="C261" s="5" t="s">
        <v>561</v>
      </c>
      <c r="D261" s="28" t="s">
        <v>562</v>
      </c>
      <c r="E261" s="23">
        <v>12441519</v>
      </c>
      <c r="F261" s="23">
        <v>12441687</v>
      </c>
      <c r="G261" s="23" t="s">
        <v>560</v>
      </c>
      <c r="I261" s="16">
        <v>25</v>
      </c>
      <c r="J261" s="146"/>
      <c r="K261" s="25">
        <v>32040818</v>
      </c>
      <c r="L261" s="18">
        <v>50</v>
      </c>
      <c r="M261" s="78">
        <v>16020409</v>
      </c>
      <c r="N261" s="11">
        <v>16020409</v>
      </c>
      <c r="O261" s="25">
        <v>15000000</v>
      </c>
      <c r="P261" s="23" t="s">
        <v>40</v>
      </c>
    </row>
    <row r="262">
      <c r="A262" s="200">
        <v>261</v>
      </c>
      <c r="B262" s="160">
        <v>45644</v>
      </c>
      <c r="C262" s="22" t="s">
        <v>563</v>
      </c>
      <c r="D262" s="6" t="s">
        <v>564</v>
      </c>
      <c r="E262" s="7">
        <v>9683460</v>
      </c>
      <c r="F262" s="7">
        <v>9683483</v>
      </c>
      <c r="G262" s="7" t="s">
        <v>43</v>
      </c>
      <c r="H262" s="11">
        <v>3810630</v>
      </c>
      <c r="I262" s="6">
        <v>25</v>
      </c>
      <c r="J262" s="11">
        <v>2857972.5</v>
      </c>
      <c r="K262" s="11">
        <v>1935470</v>
      </c>
      <c r="L262" s="6">
        <v>40</v>
      </c>
      <c r="M262" s="11">
        <v>1161282</v>
      </c>
      <c r="N262" s="11">
        <v>4019254.5</v>
      </c>
      <c r="O262" s="11">
        <v>4000000</v>
      </c>
      <c r="P262" s="7" t="s">
        <v>40</v>
      </c>
    </row>
    <row r="263">
      <c r="A263" s="200">
        <v>262</v>
      </c>
      <c r="B263" s="160">
        <v>45644</v>
      </c>
      <c r="C263" s="12" t="s">
        <v>565</v>
      </c>
      <c r="D263" s="28" t="s">
        <v>566</v>
      </c>
      <c r="E263" s="16">
        <v>16160195</v>
      </c>
      <c r="F263" s="23">
        <v>16160137</v>
      </c>
      <c r="G263" s="16" t="s">
        <v>18</v>
      </c>
      <c r="H263" s="126"/>
      <c r="I263" s="114">
        <v>25</v>
      </c>
      <c r="J263" s="24"/>
      <c r="K263" s="86">
        <v>216979700</v>
      </c>
      <c r="L263" s="114">
        <v>25</v>
      </c>
      <c r="M263" s="24">
        <v>162734775</v>
      </c>
      <c r="N263" s="38">
        <v>162734775</v>
      </c>
      <c r="O263" s="54">
        <v>50000000</v>
      </c>
      <c r="P263" s="23" t="s">
        <v>40</v>
      </c>
    </row>
    <row r="264">
      <c r="A264" s="199">
        <v>263</v>
      </c>
      <c r="B264" s="160">
        <v>45644</v>
      </c>
      <c r="C264" s="277" t="s">
        <v>567</v>
      </c>
      <c r="D264" s="278" t="s">
        <v>568</v>
      </c>
      <c r="E264" s="278">
        <v>14686425</v>
      </c>
      <c r="F264" s="269">
        <v>14686503</v>
      </c>
      <c r="G264" s="130" t="s">
        <v>22</v>
      </c>
      <c r="H264" s="131">
        <v>4519576</v>
      </c>
      <c r="I264" s="279">
        <v>25</v>
      </c>
      <c r="J264" s="131">
        <v>3389682</v>
      </c>
      <c r="K264" s="280">
        <v>32305884.46</v>
      </c>
      <c r="L264" s="278">
        <v>50</v>
      </c>
      <c r="M264" s="280">
        <v>16152942.23</v>
      </c>
      <c r="N264" s="280">
        <v>19542624.23</v>
      </c>
      <c r="O264" s="280">
        <v>18000000</v>
      </c>
    </row>
    <row r="265">
      <c r="A265" s="200">
        <v>264</v>
      </c>
      <c r="B265" s="160">
        <v>45645</v>
      </c>
      <c r="C265" s="36" t="s">
        <v>569</v>
      </c>
      <c r="D265" s="62" t="s">
        <v>570</v>
      </c>
      <c r="E265" s="23"/>
      <c r="F265" s="23">
        <v>9079768</v>
      </c>
      <c r="G265" s="195" t="s">
        <v>22</v>
      </c>
      <c r="H265" s="24"/>
      <c r="I265" s="36"/>
      <c r="J265" s="24"/>
      <c r="K265" s="24"/>
      <c r="L265" s="156"/>
      <c r="M265" s="54"/>
      <c r="N265" s="24">
        <v>200000000</v>
      </c>
      <c r="O265" s="24">
        <v>200000000</v>
      </c>
      <c r="P265" s="36" t="s">
        <v>37</v>
      </c>
      <c r="Q265" s="36"/>
      <c r="R265" s="182"/>
    </row>
    <row r="266">
      <c r="A266" s="200">
        <v>265</v>
      </c>
      <c r="B266" s="160">
        <v>45645</v>
      </c>
      <c r="C266" s="19" t="s">
        <v>571</v>
      </c>
      <c r="D266" s="42" t="s">
        <v>572</v>
      </c>
      <c r="E266" s="35">
        <v>5289445</v>
      </c>
      <c r="F266" s="194"/>
      <c r="G266" s="35" t="s">
        <v>36</v>
      </c>
      <c r="H266" s="100">
        <v>5819472</v>
      </c>
      <c r="I266" s="18">
        <v>25</v>
      </c>
      <c r="J266" s="100">
        <v>4364604</v>
      </c>
      <c r="K266" s="126"/>
      <c r="L266" s="126"/>
      <c r="M266" s="126"/>
      <c r="N266" s="20">
        <v>4364604</v>
      </c>
      <c r="O266" s="52">
        <v>2000000</v>
      </c>
      <c r="P266" s="126"/>
    </row>
    <row r="267">
      <c r="A267" s="199">
        <v>266</v>
      </c>
      <c r="B267" s="160">
        <v>45645</v>
      </c>
      <c r="C267" s="281" t="s">
        <v>573</v>
      </c>
      <c r="D267" s="282" t="s">
        <v>574</v>
      </c>
      <c r="E267" s="283">
        <v>12972297</v>
      </c>
      <c r="F267" s="284">
        <v>12971356</v>
      </c>
      <c r="G267" s="144" t="s">
        <v>26</v>
      </c>
      <c r="H267" s="285">
        <f>110282432*50%</f>
        <v>55141216</v>
      </c>
      <c r="I267" s="278">
        <v>25</v>
      </c>
      <c r="J267" s="96">
        <v>41355912</v>
      </c>
      <c r="K267" s="96">
        <f>57514324*50%</f>
        <v>28757162</v>
      </c>
      <c r="L267" s="286">
        <v>50</v>
      </c>
      <c r="M267" s="96">
        <v>14378581</v>
      </c>
      <c r="N267" s="96">
        <v>55734493</v>
      </c>
      <c r="O267" s="96">
        <v>50000000</v>
      </c>
      <c r="P267" s="231" t="s">
        <v>40</v>
      </c>
      <c r="Q267" s="287"/>
      <c r="R267" s="196"/>
    </row>
    <row r="268" s="126" customFormat="1">
      <c r="A268" s="200">
        <v>267</v>
      </c>
      <c r="B268" s="160">
        <v>45645</v>
      </c>
      <c r="C268" s="5" t="s">
        <v>575</v>
      </c>
      <c r="D268" s="153" t="s">
        <v>576</v>
      </c>
      <c r="E268" s="288">
        <v>18004703</v>
      </c>
      <c r="F268" s="288">
        <v>18004791</v>
      </c>
      <c r="G268" s="16" t="s">
        <v>18</v>
      </c>
      <c r="H268" s="75">
        <f>17027452000*11.94%</f>
        <v>2033077768.8</v>
      </c>
      <c r="I268" s="58">
        <v>25</v>
      </c>
      <c r="J268" s="24">
        <v>1524808326.6</v>
      </c>
      <c r="K268" s="25">
        <f>3449520000*11.94%</f>
        <v>411872688</v>
      </c>
      <c r="L268" s="16">
        <v>25</v>
      </c>
      <c r="M268" s="11">
        <v>308904516</v>
      </c>
      <c r="N268" s="38">
        <v>1833712842.6</v>
      </c>
      <c r="O268" s="11">
        <v>400000000</v>
      </c>
    </row>
    <row r="269" ht="18" customHeight="1">
      <c r="A269" s="200">
        <v>268</v>
      </c>
      <c r="B269" s="160">
        <v>45645</v>
      </c>
      <c r="C269" s="40" t="s">
        <v>577</v>
      </c>
      <c r="D269" s="14" t="s">
        <v>578</v>
      </c>
      <c r="E269" s="16"/>
      <c r="F269" s="16">
        <v>11215186</v>
      </c>
      <c r="G269" s="16" t="s">
        <v>22</v>
      </c>
      <c r="H269" s="24"/>
      <c r="I269" s="58"/>
      <c r="J269" s="24"/>
      <c r="K269" s="24"/>
      <c r="L269" s="58">
        <v>25</v>
      </c>
      <c r="M269" s="24"/>
      <c r="N269" s="24">
        <v>30000000</v>
      </c>
      <c r="O269" s="24">
        <v>50000000</v>
      </c>
      <c r="P269" s="63" t="s">
        <v>579</v>
      </c>
      <c r="Q269" s="24"/>
      <c r="R269" s="63"/>
      <c r="S269" s="169"/>
    </row>
    <row r="270">
      <c r="A270" s="199">
        <v>269</v>
      </c>
      <c r="B270" s="160">
        <v>45646</v>
      </c>
      <c r="C270" s="108" t="s">
        <v>580</v>
      </c>
      <c r="D270" s="6" t="s">
        <v>581</v>
      </c>
      <c r="E270" s="28">
        <v>16580597</v>
      </c>
      <c r="F270" s="185">
        <v>16580432</v>
      </c>
      <c r="G270" s="214" t="s">
        <v>18</v>
      </c>
      <c r="H270" s="25">
        <f>3309000000*14/100</f>
        <v>463260000</v>
      </c>
      <c r="I270" s="114">
        <v>25</v>
      </c>
      <c r="J270" s="24">
        <v>347445000</v>
      </c>
      <c r="K270" s="24">
        <f>3462600000*14%</f>
        <v>484764000.00000006</v>
      </c>
      <c r="L270" s="42">
        <v>25</v>
      </c>
      <c r="M270" s="24">
        <v>363573000.00000006</v>
      </c>
      <c r="N270" s="55">
        <v>711018000</v>
      </c>
      <c r="O270" s="11">
        <v>500000000</v>
      </c>
      <c r="P270" s="77" t="s">
        <v>149</v>
      </c>
    </row>
    <row r="271" s="127" customFormat="1">
      <c r="A271" s="200">
        <v>270</v>
      </c>
      <c r="B271" s="160">
        <v>45646</v>
      </c>
      <c r="C271" s="40" t="s">
        <v>582</v>
      </c>
      <c r="D271" s="14" t="s">
        <v>583</v>
      </c>
      <c r="E271" s="16">
        <v>9439321</v>
      </c>
      <c r="F271" s="23">
        <v>9439322</v>
      </c>
      <c r="G271" s="16" t="s">
        <v>18</v>
      </c>
      <c r="H271" s="24">
        <v>34663809</v>
      </c>
      <c r="I271" s="16">
        <v>25</v>
      </c>
      <c r="J271" s="24">
        <v>25997856.75</v>
      </c>
      <c r="K271" s="25">
        <v>122455917</v>
      </c>
      <c r="L271" s="16">
        <v>25</v>
      </c>
      <c r="M271" s="26">
        <v>91841937.75</v>
      </c>
      <c r="N271" s="26">
        <v>117839794.5</v>
      </c>
      <c r="O271" s="24">
        <v>50000000</v>
      </c>
      <c r="P271" s="23" t="s">
        <v>40</v>
      </c>
    </row>
    <row r="272">
      <c r="A272" s="200">
        <v>271</v>
      </c>
      <c r="B272" s="160">
        <v>45646</v>
      </c>
      <c r="C272" s="74" t="s">
        <v>584</v>
      </c>
      <c r="D272" s="42" t="s">
        <v>585</v>
      </c>
      <c r="E272" s="42"/>
      <c r="F272" s="42">
        <v>14087808</v>
      </c>
      <c r="G272" s="14" t="s">
        <v>22</v>
      </c>
      <c r="H272" s="74"/>
      <c r="I272" s="74"/>
      <c r="J272" s="74"/>
      <c r="K272" s="104"/>
      <c r="L272" s="42">
        <v>25</v>
      </c>
      <c r="M272" s="104"/>
      <c r="N272" s="104">
        <v>220000000</v>
      </c>
      <c r="O272" s="104">
        <v>220000000</v>
      </c>
      <c r="P272" s="103" t="s">
        <v>40</v>
      </c>
      <c r="Q272" s="126"/>
      <c r="R272" s="126"/>
    </row>
    <row r="273" s="127" customFormat="1">
      <c r="A273" s="199">
        <v>272</v>
      </c>
      <c r="B273" s="160">
        <v>45647</v>
      </c>
      <c r="C273" s="12" t="s">
        <v>586</v>
      </c>
      <c r="D273" s="14" t="s">
        <v>587</v>
      </c>
      <c r="E273" s="192" t="s">
        <v>588</v>
      </c>
      <c r="F273" s="192">
        <v>8570443</v>
      </c>
      <c r="G273" s="77" t="s">
        <v>22</v>
      </c>
      <c r="H273" s="11"/>
      <c r="I273" s="114">
        <v>25</v>
      </c>
      <c r="J273" s="11"/>
      <c r="K273" s="11"/>
      <c r="L273" s="16">
        <v>25</v>
      </c>
      <c r="M273" s="11"/>
      <c r="N273" s="11">
        <v>100400000</v>
      </c>
      <c r="O273" s="11">
        <v>100000000</v>
      </c>
      <c r="P273" s="77" t="s">
        <v>149</v>
      </c>
    </row>
    <row r="274">
      <c r="A274" s="200">
        <v>273</v>
      </c>
      <c r="B274" s="160">
        <v>45647</v>
      </c>
      <c r="C274" s="113" t="s">
        <v>589</v>
      </c>
      <c r="D274" s="58" t="s">
        <v>590</v>
      </c>
      <c r="E274" s="63">
        <v>16139781</v>
      </c>
      <c r="F274" s="63">
        <v>16139891</v>
      </c>
      <c r="G274" s="23" t="s">
        <v>22</v>
      </c>
      <c r="H274" s="24">
        <v>30000000</v>
      </c>
      <c r="I274" s="16">
        <v>25</v>
      </c>
      <c r="J274" s="20">
        <v>30000000</v>
      </c>
      <c r="K274" s="24">
        <v>270000000</v>
      </c>
      <c r="L274" s="6">
        <v>25</v>
      </c>
      <c r="M274" s="93">
        <v>270000000</v>
      </c>
      <c r="N274" s="24">
        <v>300000000</v>
      </c>
      <c r="O274" s="24">
        <v>300000000</v>
      </c>
      <c r="P274" s="23"/>
    </row>
    <row r="275">
      <c r="A275" s="200">
        <v>274</v>
      </c>
      <c r="B275" s="160">
        <v>45647</v>
      </c>
      <c r="C275" s="113" t="s">
        <v>591</v>
      </c>
      <c r="D275" s="28" t="s">
        <v>592</v>
      </c>
      <c r="E275" s="289">
        <v>14677232</v>
      </c>
      <c r="F275" s="289">
        <v>14677235</v>
      </c>
      <c r="G275" s="58" t="s">
        <v>22</v>
      </c>
      <c r="H275" s="26"/>
      <c r="I275" s="114"/>
      <c r="J275" s="26"/>
      <c r="K275" s="26"/>
      <c r="L275" s="16"/>
      <c r="M275" s="26"/>
      <c r="N275" s="26">
        <v>100000000</v>
      </c>
      <c r="O275" s="26">
        <v>100000000</v>
      </c>
      <c r="P275" s="23" t="s">
        <v>40</v>
      </c>
    </row>
    <row r="276">
      <c r="A276" s="199">
        <v>275</v>
      </c>
      <c r="B276" s="160">
        <v>45647</v>
      </c>
      <c r="C276" s="12" t="s">
        <v>593</v>
      </c>
      <c r="D276" s="28" t="s">
        <v>594</v>
      </c>
      <c r="E276" s="188">
        <v>16380753</v>
      </c>
      <c r="F276" s="188">
        <v>16380832</v>
      </c>
      <c r="G276" s="183" t="s">
        <v>43</v>
      </c>
      <c r="H276" s="25">
        <v>7178490</v>
      </c>
      <c r="I276" s="58">
        <v>25</v>
      </c>
      <c r="J276" s="24">
        <v>5383867.5</v>
      </c>
      <c r="K276" s="25">
        <v>27012900</v>
      </c>
      <c r="L276" s="6">
        <v>40</v>
      </c>
      <c r="M276" s="11">
        <v>16207740</v>
      </c>
      <c r="N276" s="24">
        <v>21591607.5</v>
      </c>
      <c r="O276" s="123">
        <v>18000000</v>
      </c>
      <c r="P276" s="23" t="s">
        <v>40</v>
      </c>
    </row>
    <row r="277">
      <c r="A277" s="200">
        <v>276</v>
      </c>
      <c r="B277" s="160">
        <v>45647</v>
      </c>
      <c r="C277" s="85" t="s">
        <v>595</v>
      </c>
      <c r="D277" s="28" t="s">
        <v>596</v>
      </c>
      <c r="E277" s="58">
        <v>17798207</v>
      </c>
      <c r="F277" s="58">
        <v>17798228</v>
      </c>
      <c r="G277" s="16" t="s">
        <v>18</v>
      </c>
      <c r="H277" s="56"/>
      <c r="I277" s="106">
        <v>25</v>
      </c>
      <c r="J277" s="56"/>
      <c r="K277" s="109">
        <v>333200000</v>
      </c>
      <c r="L277" s="106">
        <v>25</v>
      </c>
      <c r="M277" s="56">
        <v>249900000</v>
      </c>
      <c r="N277" s="38">
        <v>249900000</v>
      </c>
      <c r="O277" s="29">
        <v>500000000</v>
      </c>
      <c r="P277" s="126"/>
    </row>
    <row r="278">
      <c r="A278" s="200">
        <v>277</v>
      </c>
      <c r="B278" s="160">
        <v>45647</v>
      </c>
      <c r="C278" s="85" t="s">
        <v>597</v>
      </c>
      <c r="D278" s="28" t="s">
        <v>598</v>
      </c>
      <c r="E278" s="58">
        <v>18157137</v>
      </c>
      <c r="F278" s="58">
        <v>18157499</v>
      </c>
      <c r="G278" s="16" t="s">
        <v>18</v>
      </c>
      <c r="H278" s="126"/>
      <c r="I278" s="58">
        <v>25</v>
      </c>
      <c r="J278" s="24"/>
      <c r="K278" s="109">
        <f>743624365*51.28%</f>
        <v>381330574.37200004</v>
      </c>
      <c r="L278" s="106">
        <v>25</v>
      </c>
      <c r="M278" s="56">
        <v>285997930.77900004</v>
      </c>
      <c r="N278" s="38">
        <v>285997930.77900004</v>
      </c>
      <c r="O278" s="26">
        <v>100000000</v>
      </c>
      <c r="P278" s="23" t="s">
        <v>40</v>
      </c>
    </row>
    <row r="279">
      <c r="A279" s="199">
        <v>278</v>
      </c>
      <c r="B279" s="160">
        <v>45647</v>
      </c>
      <c r="C279" s="85" t="s">
        <v>599</v>
      </c>
      <c r="D279" s="28" t="s">
        <v>598</v>
      </c>
      <c r="E279" s="185">
        <v>14345763</v>
      </c>
      <c r="F279" s="185">
        <v>14345605</v>
      </c>
      <c r="G279" s="23" t="s">
        <v>43</v>
      </c>
      <c r="H279" s="24">
        <f>1084584332*21/100</f>
        <v>227762709.72</v>
      </c>
      <c r="I279" s="16">
        <v>25</v>
      </c>
      <c r="J279" s="24">
        <v>170822032.29</v>
      </c>
      <c r="K279" s="24"/>
      <c r="L279" s="58">
        <v>50</v>
      </c>
      <c r="M279" s="24"/>
      <c r="N279" s="29">
        <v>170822032.29</v>
      </c>
      <c r="O279" s="25">
        <v>75000000</v>
      </c>
      <c r="P279" s="23" t="s">
        <v>40</v>
      </c>
    </row>
    <row r="280">
      <c r="A280" s="200">
        <v>279</v>
      </c>
      <c r="B280" s="160">
        <v>45649</v>
      </c>
      <c r="C280" s="122" t="s">
        <v>600</v>
      </c>
      <c r="D280" s="76" t="s">
        <v>601</v>
      </c>
      <c r="E280" s="76">
        <v>8902695</v>
      </c>
      <c r="F280" s="76">
        <v>8640256</v>
      </c>
      <c r="G280" s="14" t="s">
        <v>18</v>
      </c>
      <c r="H280" s="24"/>
      <c r="I280" s="58">
        <v>25</v>
      </c>
      <c r="J280" s="24"/>
      <c r="K280" s="123"/>
      <c r="L280" s="58">
        <v>25</v>
      </c>
      <c r="M280" s="24"/>
      <c r="N280" s="54">
        <v>211000000</v>
      </c>
      <c r="O280" s="123">
        <v>300000000</v>
      </c>
      <c r="P280" s="63" t="s">
        <v>40</v>
      </c>
    </row>
    <row r="281">
      <c r="A281" s="200">
        <v>280</v>
      </c>
      <c r="B281" s="160">
        <v>45649</v>
      </c>
      <c r="C281" s="40" t="s">
        <v>602</v>
      </c>
      <c r="D281" s="14" t="s">
        <v>603</v>
      </c>
      <c r="E281" s="190">
        <v>13075015</v>
      </c>
      <c r="F281" s="23">
        <v>13075087</v>
      </c>
      <c r="G281" s="23" t="s">
        <v>18</v>
      </c>
      <c r="H281" s="55">
        <v>7903020</v>
      </c>
      <c r="I281" s="16">
        <v>25</v>
      </c>
      <c r="J281" s="55">
        <v>5927265</v>
      </c>
      <c r="K281" s="55"/>
      <c r="L281" s="16">
        <v>25</v>
      </c>
      <c r="M281" s="55"/>
      <c r="N281" s="55">
        <v>5927265</v>
      </c>
      <c r="O281" s="55">
        <v>1700000</v>
      </c>
      <c r="P281" s="23" t="s">
        <v>40</v>
      </c>
    </row>
    <row r="282">
      <c r="A282" s="199">
        <v>281</v>
      </c>
      <c r="B282" s="160">
        <v>45649</v>
      </c>
      <c r="C282" s="40" t="s">
        <v>604</v>
      </c>
      <c r="D282" s="14" t="s">
        <v>605</v>
      </c>
      <c r="E282" s="190">
        <v>13343968</v>
      </c>
      <c r="F282" s="190">
        <v>13344047</v>
      </c>
      <c r="G282" s="63" t="s">
        <v>43</v>
      </c>
      <c r="H282" s="191">
        <v>39900000</v>
      </c>
      <c r="I282" s="16">
        <v>25</v>
      </c>
      <c r="J282" s="55">
        <v>29925000</v>
      </c>
      <c r="K282" s="55">
        <v>162600000</v>
      </c>
      <c r="L282" s="16">
        <v>40</v>
      </c>
      <c r="M282" s="56">
        <v>97560000</v>
      </c>
      <c r="N282" s="55">
        <v>127485000</v>
      </c>
      <c r="O282" s="55">
        <v>75000000</v>
      </c>
      <c r="P282" s="23" t="s">
        <v>40</v>
      </c>
      <c r="Q282" s="55"/>
      <c r="R282" s="23"/>
      <c r="S282" s="168"/>
      <c r="T282" s="4"/>
    </row>
    <row r="283">
      <c r="A283" s="200">
        <v>282</v>
      </c>
      <c r="B283" s="160">
        <v>45650</v>
      </c>
      <c r="C283" s="112" t="s">
        <v>606</v>
      </c>
      <c r="D283" s="4" t="s">
        <v>607</v>
      </c>
      <c r="E283" s="188">
        <v>4363157</v>
      </c>
      <c r="F283" s="239"/>
      <c r="G283" s="103" t="s">
        <v>36</v>
      </c>
      <c r="H283" s="109">
        <v>41661488</v>
      </c>
      <c r="I283" s="16">
        <v>25</v>
      </c>
      <c r="J283" s="24">
        <v>31246116</v>
      </c>
      <c r="K283" s="127"/>
      <c r="L283" s="16">
        <v>50</v>
      </c>
      <c r="M283" s="84"/>
      <c r="N283" s="29">
        <v>31246116</v>
      </c>
      <c r="O283" s="29">
        <v>15000000</v>
      </c>
      <c r="P283" s="7" t="s">
        <v>72</v>
      </c>
    </row>
    <row r="284" s="127" customFormat="1">
      <c r="A284" s="200">
        <v>283</v>
      </c>
      <c r="B284" s="160">
        <v>45650</v>
      </c>
      <c r="C284" s="12" t="s">
        <v>608</v>
      </c>
      <c r="D284" s="14" t="s">
        <v>609</v>
      </c>
      <c r="E284" s="187">
        <v>13152950</v>
      </c>
      <c r="F284" s="187">
        <v>13152897</v>
      </c>
      <c r="G284" s="7" t="s">
        <v>317</v>
      </c>
      <c r="H284" s="8">
        <f>15165910*26.69%</f>
        <v>4047781.379</v>
      </c>
      <c r="I284" s="14">
        <v>25</v>
      </c>
      <c r="J284" s="8">
        <v>3035836.03425</v>
      </c>
      <c r="K284" s="8">
        <f>2125394834*26.69%</f>
        <v>567267881.1946001</v>
      </c>
      <c r="L284" s="14">
        <v>15</v>
      </c>
      <c r="M284" s="84">
        <v>482177699.01541007</v>
      </c>
      <c r="N284" s="51">
        <v>485213535.0496601</v>
      </c>
      <c r="O284" s="38">
        <v>290000000</v>
      </c>
      <c r="P284" s="23" t="s">
        <v>40</v>
      </c>
    </row>
    <row r="285">
      <c r="A285" s="199">
        <v>284</v>
      </c>
      <c r="B285" s="160">
        <v>45650</v>
      </c>
      <c r="C285" s="108" t="s">
        <v>610</v>
      </c>
      <c r="D285" s="28" t="s">
        <v>611</v>
      </c>
      <c r="E285" s="28">
        <v>16159273</v>
      </c>
      <c r="F285" s="185">
        <v>16159089</v>
      </c>
      <c r="G285" s="77" t="s">
        <v>22</v>
      </c>
      <c r="H285" s="25"/>
      <c r="I285" s="114">
        <v>25</v>
      </c>
      <c r="J285" s="24"/>
      <c r="K285" s="126"/>
      <c r="L285" s="126"/>
      <c r="M285" s="126"/>
      <c r="N285" s="55">
        <v>136400000</v>
      </c>
      <c r="O285" s="11">
        <v>136400000</v>
      </c>
      <c r="P285" s="77" t="s">
        <v>149</v>
      </c>
    </row>
    <row r="286">
      <c r="A286" s="200">
        <v>285</v>
      </c>
      <c r="B286" s="160">
        <v>45650</v>
      </c>
      <c r="C286" s="12" t="s">
        <v>612</v>
      </c>
      <c r="D286" s="28" t="s">
        <v>613</v>
      </c>
      <c r="E286" s="14">
        <v>16153563</v>
      </c>
      <c r="F286" s="14">
        <v>16153560</v>
      </c>
      <c r="G286" s="16" t="s">
        <v>18</v>
      </c>
      <c r="H286" s="25">
        <f>620925000*11.76/100</f>
        <v>73020780</v>
      </c>
      <c r="I286" s="58">
        <v>25</v>
      </c>
      <c r="J286" s="24">
        <v>54765585</v>
      </c>
      <c r="K286" s="25">
        <f>982482000*11.76/100</f>
        <v>115539883.2</v>
      </c>
      <c r="L286" s="44">
        <v>25</v>
      </c>
      <c r="M286" s="24">
        <v>86654912.4</v>
      </c>
      <c r="N286" s="24">
        <v>141420497.4</v>
      </c>
      <c r="O286" s="123">
        <v>100000000</v>
      </c>
      <c r="P286" s="23" t="s">
        <v>40</v>
      </c>
    </row>
    <row r="287">
      <c r="A287" s="200">
        <v>286</v>
      </c>
      <c r="B287" s="160">
        <v>45650</v>
      </c>
      <c r="C287" s="12" t="s">
        <v>614</v>
      </c>
      <c r="D287" s="16" t="s">
        <v>615</v>
      </c>
      <c r="E287" s="16">
        <v>17174486</v>
      </c>
      <c r="F287" s="16">
        <v>17174492</v>
      </c>
      <c r="G287" s="16" t="s">
        <v>18</v>
      </c>
      <c r="H287" s="55">
        <v>1933567000</v>
      </c>
      <c r="I287" s="16">
        <v>25</v>
      </c>
      <c r="J287" s="24">
        <v>1450175250</v>
      </c>
      <c r="K287" s="25"/>
      <c r="L287" s="16">
        <v>25</v>
      </c>
      <c r="M287" s="11"/>
      <c r="N287" s="38">
        <v>1450175250</v>
      </c>
      <c r="O287" s="93">
        <v>80000000</v>
      </c>
    </row>
    <row r="288">
      <c r="A288" s="199">
        <v>287</v>
      </c>
      <c r="B288" s="160">
        <v>45650</v>
      </c>
      <c r="C288" s="36" t="s">
        <v>483</v>
      </c>
      <c r="D288" s="62" t="s">
        <v>484</v>
      </c>
      <c r="E288" s="23">
        <v>16069878</v>
      </c>
      <c r="F288" s="23">
        <v>16069923</v>
      </c>
      <c r="G288" s="7" t="s">
        <v>22</v>
      </c>
      <c r="H288" s="54"/>
      <c r="I288" s="16">
        <v>25</v>
      </c>
      <c r="J288" s="203"/>
      <c r="K288" s="54"/>
      <c r="L288" s="16">
        <v>25</v>
      </c>
      <c r="M288" s="211"/>
      <c r="N288" s="203"/>
      <c r="O288" s="242">
        <v>30000000</v>
      </c>
    </row>
    <row r="289" s="132" customFormat="1">
      <c r="A289" s="200">
        <v>288</v>
      </c>
      <c r="B289" s="160">
        <v>45650</v>
      </c>
      <c r="C289" s="19" t="s">
        <v>616</v>
      </c>
      <c r="D289" s="42" t="s">
        <v>617</v>
      </c>
      <c r="E289" s="35">
        <v>4328804</v>
      </c>
      <c r="F289" s="239"/>
      <c r="G289" s="35" t="s">
        <v>36</v>
      </c>
      <c r="H289" s="100">
        <v>11382398</v>
      </c>
      <c r="I289" s="18">
        <v>25</v>
      </c>
      <c r="J289" s="100">
        <v>8536798.5</v>
      </c>
      <c r="K289" s="127"/>
      <c r="L289" s="18">
        <v>50</v>
      </c>
      <c r="M289" s="20"/>
      <c r="N289" s="20">
        <v>8536798.5</v>
      </c>
      <c r="O289" s="52">
        <v>8000000</v>
      </c>
      <c r="P289" s="50" t="s">
        <v>40</v>
      </c>
      <c r="Q289" s="127"/>
    </row>
    <row r="290">
      <c r="A290" s="200">
        <v>289</v>
      </c>
      <c r="B290" s="160">
        <v>45650</v>
      </c>
      <c r="C290" s="19" t="s">
        <v>616</v>
      </c>
      <c r="D290" s="42" t="s">
        <v>618</v>
      </c>
      <c r="E290" s="35">
        <v>3175523</v>
      </c>
      <c r="F290" s="239"/>
      <c r="G290" s="35" t="s">
        <v>36</v>
      </c>
      <c r="H290" s="100">
        <v>9973261</v>
      </c>
      <c r="I290" s="18">
        <v>25</v>
      </c>
      <c r="J290" s="100">
        <v>7479945.75</v>
      </c>
      <c r="K290" s="127"/>
      <c r="L290" s="18">
        <v>50</v>
      </c>
      <c r="M290" s="127"/>
      <c r="N290" s="20">
        <v>7479945.75</v>
      </c>
      <c r="O290" s="52">
        <v>5000000</v>
      </c>
      <c r="P290" s="50" t="s">
        <v>40</v>
      </c>
    </row>
    <row r="291">
      <c r="A291" s="199">
        <v>290</v>
      </c>
      <c r="B291" s="160">
        <v>45650</v>
      </c>
      <c r="C291" s="0" t="s">
        <v>619</v>
      </c>
      <c r="D291" s="42" t="s">
        <v>620</v>
      </c>
      <c r="E291" s="35">
        <v>2883720</v>
      </c>
      <c r="G291" s="35" t="s">
        <v>36</v>
      </c>
      <c r="I291" s="18">
        <v>25</v>
      </c>
      <c r="J291" s="100"/>
      <c r="N291" s="20"/>
      <c r="P291" s="50" t="s">
        <v>40</v>
      </c>
    </row>
    <row r="292">
      <c r="A292" s="200">
        <v>291</v>
      </c>
      <c r="B292" s="160">
        <v>45650</v>
      </c>
      <c r="C292" s="36" t="s">
        <v>431</v>
      </c>
      <c r="D292" s="62" t="s">
        <v>432</v>
      </c>
      <c r="E292" s="188">
        <v>14931615</v>
      </c>
      <c r="F292" s="188">
        <v>14931701</v>
      </c>
      <c r="G292" s="103" t="s">
        <v>43</v>
      </c>
      <c r="H292" s="26">
        <v>8686570</v>
      </c>
      <c r="I292" s="114">
        <v>25</v>
      </c>
      <c r="J292" s="26">
        <v>6514927.5</v>
      </c>
      <c r="K292" s="146">
        <v>8156943</v>
      </c>
      <c r="L292" s="42">
        <v>40</v>
      </c>
      <c r="M292" s="52">
        <v>4894165.8</v>
      </c>
      <c r="N292" s="20">
        <v>11409093.3</v>
      </c>
      <c r="O292" s="24">
        <v>10000000</v>
      </c>
    </row>
    <row r="293">
      <c r="A293" s="200">
        <v>292</v>
      </c>
      <c r="B293" s="160">
        <v>45652</v>
      </c>
      <c r="C293" s="108" t="s">
        <v>621</v>
      </c>
      <c r="D293" s="28" t="s">
        <v>622</v>
      </c>
      <c r="E293" s="28">
        <v>17721454</v>
      </c>
      <c r="F293" s="28">
        <v>17721668</v>
      </c>
      <c r="G293" s="6" t="s">
        <v>92</v>
      </c>
      <c r="H293" s="126"/>
      <c r="I293" s="126"/>
      <c r="J293" s="126"/>
      <c r="K293" s="11">
        <f>5859737630*8.45/100</f>
        <v>495147829.7349999</v>
      </c>
      <c r="L293" s="6">
        <v>25</v>
      </c>
      <c r="M293" s="20">
        <v>371360872.3012499</v>
      </c>
      <c r="N293" s="11">
        <v>371360872.3012499</v>
      </c>
      <c r="O293" s="11">
        <v>30000000</v>
      </c>
    </row>
    <row r="294">
      <c r="A294" s="199">
        <v>293</v>
      </c>
      <c r="B294" s="160">
        <v>45652</v>
      </c>
      <c r="C294" s="5" t="s">
        <v>623</v>
      </c>
      <c r="D294" s="6" t="s">
        <v>624</v>
      </c>
      <c r="E294" s="63">
        <v>18063386</v>
      </c>
      <c r="F294" s="63">
        <v>18063527</v>
      </c>
      <c r="G294" s="7" t="s">
        <v>43</v>
      </c>
      <c r="H294" s="56">
        <f>143323560*66.66%</f>
        <v>95539485.096</v>
      </c>
      <c r="I294" s="16">
        <v>25</v>
      </c>
      <c r="J294" s="24">
        <v>71654613.822</v>
      </c>
      <c r="K294" s="25">
        <f>273104885*66.66%</f>
        <v>182051716.341</v>
      </c>
      <c r="L294" s="6">
        <v>40</v>
      </c>
      <c r="M294" s="11">
        <v>109231029.80459999</v>
      </c>
      <c r="N294" s="11">
        <v>180885643.62659997</v>
      </c>
      <c r="O294" s="24">
        <v>80000000</v>
      </c>
      <c r="P294" s="23" t="s">
        <v>40</v>
      </c>
    </row>
    <row r="295">
      <c r="A295" s="200">
        <v>294</v>
      </c>
      <c r="B295" s="160">
        <v>45652</v>
      </c>
      <c r="C295" s="5" t="s">
        <v>625</v>
      </c>
      <c r="D295" s="6" t="s">
        <v>626</v>
      </c>
      <c r="E295" s="107" t="s">
        <v>182</v>
      </c>
      <c r="F295" s="126"/>
      <c r="G295" s="134"/>
      <c r="H295" s="126"/>
      <c r="I295" s="126"/>
      <c r="J295" s="126"/>
      <c r="K295" s="126"/>
      <c r="L295" s="126"/>
      <c r="M295" s="126"/>
      <c r="N295" s="11">
        <v>5000000</v>
      </c>
      <c r="O295" s="11">
        <v>5000000</v>
      </c>
      <c r="P295" s="126"/>
    </row>
    <row r="296">
      <c r="A296" s="200">
        <v>295</v>
      </c>
      <c r="B296" s="160">
        <v>45653</v>
      </c>
      <c r="C296" s="41" t="s">
        <v>88</v>
      </c>
      <c r="D296" s="16" t="s">
        <v>89</v>
      </c>
      <c r="E296" s="107">
        <v>15897567</v>
      </c>
      <c r="F296" s="107">
        <v>15897624</v>
      </c>
      <c r="G296" s="16" t="s">
        <v>18</v>
      </c>
      <c r="H296" s="24">
        <f>1815304000*12.87/100</f>
        <v>233629624.8</v>
      </c>
      <c r="I296" s="16">
        <v>25</v>
      </c>
      <c r="J296" s="24">
        <v>175222218.60000002</v>
      </c>
      <c r="K296" s="24">
        <f>2454397000*12.87/100</f>
        <v>315880893.9</v>
      </c>
      <c r="L296" s="16">
        <v>25</v>
      </c>
      <c r="M296" s="24">
        <v>236910670.42499998</v>
      </c>
      <c r="N296" s="24">
        <v>412132889.025</v>
      </c>
      <c r="O296" s="24">
        <v>300000000</v>
      </c>
      <c r="P296" s="23" t="s">
        <v>40</v>
      </c>
    </row>
    <row r="297">
      <c r="A297" s="199">
        <v>296</v>
      </c>
      <c r="B297" s="160">
        <v>45653</v>
      </c>
      <c r="C297" s="112" t="s">
        <v>627</v>
      </c>
      <c r="D297" s="28" t="s">
        <v>628</v>
      </c>
      <c r="E297" s="4" t="s">
        <v>182</v>
      </c>
      <c r="F297" s="134"/>
      <c r="G297" s="134"/>
      <c r="H297" s="126"/>
      <c r="I297" s="126"/>
      <c r="J297" s="126"/>
      <c r="K297" s="126"/>
      <c r="L297" s="126"/>
      <c r="M297" s="126"/>
      <c r="N297" s="29">
        <v>50000000</v>
      </c>
      <c r="O297" s="29">
        <v>50000000</v>
      </c>
      <c r="P297" s="126"/>
    </row>
    <row r="298">
      <c r="A298" s="200">
        <v>297</v>
      </c>
      <c r="B298" s="160">
        <v>45653</v>
      </c>
      <c r="C298" s="5" t="s">
        <v>239</v>
      </c>
      <c r="D298" s="106" t="s">
        <v>240</v>
      </c>
      <c r="E298" s="107">
        <v>3213557</v>
      </c>
      <c r="F298" s="107">
        <v>7729714</v>
      </c>
      <c r="G298" s="107" t="s">
        <v>26</v>
      </c>
      <c r="H298" s="38">
        <v>225554026.5</v>
      </c>
      <c r="I298" s="106">
        <v>25</v>
      </c>
      <c r="J298" s="38">
        <v>169165519.875</v>
      </c>
      <c r="K298" s="109">
        <v>776341219.5</v>
      </c>
      <c r="L298" s="106">
        <v>50</v>
      </c>
      <c r="M298" s="84">
        <v>388170609.75</v>
      </c>
      <c r="N298" s="38">
        <v>557336129.625</v>
      </c>
      <c r="O298" s="29">
        <v>50000000</v>
      </c>
      <c r="P298" s="107" t="s">
        <v>40</v>
      </c>
      <c r="Q298" s="158"/>
      <c r="R298" s="159"/>
    </row>
    <row r="299">
      <c r="A299" s="200">
        <v>298</v>
      </c>
      <c r="B299" s="160">
        <v>45653</v>
      </c>
      <c r="C299" s="126" t="s">
        <v>629</v>
      </c>
      <c r="D299" s="28" t="s">
        <v>630</v>
      </c>
      <c r="E299" s="194"/>
      <c r="F299" s="188">
        <v>13168343</v>
      </c>
      <c r="G299" s="7" t="s">
        <v>92</v>
      </c>
      <c r="H299" s="126"/>
      <c r="I299" s="126"/>
      <c r="J299" s="126"/>
      <c r="K299" s="11">
        <f>28374100000*3.07%</f>
        <v>871084870</v>
      </c>
      <c r="L299" s="14">
        <v>25</v>
      </c>
      <c r="M299" s="11">
        <v>653313652.5</v>
      </c>
      <c r="N299" s="11">
        <v>653313652.5</v>
      </c>
      <c r="O299" s="11">
        <v>250000000</v>
      </c>
      <c r="P299" s="126"/>
    </row>
    <row r="300">
      <c r="A300" s="199">
        <v>299</v>
      </c>
      <c r="B300" s="160">
        <v>45653</v>
      </c>
      <c r="C300" s="5" t="s">
        <v>631</v>
      </c>
      <c r="D300" s="106" t="s">
        <v>632</v>
      </c>
      <c r="E300" s="107">
        <v>18651457</v>
      </c>
      <c r="F300" s="107">
        <v>18651685</v>
      </c>
      <c r="G300" s="107"/>
      <c r="H300" s="38"/>
      <c r="I300" s="106"/>
      <c r="J300" s="38"/>
      <c r="K300" s="109"/>
      <c r="L300" s="106"/>
      <c r="M300" s="84"/>
      <c r="N300" s="38"/>
      <c r="O300" s="29"/>
      <c r="P300" s="107"/>
      <c r="Q300" s="158"/>
      <c r="R300" s="159"/>
    </row>
    <row r="301">
      <c r="A301" s="200">
        <v>300</v>
      </c>
      <c r="B301" s="266">
        <v>45623</v>
      </c>
      <c r="C301" s="22" t="s">
        <v>633</v>
      </c>
      <c r="D301" s="6" t="s">
        <v>634</v>
      </c>
      <c r="E301" s="6">
        <v>18348937</v>
      </c>
      <c r="F301" s="6">
        <v>18355263</v>
      </c>
      <c r="G301" s="6" t="s">
        <v>18</v>
      </c>
      <c r="H301" s="38">
        <v>225554026.5</v>
      </c>
      <c r="I301" s="6">
        <v>25</v>
      </c>
      <c r="J301" s="11">
        <v>169165519.875</v>
      </c>
      <c r="K301" s="109">
        <v>776341219.5</v>
      </c>
      <c r="L301" s="6">
        <v>25</v>
      </c>
      <c r="M301" s="11">
        <v>582255914.625</v>
      </c>
      <c r="N301" s="11">
        <v>751421434.5</v>
      </c>
      <c r="O301" s="11">
        <v>750000000</v>
      </c>
      <c r="P301" s="23" t="s">
        <v>19</v>
      </c>
    </row>
    <row r="302">
      <c r="A302" s="200">
        <v>301</v>
      </c>
      <c r="B302" s="266">
        <v>45656</v>
      </c>
      <c r="C302" s="22" t="s">
        <v>635</v>
      </c>
      <c r="D302" s="9" t="s">
        <v>636</v>
      </c>
      <c r="E302" s="189">
        <v>3385627</v>
      </c>
      <c r="F302" s="194"/>
      <c r="G302" s="7" t="s">
        <v>36</v>
      </c>
      <c r="H302" s="8">
        <v>76423951</v>
      </c>
      <c r="I302" s="6">
        <v>25</v>
      </c>
      <c r="J302" s="8">
        <v>57317963.25</v>
      </c>
      <c r="K302" s="126"/>
      <c r="L302" s="126"/>
      <c r="M302" s="126"/>
      <c r="N302" s="11">
        <v>57317963.25</v>
      </c>
      <c r="O302" s="20">
        <v>60000000</v>
      </c>
      <c r="P302" s="126"/>
    </row>
    <row r="303">
      <c r="A303" s="199">
        <v>302</v>
      </c>
      <c r="B303" s="266">
        <v>45656</v>
      </c>
      <c r="C303" s="116" t="s">
        <v>637</v>
      </c>
      <c r="D303" s="9" t="s">
        <v>638</v>
      </c>
      <c r="E303" s="9" t="s">
        <v>182</v>
      </c>
      <c r="F303" s="134"/>
      <c r="G303" s="134"/>
      <c r="H303" s="126"/>
      <c r="I303" s="126"/>
      <c r="J303" s="126"/>
      <c r="K303" s="126"/>
      <c r="L303" s="126"/>
      <c r="M303" s="126"/>
      <c r="N303" s="11">
        <v>141623606.29</v>
      </c>
      <c r="O303" s="11">
        <v>150000000</v>
      </c>
      <c r="P303" s="126"/>
    </row>
    <row r="304">
      <c r="A304" s="200">
        <v>303</v>
      </c>
      <c r="B304" s="266">
        <v>45657</v>
      </c>
      <c r="C304" s="74" t="s">
        <v>639</v>
      </c>
      <c r="D304" s="42" t="s">
        <v>640</v>
      </c>
      <c r="E304" s="44">
        <v>17151529</v>
      </c>
      <c r="F304" s="50">
        <v>17151580</v>
      </c>
      <c r="G304" s="6" t="s">
        <v>18</v>
      </c>
      <c r="H304" s="54">
        <f>344429793*34/100</f>
        <v>117106129.62</v>
      </c>
      <c r="I304" s="44">
        <v>25</v>
      </c>
      <c r="J304" s="38">
        <v>87829597.215</v>
      </c>
      <c r="K304" s="54">
        <f>523282394*34/100</f>
        <v>177916013.96</v>
      </c>
      <c r="L304" s="44">
        <v>25</v>
      </c>
      <c r="M304" s="38">
        <v>133437010.47</v>
      </c>
      <c r="N304" s="11">
        <v>221266607.685</v>
      </c>
      <c r="O304" s="104">
        <v>182500000</v>
      </c>
      <c r="P304" s="50" t="s">
        <v>19</v>
      </c>
    </row>
    <row r="305">
      <c r="A305" s="200">
        <v>304</v>
      </c>
      <c r="B305" s="266">
        <v>45657</v>
      </c>
      <c r="C305" s="74" t="s">
        <v>641</v>
      </c>
      <c r="D305" s="28" t="s">
        <v>642</v>
      </c>
      <c r="E305" s="185">
        <v>17636903</v>
      </c>
      <c r="F305" s="185">
        <v>17636937</v>
      </c>
      <c r="G305" s="23" t="s">
        <v>18</v>
      </c>
      <c r="H305" s="24">
        <v>127400250.6</v>
      </c>
      <c r="I305" s="16">
        <v>25</v>
      </c>
      <c r="J305" s="24">
        <v>95550187.94999999</v>
      </c>
      <c r="K305" s="24">
        <v>57502836</v>
      </c>
      <c r="L305" s="16">
        <v>25</v>
      </c>
      <c r="M305" s="24">
        <v>43127127</v>
      </c>
      <c r="N305" s="29">
        <v>138677314.95</v>
      </c>
      <c r="O305" s="25">
        <v>36000000</v>
      </c>
      <c r="P305" s="23" t="s">
        <v>23</v>
      </c>
    </row>
  </sheetData>
  <printOptions horizontalCentered="1"/>
  <pageMargins left="0.7" right="0.7" top="0.75" bottom="0.75" header="0.3" footer="0.3"/>
  <pageSetup orientation="portrait"/>
  <headerFooter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2024-06-03 10:44:32</KDate>
  <Classification>INTERNAL</Classification>
  <Subclassification/>
  <HostName>D1012-105</HostName>
  <Domain_User>CSB/107482</Domain_User>
  <IPAdd>10.56.249.162</IPAdd>
  <FilePath>C:\Users\107482\Desktop\stock 3 mon.xlsx</FilePath>
  <KID>6C4B90ED1443638530082722993124</KID>
  <UniqueName/>
  <Suggested/>
  <Justification/>
</Klassify>
</file>

<file path=customXml/itemProps1.xml><?xml version="1.0" encoding="utf-8"?>
<ds:datastoreItem xmlns:ds="http://schemas.openxmlformats.org/officeDocument/2006/customXml" ds:itemID="{D899C444-5705-4B9F-BD25-A0E1B89779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Catholic Syrian Bank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 Kumar B</dc:creator>
  <cp:lastModifiedBy>Richu Roans</cp:lastModifiedBy>
  <dcterms:created xsi:type="dcterms:W3CDTF">2023-10-13T07:37:55Z</dcterms:created>
  <dcterms:modified xsi:type="dcterms:W3CDTF">2025-04-10T10:40:29Z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Rules">
    <vt:lpwstr/>
  </property>
  <property fmtid="{D5CDD505-2E9C-101B-9397-08002B2CF9AE}" pid="4" name="KID">
    <vt:lpwstr>6C4B90ED1443638530082722993124</vt:lpwstr>
  </property>
</Properties>
</file>