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esktop\matura_arkuszeWlasciwe\nowa_formula\2015\maj15\zadanie5\"/>
    </mc:Choice>
  </mc:AlternateContent>
  <xr:revisionPtr revIDLastSave="0" documentId="8_{76417C09-C323-43B0-8129-8118432CCCCA}" xr6:coauthVersionLast="47" xr6:coauthVersionMax="47" xr10:uidLastSave="{00000000-0000-0000-0000-000000000000}"/>
  <bookViews>
    <workbookView xWindow="-108" yWindow="-108" windowWidth="23256" windowHeight="12456" activeTab="1" xr2:uid="{BEBAD30E-F678-4DA2-84BA-97E30E0D24B2}"/>
  </bookViews>
  <sheets>
    <sheet name="kraina" sheetId="2" r:id="rId1"/>
    <sheet name="Arkusz9" sheetId="10" r:id="rId2"/>
    <sheet name="zad_5_1" sheetId="1" r:id="rId3"/>
    <sheet name="zad_5_2" sheetId="9" r:id="rId4"/>
    <sheet name="zad_5_2_pom" sheetId="7" r:id="rId5"/>
  </sheets>
  <definedNames>
    <definedName name="ExternalData_1" localSheetId="1" hidden="1">Arkusz9!$A$1:$E$51</definedName>
    <definedName name="ExternalData_1" localSheetId="0" hidden="1">kraina!$A$1:$E$51</definedName>
    <definedName name="ExternalData_1" localSheetId="2" hidden="1">zad_5_1!$A$1:$C$51</definedName>
    <definedName name="ExternalData_1" localSheetId="4" hidden="1">zad_5_2_pom!$A$1:$E$51</definedName>
  </definedNames>
  <calcPr calcId="191029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8" i="10" l="1"/>
  <c r="T2" i="10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H9" i="10"/>
  <c r="H23" i="10"/>
  <c r="H20" i="10"/>
  <c r="H36" i="10"/>
  <c r="H28" i="10"/>
  <c r="H4" i="10"/>
  <c r="H24" i="10"/>
  <c r="H19" i="10"/>
  <c r="H37" i="10"/>
  <c r="H35" i="10"/>
  <c r="H22" i="10"/>
  <c r="H2" i="10"/>
  <c r="H15" i="10"/>
  <c r="H32" i="10"/>
  <c r="H30" i="10"/>
  <c r="H6" i="10"/>
  <c r="H38" i="10"/>
  <c r="H41" i="10"/>
  <c r="H39" i="10"/>
  <c r="H26" i="10"/>
  <c r="H43" i="10"/>
  <c r="H10" i="10"/>
  <c r="H33" i="10"/>
  <c r="H18" i="10"/>
  <c r="H17" i="10"/>
  <c r="H27" i="10"/>
  <c r="H40" i="10"/>
  <c r="H44" i="10"/>
  <c r="H29" i="10"/>
  <c r="H45" i="10"/>
  <c r="H25" i="10"/>
  <c r="H5" i="10"/>
  <c r="H46" i="10"/>
  <c r="H21" i="10"/>
  <c r="H42" i="10"/>
  <c r="H47" i="10"/>
  <c r="H31" i="10"/>
  <c r="H48" i="10"/>
  <c r="H8" i="10"/>
  <c r="H13" i="10"/>
  <c r="H49" i="10"/>
  <c r="H50" i="10"/>
  <c r="H51" i="10"/>
  <c r="H16" i="10"/>
  <c r="H14" i="10"/>
  <c r="H11" i="10"/>
  <c r="H12" i="10"/>
  <c r="H3" i="10"/>
  <c r="H7" i="10"/>
  <c r="H34" i="10"/>
  <c r="G9" i="10"/>
  <c r="G23" i="10"/>
  <c r="G20" i="10"/>
  <c r="G36" i="10"/>
  <c r="G28" i="10"/>
  <c r="G4" i="10"/>
  <c r="G24" i="10"/>
  <c r="G19" i="10"/>
  <c r="G37" i="10"/>
  <c r="G35" i="10"/>
  <c r="G22" i="10"/>
  <c r="G2" i="10"/>
  <c r="G15" i="10"/>
  <c r="G32" i="10"/>
  <c r="G30" i="10"/>
  <c r="G6" i="10"/>
  <c r="G38" i="10"/>
  <c r="G41" i="10"/>
  <c r="G39" i="10"/>
  <c r="G26" i="10"/>
  <c r="G43" i="10"/>
  <c r="G10" i="10"/>
  <c r="G33" i="10"/>
  <c r="G18" i="10"/>
  <c r="G17" i="10"/>
  <c r="G27" i="10"/>
  <c r="G40" i="10"/>
  <c r="G44" i="10"/>
  <c r="G29" i="10"/>
  <c r="G45" i="10"/>
  <c r="G25" i="10"/>
  <c r="G5" i="10"/>
  <c r="G46" i="10"/>
  <c r="G21" i="10"/>
  <c r="G42" i="10"/>
  <c r="G47" i="10"/>
  <c r="G31" i="10"/>
  <c r="G48" i="10"/>
  <c r="G8" i="10"/>
  <c r="G13" i="10"/>
  <c r="G49" i="10"/>
  <c r="G50" i="10"/>
  <c r="G51" i="10"/>
  <c r="G16" i="10"/>
  <c r="G14" i="10"/>
  <c r="G11" i="10"/>
  <c r="G12" i="10"/>
  <c r="G3" i="10"/>
  <c r="G7" i="10"/>
  <c r="G34" i="10"/>
  <c r="J9" i="9"/>
  <c r="J10" i="9"/>
  <c r="J11" i="9"/>
  <c r="J8" i="9"/>
  <c r="I5" i="9"/>
  <c r="G2" i="7"/>
  <c r="G3" i="7"/>
  <c r="G4" i="7"/>
  <c r="G5" i="7"/>
  <c r="G6" i="7"/>
  <c r="G7" i="7"/>
  <c r="G8" i="7"/>
  <c r="G9" i="7"/>
  <c r="G10" i="7"/>
  <c r="G11" i="7"/>
  <c r="G12" i="7"/>
  <c r="J27" i="7" s="1"/>
  <c r="G13" i="7"/>
  <c r="G14" i="7"/>
  <c r="G15" i="7"/>
  <c r="G16" i="7"/>
  <c r="G17" i="7"/>
  <c r="G18" i="7"/>
  <c r="J30" i="7" s="1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I11" i="10" l="1"/>
  <c r="J11" i="10" s="1"/>
  <c r="K11" i="10" s="1"/>
  <c r="L11" i="10" s="1"/>
  <c r="M11" i="10" s="1"/>
  <c r="N11" i="10" s="1"/>
  <c r="O11" i="10" s="1"/>
  <c r="P11" i="10" s="1"/>
  <c r="Q11" i="10" s="1"/>
  <c r="R11" i="10" s="1"/>
  <c r="S11" i="10" s="1"/>
  <c r="I10" i="10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I7" i="10"/>
  <c r="J7" i="10" s="1"/>
  <c r="K7" i="10" s="1"/>
  <c r="L7" i="10" s="1"/>
  <c r="M7" i="10" s="1"/>
  <c r="N7" i="10" s="1"/>
  <c r="O7" i="10" s="1"/>
  <c r="P7" i="10" s="1"/>
  <c r="Q7" i="10" s="1"/>
  <c r="R7" i="10" s="1"/>
  <c r="S7" i="10" s="1"/>
  <c r="I13" i="10"/>
  <c r="J13" i="10" s="1"/>
  <c r="K13" i="10" s="1"/>
  <c r="L13" i="10" s="1"/>
  <c r="M13" i="10" s="1"/>
  <c r="N13" i="10" s="1"/>
  <c r="O13" i="10" s="1"/>
  <c r="P13" i="10" s="1"/>
  <c r="Q13" i="10" s="1"/>
  <c r="R13" i="10" s="1"/>
  <c r="S13" i="10" s="1"/>
  <c r="I17" i="10"/>
  <c r="J17" i="10" s="1"/>
  <c r="K17" i="10" s="1"/>
  <c r="L17" i="10" s="1"/>
  <c r="M17" i="10" s="1"/>
  <c r="N17" i="10" s="1"/>
  <c r="O17" i="10" s="1"/>
  <c r="P17" i="10" s="1"/>
  <c r="Q17" i="10" s="1"/>
  <c r="R17" i="10" s="1"/>
  <c r="S17" i="10" s="1"/>
  <c r="I12" i="10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I8" i="10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I21" i="10"/>
  <c r="J21" i="10" s="1"/>
  <c r="K21" i="10" s="1"/>
  <c r="L21" i="10" s="1"/>
  <c r="M21" i="10" s="1"/>
  <c r="N21" i="10" s="1"/>
  <c r="O21" i="10" s="1"/>
  <c r="P21" i="10" s="1"/>
  <c r="Q21" i="10" s="1"/>
  <c r="R21" i="10" s="1"/>
  <c r="S21" i="10" s="1"/>
  <c r="F11" i="10"/>
  <c r="F48" i="10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F45" i="10"/>
  <c r="I45" i="10" s="1"/>
  <c r="J45" i="10" s="1"/>
  <c r="K45" i="10" s="1"/>
  <c r="L45" i="10" s="1"/>
  <c r="M45" i="10" s="1"/>
  <c r="N45" i="10" s="1"/>
  <c r="O45" i="10" s="1"/>
  <c r="P45" i="10" s="1"/>
  <c r="Q45" i="10" s="1"/>
  <c r="R45" i="10" s="1"/>
  <c r="S45" i="10" s="1"/>
  <c r="F10" i="10"/>
  <c r="F32" i="10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F4" i="10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F3" i="10"/>
  <c r="I3" i="10" s="1"/>
  <c r="J3" i="10" s="1"/>
  <c r="K3" i="10" s="1"/>
  <c r="L3" i="10" s="1"/>
  <c r="M3" i="10" s="1"/>
  <c r="N3" i="10" s="1"/>
  <c r="O3" i="10" s="1"/>
  <c r="P3" i="10" s="1"/>
  <c r="Q3" i="10" s="1"/>
  <c r="R3" i="10" s="1"/>
  <c r="S3" i="10" s="1"/>
  <c r="F13" i="10"/>
  <c r="F5" i="10"/>
  <c r="I5" i="10" s="1"/>
  <c r="J5" i="10" s="1"/>
  <c r="K5" i="10" s="1"/>
  <c r="L5" i="10" s="1"/>
  <c r="M5" i="10" s="1"/>
  <c r="N5" i="10" s="1"/>
  <c r="O5" i="10" s="1"/>
  <c r="P5" i="10" s="1"/>
  <c r="Q5" i="10" s="1"/>
  <c r="R5" i="10" s="1"/>
  <c r="S5" i="10" s="1"/>
  <c r="F18" i="10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F6" i="10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F19" i="10"/>
  <c r="I19" i="10" s="1"/>
  <c r="J19" i="10" s="1"/>
  <c r="K19" i="10" s="1"/>
  <c r="L19" i="10" s="1"/>
  <c r="M19" i="10" s="1"/>
  <c r="N19" i="10" s="1"/>
  <c r="O19" i="10" s="1"/>
  <c r="P19" i="10" s="1"/>
  <c r="Q19" i="10" s="1"/>
  <c r="R19" i="10" s="1"/>
  <c r="S19" i="10" s="1"/>
  <c r="F14" i="10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F31" i="10"/>
  <c r="I31" i="10" s="1"/>
  <c r="J31" i="10" s="1"/>
  <c r="K31" i="10" s="1"/>
  <c r="L31" i="10" s="1"/>
  <c r="M31" i="10" s="1"/>
  <c r="N31" i="10" s="1"/>
  <c r="O31" i="10" s="1"/>
  <c r="P31" i="10" s="1"/>
  <c r="Q31" i="10" s="1"/>
  <c r="R31" i="10" s="1"/>
  <c r="S31" i="10" s="1"/>
  <c r="F29" i="10"/>
  <c r="I29" i="10" s="1"/>
  <c r="J29" i="10" s="1"/>
  <c r="K29" i="10" s="1"/>
  <c r="L29" i="10" s="1"/>
  <c r="M29" i="10" s="1"/>
  <c r="N29" i="10" s="1"/>
  <c r="O29" i="10" s="1"/>
  <c r="P29" i="10" s="1"/>
  <c r="Q29" i="10" s="1"/>
  <c r="R29" i="10" s="1"/>
  <c r="S29" i="10" s="1"/>
  <c r="F43" i="10"/>
  <c r="I43" i="10" s="1"/>
  <c r="J43" i="10" s="1"/>
  <c r="K43" i="10" s="1"/>
  <c r="L43" i="10" s="1"/>
  <c r="M43" i="10" s="1"/>
  <c r="N43" i="10" s="1"/>
  <c r="O43" i="10" s="1"/>
  <c r="P43" i="10" s="1"/>
  <c r="Q43" i="10" s="1"/>
  <c r="R43" i="10" s="1"/>
  <c r="S43" i="10" s="1"/>
  <c r="F15" i="10"/>
  <c r="I15" i="10" s="1"/>
  <c r="J15" i="10" s="1"/>
  <c r="K15" i="10" s="1"/>
  <c r="L15" i="10" s="1"/>
  <c r="M15" i="10" s="1"/>
  <c r="N15" i="10" s="1"/>
  <c r="O15" i="10" s="1"/>
  <c r="P15" i="10" s="1"/>
  <c r="Q15" i="10" s="1"/>
  <c r="R15" i="10" s="1"/>
  <c r="S15" i="10" s="1"/>
  <c r="F28" i="10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F12" i="10"/>
  <c r="F8" i="10"/>
  <c r="F25" i="10"/>
  <c r="I25" i="10" s="1"/>
  <c r="J25" i="10" s="1"/>
  <c r="K25" i="10" s="1"/>
  <c r="L25" i="10" s="1"/>
  <c r="M25" i="10" s="1"/>
  <c r="N25" i="10" s="1"/>
  <c r="O25" i="10" s="1"/>
  <c r="P25" i="10" s="1"/>
  <c r="Q25" i="10" s="1"/>
  <c r="R25" i="10" s="1"/>
  <c r="S25" i="10" s="1"/>
  <c r="F33" i="10"/>
  <c r="I33" i="10" s="1"/>
  <c r="J33" i="10" s="1"/>
  <c r="K33" i="10" s="1"/>
  <c r="L33" i="10" s="1"/>
  <c r="M33" i="10" s="1"/>
  <c r="N33" i="10" s="1"/>
  <c r="O33" i="10" s="1"/>
  <c r="P33" i="10" s="1"/>
  <c r="Q33" i="10" s="1"/>
  <c r="R33" i="10" s="1"/>
  <c r="S33" i="10" s="1"/>
  <c r="F30" i="10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F24" i="10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F34" i="10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F50" i="10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F21" i="10"/>
  <c r="F27" i="10"/>
  <c r="I27" i="10" s="1"/>
  <c r="J27" i="10" s="1"/>
  <c r="K27" i="10" s="1"/>
  <c r="L27" i="10" s="1"/>
  <c r="M27" i="10" s="1"/>
  <c r="N27" i="10" s="1"/>
  <c r="O27" i="10" s="1"/>
  <c r="P27" i="10" s="1"/>
  <c r="Q27" i="10" s="1"/>
  <c r="R27" i="10" s="1"/>
  <c r="S27" i="10" s="1"/>
  <c r="F41" i="10"/>
  <c r="I41" i="10" s="1"/>
  <c r="J41" i="10" s="1"/>
  <c r="K41" i="10" s="1"/>
  <c r="L41" i="10" s="1"/>
  <c r="M41" i="10" s="1"/>
  <c r="N41" i="10" s="1"/>
  <c r="O41" i="10" s="1"/>
  <c r="P41" i="10" s="1"/>
  <c r="Q41" i="10" s="1"/>
  <c r="R41" i="10" s="1"/>
  <c r="S41" i="10" s="1"/>
  <c r="F35" i="10"/>
  <c r="I35" i="10" s="1"/>
  <c r="J35" i="10" s="1"/>
  <c r="K35" i="10" s="1"/>
  <c r="L35" i="10" s="1"/>
  <c r="M35" i="10" s="1"/>
  <c r="N35" i="10" s="1"/>
  <c r="O35" i="10" s="1"/>
  <c r="P35" i="10" s="1"/>
  <c r="Q35" i="10" s="1"/>
  <c r="R35" i="10" s="1"/>
  <c r="S35" i="10" s="1"/>
  <c r="F23" i="10"/>
  <c r="I23" i="10" s="1"/>
  <c r="J23" i="10" s="1"/>
  <c r="K23" i="10" s="1"/>
  <c r="L23" i="10" s="1"/>
  <c r="M23" i="10" s="1"/>
  <c r="N23" i="10" s="1"/>
  <c r="O23" i="10" s="1"/>
  <c r="P23" i="10" s="1"/>
  <c r="Q23" i="10" s="1"/>
  <c r="R23" i="10" s="1"/>
  <c r="S23" i="10" s="1"/>
  <c r="F16" i="10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F47" i="10"/>
  <c r="I47" i="10" s="1"/>
  <c r="J47" i="10" s="1"/>
  <c r="K47" i="10" s="1"/>
  <c r="L47" i="10" s="1"/>
  <c r="M47" i="10" s="1"/>
  <c r="N47" i="10" s="1"/>
  <c r="O47" i="10" s="1"/>
  <c r="P47" i="10" s="1"/>
  <c r="Q47" i="10" s="1"/>
  <c r="R47" i="10" s="1"/>
  <c r="S47" i="10" s="1"/>
  <c r="F44" i="10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F26" i="10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F2" i="10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F36" i="10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F7" i="10"/>
  <c r="F49" i="10"/>
  <c r="I49" i="10" s="1"/>
  <c r="J49" i="10" s="1"/>
  <c r="K49" i="10" s="1"/>
  <c r="L49" i="10" s="1"/>
  <c r="M49" i="10" s="1"/>
  <c r="N49" i="10" s="1"/>
  <c r="O49" i="10" s="1"/>
  <c r="P49" i="10" s="1"/>
  <c r="Q49" i="10" s="1"/>
  <c r="R49" i="10" s="1"/>
  <c r="S49" i="10" s="1"/>
  <c r="F46" i="10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F17" i="10"/>
  <c r="F38" i="10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F37" i="10"/>
  <c r="I37" i="10" s="1"/>
  <c r="J37" i="10" s="1"/>
  <c r="K37" i="10" s="1"/>
  <c r="L37" i="10" s="1"/>
  <c r="M37" i="10" s="1"/>
  <c r="N37" i="10" s="1"/>
  <c r="O37" i="10" s="1"/>
  <c r="P37" i="10" s="1"/>
  <c r="Q37" i="10" s="1"/>
  <c r="R37" i="10" s="1"/>
  <c r="S37" i="10" s="1"/>
  <c r="F9" i="10"/>
  <c r="I9" i="10" s="1"/>
  <c r="J9" i="10" s="1"/>
  <c r="K9" i="10" s="1"/>
  <c r="L9" i="10" s="1"/>
  <c r="M9" i="10" s="1"/>
  <c r="N9" i="10" s="1"/>
  <c r="O9" i="10" s="1"/>
  <c r="P9" i="10" s="1"/>
  <c r="Q9" i="10" s="1"/>
  <c r="R9" i="10" s="1"/>
  <c r="S9" i="10" s="1"/>
  <c r="F51" i="10"/>
  <c r="I51" i="10" s="1"/>
  <c r="J51" i="10" s="1"/>
  <c r="K51" i="10" s="1"/>
  <c r="L51" i="10" s="1"/>
  <c r="M51" i="10" s="1"/>
  <c r="N51" i="10" s="1"/>
  <c r="O51" i="10" s="1"/>
  <c r="P51" i="10" s="1"/>
  <c r="Q51" i="10" s="1"/>
  <c r="R51" i="10" s="1"/>
  <c r="S51" i="10" s="1"/>
  <c r="F42" i="10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F40" i="10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F39" i="10"/>
  <c r="I39" i="10" s="1"/>
  <c r="J39" i="10" s="1"/>
  <c r="K39" i="10" s="1"/>
  <c r="L39" i="10" s="1"/>
  <c r="M39" i="10" s="1"/>
  <c r="N39" i="10" s="1"/>
  <c r="O39" i="10" s="1"/>
  <c r="P39" i="10" s="1"/>
  <c r="Q39" i="10" s="1"/>
  <c r="R39" i="10" s="1"/>
  <c r="S39" i="10" s="1"/>
  <c r="F22" i="10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F20" i="10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J31" i="7"/>
  <c r="J22" i="7"/>
  <c r="J21" i="7"/>
  <c r="J28" i="7"/>
  <c r="J20" i="7"/>
  <c r="J19" i="7"/>
  <c r="J24" i="7"/>
  <c r="J18" i="7"/>
  <c r="J32" i="7"/>
  <c r="J29" i="7"/>
  <c r="D56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C627A4-7D93-4108-92D9-FA48A4C0F317}" keepAlive="1" name="Zapytanie — kraina" description="Połączenie z zapytaniem „kraina” w skoroszycie." type="5" refreshedVersion="8" background="1" saveData="1">
    <dbPr connection="Provider=Microsoft.Mashup.OleDb.1;Data Source=$Workbook$;Location=kraina;Extended Properties=&quot;&quot;" command="SELECT * FROM [kraina]"/>
  </connection>
  <connection id="2" xr16:uid="{9192C723-213A-42CF-8B4D-08161439ACC1}" keepAlive="1" name="Zapytanie — kraina (2)" description="Połączenie z zapytaniem „kraina (2)” w skoroszycie." type="5" refreshedVersion="8" background="1" saveData="1">
    <dbPr connection="Provider=Microsoft.Mashup.OleDb.1;Data Source=$Workbook$;Location=&quot;kraina (2)&quot;;Extended Properties=&quot;&quot;" command="SELECT * FROM [kraina (2)]"/>
  </connection>
  <connection id="3" xr16:uid="{29DEE1EB-8D4A-4CE8-AFB8-3D6E274E741F}" keepAlive="1" name="Zapytanie — kraina (3)" description="Połączenie z zapytaniem „kraina (3)” w skoroszycie." type="5" refreshedVersion="8" background="1" saveData="1">
    <dbPr connection="Provider=Microsoft.Mashup.OleDb.1;Data Source=$Workbook$;Location=&quot;kraina (3)&quot;;Extended Properties=&quot;&quot;" command="SELECT * FROM [kraina (3)]"/>
  </connection>
  <connection id="4" xr16:uid="{71D3F3FF-2014-4EAF-8031-8A892BEF6B40}" keepAlive="1" name="Zapytanie — kraina (4)" description="Połączenie z zapytaniem „kraina (4)” w skoroszycie." type="5" refreshedVersion="8" background="1" saveData="1">
    <dbPr connection="Provider=Microsoft.Mashup.OleDb.1;Data Source=$Workbook$;Location=&quot;kraina (4)&quot;;Extended Properties=&quot;&quot;" command="SELECT * FROM [kraina (4)]"/>
  </connection>
  <connection id="5" xr16:uid="{8E68F3CE-98A2-470F-B9DC-E196E20C5A6B}" keepAlive="1" name="Zapytanie — kraina (5)" description="Połączenie z zapytaniem „kraina (5)” w skoroszycie." type="5" refreshedVersion="8" background="1" saveData="1">
    <dbPr connection="Provider=Microsoft.Mashup.OleDb.1;Data Source=$Workbook$;Location=&quot;kraina (5)&quot;;Extended Properties=&quot;&quot;" command="SELECT * FROM [kraina (5)]"/>
  </connection>
  <connection id="6" xr16:uid="{D0D8E876-0F7C-4197-9A3E-63B0EEA2EA5C}" keepAlive="1" name="Zapytanie — kraina (6)" description="Połączenie z zapytaniem „kraina (6)” w skoroszycie." type="5" refreshedVersion="8" background="1" saveData="1">
    <dbPr connection="Provider=Microsoft.Mashup.OleDb.1;Data Source=$Workbook$;Location=&quot;kraina (6)&quot;;Extended Properties=&quot;&quot;" command="SELECT * FROM [kraina (6)]"/>
  </connection>
  <connection id="7" xr16:uid="{CFF2B51F-FF1B-43DC-B84B-30FE2DAB0A0B}" keepAlive="1" name="Zapytanie — kraina (7)" description="Połączenie z zapytaniem „kraina (7)” w skoroszycie." type="5" refreshedVersion="8" background="1" saveData="1">
    <dbPr connection="Provider=Microsoft.Mashup.OleDb.1;Data Source=$Workbook$;Location=&quot;kraina (7)&quot;;Extended Properties=&quot;&quot;" command="SELECT * FROM [kraina (7)]"/>
  </connection>
</connections>
</file>

<file path=xl/sharedStrings.xml><?xml version="1.0" encoding="utf-8"?>
<sst xmlns="http://schemas.openxmlformats.org/spreadsheetml/2006/main" count="302" uniqueCount="99">
  <si>
    <t>Column1</t>
  </si>
  <si>
    <t>Column2</t>
  </si>
  <si>
    <t>Column3</t>
  </si>
  <si>
    <t>Column4</t>
  </si>
  <si>
    <t>Column5</t>
  </si>
  <si>
    <t>w01D</t>
  </si>
  <si>
    <t>w02D</t>
  </si>
  <si>
    <t>w03C</t>
  </si>
  <si>
    <t>w04D</t>
  </si>
  <si>
    <t>w05A</t>
  </si>
  <si>
    <t>w06D</t>
  </si>
  <si>
    <t>w07B</t>
  </si>
  <si>
    <t>w08A</t>
  </si>
  <si>
    <t>w09C</t>
  </si>
  <si>
    <t>w10C</t>
  </si>
  <si>
    <t>w11D</t>
  </si>
  <si>
    <t>w12C</t>
  </si>
  <si>
    <t>w13A</t>
  </si>
  <si>
    <t>w14A</t>
  </si>
  <si>
    <t>w15A</t>
  </si>
  <si>
    <t>w16C</t>
  </si>
  <si>
    <t>w17A</t>
  </si>
  <si>
    <t>w18D</t>
  </si>
  <si>
    <t>w19C</t>
  </si>
  <si>
    <t>w20C</t>
  </si>
  <si>
    <t>w21A</t>
  </si>
  <si>
    <t>w22B</t>
  </si>
  <si>
    <t>w23B</t>
  </si>
  <si>
    <t>w24C</t>
  </si>
  <si>
    <t>w25B</t>
  </si>
  <si>
    <t>w26C</t>
  </si>
  <si>
    <t>w27C</t>
  </si>
  <si>
    <t>w28D</t>
  </si>
  <si>
    <t>w29A</t>
  </si>
  <si>
    <t>w30C</t>
  </si>
  <si>
    <t>w31C</t>
  </si>
  <si>
    <t>w32D</t>
  </si>
  <si>
    <t>w33B</t>
  </si>
  <si>
    <t>w34C</t>
  </si>
  <si>
    <t>w35C</t>
  </si>
  <si>
    <t>w36B</t>
  </si>
  <si>
    <t>w37A</t>
  </si>
  <si>
    <t>w38B</t>
  </si>
  <si>
    <t>w39D</t>
  </si>
  <si>
    <t>w40A</t>
  </si>
  <si>
    <t>w41D</t>
  </si>
  <si>
    <t>w42B</t>
  </si>
  <si>
    <t>w43D</t>
  </si>
  <si>
    <t>w44C</t>
  </si>
  <si>
    <t>w45B</t>
  </si>
  <si>
    <t>w46C</t>
  </si>
  <si>
    <t>w47B</t>
  </si>
  <si>
    <t>w48C</t>
  </si>
  <si>
    <t>w49C</t>
  </si>
  <si>
    <t>w50B</t>
  </si>
  <si>
    <t>Kraina</t>
  </si>
  <si>
    <t>2013M</t>
  </si>
  <si>
    <t>2013K</t>
  </si>
  <si>
    <t>2014K</t>
  </si>
  <si>
    <t>2014M</t>
  </si>
  <si>
    <t>Wojewodztwo</t>
  </si>
  <si>
    <t>Ludnosc2013</t>
  </si>
  <si>
    <t>Etykiety wierszy</t>
  </si>
  <si>
    <t>A</t>
  </si>
  <si>
    <t>B</t>
  </si>
  <si>
    <t>C</t>
  </si>
  <si>
    <t>D</t>
  </si>
  <si>
    <t>Suma końcowa</t>
  </si>
  <si>
    <t>Suma z Ludnosc2013</t>
  </si>
  <si>
    <t>Zadanie 5.1</t>
  </si>
  <si>
    <t>Województwo</t>
  </si>
  <si>
    <t>Warunek</t>
  </si>
  <si>
    <t>kraina</t>
  </si>
  <si>
    <t>Liczba województw w kraju:</t>
  </si>
  <si>
    <t>Zadanie 5.2</t>
  </si>
  <si>
    <t>Liczba w danym regionie: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</si>
  <si>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</si>
  <si>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</si>
  <si>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</si>
  <si>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</si>
  <si>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</si>
  <si>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</si>
  <si>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</si>
  <si>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</si>
  <si>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</si>
  <si>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</si>
  <si>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2015</t>
  </si>
  <si>
    <t>K2013</t>
  </si>
  <si>
    <t>M2013</t>
  </si>
  <si>
    <t>K2014</t>
  </si>
  <si>
    <t>M2014</t>
  </si>
  <si>
    <t>2013</t>
  </si>
  <si>
    <t>2014</t>
  </si>
  <si>
    <t>Przyrost</t>
  </si>
  <si>
    <t>Zadanie 5.3</t>
  </si>
  <si>
    <t>Mieszkańców Edulandii w 2025:</t>
  </si>
  <si>
    <t>Najludniejsze województwo:</t>
  </si>
  <si>
    <t>Województw, gdzie wystąpiło przeludnienie:</t>
  </si>
  <si>
    <t>Przeludnione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</si>
</sst>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[zadanie5_demografia.xlsx]zad_5_1!Tabela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Suma</a:t>
            </a:r>
            <a:r>
              <a:rPr lang="pl-PL" baseline="0"/>
              <a:t> ludności dla danej krainy w 2013 roku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zad_5_1!$H$3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zad_5_1!$G$4:$G$8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zad_5_1!$H$4:$H$8</c:f>
              <c:numCache>
                <c:formatCode>General</c:formatCode>
                <c:ptCount val="4"/>
                <c:pt idx="0">
                  <c:v>33929579</c:v>
                </c:pt>
                <c:pt idx="1">
                  <c:v>41736619</c:v>
                </c:pt>
                <c:pt idx="2">
                  <c:v>57649017</c:v>
                </c:pt>
                <c:pt idx="3">
                  <c:v>36530387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E-4B51-8391-FE5C16F03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9396415"/>
        <c:axId val="1059378943"/>
      </c:barChart>
      <c:catAx>
        <c:axId val="105939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9378943"/>
        <c:crosses val="autoZero"/>
        <c:auto val="1"/>
        <c:lblAlgn val="ctr"/>
        <c:lblOffset val="100"/>
        <c:noMultiLvlLbl val="0"/>
      </c:catAx>
      <c:valAx>
        <c:axId val="105937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939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14</xdr:col>
      <xdr:colOff>0</xdr:colOff>
      <xdr:row>32</xdr:row>
      <xdr:rowOff>22860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9FA1127-CACA-EC46-C19C-F28E3EDDC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Żelazowska" refreshedDate="44980.888576851852" createdVersion="8" refreshedVersion="8" minRefreshableVersion="3" recordCount="50" xr:uid="{AFA56C0F-1785-4BF8-8BD8-937441BCD92C}">
  <cacheSource type="worksheet">
    <worksheetSource name="kraina3[[Kraina]:[Ludnosc2013]]"/>
  </cacheSource>
  <cacheFields count="2">
    <cacheField name="Kraina" numFmtId="0">
      <sharedItems count="4">
        <s v="D"/>
        <s v="C"/>
        <s v="A"/>
        <s v="B"/>
      </sharedItems>
    </cacheField>
    <cacheField name="Ludnosc2013" numFmtId="0">
      <sharedItems containsSemiMixedTypes="0" containsString="0" containsNumber="1" containsInteger="1" minValue="158033" maxValue="76899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2812202"/>
  </r>
  <r>
    <x v="0"/>
    <n v="3353163"/>
  </r>
  <r>
    <x v="1"/>
    <n v="2443837"/>
  </r>
  <r>
    <x v="0"/>
    <n v="1975115"/>
  </r>
  <r>
    <x v="2"/>
    <n v="4664729"/>
  </r>
  <r>
    <x v="0"/>
    <n v="3698361"/>
  </r>
  <r>
    <x v="3"/>
    <n v="7689971"/>
  </r>
  <r>
    <x v="2"/>
    <n v="1335057"/>
  </r>
  <r>
    <x v="1"/>
    <n v="3291343"/>
  </r>
  <r>
    <x v="1"/>
    <n v="2339967"/>
  </r>
  <r>
    <x v="0"/>
    <n v="3983255"/>
  </r>
  <r>
    <x v="1"/>
    <n v="7688480"/>
  </r>
  <r>
    <x v="2"/>
    <n v="1960392"/>
  </r>
  <r>
    <x v="2"/>
    <n v="2177470"/>
  </r>
  <r>
    <x v="2"/>
    <n v="5134027"/>
  </r>
  <r>
    <x v="1"/>
    <n v="2728601"/>
  </r>
  <r>
    <x v="2"/>
    <n v="5009321"/>
  </r>
  <r>
    <x v="0"/>
    <n v="2729291"/>
  </r>
  <r>
    <x v="1"/>
    <n v="6175874"/>
  </r>
  <r>
    <x v="1"/>
    <n v="3008890"/>
  </r>
  <r>
    <x v="2"/>
    <n v="4752576"/>
  </r>
  <r>
    <x v="3"/>
    <n v="1434562"/>
  </r>
  <r>
    <x v="3"/>
    <n v="4505451"/>
  </r>
  <r>
    <x v="1"/>
    <n v="1327364"/>
  </r>
  <r>
    <x v="3"/>
    <n v="884947"/>
  </r>
  <r>
    <x v="1"/>
    <n v="2151563"/>
  </r>
  <r>
    <x v="1"/>
    <n v="4709695"/>
  </r>
  <r>
    <x v="0"/>
    <n v="5450595"/>
  </r>
  <r>
    <x v="2"/>
    <n v="3703941"/>
  </r>
  <r>
    <x v="1"/>
    <n v="5040530"/>
  </r>
  <r>
    <x v="1"/>
    <n v="3754769"/>
  </r>
  <r>
    <x v="0"/>
    <n v="2021024"/>
  </r>
  <r>
    <x v="3"/>
    <n v="5856254"/>
  </r>
  <r>
    <x v="1"/>
    <n v="158033"/>
  </r>
  <r>
    <x v="1"/>
    <n v="4984142"/>
  </r>
  <r>
    <x v="3"/>
    <n v="3653434"/>
  </r>
  <r>
    <x v="2"/>
    <n v="2921428"/>
  </r>
  <r>
    <x v="3"/>
    <n v="3286803"/>
  </r>
  <r>
    <x v="0"/>
    <n v="1063625"/>
  </r>
  <r>
    <x v="2"/>
    <n v="2270638"/>
  </r>
  <r>
    <x v="0"/>
    <n v="4318105"/>
  </r>
  <r>
    <x v="3"/>
    <n v="4544199"/>
  </r>
  <r>
    <x v="0"/>
    <n v="5125651"/>
  </r>
  <r>
    <x v="1"/>
    <n v="1673241"/>
  </r>
  <r>
    <x v="3"/>
    <n v="2257874"/>
  </r>
  <r>
    <x v="1"/>
    <n v="286380"/>
  </r>
  <r>
    <x v="3"/>
    <n v="2503710"/>
  </r>
  <r>
    <x v="1"/>
    <n v="5369399"/>
  </r>
  <r>
    <x v="1"/>
    <n v="516909"/>
  </r>
  <r>
    <x v="3"/>
    <n v="51194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C2A0C3-DC04-40BD-BA6C-18A6511E31A5}" name="Tabela przestawna2" cacheId="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G3:H8" firstHeaderRow="1" firstDataRow="1" firstDataCol="1"/>
  <pivotFields count="2">
    <pivotField axis="axisRow" showAll="0">
      <items count="5">
        <item x="2"/>
        <item x="3"/>
        <item x="1"/>
        <item x="0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Ludnosc2013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F617292-AE1D-4006-914E-F0AF58B68054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EE63CA70-586A-421B-A7F2-3B90EDAEAF30}" autoFormatId="16" applyNumberFormats="0" applyBorderFormats="0" applyFontFormats="0" applyPatternFormats="0" applyAlignmentFormats="0" applyWidthHeightFormats="0">
  <queryTableRefresh nextId="21" unboundColumnsRight="15">
    <queryTableFields count="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2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71336FF-DD56-42D4-875B-3A09C4ED450F}" autoFormatId="16" applyNumberFormats="0" applyBorderFormats="0" applyFontFormats="0" applyPatternFormats="0" applyAlignmentFormats="0" applyWidthHeightFormats="0">
  <queryTableRefresh nextId="8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6" dataBound="0" tableColumnId="6"/>
      <queryTableField id="7" dataBound="0" tableColumnId="7"/>
    </queryTableFields>
    <queryTableDeletedFields count="2">
      <deletedField name="Column4"/>
      <deletedField name="Column5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96FD0526-B698-4056-AF8C-556755BABB54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4D98E1-33F5-4F4F-98EE-9736C3E2EF47}" name="kraina" displayName="kraina" ref="A1:E51" tableType="queryTable" totalsRowShown="0">
  <autoFilter ref="A1:E51" xr:uid="{7C4D98E1-33F5-4F4F-98EE-9736C3E2EF47}"/>
  <tableColumns count="5">
    <tableColumn id="1" xr3:uid="{06718E40-A63E-4E37-BAF1-982F09079472}" uniqueName="1" name="Column1" queryTableFieldId="1" dataDxfId="22"/>
    <tableColumn id="2" xr3:uid="{DB75824C-A3A0-4D20-9B80-BB5439E8D503}" uniqueName="2" name="Column2" queryTableFieldId="2"/>
    <tableColumn id="3" xr3:uid="{E8C65413-A3B9-415D-AC9F-90DBFCDC1A7A}" uniqueName="3" name="Column3" queryTableFieldId="3"/>
    <tableColumn id="4" xr3:uid="{331B256C-A285-43D3-8ACA-CFCCD6A696A8}" uniqueName="4" name="Column4" queryTableFieldId="4"/>
    <tableColumn id="5" xr3:uid="{00634B52-A902-4C60-991E-035D3BABC935}" uniqueName="5" name="Column5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2D1EA3D-E2F2-4379-80EE-B88799E3128F}" name="kraina8" displayName="kraina8" ref="A1:T51" tableType="queryTable" totalsRowShown="0">
  <autoFilter ref="A1:T51" xr:uid="{82D1EA3D-E2F2-4379-80EE-B88799E3128F}"/>
  <sortState xmlns:xlrd2="http://schemas.microsoft.com/office/spreadsheetml/2017/richdata2" ref="A2:S51">
    <sortCondition descending="1" ref="S1:S51"/>
  </sortState>
  <tableColumns count="20">
    <tableColumn id="1" xr3:uid="{8709E1CD-F380-4225-BFCE-B7810FC4BCB3}" uniqueName="1" name="Column1" queryTableFieldId="1" dataDxfId="15"/>
    <tableColumn id="2" xr3:uid="{27337CC8-C053-4CDD-976F-18C829333137}" uniqueName="2" name="K2013" queryTableFieldId="2"/>
    <tableColumn id="3" xr3:uid="{61ADE542-32A0-4570-9408-BADD675194DF}" uniqueName="3" name="M2013" queryTableFieldId="3"/>
    <tableColumn id="4" xr3:uid="{8C66A9BA-8852-4ABE-9BAF-91C5AB8E1FF9}" uniqueName="4" name="K2014" queryTableFieldId="4"/>
    <tableColumn id="5" xr3:uid="{71933C4E-1505-47C0-A01D-76DD6A8835CC}" uniqueName="5" name="M2014" queryTableFieldId="5"/>
    <tableColumn id="6" xr3:uid="{D1875324-5178-4F5A-BC11-D4CA4A6F4BB2}" uniqueName="6" name="Przyrost" queryTableFieldId="6" dataDxfId="14">
      <calculatedColumnFormula>ROUNDDOWN(kraina8[[#This Row],[2014]]/kraina8[[#This Row],[2013]],4)</calculatedColumnFormula>
    </tableColumn>
    <tableColumn id="7" xr3:uid="{BBEEA6A5-1DE1-42AE-9AF0-36C07527325A}" uniqueName="7" name="2013" queryTableFieldId="7" dataDxfId="13">
      <calculatedColumnFormula>kraina8[[#This Row],[K2013]]+kraina8[[#This Row],[M2013]]</calculatedColumnFormula>
    </tableColumn>
    <tableColumn id="8" xr3:uid="{8696FA32-C081-4A59-A296-CDD008222762}" uniqueName="8" name="2014" queryTableFieldId="8" dataDxfId="12">
      <calculatedColumnFormula>kraina8[[#This Row],[K2014]]+kraina8[[#This Row],[M2014]]</calculatedColumnFormula>
    </tableColumn>
    <tableColumn id="9" xr3:uid="{BD6A0023-BFFA-48A1-B4C9-B1B184A402C5}" uniqueName="9" name="2015" queryTableFieldId="9" dataDxfId="11">
      <calculatedColumnFormula>IF(kraina8[[#This Row],[2014]]&gt;2*$G2,kraina8[[#This Row],[2014]],ROUNDDOWN(kraina8[[#This Row],[2014]]*$F2,0))</calculatedColumnFormula>
    </tableColumn>
    <tableColumn id="10" xr3:uid="{F3DAE674-DDF5-4753-A15A-38AB06B1147D}" uniqueName="10" name="2016" queryTableFieldId="10" dataDxfId="10">
      <calculatedColumnFormula>IF(kraina8[[#This Row],[2015]]&gt;2*$G2,kraina8[[#This Row],[2015]],ROUNDDOWN(kraina8[[#This Row],[2015]]*$F2,0))</calculatedColumnFormula>
    </tableColumn>
    <tableColumn id="11" xr3:uid="{9C596000-759E-47A6-A7E4-68716112DF5F}" uniqueName="11" name="2017" queryTableFieldId="11" dataDxfId="9">
      <calculatedColumnFormula>IF(kraina8[[#This Row],[2016]]&gt;2*$G2,kraina8[[#This Row],[2016]],ROUNDDOWN(kraina8[[#This Row],[2016]]*$F2,0))</calculatedColumnFormula>
    </tableColumn>
    <tableColumn id="12" xr3:uid="{BDB2713D-6366-426E-B276-4D93DA5DDAD3}" uniqueName="12" name="2018" queryTableFieldId="12" dataDxfId="8">
      <calculatedColumnFormula>IF(kraina8[[#This Row],[2017]]&gt;2*$G2,kraina8[[#This Row],[2017]],ROUNDDOWN(kraina8[[#This Row],[2017]]*$F2,0))</calculatedColumnFormula>
    </tableColumn>
    <tableColumn id="13" xr3:uid="{9264EA1B-B969-4B0D-B188-1D50223DEDB8}" uniqueName="13" name="2019" queryTableFieldId="13" dataDxfId="7">
      <calculatedColumnFormula>IF(kraina8[[#This Row],[2018]]&gt;2*$G2,kraina8[[#This Row],[2018]],ROUNDDOWN(kraina8[[#This Row],[2018]]*$F2,0))</calculatedColumnFormula>
    </tableColumn>
    <tableColumn id="14" xr3:uid="{2BD3D9F5-66EC-4F49-8ABF-FD2E915324A0}" uniqueName="14" name="2020" queryTableFieldId="14" dataDxfId="6">
      <calculatedColumnFormula>IF(kraina8[[#This Row],[2019]]&gt;2*$G2,kraina8[[#This Row],[2019]],ROUNDDOWN(kraina8[[#This Row],[2019]]*$F2,0))</calculatedColumnFormula>
    </tableColumn>
    <tableColumn id="15" xr3:uid="{90C48199-59DD-4409-8F5E-FD942AD38D95}" uniqueName="15" name="2021" queryTableFieldId="15" dataDxfId="5">
      <calculatedColumnFormula>IF(kraina8[[#This Row],[2020]]&gt;2*$G2,kraina8[[#This Row],[2020]],ROUNDDOWN(kraina8[[#This Row],[2020]]*$F2,0))</calculatedColumnFormula>
    </tableColumn>
    <tableColumn id="16" xr3:uid="{8CBD35EF-6A37-4955-8A12-89079468EBC0}" uniqueName="16" name="2022" queryTableFieldId="16" dataDxfId="4">
      <calculatedColumnFormula>IF(kraina8[[#This Row],[2021]]&gt;2*$G2,kraina8[[#This Row],[2021]],ROUNDDOWN(kraina8[[#This Row],[2021]]*$F2,0))</calculatedColumnFormula>
    </tableColumn>
    <tableColumn id="17" xr3:uid="{E37746B9-D76E-4F7C-A63C-F150C8BBB9E0}" uniqueName="17" name="2023" queryTableFieldId="17" dataDxfId="3">
      <calculatedColumnFormula>IF(kraina8[[#This Row],[2022]]&gt;2*$G2,kraina8[[#This Row],[2022]],ROUNDDOWN(kraina8[[#This Row],[2022]]*$F2,0))</calculatedColumnFormula>
    </tableColumn>
    <tableColumn id="18" xr3:uid="{2AD4CCC6-1ABA-4FED-893C-89DE93C7DF0E}" uniqueName="18" name="2024" queryTableFieldId="18" dataDxfId="2">
      <calculatedColumnFormula>IF(kraina8[[#This Row],[2023]]&gt;2*$G2,kraina8[[#This Row],[2023]],ROUNDDOWN(kraina8[[#This Row],[2023]]*$F2,0))</calculatedColumnFormula>
    </tableColumn>
    <tableColumn id="19" xr3:uid="{688FB038-9D8D-4A68-8746-1C717AF6BD29}" uniqueName="19" name="2025" queryTableFieldId="19" dataDxfId="1">
      <calculatedColumnFormula>IF(kraina8[[#This Row],[2024]]&gt;2*$G2,kraina8[[#This Row],[2024]],ROUNDDOWN(kraina8[[#This Row],[2024]]*$F2,0))</calculatedColumnFormula>
    </tableColumn>
    <tableColumn id="20" xr3:uid="{5394EE39-FBCB-4F67-938E-F17D3C81E19C}" uniqueName="20" name="Przeludnione" queryTableFieldId="20" dataDxfId="0">
      <calculatedColumnFormula>IF(kraina8[[#This Row],[2025]]&gt;2*kraina8[[#This Row],[2013]],1,0)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821816-EEC8-415F-A328-6FAC9B09BFD3}" name="kraina3" displayName="kraina3" ref="A1:E51" tableType="queryTable" totalsRowShown="0">
  <autoFilter ref="A1:E51" xr:uid="{BD821816-EEC8-415F-A328-6FAC9B09BFD3}"/>
  <tableColumns count="5">
    <tableColumn id="1" xr3:uid="{76F0966D-EAA0-4DA7-82B8-E7722B71C707}" uniqueName="1" name="Wojewodztwo" queryTableFieldId="1" dataDxfId="21"/>
    <tableColumn id="2" xr3:uid="{77B1BCC1-6FB0-4000-9641-DBBFC4C31253}" uniqueName="2" name="2013K" queryTableFieldId="2"/>
    <tableColumn id="3" xr3:uid="{580D1BBA-DB04-4F7B-BF82-8A32356801D6}" uniqueName="3" name="2013M" queryTableFieldId="3"/>
    <tableColumn id="6" xr3:uid="{55423899-FCE6-4727-AEC6-122327270DD4}" uniqueName="6" name="Kraina" queryTableFieldId="6" dataDxfId="20">
      <calculatedColumnFormula>RIGHT(kraina3[[#This Row],[Wojewodztwo]],1)</calculatedColumnFormula>
    </tableColumn>
    <tableColumn id="7" xr3:uid="{1C7F3F53-DDE0-49C1-B002-DE73E8B9CD9E}" uniqueName="7" name="Ludnosc2013" queryTableFieldId="7" dataDxfId="19">
      <calculatedColumnFormula>SUM(kraina3[[#This Row],[2013K]],kraina3[[#This Row],[2013M]])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539D5A0-9950-4002-9080-CCCB33056383}" name="kraina6" displayName="kraina6" ref="A1:G51" tableType="queryTable" totalsRowShown="0">
  <autoFilter ref="A1:G51" xr:uid="{0539D5A0-9950-4002-9080-CCCB33056383}">
    <filterColumn colId="5">
      <filters>
        <filter val="1"/>
      </filters>
    </filterColumn>
  </autoFilter>
  <tableColumns count="7">
    <tableColumn id="1" xr3:uid="{17798749-6EC9-4A63-B07B-33AE193B9045}" uniqueName="1" name="Województwo" queryTableFieldId="1" dataDxfId="18"/>
    <tableColumn id="2" xr3:uid="{928F7B10-C766-4496-8359-0B5C36F20E0B}" uniqueName="2" name="2013K" queryTableFieldId="2"/>
    <tableColumn id="3" xr3:uid="{ABA848F0-8A62-4BB8-A30C-E17E2805278D}" uniqueName="3" name="2013M" queryTableFieldId="3"/>
    <tableColumn id="4" xr3:uid="{C2E9B780-C56C-4C75-BA10-B2E490F3EED4}" uniqueName="4" name="2014K" queryTableFieldId="4"/>
    <tableColumn id="5" xr3:uid="{1D054392-7C03-4D40-B5E3-2E4244A58EB5}" uniqueName="5" name="2014M" queryTableFieldId="5"/>
    <tableColumn id="6" xr3:uid="{4A987F71-25BB-4B25-BC59-65BFA05C06A3}" uniqueName="6" name="Warunek" queryTableFieldId="6" dataDxfId="17">
      <calculatedColumnFormula>IF(kraina6[[#This Row],[2014K]]&gt;kraina6[[#This Row],[2013K]],IF(kraina6[[#This Row],[2014M]]&gt;kraina6[[#This Row],[2013M]],1,0),0)</calculatedColumnFormula>
    </tableColumn>
    <tableColumn id="7" xr3:uid="{C6BB6A82-3F05-44CF-A3B9-63B19AB8AA7F}" uniqueName="7" name="kraina" queryTableFieldId="7" dataDxfId="16">
      <calculatedColumnFormula>RIGHT(kraina6[[#This Row],[Województwo]],1)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FB8D5-5B3F-4391-994A-168726CAFB8B}">
  <dimension ref="A1:E51"/>
  <sheetViews>
    <sheetView workbookViewId="0">
      <selection sqref="A1:XFD1048576"/>
    </sheetView>
  </sheetViews>
  <sheetFormatPr defaultRowHeight="14.4" x14ac:dyDescent="0.3"/>
  <cols>
    <col min="1" max="5" width="10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 t="s">
        <v>5</v>
      </c>
      <c r="B2">
        <v>1415007</v>
      </c>
      <c r="C2">
        <v>1397195</v>
      </c>
      <c r="D2">
        <v>1499070</v>
      </c>
      <c r="E2">
        <v>1481105</v>
      </c>
    </row>
    <row r="3" spans="1:5" x14ac:dyDescent="0.3">
      <c r="A3" s="1" t="s">
        <v>6</v>
      </c>
      <c r="B3">
        <v>1711390</v>
      </c>
      <c r="C3">
        <v>1641773</v>
      </c>
      <c r="D3">
        <v>1522030</v>
      </c>
      <c r="E3">
        <v>1618733</v>
      </c>
    </row>
    <row r="4" spans="1:5" x14ac:dyDescent="0.3">
      <c r="A4" s="1" t="s">
        <v>7</v>
      </c>
      <c r="B4">
        <v>1165105</v>
      </c>
      <c r="C4">
        <v>1278732</v>
      </c>
      <c r="D4">
        <v>1299953</v>
      </c>
      <c r="E4">
        <v>1191621</v>
      </c>
    </row>
    <row r="5" spans="1:5" x14ac:dyDescent="0.3">
      <c r="A5" s="1" t="s">
        <v>8</v>
      </c>
      <c r="B5">
        <v>949065</v>
      </c>
      <c r="C5">
        <v>1026050</v>
      </c>
      <c r="D5">
        <v>688027</v>
      </c>
      <c r="E5">
        <v>723233</v>
      </c>
    </row>
    <row r="6" spans="1:5" x14ac:dyDescent="0.3">
      <c r="A6" s="1" t="s">
        <v>9</v>
      </c>
      <c r="B6">
        <v>2436107</v>
      </c>
      <c r="C6">
        <v>2228622</v>
      </c>
      <c r="D6">
        <v>1831600</v>
      </c>
      <c r="E6">
        <v>1960624</v>
      </c>
    </row>
    <row r="7" spans="1:5" x14ac:dyDescent="0.3">
      <c r="A7" s="1" t="s">
        <v>10</v>
      </c>
      <c r="B7">
        <v>1846928</v>
      </c>
      <c r="C7">
        <v>1851433</v>
      </c>
      <c r="D7">
        <v>2125113</v>
      </c>
      <c r="E7">
        <v>2028635</v>
      </c>
    </row>
    <row r="8" spans="1:5" x14ac:dyDescent="0.3">
      <c r="A8" s="1" t="s">
        <v>11</v>
      </c>
      <c r="B8">
        <v>3841577</v>
      </c>
      <c r="C8">
        <v>3848394</v>
      </c>
      <c r="D8">
        <v>3595975</v>
      </c>
      <c r="E8">
        <v>3123039</v>
      </c>
    </row>
    <row r="9" spans="1:5" x14ac:dyDescent="0.3">
      <c r="A9" s="1" t="s">
        <v>12</v>
      </c>
      <c r="B9">
        <v>679557</v>
      </c>
      <c r="C9">
        <v>655500</v>
      </c>
      <c r="D9">
        <v>1012012</v>
      </c>
      <c r="E9">
        <v>1067022</v>
      </c>
    </row>
    <row r="10" spans="1:5" x14ac:dyDescent="0.3">
      <c r="A10" s="1" t="s">
        <v>13</v>
      </c>
      <c r="B10">
        <v>1660998</v>
      </c>
      <c r="C10">
        <v>1630345</v>
      </c>
      <c r="D10">
        <v>1130119</v>
      </c>
      <c r="E10">
        <v>1080238</v>
      </c>
    </row>
    <row r="11" spans="1:5" x14ac:dyDescent="0.3">
      <c r="A11" s="1" t="s">
        <v>14</v>
      </c>
      <c r="B11">
        <v>1157622</v>
      </c>
      <c r="C11">
        <v>1182345</v>
      </c>
      <c r="D11">
        <v>830785</v>
      </c>
      <c r="E11">
        <v>833779</v>
      </c>
    </row>
    <row r="12" spans="1:5" x14ac:dyDescent="0.3">
      <c r="A12" s="1" t="s">
        <v>15</v>
      </c>
      <c r="B12">
        <v>1987047</v>
      </c>
      <c r="C12">
        <v>1996208</v>
      </c>
      <c r="D12">
        <v>2053892</v>
      </c>
      <c r="E12">
        <v>1697247</v>
      </c>
    </row>
    <row r="13" spans="1:5" x14ac:dyDescent="0.3">
      <c r="A13" s="1" t="s">
        <v>16</v>
      </c>
      <c r="B13">
        <v>3997724</v>
      </c>
      <c r="C13">
        <v>3690756</v>
      </c>
      <c r="D13">
        <v>4339393</v>
      </c>
      <c r="E13">
        <v>4639643</v>
      </c>
    </row>
    <row r="14" spans="1:5" x14ac:dyDescent="0.3">
      <c r="A14" s="1" t="s">
        <v>17</v>
      </c>
      <c r="B14">
        <v>996113</v>
      </c>
      <c r="C14">
        <v>964279</v>
      </c>
      <c r="D14">
        <v>1012487</v>
      </c>
      <c r="E14">
        <v>1128940</v>
      </c>
    </row>
    <row r="15" spans="1:5" x14ac:dyDescent="0.3">
      <c r="A15" s="1" t="s">
        <v>18</v>
      </c>
      <c r="B15">
        <v>1143634</v>
      </c>
      <c r="C15">
        <v>1033836</v>
      </c>
      <c r="D15">
        <v>909534</v>
      </c>
      <c r="E15">
        <v>856349</v>
      </c>
    </row>
    <row r="16" spans="1:5" x14ac:dyDescent="0.3">
      <c r="A16" s="1" t="s">
        <v>19</v>
      </c>
      <c r="B16">
        <v>2549276</v>
      </c>
      <c r="C16">
        <v>2584751</v>
      </c>
      <c r="D16">
        <v>2033079</v>
      </c>
      <c r="E16">
        <v>2066918</v>
      </c>
    </row>
    <row r="17" spans="1:5" x14ac:dyDescent="0.3">
      <c r="A17" s="1" t="s">
        <v>20</v>
      </c>
      <c r="B17">
        <v>1367212</v>
      </c>
      <c r="C17">
        <v>1361389</v>
      </c>
      <c r="D17">
        <v>1572320</v>
      </c>
      <c r="E17">
        <v>1836258</v>
      </c>
    </row>
    <row r="18" spans="1:5" x14ac:dyDescent="0.3">
      <c r="A18" s="1" t="s">
        <v>21</v>
      </c>
      <c r="B18">
        <v>2567464</v>
      </c>
      <c r="C18">
        <v>2441857</v>
      </c>
      <c r="D18">
        <v>1524132</v>
      </c>
      <c r="E18">
        <v>1496810</v>
      </c>
    </row>
    <row r="19" spans="1:5" x14ac:dyDescent="0.3">
      <c r="A19" s="1" t="s">
        <v>22</v>
      </c>
      <c r="B19">
        <v>1334060</v>
      </c>
      <c r="C19">
        <v>1395231</v>
      </c>
      <c r="D19">
        <v>578655</v>
      </c>
      <c r="E19">
        <v>677663</v>
      </c>
    </row>
    <row r="20" spans="1:5" x14ac:dyDescent="0.3">
      <c r="A20" s="1" t="s">
        <v>23</v>
      </c>
      <c r="B20">
        <v>2976209</v>
      </c>
      <c r="C20">
        <v>3199665</v>
      </c>
      <c r="D20">
        <v>1666477</v>
      </c>
      <c r="E20">
        <v>1759240</v>
      </c>
    </row>
    <row r="21" spans="1:5" x14ac:dyDescent="0.3">
      <c r="A21" s="1" t="s">
        <v>24</v>
      </c>
      <c r="B21">
        <v>1443351</v>
      </c>
      <c r="C21">
        <v>1565539</v>
      </c>
      <c r="D21">
        <v>1355276</v>
      </c>
      <c r="E21">
        <v>1423414</v>
      </c>
    </row>
    <row r="22" spans="1:5" x14ac:dyDescent="0.3">
      <c r="A22" s="1" t="s">
        <v>25</v>
      </c>
      <c r="B22">
        <v>2486640</v>
      </c>
      <c r="C22">
        <v>2265936</v>
      </c>
      <c r="D22">
        <v>297424</v>
      </c>
      <c r="E22">
        <v>274759</v>
      </c>
    </row>
    <row r="23" spans="1:5" x14ac:dyDescent="0.3">
      <c r="A23" s="1" t="s">
        <v>26</v>
      </c>
      <c r="B23">
        <v>685438</v>
      </c>
      <c r="C23">
        <v>749124</v>
      </c>
      <c r="D23">
        <v>2697677</v>
      </c>
      <c r="E23">
        <v>2821550</v>
      </c>
    </row>
    <row r="24" spans="1:5" x14ac:dyDescent="0.3">
      <c r="A24" s="1" t="s">
        <v>27</v>
      </c>
      <c r="B24">
        <v>2166753</v>
      </c>
      <c r="C24">
        <v>2338698</v>
      </c>
      <c r="D24">
        <v>1681433</v>
      </c>
      <c r="E24">
        <v>1592443</v>
      </c>
    </row>
    <row r="25" spans="1:5" x14ac:dyDescent="0.3">
      <c r="A25" s="1" t="s">
        <v>28</v>
      </c>
      <c r="B25">
        <v>643177</v>
      </c>
      <c r="C25">
        <v>684187</v>
      </c>
      <c r="D25">
        <v>796213</v>
      </c>
      <c r="E25">
        <v>867904</v>
      </c>
    </row>
    <row r="26" spans="1:5" x14ac:dyDescent="0.3">
      <c r="A26" s="1" t="s">
        <v>29</v>
      </c>
      <c r="B26">
        <v>450192</v>
      </c>
      <c r="C26">
        <v>434755</v>
      </c>
      <c r="D26">
        <v>1656446</v>
      </c>
      <c r="E26">
        <v>1691000</v>
      </c>
    </row>
    <row r="27" spans="1:5" x14ac:dyDescent="0.3">
      <c r="A27" s="1" t="s">
        <v>30</v>
      </c>
      <c r="B27">
        <v>1037774</v>
      </c>
      <c r="C27">
        <v>1113789</v>
      </c>
      <c r="D27">
        <v>877464</v>
      </c>
      <c r="E27">
        <v>990837</v>
      </c>
    </row>
    <row r="28" spans="1:5" x14ac:dyDescent="0.3">
      <c r="A28" s="1" t="s">
        <v>31</v>
      </c>
      <c r="B28">
        <v>2351213</v>
      </c>
      <c r="C28">
        <v>2358482</v>
      </c>
      <c r="D28">
        <v>1098384</v>
      </c>
      <c r="E28">
        <v>1121488</v>
      </c>
    </row>
    <row r="29" spans="1:5" x14ac:dyDescent="0.3">
      <c r="A29" s="1" t="s">
        <v>32</v>
      </c>
      <c r="B29">
        <v>2613354</v>
      </c>
      <c r="C29">
        <v>2837241</v>
      </c>
      <c r="D29">
        <v>431144</v>
      </c>
      <c r="E29">
        <v>434113</v>
      </c>
    </row>
    <row r="30" spans="1:5" x14ac:dyDescent="0.3">
      <c r="A30" s="1" t="s">
        <v>33</v>
      </c>
      <c r="B30">
        <v>1859691</v>
      </c>
      <c r="C30">
        <v>1844250</v>
      </c>
      <c r="D30">
        <v>1460134</v>
      </c>
      <c r="E30">
        <v>1585258</v>
      </c>
    </row>
    <row r="31" spans="1:5" x14ac:dyDescent="0.3">
      <c r="A31" s="1" t="s">
        <v>34</v>
      </c>
      <c r="B31">
        <v>2478386</v>
      </c>
      <c r="C31">
        <v>2562144</v>
      </c>
      <c r="D31">
        <v>30035</v>
      </c>
      <c r="E31">
        <v>29396</v>
      </c>
    </row>
    <row r="32" spans="1:5" x14ac:dyDescent="0.3">
      <c r="A32" s="1" t="s">
        <v>35</v>
      </c>
      <c r="B32">
        <v>1938122</v>
      </c>
      <c r="C32">
        <v>1816647</v>
      </c>
      <c r="D32">
        <v>1602356</v>
      </c>
      <c r="E32">
        <v>1875221</v>
      </c>
    </row>
    <row r="33" spans="1:5" x14ac:dyDescent="0.3">
      <c r="A33" s="1" t="s">
        <v>36</v>
      </c>
      <c r="B33">
        <v>992523</v>
      </c>
      <c r="C33">
        <v>1028501</v>
      </c>
      <c r="D33">
        <v>1995446</v>
      </c>
      <c r="E33">
        <v>1860524</v>
      </c>
    </row>
    <row r="34" spans="1:5" x14ac:dyDescent="0.3">
      <c r="A34" s="1" t="s">
        <v>37</v>
      </c>
      <c r="B34">
        <v>2966291</v>
      </c>
      <c r="C34">
        <v>2889963</v>
      </c>
      <c r="D34">
        <v>462453</v>
      </c>
      <c r="E34">
        <v>486354</v>
      </c>
    </row>
    <row r="35" spans="1:5" x14ac:dyDescent="0.3">
      <c r="A35" s="1" t="s">
        <v>38</v>
      </c>
      <c r="B35">
        <v>76648</v>
      </c>
      <c r="C35">
        <v>81385</v>
      </c>
      <c r="D35">
        <v>1374708</v>
      </c>
      <c r="E35">
        <v>1379567</v>
      </c>
    </row>
    <row r="36" spans="1:5" x14ac:dyDescent="0.3">
      <c r="A36" s="1" t="s">
        <v>39</v>
      </c>
      <c r="B36">
        <v>2574432</v>
      </c>
      <c r="C36">
        <v>2409710</v>
      </c>
      <c r="D36">
        <v>987486</v>
      </c>
      <c r="E36">
        <v>999043</v>
      </c>
    </row>
    <row r="37" spans="1:5" x14ac:dyDescent="0.3">
      <c r="A37" s="1" t="s">
        <v>40</v>
      </c>
      <c r="B37">
        <v>1778590</v>
      </c>
      <c r="C37">
        <v>1874844</v>
      </c>
      <c r="D37">
        <v>111191</v>
      </c>
      <c r="E37">
        <v>117846</v>
      </c>
    </row>
    <row r="38" spans="1:5" x14ac:dyDescent="0.3">
      <c r="A38" s="1" t="s">
        <v>41</v>
      </c>
      <c r="B38">
        <v>1506541</v>
      </c>
      <c r="C38">
        <v>1414887</v>
      </c>
      <c r="D38">
        <v>1216612</v>
      </c>
      <c r="E38">
        <v>1166775</v>
      </c>
    </row>
    <row r="39" spans="1:5" x14ac:dyDescent="0.3">
      <c r="A39" s="1" t="s">
        <v>42</v>
      </c>
      <c r="B39">
        <v>1598886</v>
      </c>
      <c r="C39">
        <v>1687917</v>
      </c>
      <c r="D39">
        <v>449788</v>
      </c>
      <c r="E39">
        <v>427615</v>
      </c>
    </row>
    <row r="40" spans="1:5" x14ac:dyDescent="0.3">
      <c r="A40" s="1" t="s">
        <v>43</v>
      </c>
      <c r="B40">
        <v>548989</v>
      </c>
      <c r="C40">
        <v>514636</v>
      </c>
      <c r="D40">
        <v>2770344</v>
      </c>
      <c r="E40">
        <v>3187897</v>
      </c>
    </row>
    <row r="41" spans="1:5" x14ac:dyDescent="0.3">
      <c r="A41" s="1" t="s">
        <v>44</v>
      </c>
      <c r="B41">
        <v>1175198</v>
      </c>
      <c r="C41">
        <v>1095440</v>
      </c>
      <c r="D41">
        <v>2657174</v>
      </c>
      <c r="E41">
        <v>2491947</v>
      </c>
    </row>
    <row r="42" spans="1:5" x14ac:dyDescent="0.3">
      <c r="A42" s="1" t="s">
        <v>45</v>
      </c>
      <c r="B42">
        <v>2115336</v>
      </c>
      <c r="C42">
        <v>2202769</v>
      </c>
      <c r="D42">
        <v>15339</v>
      </c>
      <c r="E42">
        <v>14652</v>
      </c>
    </row>
    <row r="43" spans="1:5" x14ac:dyDescent="0.3">
      <c r="A43" s="1" t="s">
        <v>46</v>
      </c>
      <c r="B43">
        <v>2346640</v>
      </c>
      <c r="C43">
        <v>2197559</v>
      </c>
      <c r="D43">
        <v>373470</v>
      </c>
      <c r="E43">
        <v>353365</v>
      </c>
    </row>
    <row r="44" spans="1:5" x14ac:dyDescent="0.3">
      <c r="A44" s="1" t="s">
        <v>47</v>
      </c>
      <c r="B44">
        <v>2548438</v>
      </c>
      <c r="C44">
        <v>2577213</v>
      </c>
      <c r="D44">
        <v>37986</v>
      </c>
      <c r="E44">
        <v>37766</v>
      </c>
    </row>
    <row r="45" spans="1:5" x14ac:dyDescent="0.3">
      <c r="A45" s="1" t="s">
        <v>48</v>
      </c>
      <c r="B45">
        <v>835495</v>
      </c>
      <c r="C45">
        <v>837746</v>
      </c>
      <c r="D45">
        <v>1106177</v>
      </c>
      <c r="E45">
        <v>917781</v>
      </c>
    </row>
    <row r="46" spans="1:5" x14ac:dyDescent="0.3">
      <c r="A46" s="1" t="s">
        <v>49</v>
      </c>
      <c r="B46">
        <v>1187448</v>
      </c>
      <c r="C46">
        <v>1070426</v>
      </c>
      <c r="D46">
        <v>1504608</v>
      </c>
      <c r="E46">
        <v>1756990</v>
      </c>
    </row>
    <row r="47" spans="1:5" x14ac:dyDescent="0.3">
      <c r="A47" s="1" t="s">
        <v>50</v>
      </c>
      <c r="B47">
        <v>140026</v>
      </c>
      <c r="C47">
        <v>146354</v>
      </c>
      <c r="D47">
        <v>2759991</v>
      </c>
      <c r="E47">
        <v>2742120</v>
      </c>
    </row>
    <row r="48" spans="1:5" x14ac:dyDescent="0.3">
      <c r="A48" s="1" t="s">
        <v>51</v>
      </c>
      <c r="B48">
        <v>1198765</v>
      </c>
      <c r="C48">
        <v>1304945</v>
      </c>
      <c r="D48">
        <v>2786493</v>
      </c>
      <c r="E48">
        <v>2602643</v>
      </c>
    </row>
    <row r="49" spans="1:5" x14ac:dyDescent="0.3">
      <c r="A49" s="1" t="s">
        <v>52</v>
      </c>
      <c r="B49">
        <v>2619776</v>
      </c>
      <c r="C49">
        <v>2749623</v>
      </c>
      <c r="D49">
        <v>2888215</v>
      </c>
      <c r="E49">
        <v>2800174</v>
      </c>
    </row>
    <row r="50" spans="1:5" x14ac:dyDescent="0.3">
      <c r="A50" s="1" t="s">
        <v>53</v>
      </c>
      <c r="B50">
        <v>248398</v>
      </c>
      <c r="C50">
        <v>268511</v>
      </c>
      <c r="D50">
        <v>3110853</v>
      </c>
      <c r="E50">
        <v>2986411</v>
      </c>
    </row>
    <row r="51" spans="1:5" x14ac:dyDescent="0.3">
      <c r="A51" s="1" t="s">
        <v>54</v>
      </c>
      <c r="B51">
        <v>2494207</v>
      </c>
      <c r="C51">
        <v>2625207</v>
      </c>
      <c r="D51">
        <v>1796293</v>
      </c>
      <c r="E51">
        <v>1853602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30FAF-250A-4AFC-9880-892B128CB543}">
  <dimension ref="A1:T58"/>
  <sheetViews>
    <sheetView tabSelected="1" topLeftCell="A34" workbookViewId="0">
      <selection activeCell="A56" sqref="A56:E58"/>
    </sheetView>
  </sheetViews>
  <sheetFormatPr defaultRowHeight="14.4" x14ac:dyDescent="0.3"/>
  <cols>
    <col min="1" max="5" width="10.77734375" bestFit="1" customWidth="1"/>
    <col min="6" max="7" width="8.88671875" customWidth="1"/>
    <col min="9" max="9" width="13.6640625" customWidth="1"/>
  </cols>
  <sheetData>
    <row r="1" spans="1:20" x14ac:dyDescent="0.3">
      <c r="A1" t="s">
        <v>0</v>
      </c>
      <c r="B1" t="s">
        <v>87</v>
      </c>
      <c r="C1" t="s">
        <v>88</v>
      </c>
      <c r="D1" t="s">
        <v>89</v>
      </c>
      <c r="E1" t="s">
        <v>90</v>
      </c>
      <c r="F1" t="s">
        <v>93</v>
      </c>
      <c r="G1" t="s">
        <v>91</v>
      </c>
      <c r="H1" t="s">
        <v>92</v>
      </c>
      <c r="I1" t="s">
        <v>86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98</v>
      </c>
    </row>
    <row r="2" spans="1:20" x14ac:dyDescent="0.3">
      <c r="A2" s="1" t="s">
        <v>16</v>
      </c>
      <c r="B2">
        <v>3997724</v>
      </c>
      <c r="C2">
        <v>3690756</v>
      </c>
      <c r="D2">
        <v>4339393</v>
      </c>
      <c r="E2">
        <v>4639643</v>
      </c>
      <c r="F2">
        <f>ROUNDDOWN(kraina8[[#This Row],[2014]]/kraina8[[#This Row],[2013]],4)</f>
        <v>1.1677999999999999</v>
      </c>
      <c r="G2">
        <f>kraina8[[#This Row],[K2013]]+kraina8[[#This Row],[M2013]]</f>
        <v>7688480</v>
      </c>
      <c r="H2">
        <f>kraina8[[#This Row],[K2014]]+kraina8[[#This Row],[M2014]]</f>
        <v>8979036</v>
      </c>
      <c r="I2" s="1">
        <f>IF(kraina8[[#This Row],[2014]]&gt;2*$G2,kraina8[[#This Row],[2014]],ROUNDDOWN(kraina8[[#This Row],[2014]]*$F2,0))</f>
        <v>10485718</v>
      </c>
      <c r="J2" s="1">
        <f>IF(kraina8[[#This Row],[2015]]&gt;2*$G2,kraina8[[#This Row],[2015]],ROUNDDOWN(kraina8[[#This Row],[2015]]*$F2,0))</f>
        <v>12245221</v>
      </c>
      <c r="K2" s="1">
        <f>IF(kraina8[[#This Row],[2016]]&gt;2*$G2,kraina8[[#This Row],[2016]],ROUNDDOWN(kraina8[[#This Row],[2016]]*$F2,0))</f>
        <v>14299969</v>
      </c>
      <c r="L2" s="1">
        <f>IF(kraina8[[#This Row],[2017]]&gt;2*$G2,kraina8[[#This Row],[2017]],ROUNDDOWN(kraina8[[#This Row],[2017]]*$F2,0))</f>
        <v>16699503</v>
      </c>
      <c r="M2" s="1">
        <f>IF(kraina8[[#This Row],[2018]]&gt;2*$G2,kraina8[[#This Row],[2018]],ROUNDDOWN(kraina8[[#This Row],[2018]]*$F2,0))</f>
        <v>16699503</v>
      </c>
      <c r="N2" s="1">
        <f>IF(kraina8[[#This Row],[2019]]&gt;2*$G2,kraina8[[#This Row],[2019]],ROUNDDOWN(kraina8[[#This Row],[2019]]*$F2,0))</f>
        <v>16699503</v>
      </c>
      <c r="O2" s="1">
        <f>IF(kraina8[[#This Row],[2020]]&gt;2*$G2,kraina8[[#This Row],[2020]],ROUNDDOWN(kraina8[[#This Row],[2020]]*$F2,0))</f>
        <v>16699503</v>
      </c>
      <c r="P2" s="1">
        <f>IF(kraina8[[#This Row],[2021]]&gt;2*$G2,kraina8[[#This Row],[2021]],ROUNDDOWN(kraina8[[#This Row],[2021]]*$F2,0))</f>
        <v>16699503</v>
      </c>
      <c r="Q2" s="1">
        <f>IF(kraina8[[#This Row],[2022]]&gt;2*$G2,kraina8[[#This Row],[2022]],ROUNDDOWN(kraina8[[#This Row],[2022]]*$F2,0))</f>
        <v>16699503</v>
      </c>
      <c r="R2" s="1">
        <f>IF(kraina8[[#This Row],[2023]]&gt;2*$G2,kraina8[[#This Row],[2023]],ROUNDDOWN(kraina8[[#This Row],[2023]]*$F2,0))</f>
        <v>16699503</v>
      </c>
      <c r="S2" s="1">
        <f>IF(kraina8[[#This Row],[2024]]&gt;2*$G2,kraina8[[#This Row],[2024]],ROUNDDOWN(kraina8[[#This Row],[2024]]*$F2,0))</f>
        <v>16699503</v>
      </c>
      <c r="T2" s="1">
        <f>IF(kraina8[[#This Row],[2025]]&gt;2*kraina8[[#This Row],[2013]],1,0)</f>
        <v>1</v>
      </c>
    </row>
    <row r="3" spans="1:20" x14ac:dyDescent="0.3">
      <c r="A3" s="1" t="s">
        <v>52</v>
      </c>
      <c r="B3">
        <v>2619776</v>
      </c>
      <c r="C3">
        <v>2749623</v>
      </c>
      <c r="D3">
        <v>2888215</v>
      </c>
      <c r="E3">
        <v>2800174</v>
      </c>
      <c r="F3">
        <f>ROUNDDOWN(kraina8[[#This Row],[2014]]/kraina8[[#This Row],[2013]],4)</f>
        <v>1.0593999999999999</v>
      </c>
      <c r="G3">
        <f>kraina8[[#This Row],[K2013]]+kraina8[[#This Row],[M2013]]</f>
        <v>5369399</v>
      </c>
      <c r="H3">
        <f>kraina8[[#This Row],[K2014]]+kraina8[[#This Row],[M2014]]</f>
        <v>5688389</v>
      </c>
      <c r="I3" s="1">
        <f>IF(kraina8[[#This Row],[2014]]&gt;2*$G3,kraina8[[#This Row],[2014]],ROUNDDOWN(kraina8[[#This Row],[2014]]*$F3,0))</f>
        <v>6026279</v>
      </c>
      <c r="J3" s="1">
        <f>IF(kraina8[[#This Row],[2015]]&gt;2*$G3,kraina8[[#This Row],[2015]],ROUNDDOWN(kraina8[[#This Row],[2015]]*$F3,0))</f>
        <v>6384239</v>
      </c>
      <c r="K3" s="1">
        <f>IF(kraina8[[#This Row],[2016]]&gt;2*$G3,kraina8[[#This Row],[2016]],ROUNDDOWN(kraina8[[#This Row],[2016]]*$F3,0))</f>
        <v>6763462</v>
      </c>
      <c r="L3" s="1">
        <f>IF(kraina8[[#This Row],[2017]]&gt;2*$G3,kraina8[[#This Row],[2017]],ROUNDDOWN(kraina8[[#This Row],[2017]]*$F3,0))</f>
        <v>7165211</v>
      </c>
      <c r="M3" s="1">
        <f>IF(kraina8[[#This Row],[2018]]&gt;2*$G3,kraina8[[#This Row],[2018]],ROUNDDOWN(kraina8[[#This Row],[2018]]*$F3,0))</f>
        <v>7590824</v>
      </c>
      <c r="N3" s="1">
        <f>IF(kraina8[[#This Row],[2019]]&gt;2*$G3,kraina8[[#This Row],[2019]],ROUNDDOWN(kraina8[[#This Row],[2019]]*$F3,0))</f>
        <v>8041718</v>
      </c>
      <c r="O3" s="1">
        <f>IF(kraina8[[#This Row],[2020]]&gt;2*$G3,kraina8[[#This Row],[2020]],ROUNDDOWN(kraina8[[#This Row],[2020]]*$F3,0))</f>
        <v>8519396</v>
      </c>
      <c r="P3" s="1">
        <f>IF(kraina8[[#This Row],[2021]]&gt;2*$G3,kraina8[[#This Row],[2021]],ROUNDDOWN(kraina8[[#This Row],[2021]]*$F3,0))</f>
        <v>9025448</v>
      </c>
      <c r="Q3" s="1">
        <f>IF(kraina8[[#This Row],[2022]]&gt;2*$G3,kraina8[[#This Row],[2022]],ROUNDDOWN(kraina8[[#This Row],[2022]]*$F3,0))</f>
        <v>9561559</v>
      </c>
      <c r="R3" s="1">
        <f>IF(kraina8[[#This Row],[2023]]&gt;2*$G3,kraina8[[#This Row],[2023]],ROUNDDOWN(kraina8[[#This Row],[2023]]*$F3,0))</f>
        <v>10129515</v>
      </c>
      <c r="S3" s="1">
        <f>IF(kraina8[[#This Row],[2024]]&gt;2*$G3,kraina8[[#This Row],[2024]],ROUNDDOWN(kraina8[[#This Row],[2024]]*$F3,0))</f>
        <v>10731208</v>
      </c>
      <c r="T3" s="1">
        <f>IF(kraina8[[#This Row],[2025]]&gt;2*kraina8[[#This Row],[2013]],1,0)</f>
        <v>0</v>
      </c>
    </row>
    <row r="4" spans="1:20" x14ac:dyDescent="0.3">
      <c r="A4" s="1" t="s">
        <v>10</v>
      </c>
      <c r="B4">
        <v>1846928</v>
      </c>
      <c r="C4">
        <v>1851433</v>
      </c>
      <c r="D4">
        <v>2125113</v>
      </c>
      <c r="E4">
        <v>2028635</v>
      </c>
      <c r="F4">
        <f>ROUNDDOWN(kraina8[[#This Row],[2014]]/kraina8[[#This Row],[2013]],4)</f>
        <v>1.1231</v>
      </c>
      <c r="G4">
        <f>kraina8[[#This Row],[K2013]]+kraina8[[#This Row],[M2013]]</f>
        <v>3698361</v>
      </c>
      <c r="H4">
        <f>kraina8[[#This Row],[K2014]]+kraina8[[#This Row],[M2014]]</f>
        <v>4153748</v>
      </c>
      <c r="I4" s="1">
        <f>IF(kraina8[[#This Row],[2014]]&gt;2*$G4,kraina8[[#This Row],[2014]],ROUNDDOWN(kraina8[[#This Row],[2014]]*$F4,0))</f>
        <v>4665074</v>
      </c>
      <c r="J4" s="1">
        <f>IF(kraina8[[#This Row],[2015]]&gt;2*$G4,kraina8[[#This Row],[2015]],ROUNDDOWN(kraina8[[#This Row],[2015]]*$F4,0))</f>
        <v>5239344</v>
      </c>
      <c r="K4" s="1">
        <f>IF(kraina8[[#This Row],[2016]]&gt;2*$G4,kraina8[[#This Row],[2016]],ROUNDDOWN(kraina8[[#This Row],[2016]]*$F4,0))</f>
        <v>5884307</v>
      </c>
      <c r="L4" s="1">
        <f>IF(kraina8[[#This Row],[2017]]&gt;2*$G4,kraina8[[#This Row],[2017]],ROUNDDOWN(kraina8[[#This Row],[2017]]*$F4,0))</f>
        <v>6608665</v>
      </c>
      <c r="M4" s="1">
        <f>IF(kraina8[[#This Row],[2018]]&gt;2*$G4,kraina8[[#This Row],[2018]],ROUNDDOWN(kraina8[[#This Row],[2018]]*$F4,0))</f>
        <v>7422191</v>
      </c>
      <c r="N4" s="1">
        <f>IF(kraina8[[#This Row],[2019]]&gt;2*$G4,kraina8[[#This Row],[2019]],ROUNDDOWN(kraina8[[#This Row],[2019]]*$F4,0))</f>
        <v>7422191</v>
      </c>
      <c r="O4" s="1">
        <f>IF(kraina8[[#This Row],[2020]]&gt;2*$G4,kraina8[[#This Row],[2020]],ROUNDDOWN(kraina8[[#This Row],[2020]]*$F4,0))</f>
        <v>7422191</v>
      </c>
      <c r="P4" s="1">
        <f>IF(kraina8[[#This Row],[2021]]&gt;2*$G4,kraina8[[#This Row],[2021]],ROUNDDOWN(kraina8[[#This Row],[2021]]*$F4,0))</f>
        <v>7422191</v>
      </c>
      <c r="Q4" s="1">
        <f>IF(kraina8[[#This Row],[2022]]&gt;2*$G4,kraina8[[#This Row],[2022]],ROUNDDOWN(kraina8[[#This Row],[2022]]*$F4,0))</f>
        <v>7422191</v>
      </c>
      <c r="R4" s="1">
        <f>IF(kraina8[[#This Row],[2023]]&gt;2*$G4,kraina8[[#This Row],[2023]],ROUNDDOWN(kraina8[[#This Row],[2023]]*$F4,0))</f>
        <v>7422191</v>
      </c>
      <c r="S4" s="1">
        <f>IF(kraina8[[#This Row],[2024]]&gt;2*$G4,kraina8[[#This Row],[2024]],ROUNDDOWN(kraina8[[#This Row],[2024]]*$F4,0))</f>
        <v>7422191</v>
      </c>
      <c r="T4" s="1">
        <f>IF(kraina8[[#This Row],[2025]]&gt;2*kraina8[[#This Row],[2013]],1,0)</f>
        <v>1</v>
      </c>
    </row>
    <row r="5" spans="1:20" x14ac:dyDescent="0.3">
      <c r="A5" s="1" t="s">
        <v>36</v>
      </c>
      <c r="B5">
        <v>992523</v>
      </c>
      <c r="C5">
        <v>1028501</v>
      </c>
      <c r="D5">
        <v>1995446</v>
      </c>
      <c r="E5">
        <v>1860524</v>
      </c>
      <c r="F5">
        <f>ROUNDDOWN(kraina8[[#This Row],[2014]]/kraina8[[#This Row],[2013]],4)</f>
        <v>1.9078999999999999</v>
      </c>
      <c r="G5">
        <f>kraina8[[#This Row],[K2013]]+kraina8[[#This Row],[M2013]]</f>
        <v>2021024</v>
      </c>
      <c r="H5">
        <f>kraina8[[#This Row],[K2014]]+kraina8[[#This Row],[M2014]]</f>
        <v>3855970</v>
      </c>
      <c r="I5" s="1">
        <f>IF(kraina8[[#This Row],[2014]]&gt;2*$G5,kraina8[[#This Row],[2014]],ROUNDDOWN(kraina8[[#This Row],[2014]]*$F5,0))</f>
        <v>7356805</v>
      </c>
      <c r="J5" s="1">
        <f>IF(kraina8[[#This Row],[2015]]&gt;2*$G5,kraina8[[#This Row],[2015]],ROUNDDOWN(kraina8[[#This Row],[2015]]*$F5,0))</f>
        <v>7356805</v>
      </c>
      <c r="K5" s="1">
        <f>IF(kraina8[[#This Row],[2016]]&gt;2*$G5,kraina8[[#This Row],[2016]],ROUNDDOWN(kraina8[[#This Row],[2016]]*$F5,0))</f>
        <v>7356805</v>
      </c>
      <c r="L5" s="1">
        <f>IF(kraina8[[#This Row],[2017]]&gt;2*$G5,kraina8[[#This Row],[2017]],ROUNDDOWN(kraina8[[#This Row],[2017]]*$F5,0))</f>
        <v>7356805</v>
      </c>
      <c r="M5" s="1">
        <f>IF(kraina8[[#This Row],[2018]]&gt;2*$G5,kraina8[[#This Row],[2018]],ROUNDDOWN(kraina8[[#This Row],[2018]]*$F5,0))</f>
        <v>7356805</v>
      </c>
      <c r="N5" s="1">
        <f>IF(kraina8[[#This Row],[2019]]&gt;2*$G5,kraina8[[#This Row],[2019]],ROUNDDOWN(kraina8[[#This Row],[2019]]*$F5,0))</f>
        <v>7356805</v>
      </c>
      <c r="O5" s="1">
        <f>IF(kraina8[[#This Row],[2020]]&gt;2*$G5,kraina8[[#This Row],[2020]],ROUNDDOWN(kraina8[[#This Row],[2020]]*$F5,0))</f>
        <v>7356805</v>
      </c>
      <c r="P5" s="1">
        <f>IF(kraina8[[#This Row],[2021]]&gt;2*$G5,kraina8[[#This Row],[2021]],ROUNDDOWN(kraina8[[#This Row],[2021]]*$F5,0))</f>
        <v>7356805</v>
      </c>
      <c r="Q5" s="1">
        <f>IF(kraina8[[#This Row],[2022]]&gt;2*$G5,kraina8[[#This Row],[2022]],ROUNDDOWN(kraina8[[#This Row],[2022]]*$F5,0))</f>
        <v>7356805</v>
      </c>
      <c r="R5" s="1">
        <f>IF(kraina8[[#This Row],[2023]]&gt;2*$G5,kraina8[[#This Row],[2023]],ROUNDDOWN(kraina8[[#This Row],[2023]]*$F5,0))</f>
        <v>7356805</v>
      </c>
      <c r="S5" s="1">
        <f>IF(kraina8[[#This Row],[2024]]&gt;2*$G5,kraina8[[#This Row],[2024]],ROUNDDOWN(kraina8[[#This Row],[2024]]*$F5,0))</f>
        <v>7356805</v>
      </c>
      <c r="T5" s="1">
        <f>IF(kraina8[[#This Row],[2025]]&gt;2*kraina8[[#This Row],[2013]],1,0)</f>
        <v>1</v>
      </c>
    </row>
    <row r="6" spans="1:20" x14ac:dyDescent="0.3">
      <c r="A6" s="1" t="s">
        <v>20</v>
      </c>
      <c r="B6">
        <v>1367212</v>
      </c>
      <c r="C6">
        <v>1361389</v>
      </c>
      <c r="D6">
        <v>1572320</v>
      </c>
      <c r="E6">
        <v>1836258</v>
      </c>
      <c r="F6">
        <f>ROUNDDOWN(kraina8[[#This Row],[2014]]/kraina8[[#This Row],[2013]],4)</f>
        <v>1.2492000000000001</v>
      </c>
      <c r="G6">
        <f>kraina8[[#This Row],[K2013]]+kraina8[[#This Row],[M2013]]</f>
        <v>2728601</v>
      </c>
      <c r="H6">
        <f>kraina8[[#This Row],[K2014]]+kraina8[[#This Row],[M2014]]</f>
        <v>3408578</v>
      </c>
      <c r="I6" s="1">
        <f>IF(kraina8[[#This Row],[2014]]&gt;2*$G6,kraina8[[#This Row],[2014]],ROUNDDOWN(kraina8[[#This Row],[2014]]*$F6,0))</f>
        <v>4257995</v>
      </c>
      <c r="J6" s="1">
        <f>IF(kraina8[[#This Row],[2015]]&gt;2*$G6,kraina8[[#This Row],[2015]],ROUNDDOWN(kraina8[[#This Row],[2015]]*$F6,0))</f>
        <v>5319087</v>
      </c>
      <c r="K6" s="1">
        <f>IF(kraina8[[#This Row],[2016]]&gt;2*$G6,kraina8[[#This Row],[2016]],ROUNDDOWN(kraina8[[#This Row],[2016]]*$F6,0))</f>
        <v>6644603</v>
      </c>
      <c r="L6" s="1">
        <f>IF(kraina8[[#This Row],[2017]]&gt;2*$G6,kraina8[[#This Row],[2017]],ROUNDDOWN(kraina8[[#This Row],[2017]]*$F6,0))</f>
        <v>6644603</v>
      </c>
      <c r="M6" s="1">
        <f>IF(kraina8[[#This Row],[2018]]&gt;2*$G6,kraina8[[#This Row],[2018]],ROUNDDOWN(kraina8[[#This Row],[2018]]*$F6,0))</f>
        <v>6644603</v>
      </c>
      <c r="N6" s="1">
        <f>IF(kraina8[[#This Row],[2019]]&gt;2*$G6,kraina8[[#This Row],[2019]],ROUNDDOWN(kraina8[[#This Row],[2019]]*$F6,0))</f>
        <v>6644603</v>
      </c>
      <c r="O6" s="1">
        <f>IF(kraina8[[#This Row],[2020]]&gt;2*$G6,kraina8[[#This Row],[2020]],ROUNDDOWN(kraina8[[#This Row],[2020]]*$F6,0))</f>
        <v>6644603</v>
      </c>
      <c r="P6" s="1">
        <f>IF(kraina8[[#This Row],[2021]]&gt;2*$G6,kraina8[[#This Row],[2021]],ROUNDDOWN(kraina8[[#This Row],[2021]]*$F6,0))</f>
        <v>6644603</v>
      </c>
      <c r="Q6" s="1">
        <f>IF(kraina8[[#This Row],[2022]]&gt;2*$G6,kraina8[[#This Row],[2022]],ROUNDDOWN(kraina8[[#This Row],[2022]]*$F6,0))</f>
        <v>6644603</v>
      </c>
      <c r="R6" s="1">
        <f>IF(kraina8[[#This Row],[2023]]&gt;2*$G6,kraina8[[#This Row],[2023]],ROUNDDOWN(kraina8[[#This Row],[2023]]*$F6,0))</f>
        <v>6644603</v>
      </c>
      <c r="S6" s="1">
        <f>IF(kraina8[[#This Row],[2024]]&gt;2*$G6,kraina8[[#This Row],[2024]],ROUNDDOWN(kraina8[[#This Row],[2024]]*$F6,0))</f>
        <v>6644603</v>
      </c>
      <c r="T6" s="1">
        <f>IF(kraina8[[#This Row],[2025]]&gt;2*kraina8[[#This Row],[2013]],1,0)</f>
        <v>1</v>
      </c>
    </row>
    <row r="7" spans="1:20" x14ac:dyDescent="0.3">
      <c r="A7" s="1" t="s">
        <v>53</v>
      </c>
      <c r="B7">
        <v>248398</v>
      </c>
      <c r="C7">
        <v>268511</v>
      </c>
      <c r="D7">
        <v>3110853</v>
      </c>
      <c r="E7">
        <v>2986411</v>
      </c>
      <c r="F7">
        <f>ROUNDDOWN(kraina8[[#This Row],[2014]]/kraina8[[#This Row],[2013]],4)</f>
        <v>11.7956</v>
      </c>
      <c r="G7">
        <f>kraina8[[#This Row],[K2013]]+kraina8[[#This Row],[M2013]]</f>
        <v>516909</v>
      </c>
      <c r="H7">
        <f>kraina8[[#This Row],[K2014]]+kraina8[[#This Row],[M2014]]</f>
        <v>6097264</v>
      </c>
      <c r="I7" s="1">
        <f>IF(kraina8[[#This Row],[2014]]&gt;2*$G7,kraina8[[#This Row],[2014]],ROUNDDOWN(kraina8[[#This Row],[2014]]*$F7,0))</f>
        <v>6097264</v>
      </c>
      <c r="J7" s="1">
        <f>IF(kraina8[[#This Row],[2015]]&gt;2*$G7,kraina8[[#This Row],[2015]],ROUNDDOWN(kraina8[[#This Row],[2015]]*$F7,0))</f>
        <v>6097264</v>
      </c>
      <c r="K7" s="1">
        <f>IF(kraina8[[#This Row],[2016]]&gt;2*$G7,kraina8[[#This Row],[2016]],ROUNDDOWN(kraina8[[#This Row],[2016]]*$F7,0))</f>
        <v>6097264</v>
      </c>
      <c r="L7" s="1">
        <f>IF(kraina8[[#This Row],[2017]]&gt;2*$G7,kraina8[[#This Row],[2017]],ROUNDDOWN(kraina8[[#This Row],[2017]]*$F7,0))</f>
        <v>6097264</v>
      </c>
      <c r="M7" s="1">
        <f>IF(kraina8[[#This Row],[2018]]&gt;2*$G7,kraina8[[#This Row],[2018]],ROUNDDOWN(kraina8[[#This Row],[2018]]*$F7,0))</f>
        <v>6097264</v>
      </c>
      <c r="N7" s="1">
        <f>IF(kraina8[[#This Row],[2019]]&gt;2*$G7,kraina8[[#This Row],[2019]],ROUNDDOWN(kraina8[[#This Row],[2019]]*$F7,0))</f>
        <v>6097264</v>
      </c>
      <c r="O7" s="1">
        <f>IF(kraina8[[#This Row],[2020]]&gt;2*$G7,kraina8[[#This Row],[2020]],ROUNDDOWN(kraina8[[#This Row],[2020]]*$F7,0))</f>
        <v>6097264</v>
      </c>
      <c r="P7" s="1">
        <f>IF(kraina8[[#This Row],[2021]]&gt;2*$G7,kraina8[[#This Row],[2021]],ROUNDDOWN(kraina8[[#This Row],[2021]]*$F7,0))</f>
        <v>6097264</v>
      </c>
      <c r="Q7" s="1">
        <f>IF(kraina8[[#This Row],[2022]]&gt;2*$G7,kraina8[[#This Row],[2022]],ROUNDDOWN(kraina8[[#This Row],[2022]]*$F7,0))</f>
        <v>6097264</v>
      </c>
      <c r="R7" s="1">
        <f>IF(kraina8[[#This Row],[2023]]&gt;2*$G7,kraina8[[#This Row],[2023]],ROUNDDOWN(kraina8[[#This Row],[2023]]*$F7,0))</f>
        <v>6097264</v>
      </c>
      <c r="S7" s="1">
        <f>IF(kraina8[[#This Row],[2024]]&gt;2*$G7,kraina8[[#This Row],[2024]],ROUNDDOWN(kraina8[[#This Row],[2024]]*$F7,0))</f>
        <v>6097264</v>
      </c>
      <c r="T7" s="1">
        <f>IF(kraina8[[#This Row],[2025]]&gt;2*kraina8[[#This Row],[2013]],1,0)</f>
        <v>1</v>
      </c>
    </row>
    <row r="8" spans="1:20" x14ac:dyDescent="0.3">
      <c r="A8" s="1" t="s">
        <v>43</v>
      </c>
      <c r="B8">
        <v>548989</v>
      </c>
      <c r="C8">
        <v>514636</v>
      </c>
      <c r="D8">
        <v>2770344</v>
      </c>
      <c r="E8">
        <v>3187897</v>
      </c>
      <c r="F8">
        <f>ROUNDDOWN(kraina8[[#This Row],[2014]]/kraina8[[#This Row],[2013]],4)</f>
        <v>5.6017999999999999</v>
      </c>
      <c r="G8">
        <f>kraina8[[#This Row],[K2013]]+kraina8[[#This Row],[M2013]]</f>
        <v>1063625</v>
      </c>
      <c r="H8">
        <f>kraina8[[#This Row],[K2014]]+kraina8[[#This Row],[M2014]]</f>
        <v>5958241</v>
      </c>
      <c r="I8" s="1">
        <f>IF(kraina8[[#This Row],[2014]]&gt;2*$G8,kraina8[[#This Row],[2014]],ROUNDDOWN(kraina8[[#This Row],[2014]]*$F8,0))</f>
        <v>5958241</v>
      </c>
      <c r="J8" s="1">
        <f>IF(kraina8[[#This Row],[2015]]&gt;2*$G8,kraina8[[#This Row],[2015]],ROUNDDOWN(kraina8[[#This Row],[2015]]*$F8,0))</f>
        <v>5958241</v>
      </c>
      <c r="K8" s="1">
        <f>IF(kraina8[[#This Row],[2016]]&gt;2*$G8,kraina8[[#This Row],[2016]],ROUNDDOWN(kraina8[[#This Row],[2016]]*$F8,0))</f>
        <v>5958241</v>
      </c>
      <c r="L8" s="1">
        <f>IF(kraina8[[#This Row],[2017]]&gt;2*$G8,kraina8[[#This Row],[2017]],ROUNDDOWN(kraina8[[#This Row],[2017]]*$F8,0))</f>
        <v>5958241</v>
      </c>
      <c r="M8" s="1">
        <f>IF(kraina8[[#This Row],[2018]]&gt;2*$G8,kraina8[[#This Row],[2018]],ROUNDDOWN(kraina8[[#This Row],[2018]]*$F8,0))</f>
        <v>5958241</v>
      </c>
      <c r="N8" s="1">
        <f>IF(kraina8[[#This Row],[2019]]&gt;2*$G8,kraina8[[#This Row],[2019]],ROUNDDOWN(kraina8[[#This Row],[2019]]*$F8,0))</f>
        <v>5958241</v>
      </c>
      <c r="O8" s="1">
        <f>IF(kraina8[[#This Row],[2020]]&gt;2*$G8,kraina8[[#This Row],[2020]],ROUNDDOWN(kraina8[[#This Row],[2020]]*$F8,0))</f>
        <v>5958241</v>
      </c>
      <c r="P8" s="1">
        <f>IF(kraina8[[#This Row],[2021]]&gt;2*$G8,kraina8[[#This Row],[2021]],ROUNDDOWN(kraina8[[#This Row],[2021]]*$F8,0))</f>
        <v>5958241</v>
      </c>
      <c r="Q8" s="1">
        <f>IF(kraina8[[#This Row],[2022]]&gt;2*$G8,kraina8[[#This Row],[2022]],ROUNDDOWN(kraina8[[#This Row],[2022]]*$F8,0))</f>
        <v>5958241</v>
      </c>
      <c r="R8" s="1">
        <f>IF(kraina8[[#This Row],[2023]]&gt;2*$G8,kraina8[[#This Row],[2023]],ROUNDDOWN(kraina8[[#This Row],[2023]]*$F8,0))</f>
        <v>5958241</v>
      </c>
      <c r="S8" s="1">
        <f>IF(kraina8[[#This Row],[2024]]&gt;2*$G8,kraina8[[#This Row],[2024]],ROUNDDOWN(kraina8[[#This Row],[2024]]*$F8,0))</f>
        <v>5958241</v>
      </c>
      <c r="T8" s="1">
        <f>IF(kraina8[[#This Row],[2025]]&gt;2*kraina8[[#This Row],[2013]],1,0)</f>
        <v>1</v>
      </c>
    </row>
    <row r="9" spans="1:20" x14ac:dyDescent="0.3">
      <c r="A9" s="1" t="s">
        <v>5</v>
      </c>
      <c r="B9">
        <v>1415007</v>
      </c>
      <c r="C9">
        <v>1397195</v>
      </c>
      <c r="D9">
        <v>1499070</v>
      </c>
      <c r="E9">
        <v>1481105</v>
      </c>
      <c r="F9">
        <f>ROUNDDOWN(kraina8[[#This Row],[2014]]/kraina8[[#This Row],[2013]],4)</f>
        <v>1.0597000000000001</v>
      </c>
      <c r="G9">
        <f>kraina8[[#This Row],[K2013]]+kraina8[[#This Row],[M2013]]</f>
        <v>2812202</v>
      </c>
      <c r="H9">
        <f>kraina8[[#This Row],[K2014]]+kraina8[[#This Row],[M2014]]</f>
        <v>2980175</v>
      </c>
      <c r="I9" s="1">
        <f>IF(kraina8[[#This Row],[2014]]&gt;2*$G9,kraina8[[#This Row],[2014]],ROUNDDOWN(kraina8[[#This Row],[2014]]*$F9,0))</f>
        <v>3158091</v>
      </c>
      <c r="J9" s="1">
        <f>IF(kraina8[[#This Row],[2015]]&gt;2*$G9,kraina8[[#This Row],[2015]],ROUNDDOWN(kraina8[[#This Row],[2015]]*$F9,0))</f>
        <v>3346629</v>
      </c>
      <c r="K9" s="1">
        <f>IF(kraina8[[#This Row],[2016]]&gt;2*$G9,kraina8[[#This Row],[2016]],ROUNDDOWN(kraina8[[#This Row],[2016]]*$F9,0))</f>
        <v>3546422</v>
      </c>
      <c r="L9" s="1">
        <f>IF(kraina8[[#This Row],[2017]]&gt;2*$G9,kraina8[[#This Row],[2017]],ROUNDDOWN(kraina8[[#This Row],[2017]]*$F9,0))</f>
        <v>3758143</v>
      </c>
      <c r="M9" s="1">
        <f>IF(kraina8[[#This Row],[2018]]&gt;2*$G9,kraina8[[#This Row],[2018]],ROUNDDOWN(kraina8[[#This Row],[2018]]*$F9,0))</f>
        <v>3982504</v>
      </c>
      <c r="N9" s="1">
        <f>IF(kraina8[[#This Row],[2019]]&gt;2*$G9,kraina8[[#This Row],[2019]],ROUNDDOWN(kraina8[[#This Row],[2019]]*$F9,0))</f>
        <v>4220259</v>
      </c>
      <c r="O9" s="1">
        <f>IF(kraina8[[#This Row],[2020]]&gt;2*$G9,kraina8[[#This Row],[2020]],ROUNDDOWN(kraina8[[#This Row],[2020]]*$F9,0))</f>
        <v>4472208</v>
      </c>
      <c r="P9" s="1">
        <f>IF(kraina8[[#This Row],[2021]]&gt;2*$G9,kraina8[[#This Row],[2021]],ROUNDDOWN(kraina8[[#This Row],[2021]]*$F9,0))</f>
        <v>4739198</v>
      </c>
      <c r="Q9" s="1">
        <f>IF(kraina8[[#This Row],[2022]]&gt;2*$G9,kraina8[[#This Row],[2022]],ROUNDDOWN(kraina8[[#This Row],[2022]]*$F9,0))</f>
        <v>5022128</v>
      </c>
      <c r="R9" s="1">
        <f>IF(kraina8[[#This Row],[2023]]&gt;2*$G9,kraina8[[#This Row],[2023]],ROUNDDOWN(kraina8[[#This Row],[2023]]*$F9,0))</f>
        <v>5321949</v>
      </c>
      <c r="S9" s="1">
        <f>IF(kraina8[[#This Row],[2024]]&gt;2*$G9,kraina8[[#This Row],[2024]],ROUNDDOWN(kraina8[[#This Row],[2024]]*$F9,0))</f>
        <v>5639669</v>
      </c>
      <c r="T9" s="1">
        <f>IF(kraina8[[#This Row],[2025]]&gt;2*kraina8[[#This Row],[2013]],1,0)</f>
        <v>1</v>
      </c>
    </row>
    <row r="10" spans="1:20" x14ac:dyDescent="0.3">
      <c r="A10" s="1" t="s">
        <v>26</v>
      </c>
      <c r="B10">
        <v>685438</v>
      </c>
      <c r="C10">
        <v>749124</v>
      </c>
      <c r="D10">
        <v>2697677</v>
      </c>
      <c r="E10">
        <v>2821550</v>
      </c>
      <c r="F10">
        <f>ROUNDDOWN(kraina8[[#This Row],[2014]]/kraina8[[#This Row],[2013]],4)</f>
        <v>3.8473000000000002</v>
      </c>
      <c r="G10">
        <f>kraina8[[#This Row],[K2013]]+kraina8[[#This Row],[M2013]]</f>
        <v>1434562</v>
      </c>
      <c r="H10">
        <f>kraina8[[#This Row],[K2014]]+kraina8[[#This Row],[M2014]]</f>
        <v>5519227</v>
      </c>
      <c r="I10" s="1">
        <f>IF(kraina8[[#This Row],[2014]]&gt;2*$G10,kraina8[[#This Row],[2014]],ROUNDDOWN(kraina8[[#This Row],[2014]]*$F10,0))</f>
        <v>5519227</v>
      </c>
      <c r="J10" s="1">
        <f>IF(kraina8[[#This Row],[2015]]&gt;2*$G10,kraina8[[#This Row],[2015]],ROUNDDOWN(kraina8[[#This Row],[2015]]*$F10,0))</f>
        <v>5519227</v>
      </c>
      <c r="K10" s="1">
        <f>IF(kraina8[[#This Row],[2016]]&gt;2*$G10,kraina8[[#This Row],[2016]],ROUNDDOWN(kraina8[[#This Row],[2016]]*$F10,0))</f>
        <v>5519227</v>
      </c>
      <c r="L10" s="1">
        <f>IF(kraina8[[#This Row],[2017]]&gt;2*$G10,kraina8[[#This Row],[2017]],ROUNDDOWN(kraina8[[#This Row],[2017]]*$F10,0))</f>
        <v>5519227</v>
      </c>
      <c r="M10" s="1">
        <f>IF(kraina8[[#This Row],[2018]]&gt;2*$G10,kraina8[[#This Row],[2018]],ROUNDDOWN(kraina8[[#This Row],[2018]]*$F10,0))</f>
        <v>5519227</v>
      </c>
      <c r="N10" s="1">
        <f>IF(kraina8[[#This Row],[2019]]&gt;2*$G10,kraina8[[#This Row],[2019]],ROUNDDOWN(kraina8[[#This Row],[2019]]*$F10,0))</f>
        <v>5519227</v>
      </c>
      <c r="O10" s="1">
        <f>IF(kraina8[[#This Row],[2020]]&gt;2*$G10,kraina8[[#This Row],[2020]],ROUNDDOWN(kraina8[[#This Row],[2020]]*$F10,0))</f>
        <v>5519227</v>
      </c>
      <c r="P10" s="1">
        <f>IF(kraina8[[#This Row],[2021]]&gt;2*$G10,kraina8[[#This Row],[2021]],ROUNDDOWN(kraina8[[#This Row],[2021]]*$F10,0))</f>
        <v>5519227</v>
      </c>
      <c r="Q10" s="1">
        <f>IF(kraina8[[#This Row],[2022]]&gt;2*$G10,kraina8[[#This Row],[2022]],ROUNDDOWN(kraina8[[#This Row],[2022]]*$F10,0))</f>
        <v>5519227</v>
      </c>
      <c r="R10" s="1">
        <f>IF(kraina8[[#This Row],[2023]]&gt;2*$G10,kraina8[[#This Row],[2023]],ROUNDDOWN(kraina8[[#This Row],[2023]]*$F10,0))</f>
        <v>5519227</v>
      </c>
      <c r="S10" s="1">
        <f>IF(kraina8[[#This Row],[2024]]&gt;2*$G10,kraina8[[#This Row],[2024]],ROUNDDOWN(kraina8[[#This Row],[2024]]*$F10,0))</f>
        <v>5519227</v>
      </c>
      <c r="T10" s="1">
        <f>IF(kraina8[[#This Row],[2025]]&gt;2*kraina8[[#This Row],[2013]],1,0)</f>
        <v>1</v>
      </c>
    </row>
    <row r="11" spans="1:20" x14ac:dyDescent="0.3">
      <c r="A11" s="1" t="s">
        <v>50</v>
      </c>
      <c r="B11">
        <v>140026</v>
      </c>
      <c r="C11">
        <v>146354</v>
      </c>
      <c r="D11">
        <v>2759991</v>
      </c>
      <c r="E11">
        <v>2742120</v>
      </c>
      <c r="F11">
        <f>ROUNDDOWN(kraina8[[#This Row],[2014]]/kraina8[[#This Row],[2013]],4)</f>
        <v>19.212599999999998</v>
      </c>
      <c r="G11">
        <f>kraina8[[#This Row],[K2013]]+kraina8[[#This Row],[M2013]]</f>
        <v>286380</v>
      </c>
      <c r="H11">
        <f>kraina8[[#This Row],[K2014]]+kraina8[[#This Row],[M2014]]</f>
        <v>5502111</v>
      </c>
      <c r="I11" s="1">
        <f>IF(kraina8[[#This Row],[2014]]&gt;2*$G11,kraina8[[#This Row],[2014]],ROUNDDOWN(kraina8[[#This Row],[2014]]*$F11,0))</f>
        <v>5502111</v>
      </c>
      <c r="J11" s="1">
        <f>IF(kraina8[[#This Row],[2015]]&gt;2*$G11,kraina8[[#This Row],[2015]],ROUNDDOWN(kraina8[[#This Row],[2015]]*$F11,0))</f>
        <v>5502111</v>
      </c>
      <c r="K11" s="1">
        <f>IF(kraina8[[#This Row],[2016]]&gt;2*$G11,kraina8[[#This Row],[2016]],ROUNDDOWN(kraina8[[#This Row],[2016]]*$F11,0))</f>
        <v>5502111</v>
      </c>
      <c r="L11" s="1">
        <f>IF(kraina8[[#This Row],[2017]]&gt;2*$G11,kraina8[[#This Row],[2017]],ROUNDDOWN(kraina8[[#This Row],[2017]]*$F11,0))</f>
        <v>5502111</v>
      </c>
      <c r="M11" s="1">
        <f>IF(kraina8[[#This Row],[2018]]&gt;2*$G11,kraina8[[#This Row],[2018]],ROUNDDOWN(kraina8[[#This Row],[2018]]*$F11,0))</f>
        <v>5502111</v>
      </c>
      <c r="N11" s="1">
        <f>IF(kraina8[[#This Row],[2019]]&gt;2*$G11,kraina8[[#This Row],[2019]],ROUNDDOWN(kraina8[[#This Row],[2019]]*$F11,0))</f>
        <v>5502111</v>
      </c>
      <c r="O11" s="1">
        <f>IF(kraina8[[#This Row],[2020]]&gt;2*$G11,kraina8[[#This Row],[2020]],ROUNDDOWN(kraina8[[#This Row],[2020]]*$F11,0))</f>
        <v>5502111</v>
      </c>
      <c r="P11" s="1">
        <f>IF(kraina8[[#This Row],[2021]]&gt;2*$G11,kraina8[[#This Row],[2021]],ROUNDDOWN(kraina8[[#This Row],[2021]]*$F11,0))</f>
        <v>5502111</v>
      </c>
      <c r="Q11" s="1">
        <f>IF(kraina8[[#This Row],[2022]]&gt;2*$G11,kraina8[[#This Row],[2022]],ROUNDDOWN(kraina8[[#This Row],[2022]]*$F11,0))</f>
        <v>5502111</v>
      </c>
      <c r="R11" s="1">
        <f>IF(kraina8[[#This Row],[2023]]&gt;2*$G11,kraina8[[#This Row],[2023]],ROUNDDOWN(kraina8[[#This Row],[2023]]*$F11,0))</f>
        <v>5502111</v>
      </c>
      <c r="S11" s="1">
        <f>IF(kraina8[[#This Row],[2024]]&gt;2*$G11,kraina8[[#This Row],[2024]],ROUNDDOWN(kraina8[[#This Row],[2024]]*$F11,0))</f>
        <v>5502111</v>
      </c>
      <c r="T11" s="1">
        <f>IF(kraina8[[#This Row],[2025]]&gt;2*kraina8[[#This Row],[2013]],1,0)</f>
        <v>1</v>
      </c>
    </row>
    <row r="12" spans="1:20" x14ac:dyDescent="0.3">
      <c r="A12" s="1" t="s">
        <v>51</v>
      </c>
      <c r="B12">
        <v>1198765</v>
      </c>
      <c r="C12">
        <v>1304945</v>
      </c>
      <c r="D12">
        <v>2786493</v>
      </c>
      <c r="E12">
        <v>2602643</v>
      </c>
      <c r="F12">
        <f>ROUNDDOWN(kraina8[[#This Row],[2014]]/kraina8[[#This Row],[2013]],4)</f>
        <v>2.1524000000000001</v>
      </c>
      <c r="G12">
        <f>kraina8[[#This Row],[K2013]]+kraina8[[#This Row],[M2013]]</f>
        <v>2503710</v>
      </c>
      <c r="H12">
        <f>kraina8[[#This Row],[K2014]]+kraina8[[#This Row],[M2014]]</f>
        <v>5389136</v>
      </c>
      <c r="I12" s="1">
        <f>IF(kraina8[[#This Row],[2014]]&gt;2*$G12,kraina8[[#This Row],[2014]],ROUNDDOWN(kraina8[[#This Row],[2014]]*$F12,0))</f>
        <v>5389136</v>
      </c>
      <c r="J12" s="1">
        <f>IF(kraina8[[#This Row],[2015]]&gt;2*$G12,kraina8[[#This Row],[2015]],ROUNDDOWN(kraina8[[#This Row],[2015]]*$F12,0))</f>
        <v>5389136</v>
      </c>
      <c r="K12" s="1">
        <f>IF(kraina8[[#This Row],[2016]]&gt;2*$G12,kraina8[[#This Row],[2016]],ROUNDDOWN(kraina8[[#This Row],[2016]]*$F12,0))</f>
        <v>5389136</v>
      </c>
      <c r="L12" s="1">
        <f>IF(kraina8[[#This Row],[2017]]&gt;2*$G12,kraina8[[#This Row],[2017]],ROUNDDOWN(kraina8[[#This Row],[2017]]*$F12,0))</f>
        <v>5389136</v>
      </c>
      <c r="M12" s="1">
        <f>IF(kraina8[[#This Row],[2018]]&gt;2*$G12,kraina8[[#This Row],[2018]],ROUNDDOWN(kraina8[[#This Row],[2018]]*$F12,0))</f>
        <v>5389136</v>
      </c>
      <c r="N12" s="1">
        <f>IF(kraina8[[#This Row],[2019]]&gt;2*$G12,kraina8[[#This Row],[2019]],ROUNDDOWN(kraina8[[#This Row],[2019]]*$F12,0))</f>
        <v>5389136</v>
      </c>
      <c r="O12" s="1">
        <f>IF(kraina8[[#This Row],[2020]]&gt;2*$G12,kraina8[[#This Row],[2020]],ROUNDDOWN(kraina8[[#This Row],[2020]]*$F12,0))</f>
        <v>5389136</v>
      </c>
      <c r="P12" s="1">
        <f>IF(kraina8[[#This Row],[2021]]&gt;2*$G12,kraina8[[#This Row],[2021]],ROUNDDOWN(kraina8[[#This Row],[2021]]*$F12,0))</f>
        <v>5389136</v>
      </c>
      <c r="Q12" s="1">
        <f>IF(kraina8[[#This Row],[2022]]&gt;2*$G12,kraina8[[#This Row],[2022]],ROUNDDOWN(kraina8[[#This Row],[2022]]*$F12,0))</f>
        <v>5389136</v>
      </c>
      <c r="R12" s="1">
        <f>IF(kraina8[[#This Row],[2023]]&gt;2*$G12,kraina8[[#This Row],[2023]],ROUNDDOWN(kraina8[[#This Row],[2023]]*$F12,0))</f>
        <v>5389136</v>
      </c>
      <c r="S12" s="1">
        <f>IF(kraina8[[#This Row],[2024]]&gt;2*$G12,kraina8[[#This Row],[2024]],ROUNDDOWN(kraina8[[#This Row],[2024]]*$F12,0))</f>
        <v>5389136</v>
      </c>
      <c r="T12" s="1">
        <f>IF(kraina8[[#This Row],[2025]]&gt;2*kraina8[[#This Row],[2013]],1,0)</f>
        <v>1</v>
      </c>
    </row>
    <row r="13" spans="1:20" x14ac:dyDescent="0.3">
      <c r="A13" s="1" t="s">
        <v>44</v>
      </c>
      <c r="B13">
        <v>1175198</v>
      </c>
      <c r="C13">
        <v>1095440</v>
      </c>
      <c r="D13">
        <v>2657174</v>
      </c>
      <c r="E13">
        <v>2491947</v>
      </c>
      <c r="F13">
        <f>ROUNDDOWN(kraina8[[#This Row],[2014]]/kraina8[[#This Row],[2013]],4)</f>
        <v>2.2675999999999998</v>
      </c>
      <c r="G13">
        <f>kraina8[[#This Row],[K2013]]+kraina8[[#This Row],[M2013]]</f>
        <v>2270638</v>
      </c>
      <c r="H13">
        <f>kraina8[[#This Row],[K2014]]+kraina8[[#This Row],[M2014]]</f>
        <v>5149121</v>
      </c>
      <c r="I13" s="1">
        <f>IF(kraina8[[#This Row],[2014]]&gt;2*$G13,kraina8[[#This Row],[2014]],ROUNDDOWN(kraina8[[#This Row],[2014]]*$F13,0))</f>
        <v>5149121</v>
      </c>
      <c r="J13" s="1">
        <f>IF(kraina8[[#This Row],[2015]]&gt;2*$G13,kraina8[[#This Row],[2015]],ROUNDDOWN(kraina8[[#This Row],[2015]]*$F13,0))</f>
        <v>5149121</v>
      </c>
      <c r="K13" s="1">
        <f>IF(kraina8[[#This Row],[2016]]&gt;2*$G13,kraina8[[#This Row],[2016]],ROUNDDOWN(kraina8[[#This Row],[2016]]*$F13,0))</f>
        <v>5149121</v>
      </c>
      <c r="L13" s="1">
        <f>IF(kraina8[[#This Row],[2017]]&gt;2*$G13,kraina8[[#This Row],[2017]],ROUNDDOWN(kraina8[[#This Row],[2017]]*$F13,0))</f>
        <v>5149121</v>
      </c>
      <c r="M13" s="1">
        <f>IF(kraina8[[#This Row],[2018]]&gt;2*$G13,kraina8[[#This Row],[2018]],ROUNDDOWN(kraina8[[#This Row],[2018]]*$F13,0))</f>
        <v>5149121</v>
      </c>
      <c r="N13" s="1">
        <f>IF(kraina8[[#This Row],[2019]]&gt;2*$G13,kraina8[[#This Row],[2019]],ROUNDDOWN(kraina8[[#This Row],[2019]]*$F13,0))</f>
        <v>5149121</v>
      </c>
      <c r="O13" s="1">
        <f>IF(kraina8[[#This Row],[2020]]&gt;2*$G13,kraina8[[#This Row],[2020]],ROUNDDOWN(kraina8[[#This Row],[2020]]*$F13,0))</f>
        <v>5149121</v>
      </c>
      <c r="P13" s="1">
        <f>IF(kraina8[[#This Row],[2021]]&gt;2*$G13,kraina8[[#This Row],[2021]],ROUNDDOWN(kraina8[[#This Row],[2021]]*$F13,0))</f>
        <v>5149121</v>
      </c>
      <c r="Q13" s="1">
        <f>IF(kraina8[[#This Row],[2022]]&gt;2*$G13,kraina8[[#This Row],[2022]],ROUNDDOWN(kraina8[[#This Row],[2022]]*$F13,0))</f>
        <v>5149121</v>
      </c>
      <c r="R13" s="1">
        <f>IF(kraina8[[#This Row],[2023]]&gt;2*$G13,kraina8[[#This Row],[2023]],ROUNDDOWN(kraina8[[#This Row],[2023]]*$F13,0))</f>
        <v>5149121</v>
      </c>
      <c r="S13" s="1">
        <f>IF(kraina8[[#This Row],[2024]]&gt;2*$G13,kraina8[[#This Row],[2024]],ROUNDDOWN(kraina8[[#This Row],[2024]]*$F13,0))</f>
        <v>5149121</v>
      </c>
      <c r="T13" s="1">
        <f>IF(kraina8[[#This Row],[2025]]&gt;2*kraina8[[#This Row],[2013]],1,0)</f>
        <v>1</v>
      </c>
    </row>
    <row r="14" spans="1:20" x14ac:dyDescent="0.3">
      <c r="A14" s="1" t="s">
        <v>49</v>
      </c>
      <c r="B14">
        <v>1187448</v>
      </c>
      <c r="C14">
        <v>1070426</v>
      </c>
      <c r="D14">
        <v>1504608</v>
      </c>
      <c r="E14">
        <v>1756990</v>
      </c>
      <c r="F14">
        <f>ROUNDDOWN(kraina8[[#This Row],[2014]]/kraina8[[#This Row],[2013]],4)</f>
        <v>1.4444999999999999</v>
      </c>
      <c r="G14">
        <f>kraina8[[#This Row],[K2013]]+kraina8[[#This Row],[M2013]]</f>
        <v>2257874</v>
      </c>
      <c r="H14">
        <f>kraina8[[#This Row],[K2014]]+kraina8[[#This Row],[M2014]]</f>
        <v>3261598</v>
      </c>
      <c r="I14" s="1">
        <f>IF(kraina8[[#This Row],[2014]]&gt;2*$G14,kraina8[[#This Row],[2014]],ROUNDDOWN(kraina8[[#This Row],[2014]]*$F14,0))</f>
        <v>4711378</v>
      </c>
      <c r="J14" s="1">
        <f>IF(kraina8[[#This Row],[2015]]&gt;2*$G14,kraina8[[#This Row],[2015]],ROUNDDOWN(kraina8[[#This Row],[2015]]*$F14,0))</f>
        <v>4711378</v>
      </c>
      <c r="K14" s="1">
        <f>IF(kraina8[[#This Row],[2016]]&gt;2*$G14,kraina8[[#This Row],[2016]],ROUNDDOWN(kraina8[[#This Row],[2016]]*$F14,0))</f>
        <v>4711378</v>
      </c>
      <c r="L14" s="1">
        <f>IF(kraina8[[#This Row],[2017]]&gt;2*$G14,kraina8[[#This Row],[2017]],ROUNDDOWN(kraina8[[#This Row],[2017]]*$F14,0))</f>
        <v>4711378</v>
      </c>
      <c r="M14" s="1">
        <f>IF(kraina8[[#This Row],[2018]]&gt;2*$G14,kraina8[[#This Row],[2018]],ROUNDDOWN(kraina8[[#This Row],[2018]]*$F14,0))</f>
        <v>4711378</v>
      </c>
      <c r="N14" s="1">
        <f>IF(kraina8[[#This Row],[2019]]&gt;2*$G14,kraina8[[#This Row],[2019]],ROUNDDOWN(kraina8[[#This Row],[2019]]*$F14,0))</f>
        <v>4711378</v>
      </c>
      <c r="O14" s="1">
        <f>IF(kraina8[[#This Row],[2020]]&gt;2*$G14,kraina8[[#This Row],[2020]],ROUNDDOWN(kraina8[[#This Row],[2020]]*$F14,0))</f>
        <v>4711378</v>
      </c>
      <c r="P14" s="1">
        <f>IF(kraina8[[#This Row],[2021]]&gt;2*$G14,kraina8[[#This Row],[2021]],ROUNDDOWN(kraina8[[#This Row],[2021]]*$F14,0))</f>
        <v>4711378</v>
      </c>
      <c r="Q14" s="1">
        <f>IF(kraina8[[#This Row],[2022]]&gt;2*$G14,kraina8[[#This Row],[2022]],ROUNDDOWN(kraina8[[#This Row],[2022]]*$F14,0))</f>
        <v>4711378</v>
      </c>
      <c r="R14" s="1">
        <f>IF(kraina8[[#This Row],[2023]]&gt;2*$G14,kraina8[[#This Row],[2023]],ROUNDDOWN(kraina8[[#This Row],[2023]]*$F14,0))</f>
        <v>4711378</v>
      </c>
      <c r="S14" s="1">
        <f>IF(kraina8[[#This Row],[2024]]&gt;2*$G14,kraina8[[#This Row],[2024]],ROUNDDOWN(kraina8[[#This Row],[2024]]*$F14,0))</f>
        <v>4711378</v>
      </c>
      <c r="T14" s="1">
        <f>IF(kraina8[[#This Row],[2025]]&gt;2*kraina8[[#This Row],[2013]],1,0)</f>
        <v>1</v>
      </c>
    </row>
    <row r="15" spans="1:20" x14ac:dyDescent="0.3">
      <c r="A15" s="1" t="s">
        <v>17</v>
      </c>
      <c r="B15">
        <v>996113</v>
      </c>
      <c r="C15">
        <v>964279</v>
      </c>
      <c r="D15">
        <v>1012487</v>
      </c>
      <c r="E15">
        <v>1128940</v>
      </c>
      <c r="F15">
        <f>ROUNDDOWN(kraina8[[#This Row],[2014]]/kraina8[[#This Row],[2013]],4)</f>
        <v>1.0923</v>
      </c>
      <c r="G15">
        <f>kraina8[[#This Row],[K2013]]+kraina8[[#This Row],[M2013]]</f>
        <v>1960392</v>
      </c>
      <c r="H15">
        <f>kraina8[[#This Row],[K2014]]+kraina8[[#This Row],[M2014]]</f>
        <v>2141427</v>
      </c>
      <c r="I15" s="1">
        <f>IF(kraina8[[#This Row],[2014]]&gt;2*$G15,kraina8[[#This Row],[2014]],ROUNDDOWN(kraina8[[#This Row],[2014]]*$F15,0))</f>
        <v>2339080</v>
      </c>
      <c r="J15" s="1">
        <f>IF(kraina8[[#This Row],[2015]]&gt;2*$G15,kraina8[[#This Row],[2015]],ROUNDDOWN(kraina8[[#This Row],[2015]]*$F15,0))</f>
        <v>2554977</v>
      </c>
      <c r="K15" s="1">
        <f>IF(kraina8[[#This Row],[2016]]&gt;2*$G15,kraina8[[#This Row],[2016]],ROUNDDOWN(kraina8[[#This Row],[2016]]*$F15,0))</f>
        <v>2790801</v>
      </c>
      <c r="L15" s="1">
        <f>IF(kraina8[[#This Row],[2017]]&gt;2*$G15,kraina8[[#This Row],[2017]],ROUNDDOWN(kraina8[[#This Row],[2017]]*$F15,0))</f>
        <v>3048391</v>
      </c>
      <c r="M15" s="1">
        <f>IF(kraina8[[#This Row],[2018]]&gt;2*$G15,kraina8[[#This Row],[2018]],ROUNDDOWN(kraina8[[#This Row],[2018]]*$F15,0))</f>
        <v>3329757</v>
      </c>
      <c r="N15" s="1">
        <f>IF(kraina8[[#This Row],[2019]]&gt;2*$G15,kraina8[[#This Row],[2019]],ROUNDDOWN(kraina8[[#This Row],[2019]]*$F15,0))</f>
        <v>3637093</v>
      </c>
      <c r="O15" s="1">
        <f>IF(kraina8[[#This Row],[2020]]&gt;2*$G15,kraina8[[#This Row],[2020]],ROUNDDOWN(kraina8[[#This Row],[2020]]*$F15,0))</f>
        <v>3972796</v>
      </c>
      <c r="P15" s="1">
        <f>IF(kraina8[[#This Row],[2021]]&gt;2*$G15,kraina8[[#This Row],[2021]],ROUNDDOWN(kraina8[[#This Row],[2021]]*$F15,0))</f>
        <v>3972796</v>
      </c>
      <c r="Q15" s="1">
        <f>IF(kraina8[[#This Row],[2022]]&gt;2*$G15,kraina8[[#This Row],[2022]],ROUNDDOWN(kraina8[[#This Row],[2022]]*$F15,0))</f>
        <v>3972796</v>
      </c>
      <c r="R15" s="1">
        <f>IF(kraina8[[#This Row],[2023]]&gt;2*$G15,kraina8[[#This Row],[2023]],ROUNDDOWN(kraina8[[#This Row],[2023]]*$F15,0))</f>
        <v>3972796</v>
      </c>
      <c r="S15" s="1">
        <f>IF(kraina8[[#This Row],[2024]]&gt;2*$G15,kraina8[[#This Row],[2024]],ROUNDDOWN(kraina8[[#This Row],[2024]]*$F15,0))</f>
        <v>3972796</v>
      </c>
      <c r="T15" s="1">
        <f>IF(kraina8[[#This Row],[2025]]&gt;2*kraina8[[#This Row],[2013]],1,0)</f>
        <v>1</v>
      </c>
    </row>
    <row r="16" spans="1:20" x14ac:dyDescent="0.3">
      <c r="A16" s="1" t="s">
        <v>48</v>
      </c>
      <c r="B16">
        <v>835495</v>
      </c>
      <c r="C16">
        <v>837746</v>
      </c>
      <c r="D16">
        <v>1106177</v>
      </c>
      <c r="E16">
        <v>917781</v>
      </c>
      <c r="F16">
        <f>ROUNDDOWN(kraina8[[#This Row],[2014]]/kraina8[[#This Row],[2013]],4)</f>
        <v>1.2096</v>
      </c>
      <c r="G16">
        <f>kraina8[[#This Row],[K2013]]+kraina8[[#This Row],[M2013]]</f>
        <v>1673241</v>
      </c>
      <c r="H16">
        <f>kraina8[[#This Row],[K2014]]+kraina8[[#This Row],[M2014]]</f>
        <v>2023958</v>
      </c>
      <c r="I16" s="1">
        <f>IF(kraina8[[#This Row],[2014]]&gt;2*$G16,kraina8[[#This Row],[2014]],ROUNDDOWN(kraina8[[#This Row],[2014]]*$F16,0))</f>
        <v>2448179</v>
      </c>
      <c r="J16" s="1">
        <f>IF(kraina8[[#This Row],[2015]]&gt;2*$G16,kraina8[[#This Row],[2015]],ROUNDDOWN(kraina8[[#This Row],[2015]]*$F16,0))</f>
        <v>2961317</v>
      </c>
      <c r="K16" s="1">
        <f>IF(kraina8[[#This Row],[2016]]&gt;2*$G16,kraina8[[#This Row],[2016]],ROUNDDOWN(kraina8[[#This Row],[2016]]*$F16,0))</f>
        <v>3582009</v>
      </c>
      <c r="L16" s="1">
        <f>IF(kraina8[[#This Row],[2017]]&gt;2*$G16,kraina8[[#This Row],[2017]],ROUNDDOWN(kraina8[[#This Row],[2017]]*$F16,0))</f>
        <v>3582009</v>
      </c>
      <c r="M16" s="1">
        <f>IF(kraina8[[#This Row],[2018]]&gt;2*$G16,kraina8[[#This Row],[2018]],ROUNDDOWN(kraina8[[#This Row],[2018]]*$F16,0))</f>
        <v>3582009</v>
      </c>
      <c r="N16" s="1">
        <f>IF(kraina8[[#This Row],[2019]]&gt;2*$G16,kraina8[[#This Row],[2019]],ROUNDDOWN(kraina8[[#This Row],[2019]]*$F16,0))</f>
        <v>3582009</v>
      </c>
      <c r="O16" s="1">
        <f>IF(kraina8[[#This Row],[2020]]&gt;2*$G16,kraina8[[#This Row],[2020]],ROUNDDOWN(kraina8[[#This Row],[2020]]*$F16,0))</f>
        <v>3582009</v>
      </c>
      <c r="P16" s="1">
        <f>IF(kraina8[[#This Row],[2021]]&gt;2*$G16,kraina8[[#This Row],[2021]],ROUNDDOWN(kraina8[[#This Row],[2021]]*$F16,0))</f>
        <v>3582009</v>
      </c>
      <c r="Q16" s="1">
        <f>IF(kraina8[[#This Row],[2022]]&gt;2*$G16,kraina8[[#This Row],[2022]],ROUNDDOWN(kraina8[[#This Row],[2022]]*$F16,0))</f>
        <v>3582009</v>
      </c>
      <c r="R16" s="1">
        <f>IF(kraina8[[#This Row],[2023]]&gt;2*$G16,kraina8[[#This Row],[2023]],ROUNDDOWN(kraina8[[#This Row],[2023]]*$F16,0))</f>
        <v>3582009</v>
      </c>
      <c r="S16" s="1">
        <f>IF(kraina8[[#This Row],[2024]]&gt;2*$G16,kraina8[[#This Row],[2024]],ROUNDDOWN(kraina8[[#This Row],[2024]]*$F16,0))</f>
        <v>3582009</v>
      </c>
      <c r="T16" s="1">
        <f>IF(kraina8[[#This Row],[2025]]&gt;2*kraina8[[#This Row],[2013]],1,0)</f>
        <v>1</v>
      </c>
    </row>
    <row r="17" spans="1:20" x14ac:dyDescent="0.3">
      <c r="A17" s="1" t="s">
        <v>29</v>
      </c>
      <c r="B17">
        <v>450192</v>
      </c>
      <c r="C17">
        <v>434755</v>
      </c>
      <c r="D17">
        <v>1656446</v>
      </c>
      <c r="E17">
        <v>1691000</v>
      </c>
      <c r="F17">
        <f>ROUNDDOWN(kraina8[[#This Row],[2014]]/kraina8[[#This Row],[2013]],4)</f>
        <v>3.7826</v>
      </c>
      <c r="G17">
        <f>kraina8[[#This Row],[K2013]]+kraina8[[#This Row],[M2013]]</f>
        <v>884947</v>
      </c>
      <c r="H17">
        <f>kraina8[[#This Row],[K2014]]+kraina8[[#This Row],[M2014]]</f>
        <v>3347446</v>
      </c>
      <c r="I17" s="1">
        <f>IF(kraina8[[#This Row],[2014]]&gt;2*$G17,kraina8[[#This Row],[2014]],ROUNDDOWN(kraina8[[#This Row],[2014]]*$F17,0))</f>
        <v>3347446</v>
      </c>
      <c r="J17" s="1">
        <f>IF(kraina8[[#This Row],[2015]]&gt;2*$G17,kraina8[[#This Row],[2015]],ROUNDDOWN(kraina8[[#This Row],[2015]]*$F17,0))</f>
        <v>3347446</v>
      </c>
      <c r="K17" s="1">
        <f>IF(kraina8[[#This Row],[2016]]&gt;2*$G17,kraina8[[#This Row],[2016]],ROUNDDOWN(kraina8[[#This Row],[2016]]*$F17,0))</f>
        <v>3347446</v>
      </c>
      <c r="L17" s="1">
        <f>IF(kraina8[[#This Row],[2017]]&gt;2*$G17,kraina8[[#This Row],[2017]],ROUNDDOWN(kraina8[[#This Row],[2017]]*$F17,0))</f>
        <v>3347446</v>
      </c>
      <c r="M17" s="1">
        <f>IF(kraina8[[#This Row],[2018]]&gt;2*$G17,kraina8[[#This Row],[2018]],ROUNDDOWN(kraina8[[#This Row],[2018]]*$F17,0))</f>
        <v>3347446</v>
      </c>
      <c r="N17" s="1">
        <f>IF(kraina8[[#This Row],[2019]]&gt;2*$G17,kraina8[[#This Row],[2019]],ROUNDDOWN(kraina8[[#This Row],[2019]]*$F17,0))</f>
        <v>3347446</v>
      </c>
      <c r="O17" s="1">
        <f>IF(kraina8[[#This Row],[2020]]&gt;2*$G17,kraina8[[#This Row],[2020]],ROUNDDOWN(kraina8[[#This Row],[2020]]*$F17,0))</f>
        <v>3347446</v>
      </c>
      <c r="P17" s="1">
        <f>IF(kraina8[[#This Row],[2021]]&gt;2*$G17,kraina8[[#This Row],[2021]],ROUNDDOWN(kraina8[[#This Row],[2021]]*$F17,0))</f>
        <v>3347446</v>
      </c>
      <c r="Q17" s="1">
        <f>IF(kraina8[[#This Row],[2022]]&gt;2*$G17,kraina8[[#This Row],[2022]],ROUNDDOWN(kraina8[[#This Row],[2022]]*$F17,0))</f>
        <v>3347446</v>
      </c>
      <c r="R17" s="1">
        <f>IF(kraina8[[#This Row],[2023]]&gt;2*$G17,kraina8[[#This Row],[2023]],ROUNDDOWN(kraina8[[#This Row],[2023]]*$F17,0))</f>
        <v>3347446</v>
      </c>
      <c r="S17" s="1">
        <f>IF(kraina8[[#This Row],[2024]]&gt;2*$G17,kraina8[[#This Row],[2024]],ROUNDDOWN(kraina8[[#This Row],[2024]]*$F17,0))</f>
        <v>3347446</v>
      </c>
      <c r="T17" s="1">
        <f>IF(kraina8[[#This Row],[2025]]&gt;2*kraina8[[#This Row],[2013]],1,0)</f>
        <v>1</v>
      </c>
    </row>
    <row r="18" spans="1:20" x14ac:dyDescent="0.3">
      <c r="A18" s="1" t="s">
        <v>28</v>
      </c>
      <c r="B18">
        <v>643177</v>
      </c>
      <c r="C18">
        <v>684187</v>
      </c>
      <c r="D18">
        <v>796213</v>
      </c>
      <c r="E18">
        <v>867904</v>
      </c>
      <c r="F18">
        <f>ROUNDDOWN(kraina8[[#This Row],[2014]]/kraina8[[#This Row],[2013]],4)</f>
        <v>1.2537</v>
      </c>
      <c r="G18">
        <f>kraina8[[#This Row],[K2013]]+kraina8[[#This Row],[M2013]]</f>
        <v>1327364</v>
      </c>
      <c r="H18">
        <f>kraina8[[#This Row],[K2014]]+kraina8[[#This Row],[M2014]]</f>
        <v>1664117</v>
      </c>
      <c r="I18" s="1">
        <f>IF(kraina8[[#This Row],[2014]]&gt;2*$G18,kraina8[[#This Row],[2014]],ROUNDDOWN(kraina8[[#This Row],[2014]]*$F18,0))</f>
        <v>2086303</v>
      </c>
      <c r="J18" s="1">
        <f>IF(kraina8[[#This Row],[2015]]&gt;2*$G18,kraina8[[#This Row],[2015]],ROUNDDOWN(kraina8[[#This Row],[2015]]*$F18,0))</f>
        <v>2615598</v>
      </c>
      <c r="K18" s="1">
        <f>IF(kraina8[[#This Row],[2016]]&gt;2*$G18,kraina8[[#This Row],[2016]],ROUNDDOWN(kraina8[[#This Row],[2016]]*$F18,0))</f>
        <v>3279175</v>
      </c>
      <c r="L18" s="1">
        <f>IF(kraina8[[#This Row],[2017]]&gt;2*$G18,kraina8[[#This Row],[2017]],ROUNDDOWN(kraina8[[#This Row],[2017]]*$F18,0))</f>
        <v>3279175</v>
      </c>
      <c r="M18" s="1">
        <f>IF(kraina8[[#This Row],[2018]]&gt;2*$G18,kraina8[[#This Row],[2018]],ROUNDDOWN(kraina8[[#This Row],[2018]]*$F18,0))</f>
        <v>3279175</v>
      </c>
      <c r="N18" s="1">
        <f>IF(kraina8[[#This Row],[2019]]&gt;2*$G18,kraina8[[#This Row],[2019]],ROUNDDOWN(kraina8[[#This Row],[2019]]*$F18,0))</f>
        <v>3279175</v>
      </c>
      <c r="O18" s="1">
        <f>IF(kraina8[[#This Row],[2020]]&gt;2*$G18,kraina8[[#This Row],[2020]],ROUNDDOWN(kraina8[[#This Row],[2020]]*$F18,0))</f>
        <v>3279175</v>
      </c>
      <c r="P18" s="1">
        <f>IF(kraina8[[#This Row],[2021]]&gt;2*$G18,kraina8[[#This Row],[2021]],ROUNDDOWN(kraina8[[#This Row],[2021]]*$F18,0))</f>
        <v>3279175</v>
      </c>
      <c r="Q18" s="1">
        <f>IF(kraina8[[#This Row],[2022]]&gt;2*$G18,kraina8[[#This Row],[2022]],ROUNDDOWN(kraina8[[#This Row],[2022]]*$F18,0))</f>
        <v>3279175</v>
      </c>
      <c r="R18" s="1">
        <f>IF(kraina8[[#This Row],[2023]]&gt;2*$G18,kraina8[[#This Row],[2023]],ROUNDDOWN(kraina8[[#This Row],[2023]]*$F18,0))</f>
        <v>3279175</v>
      </c>
      <c r="S18" s="1">
        <f>IF(kraina8[[#This Row],[2024]]&gt;2*$G18,kraina8[[#This Row],[2024]],ROUNDDOWN(kraina8[[#This Row],[2024]]*$F18,0))</f>
        <v>3279175</v>
      </c>
      <c r="T18" s="1">
        <f>IF(kraina8[[#This Row],[2025]]&gt;2*kraina8[[#This Row],[2013]],1,0)</f>
        <v>1</v>
      </c>
    </row>
    <row r="19" spans="1:20" x14ac:dyDescent="0.3">
      <c r="A19" s="1" t="s">
        <v>12</v>
      </c>
      <c r="B19">
        <v>679557</v>
      </c>
      <c r="C19">
        <v>655500</v>
      </c>
      <c r="D19">
        <v>1012012</v>
      </c>
      <c r="E19">
        <v>1067022</v>
      </c>
      <c r="F19">
        <f>ROUNDDOWN(kraina8[[#This Row],[2014]]/kraina8[[#This Row],[2013]],4)</f>
        <v>1.5571999999999999</v>
      </c>
      <c r="G19">
        <f>kraina8[[#This Row],[K2013]]+kraina8[[#This Row],[M2013]]</f>
        <v>1335057</v>
      </c>
      <c r="H19">
        <f>kraina8[[#This Row],[K2014]]+kraina8[[#This Row],[M2014]]</f>
        <v>2079034</v>
      </c>
      <c r="I19" s="1">
        <f>IF(kraina8[[#This Row],[2014]]&gt;2*$G19,kraina8[[#This Row],[2014]],ROUNDDOWN(kraina8[[#This Row],[2014]]*$F19,0))</f>
        <v>3237471</v>
      </c>
      <c r="J19" s="1">
        <f>IF(kraina8[[#This Row],[2015]]&gt;2*$G19,kraina8[[#This Row],[2015]],ROUNDDOWN(kraina8[[#This Row],[2015]]*$F19,0))</f>
        <v>3237471</v>
      </c>
      <c r="K19" s="1">
        <f>IF(kraina8[[#This Row],[2016]]&gt;2*$G19,kraina8[[#This Row],[2016]],ROUNDDOWN(kraina8[[#This Row],[2016]]*$F19,0))</f>
        <v>3237471</v>
      </c>
      <c r="L19" s="1">
        <f>IF(kraina8[[#This Row],[2017]]&gt;2*$G19,kraina8[[#This Row],[2017]],ROUNDDOWN(kraina8[[#This Row],[2017]]*$F19,0))</f>
        <v>3237471</v>
      </c>
      <c r="M19" s="1">
        <f>IF(kraina8[[#This Row],[2018]]&gt;2*$G19,kraina8[[#This Row],[2018]],ROUNDDOWN(kraina8[[#This Row],[2018]]*$F19,0))</f>
        <v>3237471</v>
      </c>
      <c r="N19" s="1">
        <f>IF(kraina8[[#This Row],[2019]]&gt;2*$G19,kraina8[[#This Row],[2019]],ROUNDDOWN(kraina8[[#This Row],[2019]]*$F19,0))</f>
        <v>3237471</v>
      </c>
      <c r="O19" s="1">
        <f>IF(kraina8[[#This Row],[2020]]&gt;2*$G19,kraina8[[#This Row],[2020]],ROUNDDOWN(kraina8[[#This Row],[2020]]*$F19,0))</f>
        <v>3237471</v>
      </c>
      <c r="P19" s="1">
        <f>IF(kraina8[[#This Row],[2021]]&gt;2*$G19,kraina8[[#This Row],[2021]],ROUNDDOWN(kraina8[[#This Row],[2021]]*$F19,0))</f>
        <v>3237471</v>
      </c>
      <c r="Q19" s="1">
        <f>IF(kraina8[[#This Row],[2022]]&gt;2*$G19,kraina8[[#This Row],[2022]],ROUNDDOWN(kraina8[[#This Row],[2022]]*$F19,0))</f>
        <v>3237471</v>
      </c>
      <c r="R19" s="1">
        <f>IF(kraina8[[#This Row],[2023]]&gt;2*$G19,kraina8[[#This Row],[2023]],ROUNDDOWN(kraina8[[#This Row],[2023]]*$F19,0))</f>
        <v>3237471</v>
      </c>
      <c r="S19" s="1">
        <f>IF(kraina8[[#This Row],[2024]]&gt;2*$G19,kraina8[[#This Row],[2024]],ROUNDDOWN(kraina8[[#This Row],[2024]]*$F19,0))</f>
        <v>3237471</v>
      </c>
      <c r="T19" s="1">
        <f>IF(kraina8[[#This Row],[2025]]&gt;2*kraina8[[#This Row],[2013]],1,0)</f>
        <v>1</v>
      </c>
    </row>
    <row r="20" spans="1:20" x14ac:dyDescent="0.3">
      <c r="A20" s="1" t="s">
        <v>7</v>
      </c>
      <c r="B20">
        <v>1165105</v>
      </c>
      <c r="C20">
        <v>1278732</v>
      </c>
      <c r="D20">
        <v>1299953</v>
      </c>
      <c r="E20">
        <v>1191621</v>
      </c>
      <c r="F20">
        <f>ROUNDDOWN(kraina8[[#This Row],[2014]]/kraina8[[#This Row],[2013]],4)</f>
        <v>1.0195000000000001</v>
      </c>
      <c r="G20">
        <f>kraina8[[#This Row],[K2013]]+kraina8[[#This Row],[M2013]]</f>
        <v>2443837</v>
      </c>
      <c r="H20">
        <f>kraina8[[#This Row],[K2014]]+kraina8[[#This Row],[M2014]]</f>
        <v>2491574</v>
      </c>
      <c r="I20" s="1">
        <f>IF(kraina8[[#This Row],[2014]]&gt;2*$G20,kraina8[[#This Row],[2014]],ROUNDDOWN(kraina8[[#This Row],[2014]]*$F20,0))</f>
        <v>2540159</v>
      </c>
      <c r="J20" s="1">
        <f>IF(kraina8[[#This Row],[2015]]&gt;2*$G20,kraina8[[#This Row],[2015]],ROUNDDOWN(kraina8[[#This Row],[2015]]*$F20,0))</f>
        <v>2589692</v>
      </c>
      <c r="K20" s="1">
        <f>IF(kraina8[[#This Row],[2016]]&gt;2*$G20,kraina8[[#This Row],[2016]],ROUNDDOWN(kraina8[[#This Row],[2016]]*$F20,0))</f>
        <v>2640190</v>
      </c>
      <c r="L20" s="1">
        <f>IF(kraina8[[#This Row],[2017]]&gt;2*$G20,kraina8[[#This Row],[2017]],ROUNDDOWN(kraina8[[#This Row],[2017]]*$F20,0))</f>
        <v>2691673</v>
      </c>
      <c r="M20" s="1">
        <f>IF(kraina8[[#This Row],[2018]]&gt;2*$G20,kraina8[[#This Row],[2018]],ROUNDDOWN(kraina8[[#This Row],[2018]]*$F20,0))</f>
        <v>2744160</v>
      </c>
      <c r="N20" s="1">
        <f>IF(kraina8[[#This Row],[2019]]&gt;2*$G20,kraina8[[#This Row],[2019]],ROUNDDOWN(kraina8[[#This Row],[2019]]*$F20,0))</f>
        <v>2797671</v>
      </c>
      <c r="O20" s="1">
        <f>IF(kraina8[[#This Row],[2020]]&gt;2*$G20,kraina8[[#This Row],[2020]],ROUNDDOWN(kraina8[[#This Row],[2020]]*$F20,0))</f>
        <v>2852225</v>
      </c>
      <c r="P20" s="1">
        <f>IF(kraina8[[#This Row],[2021]]&gt;2*$G20,kraina8[[#This Row],[2021]],ROUNDDOWN(kraina8[[#This Row],[2021]]*$F20,0))</f>
        <v>2907843</v>
      </c>
      <c r="Q20" s="1">
        <f>IF(kraina8[[#This Row],[2022]]&gt;2*$G20,kraina8[[#This Row],[2022]],ROUNDDOWN(kraina8[[#This Row],[2022]]*$F20,0))</f>
        <v>2964545</v>
      </c>
      <c r="R20" s="1">
        <f>IF(kraina8[[#This Row],[2023]]&gt;2*$G20,kraina8[[#This Row],[2023]],ROUNDDOWN(kraina8[[#This Row],[2023]]*$F20,0))</f>
        <v>3022353</v>
      </c>
      <c r="S20" s="1">
        <f>IF(kraina8[[#This Row],[2024]]&gt;2*$G20,kraina8[[#This Row],[2024]],ROUNDDOWN(kraina8[[#This Row],[2024]]*$F20,0))</f>
        <v>3081288</v>
      </c>
      <c r="T20" s="1">
        <f>IF(kraina8[[#This Row],[2025]]&gt;2*kraina8[[#This Row],[2013]],1,0)</f>
        <v>0</v>
      </c>
    </row>
    <row r="21" spans="1:20" x14ac:dyDescent="0.3">
      <c r="A21" s="1" t="s">
        <v>38</v>
      </c>
      <c r="B21">
        <v>76648</v>
      </c>
      <c r="C21">
        <v>81385</v>
      </c>
      <c r="D21">
        <v>1374708</v>
      </c>
      <c r="E21">
        <v>1379567</v>
      </c>
      <c r="F21">
        <f>ROUNDDOWN(kraina8[[#This Row],[2014]]/kraina8[[#This Row],[2013]],4)</f>
        <v>17.4284</v>
      </c>
      <c r="G21">
        <f>kraina8[[#This Row],[K2013]]+kraina8[[#This Row],[M2013]]</f>
        <v>158033</v>
      </c>
      <c r="H21">
        <f>kraina8[[#This Row],[K2014]]+kraina8[[#This Row],[M2014]]</f>
        <v>2754275</v>
      </c>
      <c r="I21" s="1">
        <f>IF(kraina8[[#This Row],[2014]]&gt;2*$G21,kraina8[[#This Row],[2014]],ROUNDDOWN(kraina8[[#This Row],[2014]]*$F21,0))</f>
        <v>2754275</v>
      </c>
      <c r="J21" s="1">
        <f>IF(kraina8[[#This Row],[2015]]&gt;2*$G21,kraina8[[#This Row],[2015]],ROUNDDOWN(kraina8[[#This Row],[2015]]*$F21,0))</f>
        <v>2754275</v>
      </c>
      <c r="K21" s="1">
        <f>IF(kraina8[[#This Row],[2016]]&gt;2*$G21,kraina8[[#This Row],[2016]],ROUNDDOWN(kraina8[[#This Row],[2016]]*$F21,0))</f>
        <v>2754275</v>
      </c>
      <c r="L21" s="1">
        <f>IF(kraina8[[#This Row],[2017]]&gt;2*$G21,kraina8[[#This Row],[2017]],ROUNDDOWN(kraina8[[#This Row],[2017]]*$F21,0))</f>
        <v>2754275</v>
      </c>
      <c r="M21" s="1">
        <f>IF(kraina8[[#This Row],[2018]]&gt;2*$G21,kraina8[[#This Row],[2018]],ROUNDDOWN(kraina8[[#This Row],[2018]]*$F21,0))</f>
        <v>2754275</v>
      </c>
      <c r="N21" s="1">
        <f>IF(kraina8[[#This Row],[2019]]&gt;2*$G21,kraina8[[#This Row],[2019]],ROUNDDOWN(kraina8[[#This Row],[2019]]*$F21,0))</f>
        <v>2754275</v>
      </c>
      <c r="O21" s="1">
        <f>IF(kraina8[[#This Row],[2020]]&gt;2*$G21,kraina8[[#This Row],[2020]],ROUNDDOWN(kraina8[[#This Row],[2020]]*$F21,0))</f>
        <v>2754275</v>
      </c>
      <c r="P21" s="1">
        <f>IF(kraina8[[#This Row],[2021]]&gt;2*$G21,kraina8[[#This Row],[2021]],ROUNDDOWN(kraina8[[#This Row],[2021]]*$F21,0))</f>
        <v>2754275</v>
      </c>
      <c r="Q21" s="1">
        <f>IF(kraina8[[#This Row],[2022]]&gt;2*$G21,kraina8[[#This Row],[2022]],ROUNDDOWN(kraina8[[#This Row],[2022]]*$F21,0))</f>
        <v>2754275</v>
      </c>
      <c r="R21" s="1">
        <f>IF(kraina8[[#This Row],[2023]]&gt;2*$G21,kraina8[[#This Row],[2023]],ROUNDDOWN(kraina8[[#This Row],[2023]]*$F21,0))</f>
        <v>2754275</v>
      </c>
      <c r="S21" s="1">
        <f>IF(kraina8[[#This Row],[2024]]&gt;2*$G21,kraina8[[#This Row],[2024]],ROUNDDOWN(kraina8[[#This Row],[2024]]*$F21,0))</f>
        <v>2754275</v>
      </c>
      <c r="T21" s="1">
        <f>IF(kraina8[[#This Row],[2025]]&gt;2*kraina8[[#This Row],[2013]],1,0)</f>
        <v>1</v>
      </c>
    </row>
    <row r="22" spans="1:20" x14ac:dyDescent="0.3">
      <c r="A22" s="1" t="s">
        <v>15</v>
      </c>
      <c r="B22">
        <v>1987047</v>
      </c>
      <c r="C22">
        <v>1996208</v>
      </c>
      <c r="D22">
        <v>2053892</v>
      </c>
      <c r="E22">
        <v>1697247</v>
      </c>
      <c r="F22">
        <f>ROUNDDOWN(kraina8[[#This Row],[2014]]/kraina8[[#This Row],[2013]],4)</f>
        <v>0.94169999999999998</v>
      </c>
      <c r="G22">
        <f>kraina8[[#This Row],[K2013]]+kraina8[[#This Row],[M2013]]</f>
        <v>3983255</v>
      </c>
      <c r="H22">
        <f>kraina8[[#This Row],[K2014]]+kraina8[[#This Row],[M2014]]</f>
        <v>3751139</v>
      </c>
      <c r="I22" s="1">
        <f>IF(kraina8[[#This Row],[2014]]&gt;2*$G22,kraina8[[#This Row],[2014]],ROUNDDOWN(kraina8[[#This Row],[2014]]*$F22,0))</f>
        <v>3532447</v>
      </c>
      <c r="J22" s="1">
        <f>IF(kraina8[[#This Row],[2015]]&gt;2*$G22,kraina8[[#This Row],[2015]],ROUNDDOWN(kraina8[[#This Row],[2015]]*$F22,0))</f>
        <v>3326505</v>
      </c>
      <c r="K22" s="1">
        <f>IF(kraina8[[#This Row],[2016]]&gt;2*$G22,kraina8[[#This Row],[2016]],ROUNDDOWN(kraina8[[#This Row],[2016]]*$F22,0))</f>
        <v>3132569</v>
      </c>
      <c r="L22" s="1">
        <f>IF(kraina8[[#This Row],[2017]]&gt;2*$G22,kraina8[[#This Row],[2017]],ROUNDDOWN(kraina8[[#This Row],[2017]]*$F22,0))</f>
        <v>2949940</v>
      </c>
      <c r="M22" s="1">
        <f>IF(kraina8[[#This Row],[2018]]&gt;2*$G22,kraina8[[#This Row],[2018]],ROUNDDOWN(kraina8[[#This Row],[2018]]*$F22,0))</f>
        <v>2777958</v>
      </c>
      <c r="N22" s="1">
        <f>IF(kraina8[[#This Row],[2019]]&gt;2*$G22,kraina8[[#This Row],[2019]],ROUNDDOWN(kraina8[[#This Row],[2019]]*$F22,0))</f>
        <v>2616003</v>
      </c>
      <c r="O22" s="1">
        <f>IF(kraina8[[#This Row],[2020]]&gt;2*$G22,kraina8[[#This Row],[2020]],ROUNDDOWN(kraina8[[#This Row],[2020]]*$F22,0))</f>
        <v>2463490</v>
      </c>
      <c r="P22" s="1">
        <f>IF(kraina8[[#This Row],[2021]]&gt;2*$G22,kraina8[[#This Row],[2021]],ROUNDDOWN(kraina8[[#This Row],[2021]]*$F22,0))</f>
        <v>2319868</v>
      </c>
      <c r="Q22" s="1">
        <f>IF(kraina8[[#This Row],[2022]]&gt;2*$G22,kraina8[[#This Row],[2022]],ROUNDDOWN(kraina8[[#This Row],[2022]]*$F22,0))</f>
        <v>2184619</v>
      </c>
      <c r="R22" s="1">
        <f>IF(kraina8[[#This Row],[2023]]&gt;2*$G22,kraina8[[#This Row],[2023]],ROUNDDOWN(kraina8[[#This Row],[2023]]*$F22,0))</f>
        <v>2057255</v>
      </c>
      <c r="S22" s="1">
        <f>IF(kraina8[[#This Row],[2024]]&gt;2*$G22,kraina8[[#This Row],[2024]],ROUNDDOWN(kraina8[[#This Row],[2024]]*$F22,0))</f>
        <v>1937317</v>
      </c>
      <c r="T22" s="1">
        <f>IF(kraina8[[#This Row],[2025]]&gt;2*kraina8[[#This Row],[2013]],1,0)</f>
        <v>0</v>
      </c>
    </row>
    <row r="23" spans="1:20" x14ac:dyDescent="0.3">
      <c r="A23" s="1" t="s">
        <v>6</v>
      </c>
      <c r="B23">
        <v>1711390</v>
      </c>
      <c r="C23">
        <v>1641773</v>
      </c>
      <c r="D23">
        <v>1522030</v>
      </c>
      <c r="E23">
        <v>1618733</v>
      </c>
      <c r="F23">
        <f>ROUNDDOWN(kraina8[[#This Row],[2014]]/kraina8[[#This Row],[2013]],4)</f>
        <v>0.93659999999999999</v>
      </c>
      <c r="G23">
        <f>kraina8[[#This Row],[K2013]]+kraina8[[#This Row],[M2013]]</f>
        <v>3353163</v>
      </c>
      <c r="H23">
        <f>kraina8[[#This Row],[K2014]]+kraina8[[#This Row],[M2014]]</f>
        <v>3140763</v>
      </c>
      <c r="I23" s="1">
        <f>IF(kraina8[[#This Row],[2014]]&gt;2*$G23,kraina8[[#This Row],[2014]],ROUNDDOWN(kraina8[[#This Row],[2014]]*$F23,0))</f>
        <v>2941638</v>
      </c>
      <c r="J23" s="1">
        <f>IF(kraina8[[#This Row],[2015]]&gt;2*$G23,kraina8[[#This Row],[2015]],ROUNDDOWN(kraina8[[#This Row],[2015]]*$F23,0))</f>
        <v>2755138</v>
      </c>
      <c r="K23" s="1">
        <f>IF(kraina8[[#This Row],[2016]]&gt;2*$G23,kraina8[[#This Row],[2016]],ROUNDDOWN(kraina8[[#This Row],[2016]]*$F23,0))</f>
        <v>2580462</v>
      </c>
      <c r="L23" s="1">
        <f>IF(kraina8[[#This Row],[2017]]&gt;2*$G23,kraina8[[#This Row],[2017]],ROUNDDOWN(kraina8[[#This Row],[2017]]*$F23,0))</f>
        <v>2416860</v>
      </c>
      <c r="M23" s="1">
        <f>IF(kraina8[[#This Row],[2018]]&gt;2*$G23,kraina8[[#This Row],[2018]],ROUNDDOWN(kraina8[[#This Row],[2018]]*$F23,0))</f>
        <v>2263631</v>
      </c>
      <c r="N23" s="1">
        <f>IF(kraina8[[#This Row],[2019]]&gt;2*$G23,kraina8[[#This Row],[2019]],ROUNDDOWN(kraina8[[#This Row],[2019]]*$F23,0))</f>
        <v>2120116</v>
      </c>
      <c r="O23" s="1">
        <f>IF(kraina8[[#This Row],[2020]]&gt;2*$G23,kraina8[[#This Row],[2020]],ROUNDDOWN(kraina8[[#This Row],[2020]]*$F23,0))</f>
        <v>1985700</v>
      </c>
      <c r="P23" s="1">
        <f>IF(kraina8[[#This Row],[2021]]&gt;2*$G23,kraina8[[#This Row],[2021]],ROUNDDOWN(kraina8[[#This Row],[2021]]*$F23,0))</f>
        <v>1859806</v>
      </c>
      <c r="Q23" s="1">
        <f>IF(kraina8[[#This Row],[2022]]&gt;2*$G23,kraina8[[#This Row],[2022]],ROUNDDOWN(kraina8[[#This Row],[2022]]*$F23,0))</f>
        <v>1741894</v>
      </c>
      <c r="R23" s="1">
        <f>IF(kraina8[[#This Row],[2023]]&gt;2*$G23,kraina8[[#This Row],[2023]],ROUNDDOWN(kraina8[[#This Row],[2023]]*$F23,0))</f>
        <v>1631457</v>
      </c>
      <c r="S23" s="1">
        <f>IF(kraina8[[#This Row],[2024]]&gt;2*$G23,kraina8[[#This Row],[2024]],ROUNDDOWN(kraina8[[#This Row],[2024]]*$F23,0))</f>
        <v>1528022</v>
      </c>
      <c r="T23" s="1">
        <f>IF(kraina8[[#This Row],[2025]]&gt;2*kraina8[[#This Row],[2013]],1,0)</f>
        <v>0</v>
      </c>
    </row>
    <row r="24" spans="1:20" x14ac:dyDescent="0.3">
      <c r="A24" s="1" t="s">
        <v>11</v>
      </c>
      <c r="B24">
        <v>3841577</v>
      </c>
      <c r="C24">
        <v>3848394</v>
      </c>
      <c r="D24">
        <v>3595975</v>
      </c>
      <c r="E24">
        <v>3123039</v>
      </c>
      <c r="F24">
        <f>ROUNDDOWN(kraina8[[#This Row],[2014]]/kraina8[[#This Row],[2013]],4)</f>
        <v>0.87370000000000003</v>
      </c>
      <c r="G24">
        <f>kraina8[[#This Row],[K2013]]+kraina8[[#This Row],[M2013]]</f>
        <v>7689971</v>
      </c>
      <c r="H24">
        <f>kraina8[[#This Row],[K2014]]+kraina8[[#This Row],[M2014]]</f>
        <v>6719014</v>
      </c>
      <c r="I24" s="1">
        <f>IF(kraina8[[#This Row],[2014]]&gt;2*$G24,kraina8[[#This Row],[2014]],ROUNDDOWN(kraina8[[#This Row],[2014]]*$F24,0))</f>
        <v>5870402</v>
      </c>
      <c r="J24" s="1">
        <f>IF(kraina8[[#This Row],[2015]]&gt;2*$G24,kraina8[[#This Row],[2015]],ROUNDDOWN(kraina8[[#This Row],[2015]]*$F24,0))</f>
        <v>5128970</v>
      </c>
      <c r="K24" s="1">
        <f>IF(kraina8[[#This Row],[2016]]&gt;2*$G24,kraina8[[#This Row],[2016]],ROUNDDOWN(kraina8[[#This Row],[2016]]*$F24,0))</f>
        <v>4481181</v>
      </c>
      <c r="L24" s="1">
        <f>IF(kraina8[[#This Row],[2017]]&gt;2*$G24,kraina8[[#This Row],[2017]],ROUNDDOWN(kraina8[[#This Row],[2017]]*$F24,0))</f>
        <v>3915207</v>
      </c>
      <c r="M24" s="1">
        <f>IF(kraina8[[#This Row],[2018]]&gt;2*$G24,kraina8[[#This Row],[2018]],ROUNDDOWN(kraina8[[#This Row],[2018]]*$F24,0))</f>
        <v>3420716</v>
      </c>
      <c r="N24" s="1">
        <f>IF(kraina8[[#This Row],[2019]]&gt;2*$G24,kraina8[[#This Row],[2019]],ROUNDDOWN(kraina8[[#This Row],[2019]]*$F24,0))</f>
        <v>2988679</v>
      </c>
      <c r="O24" s="1">
        <f>IF(kraina8[[#This Row],[2020]]&gt;2*$G24,kraina8[[#This Row],[2020]],ROUNDDOWN(kraina8[[#This Row],[2020]]*$F24,0))</f>
        <v>2611208</v>
      </c>
      <c r="P24" s="1">
        <f>IF(kraina8[[#This Row],[2021]]&gt;2*$G24,kraina8[[#This Row],[2021]],ROUNDDOWN(kraina8[[#This Row],[2021]]*$F24,0))</f>
        <v>2281412</v>
      </c>
      <c r="Q24" s="1">
        <f>IF(kraina8[[#This Row],[2022]]&gt;2*$G24,kraina8[[#This Row],[2022]],ROUNDDOWN(kraina8[[#This Row],[2022]]*$F24,0))</f>
        <v>1993269</v>
      </c>
      <c r="R24" s="1">
        <f>IF(kraina8[[#This Row],[2023]]&gt;2*$G24,kraina8[[#This Row],[2023]],ROUNDDOWN(kraina8[[#This Row],[2023]]*$F24,0))</f>
        <v>1741519</v>
      </c>
      <c r="S24" s="1">
        <f>IF(kraina8[[#This Row],[2024]]&gt;2*$G24,kraina8[[#This Row],[2024]],ROUNDDOWN(kraina8[[#This Row],[2024]]*$F24,0))</f>
        <v>1521565</v>
      </c>
      <c r="T24" s="1">
        <f>IF(kraina8[[#This Row],[2025]]&gt;2*kraina8[[#This Row],[2013]],1,0)</f>
        <v>0</v>
      </c>
    </row>
    <row r="25" spans="1:20" x14ac:dyDescent="0.3">
      <c r="A25" s="1" t="s">
        <v>35</v>
      </c>
      <c r="B25">
        <v>1938122</v>
      </c>
      <c r="C25">
        <v>1816647</v>
      </c>
      <c r="D25">
        <v>1602356</v>
      </c>
      <c r="E25">
        <v>1875221</v>
      </c>
      <c r="F25">
        <f>ROUNDDOWN(kraina8[[#This Row],[2014]]/kraina8[[#This Row],[2013]],4)</f>
        <v>0.92610000000000003</v>
      </c>
      <c r="G25">
        <f>kraina8[[#This Row],[K2013]]+kraina8[[#This Row],[M2013]]</f>
        <v>3754769</v>
      </c>
      <c r="H25">
        <f>kraina8[[#This Row],[K2014]]+kraina8[[#This Row],[M2014]]</f>
        <v>3477577</v>
      </c>
      <c r="I25" s="1">
        <f>IF(kraina8[[#This Row],[2014]]&gt;2*$G25,kraina8[[#This Row],[2014]],ROUNDDOWN(kraina8[[#This Row],[2014]]*$F25,0))</f>
        <v>3220584</v>
      </c>
      <c r="J25" s="1">
        <f>IF(kraina8[[#This Row],[2015]]&gt;2*$G25,kraina8[[#This Row],[2015]],ROUNDDOWN(kraina8[[#This Row],[2015]]*$F25,0))</f>
        <v>2982582</v>
      </c>
      <c r="K25" s="1">
        <f>IF(kraina8[[#This Row],[2016]]&gt;2*$G25,kraina8[[#This Row],[2016]],ROUNDDOWN(kraina8[[#This Row],[2016]]*$F25,0))</f>
        <v>2762169</v>
      </c>
      <c r="L25" s="1">
        <f>IF(kraina8[[#This Row],[2017]]&gt;2*$G25,kraina8[[#This Row],[2017]],ROUNDDOWN(kraina8[[#This Row],[2017]]*$F25,0))</f>
        <v>2558044</v>
      </c>
      <c r="M25" s="1">
        <f>IF(kraina8[[#This Row],[2018]]&gt;2*$G25,kraina8[[#This Row],[2018]],ROUNDDOWN(kraina8[[#This Row],[2018]]*$F25,0))</f>
        <v>2369004</v>
      </c>
      <c r="N25" s="1">
        <f>IF(kraina8[[#This Row],[2019]]&gt;2*$G25,kraina8[[#This Row],[2019]],ROUNDDOWN(kraina8[[#This Row],[2019]]*$F25,0))</f>
        <v>2193934</v>
      </c>
      <c r="O25" s="1">
        <f>IF(kraina8[[#This Row],[2020]]&gt;2*$G25,kraina8[[#This Row],[2020]],ROUNDDOWN(kraina8[[#This Row],[2020]]*$F25,0))</f>
        <v>2031802</v>
      </c>
      <c r="P25" s="1">
        <f>IF(kraina8[[#This Row],[2021]]&gt;2*$G25,kraina8[[#This Row],[2021]],ROUNDDOWN(kraina8[[#This Row],[2021]]*$F25,0))</f>
        <v>1881651</v>
      </c>
      <c r="Q25" s="1">
        <f>IF(kraina8[[#This Row],[2022]]&gt;2*$G25,kraina8[[#This Row],[2022]],ROUNDDOWN(kraina8[[#This Row],[2022]]*$F25,0))</f>
        <v>1742596</v>
      </c>
      <c r="R25" s="1">
        <f>IF(kraina8[[#This Row],[2023]]&gt;2*$G25,kraina8[[#This Row],[2023]],ROUNDDOWN(kraina8[[#This Row],[2023]]*$F25,0))</f>
        <v>1613818</v>
      </c>
      <c r="S25" s="1">
        <f>IF(kraina8[[#This Row],[2024]]&gt;2*$G25,kraina8[[#This Row],[2024]],ROUNDDOWN(kraina8[[#This Row],[2024]]*$F25,0))</f>
        <v>1494556</v>
      </c>
      <c r="T25" s="1">
        <f>IF(kraina8[[#This Row],[2025]]&gt;2*kraina8[[#This Row],[2013]],1,0)</f>
        <v>0</v>
      </c>
    </row>
    <row r="26" spans="1:20" x14ac:dyDescent="0.3">
      <c r="A26" s="1" t="s">
        <v>24</v>
      </c>
      <c r="B26">
        <v>1443351</v>
      </c>
      <c r="C26">
        <v>1565539</v>
      </c>
      <c r="D26">
        <v>1355276</v>
      </c>
      <c r="E26">
        <v>1423414</v>
      </c>
      <c r="F26">
        <f>ROUNDDOWN(kraina8[[#This Row],[2014]]/kraina8[[#This Row],[2013]],4)</f>
        <v>0.9234</v>
      </c>
      <c r="G26">
        <f>kraina8[[#This Row],[K2013]]+kraina8[[#This Row],[M2013]]</f>
        <v>3008890</v>
      </c>
      <c r="H26">
        <f>kraina8[[#This Row],[K2014]]+kraina8[[#This Row],[M2014]]</f>
        <v>2778690</v>
      </c>
      <c r="I26" s="1">
        <f>IF(kraina8[[#This Row],[2014]]&gt;2*$G26,kraina8[[#This Row],[2014]],ROUNDDOWN(kraina8[[#This Row],[2014]]*$F26,0))</f>
        <v>2565842</v>
      </c>
      <c r="J26" s="1">
        <f>IF(kraina8[[#This Row],[2015]]&gt;2*$G26,kraina8[[#This Row],[2015]],ROUNDDOWN(kraina8[[#This Row],[2015]]*$F26,0))</f>
        <v>2369298</v>
      </c>
      <c r="K26" s="1">
        <f>IF(kraina8[[#This Row],[2016]]&gt;2*$G26,kraina8[[#This Row],[2016]],ROUNDDOWN(kraina8[[#This Row],[2016]]*$F26,0))</f>
        <v>2187809</v>
      </c>
      <c r="L26" s="1">
        <f>IF(kraina8[[#This Row],[2017]]&gt;2*$G26,kraina8[[#This Row],[2017]],ROUNDDOWN(kraina8[[#This Row],[2017]]*$F26,0))</f>
        <v>2020222</v>
      </c>
      <c r="M26" s="1">
        <f>IF(kraina8[[#This Row],[2018]]&gt;2*$G26,kraina8[[#This Row],[2018]],ROUNDDOWN(kraina8[[#This Row],[2018]]*$F26,0))</f>
        <v>1865472</v>
      </c>
      <c r="N26" s="1">
        <f>IF(kraina8[[#This Row],[2019]]&gt;2*$G26,kraina8[[#This Row],[2019]],ROUNDDOWN(kraina8[[#This Row],[2019]]*$F26,0))</f>
        <v>1722576</v>
      </c>
      <c r="O26" s="1">
        <f>IF(kraina8[[#This Row],[2020]]&gt;2*$G26,kraina8[[#This Row],[2020]],ROUNDDOWN(kraina8[[#This Row],[2020]]*$F26,0))</f>
        <v>1590626</v>
      </c>
      <c r="P26" s="1">
        <f>IF(kraina8[[#This Row],[2021]]&gt;2*$G26,kraina8[[#This Row],[2021]],ROUNDDOWN(kraina8[[#This Row],[2021]]*$F26,0))</f>
        <v>1468784</v>
      </c>
      <c r="Q26" s="1">
        <f>IF(kraina8[[#This Row],[2022]]&gt;2*$G26,kraina8[[#This Row],[2022]],ROUNDDOWN(kraina8[[#This Row],[2022]]*$F26,0))</f>
        <v>1356275</v>
      </c>
      <c r="R26" s="1">
        <f>IF(kraina8[[#This Row],[2023]]&gt;2*$G26,kraina8[[#This Row],[2023]],ROUNDDOWN(kraina8[[#This Row],[2023]]*$F26,0))</f>
        <v>1252384</v>
      </c>
      <c r="S26" s="1">
        <f>IF(kraina8[[#This Row],[2024]]&gt;2*$G26,kraina8[[#This Row],[2024]],ROUNDDOWN(kraina8[[#This Row],[2024]]*$F26,0))</f>
        <v>1156451</v>
      </c>
      <c r="T26" s="1">
        <f>IF(kraina8[[#This Row],[2025]]&gt;2*kraina8[[#This Row],[2013]],1,0)</f>
        <v>0</v>
      </c>
    </row>
    <row r="27" spans="1:20" x14ac:dyDescent="0.3">
      <c r="A27" s="1" t="s">
        <v>30</v>
      </c>
      <c r="B27">
        <v>1037774</v>
      </c>
      <c r="C27">
        <v>1113789</v>
      </c>
      <c r="D27">
        <v>877464</v>
      </c>
      <c r="E27">
        <v>990837</v>
      </c>
      <c r="F27">
        <f>ROUNDDOWN(kraina8[[#This Row],[2014]]/kraina8[[#This Row],[2013]],4)</f>
        <v>0.86829999999999996</v>
      </c>
      <c r="G27">
        <f>kraina8[[#This Row],[K2013]]+kraina8[[#This Row],[M2013]]</f>
        <v>2151563</v>
      </c>
      <c r="H27">
        <f>kraina8[[#This Row],[K2014]]+kraina8[[#This Row],[M2014]]</f>
        <v>1868301</v>
      </c>
      <c r="I27" s="1">
        <f>IF(kraina8[[#This Row],[2014]]&gt;2*$G27,kraina8[[#This Row],[2014]],ROUNDDOWN(kraina8[[#This Row],[2014]]*$F27,0))</f>
        <v>1622245</v>
      </c>
      <c r="J27" s="1">
        <f>IF(kraina8[[#This Row],[2015]]&gt;2*$G27,kraina8[[#This Row],[2015]],ROUNDDOWN(kraina8[[#This Row],[2015]]*$F27,0))</f>
        <v>1408595</v>
      </c>
      <c r="K27" s="1">
        <f>IF(kraina8[[#This Row],[2016]]&gt;2*$G27,kraina8[[#This Row],[2016]],ROUNDDOWN(kraina8[[#This Row],[2016]]*$F27,0))</f>
        <v>1223083</v>
      </c>
      <c r="L27" s="1">
        <f>IF(kraina8[[#This Row],[2017]]&gt;2*$G27,kraina8[[#This Row],[2017]],ROUNDDOWN(kraina8[[#This Row],[2017]]*$F27,0))</f>
        <v>1062002</v>
      </c>
      <c r="M27" s="1">
        <f>IF(kraina8[[#This Row],[2018]]&gt;2*$G27,kraina8[[#This Row],[2018]],ROUNDDOWN(kraina8[[#This Row],[2018]]*$F27,0))</f>
        <v>922136</v>
      </c>
      <c r="N27" s="1">
        <f>IF(kraina8[[#This Row],[2019]]&gt;2*$G27,kraina8[[#This Row],[2019]],ROUNDDOWN(kraina8[[#This Row],[2019]]*$F27,0))</f>
        <v>800690</v>
      </c>
      <c r="O27" s="1">
        <f>IF(kraina8[[#This Row],[2020]]&gt;2*$G27,kraina8[[#This Row],[2020]],ROUNDDOWN(kraina8[[#This Row],[2020]]*$F27,0))</f>
        <v>695239</v>
      </c>
      <c r="P27" s="1">
        <f>IF(kraina8[[#This Row],[2021]]&gt;2*$G27,kraina8[[#This Row],[2021]],ROUNDDOWN(kraina8[[#This Row],[2021]]*$F27,0))</f>
        <v>603676</v>
      </c>
      <c r="Q27" s="1">
        <f>IF(kraina8[[#This Row],[2022]]&gt;2*$G27,kraina8[[#This Row],[2022]],ROUNDDOWN(kraina8[[#This Row],[2022]]*$F27,0))</f>
        <v>524171</v>
      </c>
      <c r="R27" s="1">
        <f>IF(kraina8[[#This Row],[2023]]&gt;2*$G27,kraina8[[#This Row],[2023]],ROUNDDOWN(kraina8[[#This Row],[2023]]*$F27,0))</f>
        <v>455137</v>
      </c>
      <c r="S27" s="1">
        <f>IF(kraina8[[#This Row],[2024]]&gt;2*$G27,kraina8[[#This Row],[2024]],ROUNDDOWN(kraina8[[#This Row],[2024]]*$F27,0))</f>
        <v>395195</v>
      </c>
      <c r="T27" s="1">
        <f>IF(kraina8[[#This Row],[2025]]&gt;2*kraina8[[#This Row],[2013]],1,0)</f>
        <v>0</v>
      </c>
    </row>
    <row r="28" spans="1:20" x14ac:dyDescent="0.3">
      <c r="A28" s="1" t="s">
        <v>9</v>
      </c>
      <c r="B28">
        <v>2436107</v>
      </c>
      <c r="C28">
        <v>2228622</v>
      </c>
      <c r="D28">
        <v>1831600</v>
      </c>
      <c r="E28">
        <v>1960624</v>
      </c>
      <c r="F28">
        <f>ROUNDDOWN(kraina8[[#This Row],[2014]]/kraina8[[#This Row],[2013]],4)</f>
        <v>0.81289999999999996</v>
      </c>
      <c r="G28">
        <f>kraina8[[#This Row],[K2013]]+kraina8[[#This Row],[M2013]]</f>
        <v>4664729</v>
      </c>
      <c r="H28">
        <f>kraina8[[#This Row],[K2014]]+kraina8[[#This Row],[M2014]]</f>
        <v>3792224</v>
      </c>
      <c r="I28" s="1">
        <f>IF(kraina8[[#This Row],[2014]]&gt;2*$G28,kraina8[[#This Row],[2014]],ROUNDDOWN(kraina8[[#This Row],[2014]]*$F28,0))</f>
        <v>3082698</v>
      </c>
      <c r="J28" s="1">
        <f>IF(kraina8[[#This Row],[2015]]&gt;2*$G28,kraina8[[#This Row],[2015]],ROUNDDOWN(kraina8[[#This Row],[2015]]*$F28,0))</f>
        <v>2505925</v>
      </c>
      <c r="K28" s="1">
        <f>IF(kraina8[[#This Row],[2016]]&gt;2*$G28,kraina8[[#This Row],[2016]],ROUNDDOWN(kraina8[[#This Row],[2016]]*$F28,0))</f>
        <v>2037066</v>
      </c>
      <c r="L28" s="1">
        <f>IF(kraina8[[#This Row],[2017]]&gt;2*$G28,kraina8[[#This Row],[2017]],ROUNDDOWN(kraina8[[#This Row],[2017]]*$F28,0))</f>
        <v>1655930</v>
      </c>
      <c r="M28" s="1">
        <f>IF(kraina8[[#This Row],[2018]]&gt;2*$G28,kraina8[[#This Row],[2018]],ROUNDDOWN(kraina8[[#This Row],[2018]]*$F28,0))</f>
        <v>1346105</v>
      </c>
      <c r="N28" s="1">
        <f>IF(kraina8[[#This Row],[2019]]&gt;2*$G28,kraina8[[#This Row],[2019]],ROUNDDOWN(kraina8[[#This Row],[2019]]*$F28,0))</f>
        <v>1094248</v>
      </c>
      <c r="O28" s="1">
        <f>IF(kraina8[[#This Row],[2020]]&gt;2*$G28,kraina8[[#This Row],[2020]],ROUNDDOWN(kraina8[[#This Row],[2020]]*$F28,0))</f>
        <v>889514</v>
      </c>
      <c r="P28" s="1">
        <f>IF(kraina8[[#This Row],[2021]]&gt;2*$G28,kraina8[[#This Row],[2021]],ROUNDDOWN(kraina8[[#This Row],[2021]]*$F28,0))</f>
        <v>723085</v>
      </c>
      <c r="Q28" s="1">
        <f>IF(kraina8[[#This Row],[2022]]&gt;2*$G28,kraina8[[#This Row],[2022]],ROUNDDOWN(kraina8[[#This Row],[2022]]*$F28,0))</f>
        <v>587795</v>
      </c>
      <c r="R28" s="1">
        <f>IF(kraina8[[#This Row],[2023]]&gt;2*$G28,kraina8[[#This Row],[2023]],ROUNDDOWN(kraina8[[#This Row],[2023]]*$F28,0))</f>
        <v>477818</v>
      </c>
      <c r="S28" s="1">
        <f>IF(kraina8[[#This Row],[2024]]&gt;2*$G28,kraina8[[#This Row],[2024]],ROUNDDOWN(kraina8[[#This Row],[2024]]*$F28,0))</f>
        <v>388418</v>
      </c>
      <c r="T28" s="1">
        <f>IF(kraina8[[#This Row],[2025]]&gt;2*kraina8[[#This Row],[2013]],1,0)</f>
        <v>0</v>
      </c>
    </row>
    <row r="29" spans="1:20" x14ac:dyDescent="0.3">
      <c r="A29" s="1" t="s">
        <v>33</v>
      </c>
      <c r="B29">
        <v>1859691</v>
      </c>
      <c r="C29">
        <v>1844250</v>
      </c>
      <c r="D29">
        <v>1460134</v>
      </c>
      <c r="E29">
        <v>1585258</v>
      </c>
      <c r="F29">
        <f>ROUNDDOWN(kraina8[[#This Row],[2014]]/kraina8[[#This Row],[2013]],4)</f>
        <v>0.82220000000000004</v>
      </c>
      <c r="G29">
        <f>kraina8[[#This Row],[K2013]]+kraina8[[#This Row],[M2013]]</f>
        <v>3703941</v>
      </c>
      <c r="H29">
        <f>kraina8[[#This Row],[K2014]]+kraina8[[#This Row],[M2014]]</f>
        <v>3045392</v>
      </c>
      <c r="I29" s="1">
        <f>IF(kraina8[[#This Row],[2014]]&gt;2*$G29,kraina8[[#This Row],[2014]],ROUNDDOWN(kraina8[[#This Row],[2014]]*$F29,0))</f>
        <v>2503921</v>
      </c>
      <c r="J29" s="1">
        <f>IF(kraina8[[#This Row],[2015]]&gt;2*$G29,kraina8[[#This Row],[2015]],ROUNDDOWN(kraina8[[#This Row],[2015]]*$F29,0))</f>
        <v>2058723</v>
      </c>
      <c r="K29" s="1">
        <f>IF(kraina8[[#This Row],[2016]]&gt;2*$G29,kraina8[[#This Row],[2016]],ROUNDDOWN(kraina8[[#This Row],[2016]]*$F29,0))</f>
        <v>1692682</v>
      </c>
      <c r="L29" s="1">
        <f>IF(kraina8[[#This Row],[2017]]&gt;2*$G29,kraina8[[#This Row],[2017]],ROUNDDOWN(kraina8[[#This Row],[2017]]*$F29,0))</f>
        <v>1391723</v>
      </c>
      <c r="M29" s="1">
        <f>IF(kraina8[[#This Row],[2018]]&gt;2*$G29,kraina8[[#This Row],[2018]],ROUNDDOWN(kraina8[[#This Row],[2018]]*$F29,0))</f>
        <v>1144274</v>
      </c>
      <c r="N29" s="1">
        <f>IF(kraina8[[#This Row],[2019]]&gt;2*$G29,kraina8[[#This Row],[2019]],ROUNDDOWN(kraina8[[#This Row],[2019]]*$F29,0))</f>
        <v>940822</v>
      </c>
      <c r="O29" s="1">
        <f>IF(kraina8[[#This Row],[2020]]&gt;2*$G29,kraina8[[#This Row],[2020]],ROUNDDOWN(kraina8[[#This Row],[2020]]*$F29,0))</f>
        <v>773543</v>
      </c>
      <c r="P29" s="1">
        <f>IF(kraina8[[#This Row],[2021]]&gt;2*$G29,kraina8[[#This Row],[2021]],ROUNDDOWN(kraina8[[#This Row],[2021]]*$F29,0))</f>
        <v>636007</v>
      </c>
      <c r="Q29" s="1">
        <f>IF(kraina8[[#This Row],[2022]]&gt;2*$G29,kraina8[[#This Row],[2022]],ROUNDDOWN(kraina8[[#This Row],[2022]]*$F29,0))</f>
        <v>522924</v>
      </c>
      <c r="R29" s="1">
        <f>IF(kraina8[[#This Row],[2023]]&gt;2*$G29,kraina8[[#This Row],[2023]],ROUNDDOWN(kraina8[[#This Row],[2023]]*$F29,0))</f>
        <v>429948</v>
      </c>
      <c r="S29" s="1">
        <f>IF(kraina8[[#This Row],[2024]]&gt;2*$G29,kraina8[[#This Row],[2024]],ROUNDDOWN(kraina8[[#This Row],[2024]]*$F29,0))</f>
        <v>353503</v>
      </c>
      <c r="T29" s="1">
        <f>IF(kraina8[[#This Row],[2025]]&gt;2*kraina8[[#This Row],[2013]],1,0)</f>
        <v>0</v>
      </c>
    </row>
    <row r="30" spans="1:20" x14ac:dyDescent="0.3">
      <c r="A30" s="1" t="s">
        <v>19</v>
      </c>
      <c r="B30">
        <v>2549276</v>
      </c>
      <c r="C30">
        <v>2584751</v>
      </c>
      <c r="D30">
        <v>2033079</v>
      </c>
      <c r="E30">
        <v>2066918</v>
      </c>
      <c r="F30">
        <f>ROUNDDOWN(kraina8[[#This Row],[2014]]/kraina8[[#This Row],[2013]],4)</f>
        <v>0.79849999999999999</v>
      </c>
      <c r="G30">
        <f>kraina8[[#This Row],[K2013]]+kraina8[[#This Row],[M2013]]</f>
        <v>5134027</v>
      </c>
      <c r="H30">
        <f>kraina8[[#This Row],[K2014]]+kraina8[[#This Row],[M2014]]</f>
        <v>4099997</v>
      </c>
      <c r="I30" s="1">
        <f>IF(kraina8[[#This Row],[2014]]&gt;2*$G30,kraina8[[#This Row],[2014]],ROUNDDOWN(kraina8[[#This Row],[2014]]*$F30,0))</f>
        <v>3273847</v>
      </c>
      <c r="J30" s="1">
        <f>IF(kraina8[[#This Row],[2015]]&gt;2*$G30,kraina8[[#This Row],[2015]],ROUNDDOWN(kraina8[[#This Row],[2015]]*$F30,0))</f>
        <v>2614166</v>
      </c>
      <c r="K30" s="1">
        <f>IF(kraina8[[#This Row],[2016]]&gt;2*$G30,kraina8[[#This Row],[2016]],ROUNDDOWN(kraina8[[#This Row],[2016]]*$F30,0))</f>
        <v>2087411</v>
      </c>
      <c r="L30" s="1">
        <f>IF(kraina8[[#This Row],[2017]]&gt;2*$G30,kraina8[[#This Row],[2017]],ROUNDDOWN(kraina8[[#This Row],[2017]]*$F30,0))</f>
        <v>1666797</v>
      </c>
      <c r="M30" s="1">
        <f>IF(kraina8[[#This Row],[2018]]&gt;2*$G30,kraina8[[#This Row],[2018]],ROUNDDOWN(kraina8[[#This Row],[2018]]*$F30,0))</f>
        <v>1330937</v>
      </c>
      <c r="N30" s="1">
        <f>IF(kraina8[[#This Row],[2019]]&gt;2*$G30,kraina8[[#This Row],[2019]],ROUNDDOWN(kraina8[[#This Row],[2019]]*$F30,0))</f>
        <v>1062753</v>
      </c>
      <c r="O30" s="1">
        <f>IF(kraina8[[#This Row],[2020]]&gt;2*$G30,kraina8[[#This Row],[2020]],ROUNDDOWN(kraina8[[#This Row],[2020]]*$F30,0))</f>
        <v>848608</v>
      </c>
      <c r="P30" s="1">
        <f>IF(kraina8[[#This Row],[2021]]&gt;2*$G30,kraina8[[#This Row],[2021]],ROUNDDOWN(kraina8[[#This Row],[2021]]*$F30,0))</f>
        <v>677613</v>
      </c>
      <c r="Q30" s="1">
        <f>IF(kraina8[[#This Row],[2022]]&gt;2*$G30,kraina8[[#This Row],[2022]],ROUNDDOWN(kraina8[[#This Row],[2022]]*$F30,0))</f>
        <v>541073</v>
      </c>
      <c r="R30" s="1">
        <f>IF(kraina8[[#This Row],[2023]]&gt;2*$G30,kraina8[[#This Row],[2023]],ROUNDDOWN(kraina8[[#This Row],[2023]]*$F30,0))</f>
        <v>432046</v>
      </c>
      <c r="S30" s="1">
        <f>IF(kraina8[[#This Row],[2024]]&gt;2*$G30,kraina8[[#This Row],[2024]],ROUNDDOWN(kraina8[[#This Row],[2024]]*$F30,0))</f>
        <v>344988</v>
      </c>
      <c r="T30" s="1">
        <f>IF(kraina8[[#This Row],[2025]]&gt;2*kraina8[[#This Row],[2013]],1,0)</f>
        <v>0</v>
      </c>
    </row>
    <row r="31" spans="1:20" x14ac:dyDescent="0.3">
      <c r="A31" s="1" t="s">
        <v>41</v>
      </c>
      <c r="B31">
        <v>1506541</v>
      </c>
      <c r="C31">
        <v>1414887</v>
      </c>
      <c r="D31">
        <v>1216612</v>
      </c>
      <c r="E31">
        <v>1166775</v>
      </c>
      <c r="F31">
        <f>ROUNDDOWN(kraina8[[#This Row],[2014]]/kraina8[[#This Row],[2013]],4)</f>
        <v>0.81579999999999997</v>
      </c>
      <c r="G31">
        <f>kraina8[[#This Row],[K2013]]+kraina8[[#This Row],[M2013]]</f>
        <v>2921428</v>
      </c>
      <c r="H31">
        <f>kraina8[[#This Row],[K2014]]+kraina8[[#This Row],[M2014]]</f>
        <v>2383387</v>
      </c>
      <c r="I31" s="1">
        <f>IF(kraina8[[#This Row],[2014]]&gt;2*$G31,kraina8[[#This Row],[2014]],ROUNDDOWN(kraina8[[#This Row],[2014]]*$F31,0))</f>
        <v>1944367</v>
      </c>
      <c r="J31" s="1">
        <f>IF(kraina8[[#This Row],[2015]]&gt;2*$G31,kraina8[[#This Row],[2015]],ROUNDDOWN(kraina8[[#This Row],[2015]]*$F31,0))</f>
        <v>1586214</v>
      </c>
      <c r="K31" s="1">
        <f>IF(kraina8[[#This Row],[2016]]&gt;2*$G31,kraina8[[#This Row],[2016]],ROUNDDOWN(kraina8[[#This Row],[2016]]*$F31,0))</f>
        <v>1294033</v>
      </c>
      <c r="L31" s="1">
        <f>IF(kraina8[[#This Row],[2017]]&gt;2*$G31,kraina8[[#This Row],[2017]],ROUNDDOWN(kraina8[[#This Row],[2017]]*$F31,0))</f>
        <v>1055672</v>
      </c>
      <c r="M31" s="1">
        <f>IF(kraina8[[#This Row],[2018]]&gt;2*$G31,kraina8[[#This Row],[2018]],ROUNDDOWN(kraina8[[#This Row],[2018]]*$F31,0))</f>
        <v>861217</v>
      </c>
      <c r="N31" s="1">
        <f>IF(kraina8[[#This Row],[2019]]&gt;2*$G31,kraina8[[#This Row],[2019]],ROUNDDOWN(kraina8[[#This Row],[2019]]*$F31,0))</f>
        <v>702580</v>
      </c>
      <c r="O31" s="1">
        <f>IF(kraina8[[#This Row],[2020]]&gt;2*$G31,kraina8[[#This Row],[2020]],ROUNDDOWN(kraina8[[#This Row],[2020]]*$F31,0))</f>
        <v>573164</v>
      </c>
      <c r="P31" s="1">
        <f>IF(kraina8[[#This Row],[2021]]&gt;2*$G31,kraina8[[#This Row],[2021]],ROUNDDOWN(kraina8[[#This Row],[2021]]*$F31,0))</f>
        <v>467587</v>
      </c>
      <c r="Q31" s="1">
        <f>IF(kraina8[[#This Row],[2022]]&gt;2*$G31,kraina8[[#This Row],[2022]],ROUNDDOWN(kraina8[[#This Row],[2022]]*$F31,0))</f>
        <v>381457</v>
      </c>
      <c r="R31" s="1">
        <f>IF(kraina8[[#This Row],[2023]]&gt;2*$G31,kraina8[[#This Row],[2023]],ROUNDDOWN(kraina8[[#This Row],[2023]]*$F31,0))</f>
        <v>311192</v>
      </c>
      <c r="S31" s="1">
        <f>IF(kraina8[[#This Row],[2024]]&gt;2*$G31,kraina8[[#This Row],[2024]],ROUNDDOWN(kraina8[[#This Row],[2024]]*$F31,0))</f>
        <v>253870</v>
      </c>
      <c r="T31" s="1">
        <f>IF(kraina8[[#This Row],[2025]]&gt;2*kraina8[[#This Row],[2013]],1,0)</f>
        <v>0</v>
      </c>
    </row>
    <row r="32" spans="1:20" x14ac:dyDescent="0.3">
      <c r="A32" s="1" t="s">
        <v>18</v>
      </c>
      <c r="B32">
        <v>1143634</v>
      </c>
      <c r="C32">
        <v>1033836</v>
      </c>
      <c r="D32">
        <v>909534</v>
      </c>
      <c r="E32">
        <v>856349</v>
      </c>
      <c r="F32">
        <f>ROUNDDOWN(kraina8[[#This Row],[2014]]/kraina8[[#This Row],[2013]],4)</f>
        <v>0.81089999999999995</v>
      </c>
      <c r="G32">
        <f>kraina8[[#This Row],[K2013]]+kraina8[[#This Row],[M2013]]</f>
        <v>2177470</v>
      </c>
      <c r="H32">
        <f>kraina8[[#This Row],[K2014]]+kraina8[[#This Row],[M2014]]</f>
        <v>1765883</v>
      </c>
      <c r="I32" s="1">
        <f>IF(kraina8[[#This Row],[2014]]&gt;2*$G32,kraina8[[#This Row],[2014]],ROUNDDOWN(kraina8[[#This Row],[2014]]*$F32,0))</f>
        <v>1431954</v>
      </c>
      <c r="J32" s="1">
        <f>IF(kraina8[[#This Row],[2015]]&gt;2*$G32,kraina8[[#This Row],[2015]],ROUNDDOWN(kraina8[[#This Row],[2015]]*$F32,0))</f>
        <v>1161171</v>
      </c>
      <c r="K32" s="1">
        <f>IF(kraina8[[#This Row],[2016]]&gt;2*$G32,kraina8[[#This Row],[2016]],ROUNDDOWN(kraina8[[#This Row],[2016]]*$F32,0))</f>
        <v>941593</v>
      </c>
      <c r="L32" s="1">
        <f>IF(kraina8[[#This Row],[2017]]&gt;2*$G32,kraina8[[#This Row],[2017]],ROUNDDOWN(kraina8[[#This Row],[2017]]*$F32,0))</f>
        <v>763537</v>
      </c>
      <c r="M32" s="1">
        <f>IF(kraina8[[#This Row],[2018]]&gt;2*$G32,kraina8[[#This Row],[2018]],ROUNDDOWN(kraina8[[#This Row],[2018]]*$F32,0))</f>
        <v>619152</v>
      </c>
      <c r="N32" s="1">
        <f>IF(kraina8[[#This Row],[2019]]&gt;2*$G32,kraina8[[#This Row],[2019]],ROUNDDOWN(kraina8[[#This Row],[2019]]*$F32,0))</f>
        <v>502070</v>
      </c>
      <c r="O32" s="1">
        <f>IF(kraina8[[#This Row],[2020]]&gt;2*$G32,kraina8[[#This Row],[2020]],ROUNDDOWN(kraina8[[#This Row],[2020]]*$F32,0))</f>
        <v>407128</v>
      </c>
      <c r="P32" s="1">
        <f>IF(kraina8[[#This Row],[2021]]&gt;2*$G32,kraina8[[#This Row],[2021]],ROUNDDOWN(kraina8[[#This Row],[2021]]*$F32,0))</f>
        <v>330140</v>
      </c>
      <c r="Q32" s="1">
        <f>IF(kraina8[[#This Row],[2022]]&gt;2*$G32,kraina8[[#This Row],[2022]],ROUNDDOWN(kraina8[[#This Row],[2022]]*$F32,0))</f>
        <v>267710</v>
      </c>
      <c r="R32" s="1">
        <f>IF(kraina8[[#This Row],[2023]]&gt;2*$G32,kraina8[[#This Row],[2023]],ROUNDDOWN(kraina8[[#This Row],[2023]]*$F32,0))</f>
        <v>217086</v>
      </c>
      <c r="S32" s="1">
        <f>IF(kraina8[[#This Row],[2024]]&gt;2*$G32,kraina8[[#This Row],[2024]],ROUNDDOWN(kraina8[[#This Row],[2024]]*$F32,0))</f>
        <v>176035</v>
      </c>
      <c r="T32" s="1">
        <f>IF(kraina8[[#This Row],[2025]]&gt;2*kraina8[[#This Row],[2013]],1,0)</f>
        <v>0</v>
      </c>
    </row>
    <row r="33" spans="1:20" x14ac:dyDescent="0.3">
      <c r="A33" s="1" t="s">
        <v>27</v>
      </c>
      <c r="B33">
        <v>2166753</v>
      </c>
      <c r="C33">
        <v>2338698</v>
      </c>
      <c r="D33">
        <v>1681433</v>
      </c>
      <c r="E33">
        <v>1592443</v>
      </c>
      <c r="F33">
        <f>ROUNDDOWN(kraina8[[#This Row],[2014]]/kraina8[[#This Row],[2013]],4)</f>
        <v>0.72660000000000002</v>
      </c>
      <c r="G33">
        <f>kraina8[[#This Row],[K2013]]+kraina8[[#This Row],[M2013]]</f>
        <v>4505451</v>
      </c>
      <c r="H33">
        <f>kraina8[[#This Row],[K2014]]+kraina8[[#This Row],[M2014]]</f>
        <v>3273876</v>
      </c>
      <c r="I33" s="1">
        <f>IF(kraina8[[#This Row],[2014]]&gt;2*$G33,kraina8[[#This Row],[2014]],ROUNDDOWN(kraina8[[#This Row],[2014]]*$F33,0))</f>
        <v>2378798</v>
      </c>
      <c r="J33" s="1">
        <f>IF(kraina8[[#This Row],[2015]]&gt;2*$G33,kraina8[[#This Row],[2015]],ROUNDDOWN(kraina8[[#This Row],[2015]]*$F33,0))</f>
        <v>1728434</v>
      </c>
      <c r="K33" s="1">
        <f>IF(kraina8[[#This Row],[2016]]&gt;2*$G33,kraina8[[#This Row],[2016]],ROUNDDOWN(kraina8[[#This Row],[2016]]*$F33,0))</f>
        <v>1255880</v>
      </c>
      <c r="L33" s="1">
        <f>IF(kraina8[[#This Row],[2017]]&gt;2*$G33,kraina8[[#This Row],[2017]],ROUNDDOWN(kraina8[[#This Row],[2017]]*$F33,0))</f>
        <v>912522</v>
      </c>
      <c r="M33" s="1">
        <f>IF(kraina8[[#This Row],[2018]]&gt;2*$G33,kraina8[[#This Row],[2018]],ROUNDDOWN(kraina8[[#This Row],[2018]]*$F33,0))</f>
        <v>663038</v>
      </c>
      <c r="N33" s="1">
        <f>IF(kraina8[[#This Row],[2019]]&gt;2*$G33,kraina8[[#This Row],[2019]],ROUNDDOWN(kraina8[[#This Row],[2019]]*$F33,0))</f>
        <v>481763</v>
      </c>
      <c r="O33" s="1">
        <f>IF(kraina8[[#This Row],[2020]]&gt;2*$G33,kraina8[[#This Row],[2020]],ROUNDDOWN(kraina8[[#This Row],[2020]]*$F33,0))</f>
        <v>350048</v>
      </c>
      <c r="P33" s="1">
        <f>IF(kraina8[[#This Row],[2021]]&gt;2*$G33,kraina8[[#This Row],[2021]],ROUNDDOWN(kraina8[[#This Row],[2021]]*$F33,0))</f>
        <v>254344</v>
      </c>
      <c r="Q33" s="1">
        <f>IF(kraina8[[#This Row],[2022]]&gt;2*$G33,kraina8[[#This Row],[2022]],ROUNDDOWN(kraina8[[#This Row],[2022]]*$F33,0))</f>
        <v>184806</v>
      </c>
      <c r="R33" s="1">
        <f>IF(kraina8[[#This Row],[2023]]&gt;2*$G33,kraina8[[#This Row],[2023]],ROUNDDOWN(kraina8[[#This Row],[2023]]*$F33,0))</f>
        <v>134280</v>
      </c>
      <c r="S33" s="1">
        <f>IF(kraina8[[#This Row],[2024]]&gt;2*$G33,kraina8[[#This Row],[2024]],ROUNDDOWN(kraina8[[#This Row],[2024]]*$F33,0))</f>
        <v>97567</v>
      </c>
      <c r="T33" s="1">
        <f>IF(kraina8[[#This Row],[2025]]&gt;2*kraina8[[#This Row],[2013]],1,0)</f>
        <v>0</v>
      </c>
    </row>
    <row r="34" spans="1:20" x14ac:dyDescent="0.3">
      <c r="A34" s="1" t="s">
        <v>54</v>
      </c>
      <c r="B34">
        <v>2494207</v>
      </c>
      <c r="C34">
        <v>2625207</v>
      </c>
      <c r="D34">
        <v>1796293</v>
      </c>
      <c r="E34">
        <v>1853602</v>
      </c>
      <c r="F34">
        <f>ROUNDDOWN(kraina8[[#This Row],[2014]]/kraina8[[#This Row],[2013]],4)</f>
        <v>0.71289999999999998</v>
      </c>
      <c r="G34">
        <f>kraina8[[#This Row],[K2013]]+kraina8[[#This Row],[M2013]]</f>
        <v>5119414</v>
      </c>
      <c r="H34">
        <f>kraina8[[#This Row],[K2014]]+kraina8[[#This Row],[M2014]]</f>
        <v>3649895</v>
      </c>
      <c r="I34" s="1">
        <f>IF(kraina8[[#This Row],[2014]]&gt;2*$G34,kraina8[[#This Row],[2014]],ROUNDDOWN(kraina8[[#This Row],[2014]]*$F34,0))</f>
        <v>2602010</v>
      </c>
      <c r="J34" s="1">
        <f>IF(kraina8[[#This Row],[2015]]&gt;2*$G34,kraina8[[#This Row],[2015]],ROUNDDOWN(kraina8[[#This Row],[2015]]*$F34,0))</f>
        <v>1854972</v>
      </c>
      <c r="K34" s="1">
        <f>IF(kraina8[[#This Row],[2016]]&gt;2*$G34,kraina8[[#This Row],[2016]],ROUNDDOWN(kraina8[[#This Row],[2016]]*$F34,0))</f>
        <v>1322409</v>
      </c>
      <c r="L34" s="1">
        <f>IF(kraina8[[#This Row],[2017]]&gt;2*$G34,kraina8[[#This Row],[2017]],ROUNDDOWN(kraina8[[#This Row],[2017]]*$F34,0))</f>
        <v>942745</v>
      </c>
      <c r="M34" s="1">
        <f>IF(kraina8[[#This Row],[2018]]&gt;2*$G34,kraina8[[#This Row],[2018]],ROUNDDOWN(kraina8[[#This Row],[2018]]*$F34,0))</f>
        <v>672082</v>
      </c>
      <c r="N34" s="1">
        <f>IF(kraina8[[#This Row],[2019]]&gt;2*$G34,kraina8[[#This Row],[2019]],ROUNDDOWN(kraina8[[#This Row],[2019]]*$F34,0))</f>
        <v>479127</v>
      </c>
      <c r="O34" s="1">
        <f>IF(kraina8[[#This Row],[2020]]&gt;2*$G34,kraina8[[#This Row],[2020]],ROUNDDOWN(kraina8[[#This Row],[2020]]*$F34,0))</f>
        <v>341569</v>
      </c>
      <c r="P34" s="1">
        <f>IF(kraina8[[#This Row],[2021]]&gt;2*$G34,kraina8[[#This Row],[2021]],ROUNDDOWN(kraina8[[#This Row],[2021]]*$F34,0))</f>
        <v>243504</v>
      </c>
      <c r="Q34" s="1">
        <f>IF(kraina8[[#This Row],[2022]]&gt;2*$G34,kraina8[[#This Row],[2022]],ROUNDDOWN(kraina8[[#This Row],[2022]]*$F34,0))</f>
        <v>173594</v>
      </c>
      <c r="R34" s="1">
        <f>IF(kraina8[[#This Row],[2023]]&gt;2*$G34,kraina8[[#This Row],[2023]],ROUNDDOWN(kraina8[[#This Row],[2023]]*$F34,0))</f>
        <v>123755</v>
      </c>
      <c r="S34" s="1">
        <f>IF(kraina8[[#This Row],[2024]]&gt;2*$G34,kraina8[[#This Row],[2024]],ROUNDDOWN(kraina8[[#This Row],[2024]]*$F34,0))</f>
        <v>88224</v>
      </c>
      <c r="T34" s="1">
        <f>IF(kraina8[[#This Row],[2025]]&gt;2*kraina8[[#This Row],[2013]],1,0)</f>
        <v>0</v>
      </c>
    </row>
    <row r="35" spans="1:20" x14ac:dyDescent="0.3">
      <c r="A35" s="1" t="s">
        <v>14</v>
      </c>
      <c r="B35">
        <v>1157622</v>
      </c>
      <c r="C35">
        <v>1182345</v>
      </c>
      <c r="D35">
        <v>830785</v>
      </c>
      <c r="E35">
        <v>833779</v>
      </c>
      <c r="F35">
        <f>ROUNDDOWN(kraina8[[#This Row],[2014]]/kraina8[[#This Row],[2013]],4)</f>
        <v>0.71130000000000004</v>
      </c>
      <c r="G35">
        <f>kraina8[[#This Row],[K2013]]+kraina8[[#This Row],[M2013]]</f>
        <v>2339967</v>
      </c>
      <c r="H35">
        <f>kraina8[[#This Row],[K2014]]+kraina8[[#This Row],[M2014]]</f>
        <v>1664564</v>
      </c>
      <c r="I35" s="1">
        <f>IF(kraina8[[#This Row],[2014]]&gt;2*$G35,kraina8[[#This Row],[2014]],ROUNDDOWN(kraina8[[#This Row],[2014]]*$F35,0))</f>
        <v>1184004</v>
      </c>
      <c r="J35" s="1">
        <f>IF(kraina8[[#This Row],[2015]]&gt;2*$G35,kraina8[[#This Row],[2015]],ROUNDDOWN(kraina8[[#This Row],[2015]]*$F35,0))</f>
        <v>842182</v>
      </c>
      <c r="K35" s="1">
        <f>IF(kraina8[[#This Row],[2016]]&gt;2*$G35,kraina8[[#This Row],[2016]],ROUNDDOWN(kraina8[[#This Row],[2016]]*$F35,0))</f>
        <v>599044</v>
      </c>
      <c r="L35" s="1">
        <f>IF(kraina8[[#This Row],[2017]]&gt;2*$G35,kraina8[[#This Row],[2017]],ROUNDDOWN(kraina8[[#This Row],[2017]]*$F35,0))</f>
        <v>426099</v>
      </c>
      <c r="M35" s="1">
        <f>IF(kraina8[[#This Row],[2018]]&gt;2*$G35,kraina8[[#This Row],[2018]],ROUNDDOWN(kraina8[[#This Row],[2018]]*$F35,0))</f>
        <v>303084</v>
      </c>
      <c r="N35" s="1">
        <f>IF(kraina8[[#This Row],[2019]]&gt;2*$G35,kraina8[[#This Row],[2019]],ROUNDDOWN(kraina8[[#This Row],[2019]]*$F35,0))</f>
        <v>215583</v>
      </c>
      <c r="O35" s="1">
        <f>IF(kraina8[[#This Row],[2020]]&gt;2*$G35,kraina8[[#This Row],[2020]],ROUNDDOWN(kraina8[[#This Row],[2020]]*$F35,0))</f>
        <v>153344</v>
      </c>
      <c r="P35" s="1">
        <f>IF(kraina8[[#This Row],[2021]]&gt;2*$G35,kraina8[[#This Row],[2021]],ROUNDDOWN(kraina8[[#This Row],[2021]]*$F35,0))</f>
        <v>109073</v>
      </c>
      <c r="Q35" s="1">
        <f>IF(kraina8[[#This Row],[2022]]&gt;2*$G35,kraina8[[#This Row],[2022]],ROUNDDOWN(kraina8[[#This Row],[2022]]*$F35,0))</f>
        <v>77583</v>
      </c>
      <c r="R35" s="1">
        <f>IF(kraina8[[#This Row],[2023]]&gt;2*$G35,kraina8[[#This Row],[2023]],ROUNDDOWN(kraina8[[#This Row],[2023]]*$F35,0))</f>
        <v>55184</v>
      </c>
      <c r="S35" s="1">
        <f>IF(kraina8[[#This Row],[2024]]&gt;2*$G35,kraina8[[#This Row],[2024]],ROUNDDOWN(kraina8[[#This Row],[2024]]*$F35,0))</f>
        <v>39252</v>
      </c>
      <c r="T35" s="1">
        <f>IF(kraina8[[#This Row],[2025]]&gt;2*kraina8[[#This Row],[2013]],1,0)</f>
        <v>0</v>
      </c>
    </row>
    <row r="36" spans="1:20" x14ac:dyDescent="0.3">
      <c r="A36" s="1" t="s">
        <v>8</v>
      </c>
      <c r="B36">
        <v>949065</v>
      </c>
      <c r="C36">
        <v>1026050</v>
      </c>
      <c r="D36">
        <v>688027</v>
      </c>
      <c r="E36">
        <v>723233</v>
      </c>
      <c r="F36">
        <f>ROUNDDOWN(kraina8[[#This Row],[2014]]/kraina8[[#This Row],[2013]],4)</f>
        <v>0.71450000000000002</v>
      </c>
      <c r="G36">
        <f>kraina8[[#This Row],[K2013]]+kraina8[[#This Row],[M2013]]</f>
        <v>1975115</v>
      </c>
      <c r="H36">
        <f>kraina8[[#This Row],[K2014]]+kraina8[[#This Row],[M2014]]</f>
        <v>1411260</v>
      </c>
      <c r="I36" s="1">
        <f>IF(kraina8[[#This Row],[2014]]&gt;2*$G36,kraina8[[#This Row],[2014]],ROUNDDOWN(kraina8[[#This Row],[2014]]*$F36,0))</f>
        <v>1008345</v>
      </c>
      <c r="J36" s="1">
        <f>IF(kraina8[[#This Row],[2015]]&gt;2*$G36,kraina8[[#This Row],[2015]],ROUNDDOWN(kraina8[[#This Row],[2015]]*$F36,0))</f>
        <v>720462</v>
      </c>
      <c r="K36" s="1">
        <f>IF(kraina8[[#This Row],[2016]]&gt;2*$G36,kraina8[[#This Row],[2016]],ROUNDDOWN(kraina8[[#This Row],[2016]]*$F36,0))</f>
        <v>514770</v>
      </c>
      <c r="L36" s="1">
        <f>IF(kraina8[[#This Row],[2017]]&gt;2*$G36,kraina8[[#This Row],[2017]],ROUNDDOWN(kraina8[[#This Row],[2017]]*$F36,0))</f>
        <v>367803</v>
      </c>
      <c r="M36" s="1">
        <f>IF(kraina8[[#This Row],[2018]]&gt;2*$G36,kraina8[[#This Row],[2018]],ROUNDDOWN(kraina8[[#This Row],[2018]]*$F36,0))</f>
        <v>262795</v>
      </c>
      <c r="N36" s="1">
        <f>IF(kraina8[[#This Row],[2019]]&gt;2*$G36,kraina8[[#This Row],[2019]],ROUNDDOWN(kraina8[[#This Row],[2019]]*$F36,0))</f>
        <v>187767</v>
      </c>
      <c r="O36" s="1">
        <f>IF(kraina8[[#This Row],[2020]]&gt;2*$G36,kraina8[[#This Row],[2020]],ROUNDDOWN(kraina8[[#This Row],[2020]]*$F36,0))</f>
        <v>134159</v>
      </c>
      <c r="P36" s="1">
        <f>IF(kraina8[[#This Row],[2021]]&gt;2*$G36,kraina8[[#This Row],[2021]],ROUNDDOWN(kraina8[[#This Row],[2021]]*$F36,0))</f>
        <v>95856</v>
      </c>
      <c r="Q36" s="1">
        <f>IF(kraina8[[#This Row],[2022]]&gt;2*$G36,kraina8[[#This Row],[2022]],ROUNDDOWN(kraina8[[#This Row],[2022]]*$F36,0))</f>
        <v>68489</v>
      </c>
      <c r="R36" s="1">
        <f>IF(kraina8[[#This Row],[2023]]&gt;2*$G36,kraina8[[#This Row],[2023]],ROUNDDOWN(kraina8[[#This Row],[2023]]*$F36,0))</f>
        <v>48935</v>
      </c>
      <c r="S36" s="1">
        <f>IF(kraina8[[#This Row],[2024]]&gt;2*$G36,kraina8[[#This Row],[2024]],ROUNDDOWN(kraina8[[#This Row],[2024]]*$F36,0))</f>
        <v>34964</v>
      </c>
      <c r="T36" s="1">
        <f>IF(kraina8[[#This Row],[2025]]&gt;2*kraina8[[#This Row],[2013]],1,0)</f>
        <v>0</v>
      </c>
    </row>
    <row r="37" spans="1:20" x14ac:dyDescent="0.3">
      <c r="A37" s="1" t="s">
        <v>13</v>
      </c>
      <c r="B37">
        <v>1660998</v>
      </c>
      <c r="C37">
        <v>1630345</v>
      </c>
      <c r="D37">
        <v>1130119</v>
      </c>
      <c r="E37">
        <v>1080238</v>
      </c>
      <c r="F37">
        <f>ROUNDDOWN(kraina8[[#This Row],[2014]]/kraina8[[#This Row],[2013]],4)</f>
        <v>0.67149999999999999</v>
      </c>
      <c r="G37">
        <f>kraina8[[#This Row],[K2013]]+kraina8[[#This Row],[M2013]]</f>
        <v>3291343</v>
      </c>
      <c r="H37">
        <f>kraina8[[#This Row],[K2014]]+kraina8[[#This Row],[M2014]]</f>
        <v>2210357</v>
      </c>
      <c r="I37" s="1">
        <f>IF(kraina8[[#This Row],[2014]]&gt;2*$G37,kraina8[[#This Row],[2014]],ROUNDDOWN(kraina8[[#This Row],[2014]]*$F37,0))</f>
        <v>1484254</v>
      </c>
      <c r="J37" s="1">
        <f>IF(kraina8[[#This Row],[2015]]&gt;2*$G37,kraina8[[#This Row],[2015]],ROUNDDOWN(kraina8[[#This Row],[2015]]*$F37,0))</f>
        <v>996676</v>
      </c>
      <c r="K37" s="1">
        <f>IF(kraina8[[#This Row],[2016]]&gt;2*$G37,kraina8[[#This Row],[2016]],ROUNDDOWN(kraina8[[#This Row],[2016]]*$F37,0))</f>
        <v>669267</v>
      </c>
      <c r="L37" s="1">
        <f>IF(kraina8[[#This Row],[2017]]&gt;2*$G37,kraina8[[#This Row],[2017]],ROUNDDOWN(kraina8[[#This Row],[2017]]*$F37,0))</f>
        <v>449412</v>
      </c>
      <c r="M37" s="1">
        <f>IF(kraina8[[#This Row],[2018]]&gt;2*$G37,kraina8[[#This Row],[2018]],ROUNDDOWN(kraina8[[#This Row],[2018]]*$F37,0))</f>
        <v>301780</v>
      </c>
      <c r="N37" s="1">
        <f>IF(kraina8[[#This Row],[2019]]&gt;2*$G37,kraina8[[#This Row],[2019]],ROUNDDOWN(kraina8[[#This Row],[2019]]*$F37,0))</f>
        <v>202645</v>
      </c>
      <c r="O37" s="1">
        <f>IF(kraina8[[#This Row],[2020]]&gt;2*$G37,kraina8[[#This Row],[2020]],ROUNDDOWN(kraina8[[#This Row],[2020]]*$F37,0))</f>
        <v>136076</v>
      </c>
      <c r="P37" s="1">
        <f>IF(kraina8[[#This Row],[2021]]&gt;2*$G37,kraina8[[#This Row],[2021]],ROUNDDOWN(kraina8[[#This Row],[2021]]*$F37,0))</f>
        <v>91375</v>
      </c>
      <c r="Q37" s="1">
        <f>IF(kraina8[[#This Row],[2022]]&gt;2*$G37,kraina8[[#This Row],[2022]],ROUNDDOWN(kraina8[[#This Row],[2022]]*$F37,0))</f>
        <v>61358</v>
      </c>
      <c r="R37" s="1">
        <f>IF(kraina8[[#This Row],[2023]]&gt;2*$G37,kraina8[[#This Row],[2023]],ROUNDDOWN(kraina8[[#This Row],[2023]]*$F37,0))</f>
        <v>41201</v>
      </c>
      <c r="S37" s="1">
        <f>IF(kraina8[[#This Row],[2024]]&gt;2*$G37,kraina8[[#This Row],[2024]],ROUNDDOWN(kraina8[[#This Row],[2024]]*$F37,0))</f>
        <v>27666</v>
      </c>
      <c r="T37" s="1">
        <f>IF(kraina8[[#This Row],[2025]]&gt;2*kraina8[[#This Row],[2013]],1,0)</f>
        <v>0</v>
      </c>
    </row>
    <row r="38" spans="1:20" x14ac:dyDescent="0.3">
      <c r="A38" s="1" t="s">
        <v>21</v>
      </c>
      <c r="B38">
        <v>2567464</v>
      </c>
      <c r="C38">
        <v>2441857</v>
      </c>
      <c r="D38">
        <v>1524132</v>
      </c>
      <c r="E38">
        <v>1496810</v>
      </c>
      <c r="F38">
        <f>ROUNDDOWN(kraina8[[#This Row],[2014]]/kraina8[[#This Row],[2013]],4)</f>
        <v>0.60299999999999998</v>
      </c>
      <c r="G38">
        <f>kraina8[[#This Row],[K2013]]+kraina8[[#This Row],[M2013]]</f>
        <v>5009321</v>
      </c>
      <c r="H38">
        <f>kraina8[[#This Row],[K2014]]+kraina8[[#This Row],[M2014]]</f>
        <v>3020942</v>
      </c>
      <c r="I38" s="1">
        <f>IF(kraina8[[#This Row],[2014]]&gt;2*$G38,kraina8[[#This Row],[2014]],ROUNDDOWN(kraina8[[#This Row],[2014]]*$F38,0))</f>
        <v>1821628</v>
      </c>
      <c r="J38" s="1">
        <f>IF(kraina8[[#This Row],[2015]]&gt;2*$G38,kraina8[[#This Row],[2015]],ROUNDDOWN(kraina8[[#This Row],[2015]]*$F38,0))</f>
        <v>1098441</v>
      </c>
      <c r="K38" s="1">
        <f>IF(kraina8[[#This Row],[2016]]&gt;2*$G38,kraina8[[#This Row],[2016]],ROUNDDOWN(kraina8[[#This Row],[2016]]*$F38,0))</f>
        <v>662359</v>
      </c>
      <c r="L38" s="1">
        <f>IF(kraina8[[#This Row],[2017]]&gt;2*$G38,kraina8[[#This Row],[2017]],ROUNDDOWN(kraina8[[#This Row],[2017]]*$F38,0))</f>
        <v>399402</v>
      </c>
      <c r="M38" s="1">
        <f>IF(kraina8[[#This Row],[2018]]&gt;2*$G38,kraina8[[#This Row],[2018]],ROUNDDOWN(kraina8[[#This Row],[2018]]*$F38,0))</f>
        <v>240839</v>
      </c>
      <c r="N38" s="1">
        <f>IF(kraina8[[#This Row],[2019]]&gt;2*$G38,kraina8[[#This Row],[2019]],ROUNDDOWN(kraina8[[#This Row],[2019]]*$F38,0))</f>
        <v>145225</v>
      </c>
      <c r="O38" s="1">
        <f>IF(kraina8[[#This Row],[2020]]&gt;2*$G38,kraina8[[#This Row],[2020]],ROUNDDOWN(kraina8[[#This Row],[2020]]*$F38,0))</f>
        <v>87570</v>
      </c>
      <c r="P38" s="1">
        <f>IF(kraina8[[#This Row],[2021]]&gt;2*$G38,kraina8[[#This Row],[2021]],ROUNDDOWN(kraina8[[#This Row],[2021]]*$F38,0))</f>
        <v>52804</v>
      </c>
      <c r="Q38" s="1">
        <f>IF(kraina8[[#This Row],[2022]]&gt;2*$G38,kraina8[[#This Row],[2022]],ROUNDDOWN(kraina8[[#This Row],[2022]]*$F38,0))</f>
        <v>31840</v>
      </c>
      <c r="R38" s="1">
        <f>IF(kraina8[[#This Row],[2023]]&gt;2*$G38,kraina8[[#This Row],[2023]],ROUNDDOWN(kraina8[[#This Row],[2023]]*$F38,0))</f>
        <v>19199</v>
      </c>
      <c r="S38" s="1">
        <f>IF(kraina8[[#This Row],[2024]]&gt;2*$G38,kraina8[[#This Row],[2024]],ROUNDDOWN(kraina8[[#This Row],[2024]]*$F38,0))</f>
        <v>11576</v>
      </c>
      <c r="T38" s="1">
        <f>IF(kraina8[[#This Row],[2025]]&gt;2*kraina8[[#This Row],[2013]],1,0)</f>
        <v>0</v>
      </c>
    </row>
    <row r="39" spans="1:20" x14ac:dyDescent="0.3">
      <c r="A39" s="1" t="s">
        <v>23</v>
      </c>
      <c r="B39">
        <v>2976209</v>
      </c>
      <c r="C39">
        <v>3199665</v>
      </c>
      <c r="D39">
        <v>1666477</v>
      </c>
      <c r="E39">
        <v>1759240</v>
      </c>
      <c r="F39">
        <f>ROUNDDOWN(kraina8[[#This Row],[2014]]/kraina8[[#This Row],[2013]],4)</f>
        <v>0.55459999999999998</v>
      </c>
      <c r="G39">
        <f>kraina8[[#This Row],[K2013]]+kraina8[[#This Row],[M2013]]</f>
        <v>6175874</v>
      </c>
      <c r="H39">
        <f>kraina8[[#This Row],[K2014]]+kraina8[[#This Row],[M2014]]</f>
        <v>3425717</v>
      </c>
      <c r="I39" s="1">
        <f>IF(kraina8[[#This Row],[2014]]&gt;2*$G39,kraina8[[#This Row],[2014]],ROUNDDOWN(kraina8[[#This Row],[2014]]*$F39,0))</f>
        <v>1899902</v>
      </c>
      <c r="J39" s="1">
        <f>IF(kraina8[[#This Row],[2015]]&gt;2*$G39,kraina8[[#This Row],[2015]],ROUNDDOWN(kraina8[[#This Row],[2015]]*$F39,0))</f>
        <v>1053685</v>
      </c>
      <c r="K39" s="1">
        <f>IF(kraina8[[#This Row],[2016]]&gt;2*$G39,kraina8[[#This Row],[2016]],ROUNDDOWN(kraina8[[#This Row],[2016]]*$F39,0))</f>
        <v>584373</v>
      </c>
      <c r="L39" s="1">
        <f>IF(kraina8[[#This Row],[2017]]&gt;2*$G39,kraina8[[#This Row],[2017]],ROUNDDOWN(kraina8[[#This Row],[2017]]*$F39,0))</f>
        <v>324093</v>
      </c>
      <c r="M39" s="1">
        <f>IF(kraina8[[#This Row],[2018]]&gt;2*$G39,kraina8[[#This Row],[2018]],ROUNDDOWN(kraina8[[#This Row],[2018]]*$F39,0))</f>
        <v>179741</v>
      </c>
      <c r="N39" s="1">
        <f>IF(kraina8[[#This Row],[2019]]&gt;2*$G39,kraina8[[#This Row],[2019]],ROUNDDOWN(kraina8[[#This Row],[2019]]*$F39,0))</f>
        <v>99684</v>
      </c>
      <c r="O39" s="1">
        <f>IF(kraina8[[#This Row],[2020]]&gt;2*$G39,kraina8[[#This Row],[2020]],ROUNDDOWN(kraina8[[#This Row],[2020]]*$F39,0))</f>
        <v>55284</v>
      </c>
      <c r="P39" s="1">
        <f>IF(kraina8[[#This Row],[2021]]&gt;2*$G39,kraina8[[#This Row],[2021]],ROUNDDOWN(kraina8[[#This Row],[2021]]*$F39,0))</f>
        <v>30660</v>
      </c>
      <c r="Q39" s="1">
        <f>IF(kraina8[[#This Row],[2022]]&gt;2*$G39,kraina8[[#This Row],[2022]],ROUNDDOWN(kraina8[[#This Row],[2022]]*$F39,0))</f>
        <v>17004</v>
      </c>
      <c r="R39" s="1">
        <f>IF(kraina8[[#This Row],[2023]]&gt;2*$G39,kraina8[[#This Row],[2023]],ROUNDDOWN(kraina8[[#This Row],[2023]]*$F39,0))</f>
        <v>9430</v>
      </c>
      <c r="S39" s="1">
        <f>IF(kraina8[[#This Row],[2024]]&gt;2*$G39,kraina8[[#This Row],[2024]],ROUNDDOWN(kraina8[[#This Row],[2024]]*$F39,0))</f>
        <v>5229</v>
      </c>
      <c r="T39" s="1">
        <f>IF(kraina8[[#This Row],[2025]]&gt;2*kraina8[[#This Row],[2013]],1,0)</f>
        <v>0</v>
      </c>
    </row>
    <row r="40" spans="1:20" x14ac:dyDescent="0.3">
      <c r="A40" s="1" t="s">
        <v>31</v>
      </c>
      <c r="B40">
        <v>2351213</v>
      </c>
      <c r="C40">
        <v>2358482</v>
      </c>
      <c r="D40">
        <v>1098384</v>
      </c>
      <c r="E40">
        <v>1121488</v>
      </c>
      <c r="F40">
        <f>ROUNDDOWN(kraina8[[#This Row],[2014]]/kraina8[[#This Row],[2013]],4)</f>
        <v>0.4713</v>
      </c>
      <c r="G40">
        <f>kraina8[[#This Row],[K2013]]+kraina8[[#This Row],[M2013]]</f>
        <v>4709695</v>
      </c>
      <c r="H40">
        <f>kraina8[[#This Row],[K2014]]+kraina8[[#This Row],[M2014]]</f>
        <v>2219872</v>
      </c>
      <c r="I40" s="1">
        <f>IF(kraina8[[#This Row],[2014]]&gt;2*$G40,kraina8[[#This Row],[2014]],ROUNDDOWN(kraina8[[#This Row],[2014]]*$F40,0))</f>
        <v>1046225</v>
      </c>
      <c r="J40" s="1">
        <f>IF(kraina8[[#This Row],[2015]]&gt;2*$G40,kraina8[[#This Row],[2015]],ROUNDDOWN(kraina8[[#This Row],[2015]]*$F40,0))</f>
        <v>493085</v>
      </c>
      <c r="K40" s="1">
        <f>IF(kraina8[[#This Row],[2016]]&gt;2*$G40,kraina8[[#This Row],[2016]],ROUNDDOWN(kraina8[[#This Row],[2016]]*$F40,0))</f>
        <v>232390</v>
      </c>
      <c r="L40" s="1">
        <f>IF(kraina8[[#This Row],[2017]]&gt;2*$G40,kraina8[[#This Row],[2017]],ROUNDDOWN(kraina8[[#This Row],[2017]]*$F40,0))</f>
        <v>109525</v>
      </c>
      <c r="M40" s="1">
        <f>IF(kraina8[[#This Row],[2018]]&gt;2*$G40,kraina8[[#This Row],[2018]],ROUNDDOWN(kraina8[[#This Row],[2018]]*$F40,0))</f>
        <v>51619</v>
      </c>
      <c r="N40" s="1">
        <f>IF(kraina8[[#This Row],[2019]]&gt;2*$G40,kraina8[[#This Row],[2019]],ROUNDDOWN(kraina8[[#This Row],[2019]]*$F40,0))</f>
        <v>24328</v>
      </c>
      <c r="O40" s="1">
        <f>IF(kraina8[[#This Row],[2020]]&gt;2*$G40,kraina8[[#This Row],[2020]],ROUNDDOWN(kraina8[[#This Row],[2020]]*$F40,0))</f>
        <v>11465</v>
      </c>
      <c r="P40" s="1">
        <f>IF(kraina8[[#This Row],[2021]]&gt;2*$G40,kraina8[[#This Row],[2021]],ROUNDDOWN(kraina8[[#This Row],[2021]]*$F40,0))</f>
        <v>5403</v>
      </c>
      <c r="Q40" s="1">
        <f>IF(kraina8[[#This Row],[2022]]&gt;2*$G40,kraina8[[#This Row],[2022]],ROUNDDOWN(kraina8[[#This Row],[2022]]*$F40,0))</f>
        <v>2546</v>
      </c>
      <c r="R40" s="1">
        <f>IF(kraina8[[#This Row],[2023]]&gt;2*$G40,kraina8[[#This Row],[2023]],ROUNDDOWN(kraina8[[#This Row],[2023]]*$F40,0))</f>
        <v>1199</v>
      </c>
      <c r="S40" s="1">
        <f>IF(kraina8[[#This Row],[2024]]&gt;2*$G40,kraina8[[#This Row],[2024]],ROUNDDOWN(kraina8[[#This Row],[2024]]*$F40,0))</f>
        <v>565</v>
      </c>
      <c r="T40" s="1">
        <f>IF(kraina8[[#This Row],[2025]]&gt;2*kraina8[[#This Row],[2013]],1,0)</f>
        <v>0</v>
      </c>
    </row>
    <row r="41" spans="1:20" x14ac:dyDescent="0.3">
      <c r="A41" s="1" t="s">
        <v>22</v>
      </c>
      <c r="B41">
        <v>1334060</v>
      </c>
      <c r="C41">
        <v>1395231</v>
      </c>
      <c r="D41">
        <v>578655</v>
      </c>
      <c r="E41">
        <v>677663</v>
      </c>
      <c r="F41">
        <f>ROUNDDOWN(kraina8[[#This Row],[2014]]/kraina8[[#This Row],[2013]],4)</f>
        <v>0.46029999999999999</v>
      </c>
      <c r="G41">
        <f>kraina8[[#This Row],[K2013]]+kraina8[[#This Row],[M2013]]</f>
        <v>2729291</v>
      </c>
      <c r="H41">
        <f>kraina8[[#This Row],[K2014]]+kraina8[[#This Row],[M2014]]</f>
        <v>1256318</v>
      </c>
      <c r="I41" s="1">
        <f>IF(kraina8[[#This Row],[2014]]&gt;2*$G41,kraina8[[#This Row],[2014]],ROUNDDOWN(kraina8[[#This Row],[2014]]*$F41,0))</f>
        <v>578283</v>
      </c>
      <c r="J41" s="1">
        <f>IF(kraina8[[#This Row],[2015]]&gt;2*$G41,kraina8[[#This Row],[2015]],ROUNDDOWN(kraina8[[#This Row],[2015]]*$F41,0))</f>
        <v>266183</v>
      </c>
      <c r="K41" s="1">
        <f>IF(kraina8[[#This Row],[2016]]&gt;2*$G41,kraina8[[#This Row],[2016]],ROUNDDOWN(kraina8[[#This Row],[2016]]*$F41,0))</f>
        <v>122524</v>
      </c>
      <c r="L41" s="1">
        <f>IF(kraina8[[#This Row],[2017]]&gt;2*$G41,kraina8[[#This Row],[2017]],ROUNDDOWN(kraina8[[#This Row],[2017]]*$F41,0))</f>
        <v>56397</v>
      </c>
      <c r="M41" s="1">
        <f>IF(kraina8[[#This Row],[2018]]&gt;2*$G41,kraina8[[#This Row],[2018]],ROUNDDOWN(kraina8[[#This Row],[2018]]*$F41,0))</f>
        <v>25959</v>
      </c>
      <c r="N41" s="1">
        <f>IF(kraina8[[#This Row],[2019]]&gt;2*$G41,kraina8[[#This Row],[2019]],ROUNDDOWN(kraina8[[#This Row],[2019]]*$F41,0))</f>
        <v>11948</v>
      </c>
      <c r="O41" s="1">
        <f>IF(kraina8[[#This Row],[2020]]&gt;2*$G41,kraina8[[#This Row],[2020]],ROUNDDOWN(kraina8[[#This Row],[2020]]*$F41,0))</f>
        <v>5499</v>
      </c>
      <c r="P41" s="1">
        <f>IF(kraina8[[#This Row],[2021]]&gt;2*$G41,kraina8[[#This Row],[2021]],ROUNDDOWN(kraina8[[#This Row],[2021]]*$F41,0))</f>
        <v>2531</v>
      </c>
      <c r="Q41" s="1">
        <f>IF(kraina8[[#This Row],[2022]]&gt;2*$G41,kraina8[[#This Row],[2022]],ROUNDDOWN(kraina8[[#This Row],[2022]]*$F41,0))</f>
        <v>1165</v>
      </c>
      <c r="R41" s="1">
        <f>IF(kraina8[[#This Row],[2023]]&gt;2*$G41,kraina8[[#This Row],[2023]],ROUNDDOWN(kraina8[[#This Row],[2023]]*$F41,0))</f>
        <v>536</v>
      </c>
      <c r="S41" s="1">
        <f>IF(kraina8[[#This Row],[2024]]&gt;2*$G41,kraina8[[#This Row],[2024]],ROUNDDOWN(kraina8[[#This Row],[2024]]*$F41,0))</f>
        <v>246</v>
      </c>
      <c r="T41" s="1">
        <f>IF(kraina8[[#This Row],[2025]]&gt;2*kraina8[[#This Row],[2013]],1,0)</f>
        <v>0</v>
      </c>
    </row>
    <row r="42" spans="1:20" x14ac:dyDescent="0.3">
      <c r="A42" s="1" t="s">
        <v>39</v>
      </c>
      <c r="B42">
        <v>2574432</v>
      </c>
      <c r="C42">
        <v>2409710</v>
      </c>
      <c r="D42">
        <v>987486</v>
      </c>
      <c r="E42">
        <v>999043</v>
      </c>
      <c r="F42">
        <f>ROUNDDOWN(kraina8[[#This Row],[2014]]/kraina8[[#This Row],[2013]],4)</f>
        <v>0.39850000000000002</v>
      </c>
      <c r="G42">
        <f>kraina8[[#This Row],[K2013]]+kraina8[[#This Row],[M2013]]</f>
        <v>4984142</v>
      </c>
      <c r="H42">
        <f>kraina8[[#This Row],[K2014]]+kraina8[[#This Row],[M2014]]</f>
        <v>1986529</v>
      </c>
      <c r="I42" s="1">
        <f>IF(kraina8[[#This Row],[2014]]&gt;2*$G42,kraina8[[#This Row],[2014]],ROUNDDOWN(kraina8[[#This Row],[2014]]*$F42,0))</f>
        <v>791631</v>
      </c>
      <c r="J42" s="1">
        <f>IF(kraina8[[#This Row],[2015]]&gt;2*$G42,kraina8[[#This Row],[2015]],ROUNDDOWN(kraina8[[#This Row],[2015]]*$F42,0))</f>
        <v>315464</v>
      </c>
      <c r="K42" s="1">
        <f>IF(kraina8[[#This Row],[2016]]&gt;2*$G42,kraina8[[#This Row],[2016]],ROUNDDOWN(kraina8[[#This Row],[2016]]*$F42,0))</f>
        <v>125712</v>
      </c>
      <c r="L42" s="1">
        <f>IF(kraina8[[#This Row],[2017]]&gt;2*$G42,kraina8[[#This Row],[2017]],ROUNDDOWN(kraina8[[#This Row],[2017]]*$F42,0))</f>
        <v>50096</v>
      </c>
      <c r="M42" s="1">
        <f>IF(kraina8[[#This Row],[2018]]&gt;2*$G42,kraina8[[#This Row],[2018]],ROUNDDOWN(kraina8[[#This Row],[2018]]*$F42,0))</f>
        <v>19963</v>
      </c>
      <c r="N42" s="1">
        <f>IF(kraina8[[#This Row],[2019]]&gt;2*$G42,kraina8[[#This Row],[2019]],ROUNDDOWN(kraina8[[#This Row],[2019]]*$F42,0))</f>
        <v>7955</v>
      </c>
      <c r="O42" s="1">
        <f>IF(kraina8[[#This Row],[2020]]&gt;2*$G42,kraina8[[#This Row],[2020]],ROUNDDOWN(kraina8[[#This Row],[2020]]*$F42,0))</f>
        <v>3170</v>
      </c>
      <c r="P42" s="1">
        <f>IF(kraina8[[#This Row],[2021]]&gt;2*$G42,kraina8[[#This Row],[2021]],ROUNDDOWN(kraina8[[#This Row],[2021]]*$F42,0))</f>
        <v>1263</v>
      </c>
      <c r="Q42" s="1">
        <f>IF(kraina8[[#This Row],[2022]]&gt;2*$G42,kraina8[[#This Row],[2022]],ROUNDDOWN(kraina8[[#This Row],[2022]]*$F42,0))</f>
        <v>503</v>
      </c>
      <c r="R42" s="1">
        <f>IF(kraina8[[#This Row],[2023]]&gt;2*$G42,kraina8[[#This Row],[2023]],ROUNDDOWN(kraina8[[#This Row],[2023]]*$F42,0))</f>
        <v>200</v>
      </c>
      <c r="S42" s="1">
        <f>IF(kraina8[[#This Row],[2024]]&gt;2*$G42,kraina8[[#This Row],[2024]],ROUNDDOWN(kraina8[[#This Row],[2024]]*$F42,0))</f>
        <v>79</v>
      </c>
      <c r="T42" s="1">
        <f>IF(kraina8[[#This Row],[2025]]&gt;2*kraina8[[#This Row],[2013]],1,0)</f>
        <v>0</v>
      </c>
    </row>
    <row r="43" spans="1:20" x14ac:dyDescent="0.3">
      <c r="A43" s="1" t="s">
        <v>25</v>
      </c>
      <c r="B43">
        <v>2486640</v>
      </c>
      <c r="C43">
        <v>2265936</v>
      </c>
      <c r="D43">
        <v>297424</v>
      </c>
      <c r="E43">
        <v>274759</v>
      </c>
      <c r="F43">
        <f>ROUNDDOWN(kraina8[[#This Row],[2014]]/kraina8[[#This Row],[2013]],4)</f>
        <v>0.1203</v>
      </c>
      <c r="G43">
        <f>kraina8[[#This Row],[K2013]]+kraina8[[#This Row],[M2013]]</f>
        <v>4752576</v>
      </c>
      <c r="H43">
        <f>kraina8[[#This Row],[K2014]]+kraina8[[#This Row],[M2014]]</f>
        <v>572183</v>
      </c>
      <c r="I43" s="1">
        <f>IF(kraina8[[#This Row],[2014]]&gt;2*$G43,kraina8[[#This Row],[2014]],ROUNDDOWN(kraina8[[#This Row],[2014]]*$F43,0))</f>
        <v>68833</v>
      </c>
      <c r="J43" s="1">
        <f>IF(kraina8[[#This Row],[2015]]&gt;2*$G43,kraina8[[#This Row],[2015]],ROUNDDOWN(kraina8[[#This Row],[2015]]*$F43,0))</f>
        <v>8280</v>
      </c>
      <c r="K43" s="1">
        <f>IF(kraina8[[#This Row],[2016]]&gt;2*$G43,kraina8[[#This Row],[2016]],ROUNDDOWN(kraina8[[#This Row],[2016]]*$F43,0))</f>
        <v>996</v>
      </c>
      <c r="L43" s="1">
        <f>IF(kraina8[[#This Row],[2017]]&gt;2*$G43,kraina8[[#This Row],[2017]],ROUNDDOWN(kraina8[[#This Row],[2017]]*$F43,0))</f>
        <v>119</v>
      </c>
      <c r="M43" s="1">
        <f>IF(kraina8[[#This Row],[2018]]&gt;2*$G43,kraina8[[#This Row],[2018]],ROUNDDOWN(kraina8[[#This Row],[2018]]*$F43,0))</f>
        <v>14</v>
      </c>
      <c r="N43" s="1">
        <f>IF(kraina8[[#This Row],[2019]]&gt;2*$G43,kraina8[[#This Row],[2019]],ROUNDDOWN(kraina8[[#This Row],[2019]]*$F43,0))</f>
        <v>1</v>
      </c>
      <c r="O43" s="1">
        <f>IF(kraina8[[#This Row],[2020]]&gt;2*$G43,kraina8[[#This Row],[2020]],ROUNDDOWN(kraina8[[#This Row],[2020]]*$F43,0))</f>
        <v>0</v>
      </c>
      <c r="P43" s="1">
        <f>IF(kraina8[[#This Row],[2021]]&gt;2*$G43,kraina8[[#This Row],[2021]],ROUNDDOWN(kraina8[[#This Row],[2021]]*$F43,0))</f>
        <v>0</v>
      </c>
      <c r="Q43" s="1">
        <f>IF(kraina8[[#This Row],[2022]]&gt;2*$G43,kraina8[[#This Row],[2022]],ROUNDDOWN(kraina8[[#This Row],[2022]]*$F43,0))</f>
        <v>0</v>
      </c>
      <c r="R43" s="1">
        <f>IF(kraina8[[#This Row],[2023]]&gt;2*$G43,kraina8[[#This Row],[2023]],ROUNDDOWN(kraina8[[#This Row],[2023]]*$F43,0))</f>
        <v>0</v>
      </c>
      <c r="S43" s="1">
        <f>IF(kraina8[[#This Row],[2024]]&gt;2*$G43,kraina8[[#This Row],[2024]],ROUNDDOWN(kraina8[[#This Row],[2024]]*$F43,0))</f>
        <v>0</v>
      </c>
      <c r="T43" s="1">
        <f>IF(kraina8[[#This Row],[2025]]&gt;2*kraina8[[#This Row],[2013]],1,0)</f>
        <v>0</v>
      </c>
    </row>
    <row r="44" spans="1:20" x14ac:dyDescent="0.3">
      <c r="A44" s="1" t="s">
        <v>32</v>
      </c>
      <c r="B44">
        <v>2613354</v>
      </c>
      <c r="C44">
        <v>2837241</v>
      </c>
      <c r="D44">
        <v>431144</v>
      </c>
      <c r="E44">
        <v>434113</v>
      </c>
      <c r="F44">
        <f>ROUNDDOWN(kraina8[[#This Row],[2014]]/kraina8[[#This Row],[2013]],4)</f>
        <v>0.15870000000000001</v>
      </c>
      <c r="G44">
        <f>kraina8[[#This Row],[K2013]]+kraina8[[#This Row],[M2013]]</f>
        <v>5450595</v>
      </c>
      <c r="H44">
        <f>kraina8[[#This Row],[K2014]]+kraina8[[#This Row],[M2014]]</f>
        <v>865257</v>
      </c>
      <c r="I44" s="1">
        <f>IF(kraina8[[#This Row],[2014]]&gt;2*$G44,kraina8[[#This Row],[2014]],ROUNDDOWN(kraina8[[#This Row],[2014]]*$F44,0))</f>
        <v>137316</v>
      </c>
      <c r="J44" s="1">
        <f>IF(kraina8[[#This Row],[2015]]&gt;2*$G44,kraina8[[#This Row],[2015]],ROUNDDOWN(kraina8[[#This Row],[2015]]*$F44,0))</f>
        <v>21792</v>
      </c>
      <c r="K44" s="1">
        <f>IF(kraina8[[#This Row],[2016]]&gt;2*$G44,kraina8[[#This Row],[2016]],ROUNDDOWN(kraina8[[#This Row],[2016]]*$F44,0))</f>
        <v>3458</v>
      </c>
      <c r="L44" s="1">
        <f>IF(kraina8[[#This Row],[2017]]&gt;2*$G44,kraina8[[#This Row],[2017]],ROUNDDOWN(kraina8[[#This Row],[2017]]*$F44,0))</f>
        <v>548</v>
      </c>
      <c r="M44" s="1">
        <f>IF(kraina8[[#This Row],[2018]]&gt;2*$G44,kraina8[[#This Row],[2018]],ROUNDDOWN(kraina8[[#This Row],[2018]]*$F44,0))</f>
        <v>86</v>
      </c>
      <c r="N44" s="1">
        <f>IF(kraina8[[#This Row],[2019]]&gt;2*$G44,kraina8[[#This Row],[2019]],ROUNDDOWN(kraina8[[#This Row],[2019]]*$F44,0))</f>
        <v>13</v>
      </c>
      <c r="O44" s="1">
        <f>IF(kraina8[[#This Row],[2020]]&gt;2*$G44,kraina8[[#This Row],[2020]],ROUNDDOWN(kraina8[[#This Row],[2020]]*$F44,0))</f>
        <v>2</v>
      </c>
      <c r="P44" s="1">
        <f>IF(kraina8[[#This Row],[2021]]&gt;2*$G44,kraina8[[#This Row],[2021]],ROUNDDOWN(kraina8[[#This Row],[2021]]*$F44,0))</f>
        <v>0</v>
      </c>
      <c r="Q44" s="1">
        <f>IF(kraina8[[#This Row],[2022]]&gt;2*$G44,kraina8[[#This Row],[2022]],ROUNDDOWN(kraina8[[#This Row],[2022]]*$F44,0))</f>
        <v>0</v>
      </c>
      <c r="R44" s="1">
        <f>IF(kraina8[[#This Row],[2023]]&gt;2*$G44,kraina8[[#This Row],[2023]],ROUNDDOWN(kraina8[[#This Row],[2023]]*$F44,0))</f>
        <v>0</v>
      </c>
      <c r="S44" s="1">
        <f>IF(kraina8[[#This Row],[2024]]&gt;2*$G44,kraina8[[#This Row],[2024]],ROUNDDOWN(kraina8[[#This Row],[2024]]*$F44,0))</f>
        <v>0</v>
      </c>
      <c r="T44" s="1">
        <f>IF(kraina8[[#This Row],[2025]]&gt;2*kraina8[[#This Row],[2013]],1,0)</f>
        <v>0</v>
      </c>
    </row>
    <row r="45" spans="1:20" x14ac:dyDescent="0.3">
      <c r="A45" s="1" t="s">
        <v>34</v>
      </c>
      <c r="B45">
        <v>2478386</v>
      </c>
      <c r="C45">
        <v>2562144</v>
      </c>
      <c r="D45">
        <v>30035</v>
      </c>
      <c r="E45">
        <v>29396</v>
      </c>
      <c r="F45">
        <f>ROUNDDOWN(kraina8[[#This Row],[2014]]/kraina8[[#This Row],[2013]],4)</f>
        <v>1.17E-2</v>
      </c>
      <c r="G45">
        <f>kraina8[[#This Row],[K2013]]+kraina8[[#This Row],[M2013]]</f>
        <v>5040530</v>
      </c>
      <c r="H45">
        <f>kraina8[[#This Row],[K2014]]+kraina8[[#This Row],[M2014]]</f>
        <v>59431</v>
      </c>
      <c r="I45" s="1">
        <f>IF(kraina8[[#This Row],[2014]]&gt;2*$G45,kraina8[[#This Row],[2014]],ROUNDDOWN(kraina8[[#This Row],[2014]]*$F45,0))</f>
        <v>695</v>
      </c>
      <c r="J45" s="1">
        <f>IF(kraina8[[#This Row],[2015]]&gt;2*$G45,kraina8[[#This Row],[2015]],ROUNDDOWN(kraina8[[#This Row],[2015]]*$F45,0))</f>
        <v>8</v>
      </c>
      <c r="K45" s="1">
        <f>IF(kraina8[[#This Row],[2016]]&gt;2*$G45,kraina8[[#This Row],[2016]],ROUNDDOWN(kraina8[[#This Row],[2016]]*$F45,0))</f>
        <v>0</v>
      </c>
      <c r="L45" s="1">
        <f>IF(kraina8[[#This Row],[2017]]&gt;2*$G45,kraina8[[#This Row],[2017]],ROUNDDOWN(kraina8[[#This Row],[2017]]*$F45,0))</f>
        <v>0</v>
      </c>
      <c r="M45" s="1">
        <f>IF(kraina8[[#This Row],[2018]]&gt;2*$G45,kraina8[[#This Row],[2018]],ROUNDDOWN(kraina8[[#This Row],[2018]]*$F45,0))</f>
        <v>0</v>
      </c>
      <c r="N45" s="1">
        <f>IF(kraina8[[#This Row],[2019]]&gt;2*$G45,kraina8[[#This Row],[2019]],ROUNDDOWN(kraina8[[#This Row],[2019]]*$F45,0))</f>
        <v>0</v>
      </c>
      <c r="O45" s="1">
        <f>IF(kraina8[[#This Row],[2020]]&gt;2*$G45,kraina8[[#This Row],[2020]],ROUNDDOWN(kraina8[[#This Row],[2020]]*$F45,0))</f>
        <v>0</v>
      </c>
      <c r="P45" s="1">
        <f>IF(kraina8[[#This Row],[2021]]&gt;2*$G45,kraina8[[#This Row],[2021]],ROUNDDOWN(kraina8[[#This Row],[2021]]*$F45,0))</f>
        <v>0</v>
      </c>
      <c r="Q45" s="1">
        <f>IF(kraina8[[#This Row],[2022]]&gt;2*$G45,kraina8[[#This Row],[2022]],ROUNDDOWN(kraina8[[#This Row],[2022]]*$F45,0))</f>
        <v>0</v>
      </c>
      <c r="R45" s="1">
        <f>IF(kraina8[[#This Row],[2023]]&gt;2*$G45,kraina8[[#This Row],[2023]],ROUNDDOWN(kraina8[[#This Row],[2023]]*$F45,0))</f>
        <v>0</v>
      </c>
      <c r="S45" s="1">
        <f>IF(kraina8[[#This Row],[2024]]&gt;2*$G45,kraina8[[#This Row],[2024]],ROUNDDOWN(kraina8[[#This Row],[2024]]*$F45,0))</f>
        <v>0</v>
      </c>
      <c r="T45" s="1">
        <f>IF(kraina8[[#This Row],[2025]]&gt;2*kraina8[[#This Row],[2013]],1,0)</f>
        <v>0</v>
      </c>
    </row>
    <row r="46" spans="1:20" x14ac:dyDescent="0.3">
      <c r="A46" s="1" t="s">
        <v>37</v>
      </c>
      <c r="B46">
        <v>2966291</v>
      </c>
      <c r="C46">
        <v>2889963</v>
      </c>
      <c r="D46">
        <v>462453</v>
      </c>
      <c r="E46">
        <v>486354</v>
      </c>
      <c r="F46">
        <f>ROUNDDOWN(kraina8[[#This Row],[2014]]/kraina8[[#This Row],[2013]],4)</f>
        <v>0.16200000000000001</v>
      </c>
      <c r="G46">
        <f>kraina8[[#This Row],[K2013]]+kraina8[[#This Row],[M2013]]</f>
        <v>5856254</v>
      </c>
      <c r="H46">
        <f>kraina8[[#This Row],[K2014]]+kraina8[[#This Row],[M2014]]</f>
        <v>948807</v>
      </c>
      <c r="I46" s="1">
        <f>IF(kraina8[[#This Row],[2014]]&gt;2*$G46,kraina8[[#This Row],[2014]],ROUNDDOWN(kraina8[[#This Row],[2014]]*$F46,0))</f>
        <v>153706</v>
      </c>
      <c r="J46" s="1">
        <f>IF(kraina8[[#This Row],[2015]]&gt;2*$G46,kraina8[[#This Row],[2015]],ROUNDDOWN(kraina8[[#This Row],[2015]]*$F46,0))</f>
        <v>24900</v>
      </c>
      <c r="K46" s="1">
        <f>IF(kraina8[[#This Row],[2016]]&gt;2*$G46,kraina8[[#This Row],[2016]],ROUNDDOWN(kraina8[[#This Row],[2016]]*$F46,0))</f>
        <v>4033</v>
      </c>
      <c r="L46" s="1">
        <f>IF(kraina8[[#This Row],[2017]]&gt;2*$G46,kraina8[[#This Row],[2017]],ROUNDDOWN(kraina8[[#This Row],[2017]]*$F46,0))</f>
        <v>653</v>
      </c>
      <c r="M46" s="1">
        <f>IF(kraina8[[#This Row],[2018]]&gt;2*$G46,kraina8[[#This Row],[2018]],ROUNDDOWN(kraina8[[#This Row],[2018]]*$F46,0))</f>
        <v>105</v>
      </c>
      <c r="N46" s="1">
        <f>IF(kraina8[[#This Row],[2019]]&gt;2*$G46,kraina8[[#This Row],[2019]],ROUNDDOWN(kraina8[[#This Row],[2019]]*$F46,0))</f>
        <v>17</v>
      </c>
      <c r="O46" s="1">
        <f>IF(kraina8[[#This Row],[2020]]&gt;2*$G46,kraina8[[#This Row],[2020]],ROUNDDOWN(kraina8[[#This Row],[2020]]*$F46,0))</f>
        <v>2</v>
      </c>
      <c r="P46" s="1">
        <f>IF(kraina8[[#This Row],[2021]]&gt;2*$G46,kraina8[[#This Row],[2021]],ROUNDDOWN(kraina8[[#This Row],[2021]]*$F46,0))</f>
        <v>0</v>
      </c>
      <c r="Q46" s="1">
        <f>IF(kraina8[[#This Row],[2022]]&gt;2*$G46,kraina8[[#This Row],[2022]],ROUNDDOWN(kraina8[[#This Row],[2022]]*$F46,0))</f>
        <v>0</v>
      </c>
      <c r="R46" s="1">
        <f>IF(kraina8[[#This Row],[2023]]&gt;2*$G46,kraina8[[#This Row],[2023]],ROUNDDOWN(kraina8[[#This Row],[2023]]*$F46,0))</f>
        <v>0</v>
      </c>
      <c r="S46" s="1">
        <f>IF(kraina8[[#This Row],[2024]]&gt;2*$G46,kraina8[[#This Row],[2024]],ROUNDDOWN(kraina8[[#This Row],[2024]]*$F46,0))</f>
        <v>0</v>
      </c>
      <c r="T46" s="1">
        <f>IF(kraina8[[#This Row],[2025]]&gt;2*kraina8[[#This Row],[2013]],1,0)</f>
        <v>0</v>
      </c>
    </row>
    <row r="47" spans="1:20" x14ac:dyDescent="0.3">
      <c r="A47" s="1" t="s">
        <v>40</v>
      </c>
      <c r="B47">
        <v>1778590</v>
      </c>
      <c r="C47">
        <v>1874844</v>
      </c>
      <c r="D47">
        <v>111191</v>
      </c>
      <c r="E47">
        <v>117846</v>
      </c>
      <c r="F47">
        <f>ROUNDDOWN(kraina8[[#This Row],[2014]]/kraina8[[#This Row],[2013]],4)</f>
        <v>6.2600000000000003E-2</v>
      </c>
      <c r="G47">
        <f>kraina8[[#This Row],[K2013]]+kraina8[[#This Row],[M2013]]</f>
        <v>3653434</v>
      </c>
      <c r="H47">
        <f>kraina8[[#This Row],[K2014]]+kraina8[[#This Row],[M2014]]</f>
        <v>229037</v>
      </c>
      <c r="I47" s="1">
        <f>IF(kraina8[[#This Row],[2014]]&gt;2*$G47,kraina8[[#This Row],[2014]],ROUNDDOWN(kraina8[[#This Row],[2014]]*$F47,0))</f>
        <v>14337</v>
      </c>
      <c r="J47" s="1">
        <f>IF(kraina8[[#This Row],[2015]]&gt;2*$G47,kraina8[[#This Row],[2015]],ROUNDDOWN(kraina8[[#This Row],[2015]]*$F47,0))</f>
        <v>897</v>
      </c>
      <c r="K47" s="1">
        <f>IF(kraina8[[#This Row],[2016]]&gt;2*$G47,kraina8[[#This Row],[2016]],ROUNDDOWN(kraina8[[#This Row],[2016]]*$F47,0))</f>
        <v>56</v>
      </c>
      <c r="L47" s="1">
        <f>IF(kraina8[[#This Row],[2017]]&gt;2*$G47,kraina8[[#This Row],[2017]],ROUNDDOWN(kraina8[[#This Row],[2017]]*$F47,0))</f>
        <v>3</v>
      </c>
      <c r="M47" s="1">
        <f>IF(kraina8[[#This Row],[2018]]&gt;2*$G47,kraina8[[#This Row],[2018]],ROUNDDOWN(kraina8[[#This Row],[2018]]*$F47,0))</f>
        <v>0</v>
      </c>
      <c r="N47" s="1">
        <f>IF(kraina8[[#This Row],[2019]]&gt;2*$G47,kraina8[[#This Row],[2019]],ROUNDDOWN(kraina8[[#This Row],[2019]]*$F47,0))</f>
        <v>0</v>
      </c>
      <c r="O47" s="1">
        <f>IF(kraina8[[#This Row],[2020]]&gt;2*$G47,kraina8[[#This Row],[2020]],ROUNDDOWN(kraina8[[#This Row],[2020]]*$F47,0))</f>
        <v>0</v>
      </c>
      <c r="P47" s="1">
        <f>IF(kraina8[[#This Row],[2021]]&gt;2*$G47,kraina8[[#This Row],[2021]],ROUNDDOWN(kraina8[[#This Row],[2021]]*$F47,0))</f>
        <v>0</v>
      </c>
      <c r="Q47" s="1">
        <f>IF(kraina8[[#This Row],[2022]]&gt;2*$G47,kraina8[[#This Row],[2022]],ROUNDDOWN(kraina8[[#This Row],[2022]]*$F47,0))</f>
        <v>0</v>
      </c>
      <c r="R47" s="1">
        <f>IF(kraina8[[#This Row],[2023]]&gt;2*$G47,kraina8[[#This Row],[2023]],ROUNDDOWN(kraina8[[#This Row],[2023]]*$F47,0))</f>
        <v>0</v>
      </c>
      <c r="S47" s="1">
        <f>IF(kraina8[[#This Row],[2024]]&gt;2*$G47,kraina8[[#This Row],[2024]],ROUNDDOWN(kraina8[[#This Row],[2024]]*$F47,0))</f>
        <v>0</v>
      </c>
      <c r="T47" s="1">
        <f>IF(kraina8[[#This Row],[2025]]&gt;2*kraina8[[#This Row],[2013]],1,0)</f>
        <v>0</v>
      </c>
    </row>
    <row r="48" spans="1:20" x14ac:dyDescent="0.3">
      <c r="A48" s="1" t="s">
        <v>42</v>
      </c>
      <c r="B48">
        <v>1598886</v>
      </c>
      <c r="C48">
        <v>1687917</v>
      </c>
      <c r="D48">
        <v>449788</v>
      </c>
      <c r="E48">
        <v>427615</v>
      </c>
      <c r="F48">
        <f>ROUNDDOWN(kraina8[[#This Row],[2014]]/kraina8[[#This Row],[2013]],4)</f>
        <v>0.26690000000000003</v>
      </c>
      <c r="G48">
        <f>kraina8[[#This Row],[K2013]]+kraina8[[#This Row],[M2013]]</f>
        <v>3286803</v>
      </c>
      <c r="H48">
        <f>kraina8[[#This Row],[K2014]]+kraina8[[#This Row],[M2014]]</f>
        <v>877403</v>
      </c>
      <c r="I48" s="1">
        <f>IF(kraina8[[#This Row],[2014]]&gt;2*$G48,kraina8[[#This Row],[2014]],ROUNDDOWN(kraina8[[#This Row],[2014]]*$F48,0))</f>
        <v>234178</v>
      </c>
      <c r="J48" s="1">
        <f>IF(kraina8[[#This Row],[2015]]&gt;2*$G48,kraina8[[#This Row],[2015]],ROUNDDOWN(kraina8[[#This Row],[2015]]*$F48,0))</f>
        <v>62502</v>
      </c>
      <c r="K48" s="1">
        <f>IF(kraina8[[#This Row],[2016]]&gt;2*$G48,kraina8[[#This Row],[2016]],ROUNDDOWN(kraina8[[#This Row],[2016]]*$F48,0))</f>
        <v>16681</v>
      </c>
      <c r="L48" s="1">
        <f>IF(kraina8[[#This Row],[2017]]&gt;2*$G48,kraina8[[#This Row],[2017]],ROUNDDOWN(kraina8[[#This Row],[2017]]*$F48,0))</f>
        <v>4452</v>
      </c>
      <c r="M48" s="1">
        <f>IF(kraina8[[#This Row],[2018]]&gt;2*$G48,kraina8[[#This Row],[2018]],ROUNDDOWN(kraina8[[#This Row],[2018]]*$F48,0))</f>
        <v>1188</v>
      </c>
      <c r="N48" s="1">
        <f>IF(kraina8[[#This Row],[2019]]&gt;2*$G48,kraina8[[#This Row],[2019]],ROUNDDOWN(kraina8[[#This Row],[2019]]*$F48,0))</f>
        <v>317</v>
      </c>
      <c r="O48" s="1">
        <f>IF(kraina8[[#This Row],[2020]]&gt;2*$G48,kraina8[[#This Row],[2020]],ROUNDDOWN(kraina8[[#This Row],[2020]]*$F48,0))</f>
        <v>84</v>
      </c>
      <c r="P48" s="1">
        <f>IF(kraina8[[#This Row],[2021]]&gt;2*$G48,kraina8[[#This Row],[2021]],ROUNDDOWN(kraina8[[#This Row],[2021]]*$F48,0))</f>
        <v>22</v>
      </c>
      <c r="Q48" s="1">
        <f>IF(kraina8[[#This Row],[2022]]&gt;2*$G48,kraina8[[#This Row],[2022]],ROUNDDOWN(kraina8[[#This Row],[2022]]*$F48,0))</f>
        <v>5</v>
      </c>
      <c r="R48" s="1">
        <f>IF(kraina8[[#This Row],[2023]]&gt;2*$G48,kraina8[[#This Row],[2023]],ROUNDDOWN(kraina8[[#This Row],[2023]]*$F48,0))</f>
        <v>1</v>
      </c>
      <c r="S48" s="1">
        <f>IF(kraina8[[#This Row],[2024]]&gt;2*$G48,kraina8[[#This Row],[2024]],ROUNDDOWN(kraina8[[#This Row],[2024]]*$F48,0))</f>
        <v>0</v>
      </c>
      <c r="T48" s="1">
        <f>IF(kraina8[[#This Row],[2025]]&gt;2*kraina8[[#This Row],[2013]],1,0)</f>
        <v>0</v>
      </c>
    </row>
    <row r="49" spans="1:20" x14ac:dyDescent="0.3">
      <c r="A49" s="1" t="s">
        <v>45</v>
      </c>
      <c r="B49">
        <v>2115336</v>
      </c>
      <c r="C49">
        <v>2202769</v>
      </c>
      <c r="D49">
        <v>15339</v>
      </c>
      <c r="E49">
        <v>14652</v>
      </c>
      <c r="F49">
        <f>ROUNDDOWN(kraina8[[#This Row],[2014]]/kraina8[[#This Row],[2013]],4)</f>
        <v>6.8999999999999999E-3</v>
      </c>
      <c r="G49">
        <f>kraina8[[#This Row],[K2013]]+kraina8[[#This Row],[M2013]]</f>
        <v>4318105</v>
      </c>
      <c r="H49">
        <f>kraina8[[#This Row],[K2014]]+kraina8[[#This Row],[M2014]]</f>
        <v>29991</v>
      </c>
      <c r="I49" s="1">
        <f>IF(kraina8[[#This Row],[2014]]&gt;2*$G49,kraina8[[#This Row],[2014]],ROUNDDOWN(kraina8[[#This Row],[2014]]*$F49,0))</f>
        <v>206</v>
      </c>
      <c r="J49" s="1">
        <f>IF(kraina8[[#This Row],[2015]]&gt;2*$G49,kraina8[[#This Row],[2015]],ROUNDDOWN(kraina8[[#This Row],[2015]]*$F49,0))</f>
        <v>1</v>
      </c>
      <c r="K49" s="1">
        <f>IF(kraina8[[#This Row],[2016]]&gt;2*$G49,kraina8[[#This Row],[2016]],ROUNDDOWN(kraina8[[#This Row],[2016]]*$F49,0))</f>
        <v>0</v>
      </c>
      <c r="L49" s="1">
        <f>IF(kraina8[[#This Row],[2017]]&gt;2*$G49,kraina8[[#This Row],[2017]],ROUNDDOWN(kraina8[[#This Row],[2017]]*$F49,0))</f>
        <v>0</v>
      </c>
      <c r="M49" s="1">
        <f>IF(kraina8[[#This Row],[2018]]&gt;2*$G49,kraina8[[#This Row],[2018]],ROUNDDOWN(kraina8[[#This Row],[2018]]*$F49,0))</f>
        <v>0</v>
      </c>
      <c r="N49" s="1">
        <f>IF(kraina8[[#This Row],[2019]]&gt;2*$G49,kraina8[[#This Row],[2019]],ROUNDDOWN(kraina8[[#This Row],[2019]]*$F49,0))</f>
        <v>0</v>
      </c>
      <c r="O49" s="1">
        <f>IF(kraina8[[#This Row],[2020]]&gt;2*$G49,kraina8[[#This Row],[2020]],ROUNDDOWN(kraina8[[#This Row],[2020]]*$F49,0))</f>
        <v>0</v>
      </c>
      <c r="P49" s="1">
        <f>IF(kraina8[[#This Row],[2021]]&gt;2*$G49,kraina8[[#This Row],[2021]],ROUNDDOWN(kraina8[[#This Row],[2021]]*$F49,0))</f>
        <v>0</v>
      </c>
      <c r="Q49" s="1">
        <f>IF(kraina8[[#This Row],[2022]]&gt;2*$G49,kraina8[[#This Row],[2022]],ROUNDDOWN(kraina8[[#This Row],[2022]]*$F49,0))</f>
        <v>0</v>
      </c>
      <c r="R49" s="1">
        <f>IF(kraina8[[#This Row],[2023]]&gt;2*$G49,kraina8[[#This Row],[2023]],ROUNDDOWN(kraina8[[#This Row],[2023]]*$F49,0))</f>
        <v>0</v>
      </c>
      <c r="S49" s="1">
        <f>IF(kraina8[[#This Row],[2024]]&gt;2*$G49,kraina8[[#This Row],[2024]],ROUNDDOWN(kraina8[[#This Row],[2024]]*$F49,0))</f>
        <v>0</v>
      </c>
      <c r="T49" s="1">
        <f>IF(kraina8[[#This Row],[2025]]&gt;2*kraina8[[#This Row],[2013]],1,0)</f>
        <v>0</v>
      </c>
    </row>
    <row r="50" spans="1:20" x14ac:dyDescent="0.3">
      <c r="A50" s="1" t="s">
        <v>46</v>
      </c>
      <c r="B50">
        <v>2346640</v>
      </c>
      <c r="C50">
        <v>2197559</v>
      </c>
      <c r="D50">
        <v>373470</v>
      </c>
      <c r="E50">
        <v>353365</v>
      </c>
      <c r="F50">
        <f>ROUNDDOWN(kraina8[[#This Row],[2014]]/kraina8[[#This Row],[2013]],4)</f>
        <v>0.15989999999999999</v>
      </c>
      <c r="G50">
        <f>kraina8[[#This Row],[K2013]]+kraina8[[#This Row],[M2013]]</f>
        <v>4544199</v>
      </c>
      <c r="H50">
        <f>kraina8[[#This Row],[K2014]]+kraina8[[#This Row],[M2014]]</f>
        <v>726835</v>
      </c>
      <c r="I50" s="1">
        <f>IF(kraina8[[#This Row],[2014]]&gt;2*$G50,kraina8[[#This Row],[2014]],ROUNDDOWN(kraina8[[#This Row],[2014]]*$F50,0))</f>
        <v>116220</v>
      </c>
      <c r="J50" s="1">
        <f>IF(kraina8[[#This Row],[2015]]&gt;2*$G50,kraina8[[#This Row],[2015]],ROUNDDOWN(kraina8[[#This Row],[2015]]*$F50,0))</f>
        <v>18583</v>
      </c>
      <c r="K50" s="1">
        <f>IF(kraina8[[#This Row],[2016]]&gt;2*$G50,kraina8[[#This Row],[2016]],ROUNDDOWN(kraina8[[#This Row],[2016]]*$F50,0))</f>
        <v>2971</v>
      </c>
      <c r="L50" s="1">
        <f>IF(kraina8[[#This Row],[2017]]&gt;2*$G50,kraina8[[#This Row],[2017]],ROUNDDOWN(kraina8[[#This Row],[2017]]*$F50,0))</f>
        <v>475</v>
      </c>
      <c r="M50" s="1">
        <f>IF(kraina8[[#This Row],[2018]]&gt;2*$G50,kraina8[[#This Row],[2018]],ROUNDDOWN(kraina8[[#This Row],[2018]]*$F50,0))</f>
        <v>75</v>
      </c>
      <c r="N50" s="1">
        <f>IF(kraina8[[#This Row],[2019]]&gt;2*$G50,kraina8[[#This Row],[2019]],ROUNDDOWN(kraina8[[#This Row],[2019]]*$F50,0))</f>
        <v>11</v>
      </c>
      <c r="O50" s="1">
        <f>IF(kraina8[[#This Row],[2020]]&gt;2*$G50,kraina8[[#This Row],[2020]],ROUNDDOWN(kraina8[[#This Row],[2020]]*$F50,0))</f>
        <v>1</v>
      </c>
      <c r="P50" s="1">
        <f>IF(kraina8[[#This Row],[2021]]&gt;2*$G50,kraina8[[#This Row],[2021]],ROUNDDOWN(kraina8[[#This Row],[2021]]*$F50,0))</f>
        <v>0</v>
      </c>
      <c r="Q50" s="1">
        <f>IF(kraina8[[#This Row],[2022]]&gt;2*$G50,kraina8[[#This Row],[2022]],ROUNDDOWN(kraina8[[#This Row],[2022]]*$F50,0))</f>
        <v>0</v>
      </c>
      <c r="R50" s="1">
        <f>IF(kraina8[[#This Row],[2023]]&gt;2*$G50,kraina8[[#This Row],[2023]],ROUNDDOWN(kraina8[[#This Row],[2023]]*$F50,0))</f>
        <v>0</v>
      </c>
      <c r="S50" s="1">
        <f>IF(kraina8[[#This Row],[2024]]&gt;2*$G50,kraina8[[#This Row],[2024]],ROUNDDOWN(kraina8[[#This Row],[2024]]*$F50,0))</f>
        <v>0</v>
      </c>
      <c r="T50" s="1">
        <f>IF(kraina8[[#This Row],[2025]]&gt;2*kraina8[[#This Row],[2013]],1,0)</f>
        <v>0</v>
      </c>
    </row>
    <row r="51" spans="1:20" x14ac:dyDescent="0.3">
      <c r="A51" s="1" t="s">
        <v>47</v>
      </c>
      <c r="B51">
        <v>2548438</v>
      </c>
      <c r="C51">
        <v>2577213</v>
      </c>
      <c r="D51">
        <v>37986</v>
      </c>
      <c r="E51">
        <v>37766</v>
      </c>
      <c r="F51">
        <f>ROUNDDOWN(kraina8[[#This Row],[2014]]/kraina8[[#This Row],[2013]],4)</f>
        <v>1.47E-2</v>
      </c>
      <c r="G51">
        <f>kraina8[[#This Row],[K2013]]+kraina8[[#This Row],[M2013]]</f>
        <v>5125651</v>
      </c>
      <c r="H51">
        <f>kraina8[[#This Row],[K2014]]+kraina8[[#This Row],[M2014]]</f>
        <v>75752</v>
      </c>
      <c r="I51" s="1">
        <f>IF(kraina8[[#This Row],[2014]]&gt;2*$G51,kraina8[[#This Row],[2014]],ROUNDDOWN(kraina8[[#This Row],[2014]]*$F51,0))</f>
        <v>1113</v>
      </c>
      <c r="J51" s="1">
        <f>IF(kraina8[[#This Row],[2015]]&gt;2*$G51,kraina8[[#This Row],[2015]],ROUNDDOWN(kraina8[[#This Row],[2015]]*$F51,0))</f>
        <v>16</v>
      </c>
      <c r="K51" s="1">
        <f>IF(kraina8[[#This Row],[2016]]&gt;2*$G51,kraina8[[#This Row],[2016]],ROUNDDOWN(kraina8[[#This Row],[2016]]*$F51,0))</f>
        <v>0</v>
      </c>
      <c r="L51" s="1">
        <f>IF(kraina8[[#This Row],[2017]]&gt;2*$G51,kraina8[[#This Row],[2017]],ROUNDDOWN(kraina8[[#This Row],[2017]]*$F51,0))</f>
        <v>0</v>
      </c>
      <c r="M51" s="1">
        <f>IF(kraina8[[#This Row],[2018]]&gt;2*$G51,kraina8[[#This Row],[2018]],ROUNDDOWN(kraina8[[#This Row],[2018]]*$F51,0))</f>
        <v>0</v>
      </c>
      <c r="N51" s="1">
        <f>IF(kraina8[[#This Row],[2019]]&gt;2*$G51,kraina8[[#This Row],[2019]],ROUNDDOWN(kraina8[[#This Row],[2019]]*$F51,0))</f>
        <v>0</v>
      </c>
      <c r="O51" s="1">
        <f>IF(kraina8[[#This Row],[2020]]&gt;2*$G51,kraina8[[#This Row],[2020]],ROUNDDOWN(kraina8[[#This Row],[2020]]*$F51,0))</f>
        <v>0</v>
      </c>
      <c r="P51" s="1">
        <f>IF(kraina8[[#This Row],[2021]]&gt;2*$G51,kraina8[[#This Row],[2021]],ROUNDDOWN(kraina8[[#This Row],[2021]]*$F51,0))</f>
        <v>0</v>
      </c>
      <c r="Q51" s="1">
        <f>IF(kraina8[[#This Row],[2022]]&gt;2*$G51,kraina8[[#This Row],[2022]],ROUNDDOWN(kraina8[[#This Row],[2022]]*$F51,0))</f>
        <v>0</v>
      </c>
      <c r="R51" s="1">
        <f>IF(kraina8[[#This Row],[2023]]&gt;2*$G51,kraina8[[#This Row],[2023]],ROUNDDOWN(kraina8[[#This Row],[2023]]*$F51,0))</f>
        <v>0</v>
      </c>
      <c r="S51" s="1">
        <f>IF(kraina8[[#This Row],[2024]]&gt;2*$G51,kraina8[[#This Row],[2024]],ROUNDDOWN(kraina8[[#This Row],[2024]]*$F51,0))</f>
        <v>0</v>
      </c>
      <c r="T51" s="1">
        <f>IF(kraina8[[#This Row],[2025]]&gt;2*kraina8[[#This Row],[2013]],1,0)</f>
        <v>0</v>
      </c>
    </row>
    <row r="54" spans="1:20" x14ac:dyDescent="0.3">
      <c r="A54" t="s">
        <v>94</v>
      </c>
    </row>
    <row r="56" spans="1:20" x14ac:dyDescent="0.3">
      <c r="A56" t="s">
        <v>95</v>
      </c>
      <c r="D56">
        <f>SUM(kraina8[2025])</f>
        <v>125930205</v>
      </c>
    </row>
    <row r="57" spans="1:20" x14ac:dyDescent="0.3">
      <c r="A57" t="s">
        <v>96</v>
      </c>
      <c r="D57" t="s">
        <v>16</v>
      </c>
    </row>
    <row r="58" spans="1:20" x14ac:dyDescent="0.3">
      <c r="A58" t="s">
        <v>97</v>
      </c>
      <c r="E58">
        <f>SUM(kraina8[Przeludnione])</f>
        <v>18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3CA17-8CB1-45AA-AB2E-5F0B8D66DECC}">
  <dimension ref="A1:H51"/>
  <sheetViews>
    <sheetView zoomScale="70" zoomScaleNormal="70" workbookViewId="0">
      <selection activeCell="G10" sqref="G10"/>
    </sheetView>
  </sheetViews>
  <sheetFormatPr defaultRowHeight="14.4" x14ac:dyDescent="0.3"/>
  <cols>
    <col min="1" max="3" width="10.77734375" bestFit="1" customWidth="1"/>
    <col min="5" max="5" width="11.21875" customWidth="1"/>
    <col min="7" max="7" width="16.6640625" bestFit="1" customWidth="1"/>
    <col min="8" max="8" width="18.6640625" bestFit="1" customWidth="1"/>
  </cols>
  <sheetData>
    <row r="1" spans="1:8" x14ac:dyDescent="0.3">
      <c r="A1" t="s">
        <v>60</v>
      </c>
      <c r="B1" t="s">
        <v>57</v>
      </c>
      <c r="C1" t="s">
        <v>56</v>
      </c>
      <c r="D1" t="s">
        <v>55</v>
      </c>
      <c r="E1" t="s">
        <v>61</v>
      </c>
    </row>
    <row r="2" spans="1:8" x14ac:dyDescent="0.3">
      <c r="A2" s="1" t="s">
        <v>5</v>
      </c>
      <c r="B2">
        <v>1415007</v>
      </c>
      <c r="C2">
        <v>1397195</v>
      </c>
      <c r="D2" t="str">
        <f>RIGHT(kraina3[[#This Row],[Wojewodztwo]],1)</f>
        <v>D</v>
      </c>
      <c r="E2">
        <f>SUM(kraina3[[#This Row],[2013K]],kraina3[[#This Row],[2013M]])</f>
        <v>2812202</v>
      </c>
    </row>
    <row r="3" spans="1:8" x14ac:dyDescent="0.3">
      <c r="A3" s="1" t="s">
        <v>6</v>
      </c>
      <c r="B3">
        <v>1711390</v>
      </c>
      <c r="C3">
        <v>1641773</v>
      </c>
      <c r="D3" t="str">
        <f>RIGHT(kraina3[[#This Row],[Wojewodztwo]],1)</f>
        <v>D</v>
      </c>
      <c r="E3">
        <f>SUM(kraina3[[#This Row],[2013K]],kraina3[[#This Row],[2013M]])</f>
        <v>3353163</v>
      </c>
      <c r="G3" s="11" t="s">
        <v>62</v>
      </c>
      <c r="H3" t="s">
        <v>68</v>
      </c>
    </row>
    <row r="4" spans="1:8" x14ac:dyDescent="0.3">
      <c r="A4" s="1" t="s">
        <v>7</v>
      </c>
      <c r="B4">
        <v>1165105</v>
      </c>
      <c r="C4">
        <v>1278732</v>
      </c>
      <c r="D4" t="str">
        <f>RIGHT(kraina3[[#This Row],[Wojewodztwo]],1)</f>
        <v>C</v>
      </c>
      <c r="E4">
        <f>SUM(kraina3[[#This Row],[2013K]],kraina3[[#This Row],[2013M]])</f>
        <v>2443837</v>
      </c>
      <c r="G4" s="12" t="s">
        <v>63</v>
      </c>
      <c r="H4" s="1">
        <v>33929579</v>
      </c>
    </row>
    <row r="5" spans="1:8" x14ac:dyDescent="0.3">
      <c r="A5" s="1" t="s">
        <v>8</v>
      </c>
      <c r="B5">
        <v>949065</v>
      </c>
      <c r="C5">
        <v>1026050</v>
      </c>
      <c r="D5" t="str">
        <f>RIGHT(kraina3[[#This Row],[Wojewodztwo]],1)</f>
        <v>D</v>
      </c>
      <c r="E5">
        <f>SUM(kraina3[[#This Row],[2013K]],kraina3[[#This Row],[2013M]])</f>
        <v>1975115</v>
      </c>
      <c r="G5" s="12" t="s">
        <v>64</v>
      </c>
      <c r="H5" s="1">
        <v>41736619</v>
      </c>
    </row>
    <row r="6" spans="1:8" x14ac:dyDescent="0.3">
      <c r="A6" s="1" t="s">
        <v>9</v>
      </c>
      <c r="B6">
        <v>2436107</v>
      </c>
      <c r="C6">
        <v>2228622</v>
      </c>
      <c r="D6" t="str">
        <f>RIGHT(kraina3[[#This Row],[Wojewodztwo]],1)</f>
        <v>A</v>
      </c>
      <c r="E6">
        <f>SUM(kraina3[[#This Row],[2013K]],kraina3[[#This Row],[2013M]])</f>
        <v>4664729</v>
      </c>
      <c r="G6" s="12" t="s">
        <v>65</v>
      </c>
      <c r="H6" s="1">
        <v>57649017</v>
      </c>
    </row>
    <row r="7" spans="1:8" x14ac:dyDescent="0.3">
      <c r="A7" s="1" t="s">
        <v>10</v>
      </c>
      <c r="B7">
        <v>1846928</v>
      </c>
      <c r="C7">
        <v>1851433</v>
      </c>
      <c r="D7" t="str">
        <f>RIGHT(kraina3[[#This Row],[Wojewodztwo]],1)</f>
        <v>D</v>
      </c>
      <c r="E7">
        <f>SUM(kraina3[[#This Row],[2013K]],kraina3[[#This Row],[2013M]])</f>
        <v>3698361</v>
      </c>
      <c r="G7" s="12" t="s">
        <v>66</v>
      </c>
      <c r="H7" s="1">
        <v>36530387</v>
      </c>
    </row>
    <row r="8" spans="1:8" x14ac:dyDescent="0.3">
      <c r="A8" s="1" t="s">
        <v>11</v>
      </c>
      <c r="B8">
        <v>3841577</v>
      </c>
      <c r="C8">
        <v>3848394</v>
      </c>
      <c r="D8" t="str">
        <f>RIGHT(kraina3[[#This Row],[Wojewodztwo]],1)</f>
        <v>B</v>
      </c>
      <c r="E8">
        <f>SUM(kraina3[[#This Row],[2013K]],kraina3[[#This Row],[2013M]])</f>
        <v>7689971</v>
      </c>
      <c r="G8" s="12" t="s">
        <v>67</v>
      </c>
      <c r="H8" s="1">
        <v>169845602</v>
      </c>
    </row>
    <row r="9" spans="1:8" x14ac:dyDescent="0.3">
      <c r="A9" s="1" t="s">
        <v>12</v>
      </c>
      <c r="B9">
        <v>679557</v>
      </c>
      <c r="C9">
        <v>655500</v>
      </c>
      <c r="D9" t="str">
        <f>RIGHT(kraina3[[#This Row],[Wojewodztwo]],1)</f>
        <v>A</v>
      </c>
      <c r="E9">
        <f>SUM(kraina3[[#This Row],[2013K]],kraina3[[#This Row],[2013M]])</f>
        <v>1335057</v>
      </c>
    </row>
    <row r="10" spans="1:8" x14ac:dyDescent="0.3">
      <c r="A10" s="1" t="s">
        <v>13</v>
      </c>
      <c r="B10">
        <v>1660998</v>
      </c>
      <c r="C10">
        <v>1630345</v>
      </c>
      <c r="D10" t="str">
        <f>RIGHT(kraina3[[#This Row],[Wojewodztwo]],1)</f>
        <v>C</v>
      </c>
      <c r="E10">
        <f>SUM(kraina3[[#This Row],[2013K]],kraina3[[#This Row],[2013M]])</f>
        <v>3291343</v>
      </c>
      <c r="G10" s="12" t="s">
        <v>69</v>
      </c>
    </row>
    <row r="11" spans="1:8" x14ac:dyDescent="0.3">
      <c r="A11" s="1" t="s">
        <v>14</v>
      </c>
      <c r="B11">
        <v>1157622</v>
      </c>
      <c r="C11">
        <v>1182345</v>
      </c>
      <c r="D11" t="str">
        <f>RIGHT(kraina3[[#This Row],[Wojewodztwo]],1)</f>
        <v>C</v>
      </c>
      <c r="E11">
        <f>SUM(kraina3[[#This Row],[2013K]],kraina3[[#This Row],[2013M]])</f>
        <v>2339967</v>
      </c>
    </row>
    <row r="12" spans="1:8" x14ac:dyDescent="0.3">
      <c r="A12" s="1" t="s">
        <v>15</v>
      </c>
      <c r="B12">
        <v>1987047</v>
      </c>
      <c r="C12">
        <v>1996208</v>
      </c>
      <c r="D12" t="str">
        <f>RIGHT(kraina3[[#This Row],[Wojewodztwo]],1)</f>
        <v>D</v>
      </c>
      <c r="E12">
        <f>SUM(kraina3[[#This Row],[2013K]],kraina3[[#This Row],[2013M]])</f>
        <v>3983255</v>
      </c>
    </row>
    <row r="13" spans="1:8" x14ac:dyDescent="0.3">
      <c r="A13" s="1" t="s">
        <v>16</v>
      </c>
      <c r="B13">
        <v>3997724</v>
      </c>
      <c r="C13">
        <v>3690756</v>
      </c>
      <c r="D13" t="str">
        <f>RIGHT(kraina3[[#This Row],[Wojewodztwo]],1)</f>
        <v>C</v>
      </c>
      <c r="E13">
        <f>SUM(kraina3[[#This Row],[2013K]],kraina3[[#This Row],[2013M]])</f>
        <v>7688480</v>
      </c>
    </row>
    <row r="14" spans="1:8" x14ac:dyDescent="0.3">
      <c r="A14" s="1" t="s">
        <v>17</v>
      </c>
      <c r="B14">
        <v>996113</v>
      </c>
      <c r="C14">
        <v>964279</v>
      </c>
      <c r="D14" t="str">
        <f>RIGHT(kraina3[[#This Row],[Wojewodztwo]],1)</f>
        <v>A</v>
      </c>
      <c r="E14">
        <f>SUM(kraina3[[#This Row],[2013K]],kraina3[[#This Row],[2013M]])</f>
        <v>1960392</v>
      </c>
    </row>
    <row r="15" spans="1:8" x14ac:dyDescent="0.3">
      <c r="A15" s="1" t="s">
        <v>18</v>
      </c>
      <c r="B15">
        <v>1143634</v>
      </c>
      <c r="C15">
        <v>1033836</v>
      </c>
      <c r="D15" t="str">
        <f>RIGHT(kraina3[[#This Row],[Wojewodztwo]],1)</f>
        <v>A</v>
      </c>
      <c r="E15">
        <f>SUM(kraina3[[#This Row],[2013K]],kraina3[[#This Row],[2013M]])</f>
        <v>2177470</v>
      </c>
    </row>
    <row r="16" spans="1:8" x14ac:dyDescent="0.3">
      <c r="A16" s="1" t="s">
        <v>19</v>
      </c>
      <c r="B16">
        <v>2549276</v>
      </c>
      <c r="C16">
        <v>2584751</v>
      </c>
      <c r="D16" t="str">
        <f>RIGHT(kraina3[[#This Row],[Wojewodztwo]],1)</f>
        <v>A</v>
      </c>
      <c r="E16">
        <f>SUM(kraina3[[#This Row],[2013K]],kraina3[[#This Row],[2013M]])</f>
        <v>5134027</v>
      </c>
    </row>
    <row r="17" spans="1:5" x14ac:dyDescent="0.3">
      <c r="A17" s="1" t="s">
        <v>20</v>
      </c>
      <c r="B17">
        <v>1367212</v>
      </c>
      <c r="C17">
        <v>1361389</v>
      </c>
      <c r="D17" t="str">
        <f>RIGHT(kraina3[[#This Row],[Wojewodztwo]],1)</f>
        <v>C</v>
      </c>
      <c r="E17">
        <f>SUM(kraina3[[#This Row],[2013K]],kraina3[[#This Row],[2013M]])</f>
        <v>2728601</v>
      </c>
    </row>
    <row r="18" spans="1:5" x14ac:dyDescent="0.3">
      <c r="A18" s="1" t="s">
        <v>21</v>
      </c>
      <c r="B18">
        <v>2567464</v>
      </c>
      <c r="C18">
        <v>2441857</v>
      </c>
      <c r="D18" t="str">
        <f>RIGHT(kraina3[[#This Row],[Wojewodztwo]],1)</f>
        <v>A</v>
      </c>
      <c r="E18">
        <f>SUM(kraina3[[#This Row],[2013K]],kraina3[[#This Row],[2013M]])</f>
        <v>5009321</v>
      </c>
    </row>
    <row r="19" spans="1:5" x14ac:dyDescent="0.3">
      <c r="A19" s="1" t="s">
        <v>22</v>
      </c>
      <c r="B19">
        <v>1334060</v>
      </c>
      <c r="C19">
        <v>1395231</v>
      </c>
      <c r="D19" t="str">
        <f>RIGHT(kraina3[[#This Row],[Wojewodztwo]],1)</f>
        <v>D</v>
      </c>
      <c r="E19">
        <f>SUM(kraina3[[#This Row],[2013K]],kraina3[[#This Row],[2013M]])</f>
        <v>2729291</v>
      </c>
    </row>
    <row r="20" spans="1:5" x14ac:dyDescent="0.3">
      <c r="A20" s="1" t="s">
        <v>23</v>
      </c>
      <c r="B20">
        <v>2976209</v>
      </c>
      <c r="C20">
        <v>3199665</v>
      </c>
      <c r="D20" t="str">
        <f>RIGHT(kraina3[[#This Row],[Wojewodztwo]],1)</f>
        <v>C</v>
      </c>
      <c r="E20">
        <f>SUM(kraina3[[#This Row],[2013K]],kraina3[[#This Row],[2013M]])</f>
        <v>6175874</v>
      </c>
    </row>
    <row r="21" spans="1:5" x14ac:dyDescent="0.3">
      <c r="A21" s="1" t="s">
        <v>24</v>
      </c>
      <c r="B21">
        <v>1443351</v>
      </c>
      <c r="C21">
        <v>1565539</v>
      </c>
      <c r="D21" t="str">
        <f>RIGHT(kraina3[[#This Row],[Wojewodztwo]],1)</f>
        <v>C</v>
      </c>
      <c r="E21">
        <f>SUM(kraina3[[#This Row],[2013K]],kraina3[[#This Row],[2013M]])</f>
        <v>3008890</v>
      </c>
    </row>
    <row r="22" spans="1:5" x14ac:dyDescent="0.3">
      <c r="A22" s="1" t="s">
        <v>25</v>
      </c>
      <c r="B22">
        <v>2486640</v>
      </c>
      <c r="C22">
        <v>2265936</v>
      </c>
      <c r="D22" t="str">
        <f>RIGHT(kraina3[[#This Row],[Wojewodztwo]],1)</f>
        <v>A</v>
      </c>
      <c r="E22">
        <f>SUM(kraina3[[#This Row],[2013K]],kraina3[[#This Row],[2013M]])</f>
        <v>4752576</v>
      </c>
    </row>
    <row r="23" spans="1:5" x14ac:dyDescent="0.3">
      <c r="A23" s="1" t="s">
        <v>26</v>
      </c>
      <c r="B23">
        <v>685438</v>
      </c>
      <c r="C23">
        <v>749124</v>
      </c>
      <c r="D23" t="str">
        <f>RIGHT(kraina3[[#This Row],[Wojewodztwo]],1)</f>
        <v>B</v>
      </c>
      <c r="E23">
        <f>SUM(kraina3[[#This Row],[2013K]],kraina3[[#This Row],[2013M]])</f>
        <v>1434562</v>
      </c>
    </row>
    <row r="24" spans="1:5" x14ac:dyDescent="0.3">
      <c r="A24" s="1" t="s">
        <v>27</v>
      </c>
      <c r="B24">
        <v>2166753</v>
      </c>
      <c r="C24">
        <v>2338698</v>
      </c>
      <c r="D24" t="str">
        <f>RIGHT(kraina3[[#This Row],[Wojewodztwo]],1)</f>
        <v>B</v>
      </c>
      <c r="E24">
        <f>SUM(kraina3[[#This Row],[2013K]],kraina3[[#This Row],[2013M]])</f>
        <v>4505451</v>
      </c>
    </row>
    <row r="25" spans="1:5" x14ac:dyDescent="0.3">
      <c r="A25" s="1" t="s">
        <v>28</v>
      </c>
      <c r="B25">
        <v>643177</v>
      </c>
      <c r="C25">
        <v>684187</v>
      </c>
      <c r="D25" t="str">
        <f>RIGHT(kraina3[[#This Row],[Wojewodztwo]],1)</f>
        <v>C</v>
      </c>
      <c r="E25">
        <f>SUM(kraina3[[#This Row],[2013K]],kraina3[[#This Row],[2013M]])</f>
        <v>1327364</v>
      </c>
    </row>
    <row r="26" spans="1:5" x14ac:dyDescent="0.3">
      <c r="A26" s="1" t="s">
        <v>29</v>
      </c>
      <c r="B26">
        <v>450192</v>
      </c>
      <c r="C26">
        <v>434755</v>
      </c>
      <c r="D26" t="str">
        <f>RIGHT(kraina3[[#This Row],[Wojewodztwo]],1)</f>
        <v>B</v>
      </c>
      <c r="E26">
        <f>SUM(kraina3[[#This Row],[2013K]],kraina3[[#This Row],[2013M]])</f>
        <v>884947</v>
      </c>
    </row>
    <row r="27" spans="1:5" x14ac:dyDescent="0.3">
      <c r="A27" s="1" t="s">
        <v>30</v>
      </c>
      <c r="B27">
        <v>1037774</v>
      </c>
      <c r="C27">
        <v>1113789</v>
      </c>
      <c r="D27" t="str">
        <f>RIGHT(kraina3[[#This Row],[Wojewodztwo]],1)</f>
        <v>C</v>
      </c>
      <c r="E27">
        <f>SUM(kraina3[[#This Row],[2013K]],kraina3[[#This Row],[2013M]])</f>
        <v>2151563</v>
      </c>
    </row>
    <row r="28" spans="1:5" x14ac:dyDescent="0.3">
      <c r="A28" s="1" t="s">
        <v>31</v>
      </c>
      <c r="B28">
        <v>2351213</v>
      </c>
      <c r="C28">
        <v>2358482</v>
      </c>
      <c r="D28" t="str">
        <f>RIGHT(kraina3[[#This Row],[Wojewodztwo]],1)</f>
        <v>C</v>
      </c>
      <c r="E28">
        <f>SUM(kraina3[[#This Row],[2013K]],kraina3[[#This Row],[2013M]])</f>
        <v>4709695</v>
      </c>
    </row>
    <row r="29" spans="1:5" x14ac:dyDescent="0.3">
      <c r="A29" s="1" t="s">
        <v>32</v>
      </c>
      <c r="B29">
        <v>2613354</v>
      </c>
      <c r="C29">
        <v>2837241</v>
      </c>
      <c r="D29" t="str">
        <f>RIGHT(kraina3[[#This Row],[Wojewodztwo]],1)</f>
        <v>D</v>
      </c>
      <c r="E29">
        <f>SUM(kraina3[[#This Row],[2013K]],kraina3[[#This Row],[2013M]])</f>
        <v>5450595</v>
      </c>
    </row>
    <row r="30" spans="1:5" x14ac:dyDescent="0.3">
      <c r="A30" s="1" t="s">
        <v>33</v>
      </c>
      <c r="B30">
        <v>1859691</v>
      </c>
      <c r="C30">
        <v>1844250</v>
      </c>
      <c r="D30" t="str">
        <f>RIGHT(kraina3[[#This Row],[Wojewodztwo]],1)</f>
        <v>A</v>
      </c>
      <c r="E30">
        <f>SUM(kraina3[[#This Row],[2013K]],kraina3[[#This Row],[2013M]])</f>
        <v>3703941</v>
      </c>
    </row>
    <row r="31" spans="1:5" x14ac:dyDescent="0.3">
      <c r="A31" s="1" t="s">
        <v>34</v>
      </c>
      <c r="B31">
        <v>2478386</v>
      </c>
      <c r="C31">
        <v>2562144</v>
      </c>
      <c r="D31" t="str">
        <f>RIGHT(kraina3[[#This Row],[Wojewodztwo]],1)</f>
        <v>C</v>
      </c>
      <c r="E31">
        <f>SUM(kraina3[[#This Row],[2013K]],kraina3[[#This Row],[2013M]])</f>
        <v>5040530</v>
      </c>
    </row>
    <row r="32" spans="1:5" x14ac:dyDescent="0.3">
      <c r="A32" s="1" t="s">
        <v>35</v>
      </c>
      <c r="B32">
        <v>1938122</v>
      </c>
      <c r="C32">
        <v>1816647</v>
      </c>
      <c r="D32" t="str">
        <f>RIGHT(kraina3[[#This Row],[Wojewodztwo]],1)</f>
        <v>C</v>
      </c>
      <c r="E32">
        <f>SUM(kraina3[[#This Row],[2013K]],kraina3[[#This Row],[2013M]])</f>
        <v>3754769</v>
      </c>
    </row>
    <row r="33" spans="1:5" x14ac:dyDescent="0.3">
      <c r="A33" s="1" t="s">
        <v>36</v>
      </c>
      <c r="B33">
        <v>992523</v>
      </c>
      <c r="C33">
        <v>1028501</v>
      </c>
      <c r="D33" t="str">
        <f>RIGHT(kraina3[[#This Row],[Wojewodztwo]],1)</f>
        <v>D</v>
      </c>
      <c r="E33">
        <f>SUM(kraina3[[#This Row],[2013K]],kraina3[[#This Row],[2013M]])</f>
        <v>2021024</v>
      </c>
    </row>
    <row r="34" spans="1:5" x14ac:dyDescent="0.3">
      <c r="A34" s="1" t="s">
        <v>37</v>
      </c>
      <c r="B34">
        <v>2966291</v>
      </c>
      <c r="C34">
        <v>2889963</v>
      </c>
      <c r="D34" t="str">
        <f>RIGHT(kraina3[[#This Row],[Wojewodztwo]],1)</f>
        <v>B</v>
      </c>
      <c r="E34">
        <f>SUM(kraina3[[#This Row],[2013K]],kraina3[[#This Row],[2013M]])</f>
        <v>5856254</v>
      </c>
    </row>
    <row r="35" spans="1:5" x14ac:dyDescent="0.3">
      <c r="A35" s="1" t="s">
        <v>38</v>
      </c>
      <c r="B35">
        <v>76648</v>
      </c>
      <c r="C35">
        <v>81385</v>
      </c>
      <c r="D35" t="str">
        <f>RIGHT(kraina3[[#This Row],[Wojewodztwo]],1)</f>
        <v>C</v>
      </c>
      <c r="E35">
        <f>SUM(kraina3[[#This Row],[2013K]],kraina3[[#This Row],[2013M]])</f>
        <v>158033</v>
      </c>
    </row>
    <row r="36" spans="1:5" x14ac:dyDescent="0.3">
      <c r="A36" s="1" t="s">
        <v>39</v>
      </c>
      <c r="B36">
        <v>2574432</v>
      </c>
      <c r="C36">
        <v>2409710</v>
      </c>
      <c r="D36" t="str">
        <f>RIGHT(kraina3[[#This Row],[Wojewodztwo]],1)</f>
        <v>C</v>
      </c>
      <c r="E36">
        <f>SUM(kraina3[[#This Row],[2013K]],kraina3[[#This Row],[2013M]])</f>
        <v>4984142</v>
      </c>
    </row>
    <row r="37" spans="1:5" x14ac:dyDescent="0.3">
      <c r="A37" s="1" t="s">
        <v>40</v>
      </c>
      <c r="B37">
        <v>1778590</v>
      </c>
      <c r="C37">
        <v>1874844</v>
      </c>
      <c r="D37" t="str">
        <f>RIGHT(kraina3[[#This Row],[Wojewodztwo]],1)</f>
        <v>B</v>
      </c>
      <c r="E37">
        <f>SUM(kraina3[[#This Row],[2013K]],kraina3[[#This Row],[2013M]])</f>
        <v>3653434</v>
      </c>
    </row>
    <row r="38" spans="1:5" x14ac:dyDescent="0.3">
      <c r="A38" s="1" t="s">
        <v>41</v>
      </c>
      <c r="B38">
        <v>1506541</v>
      </c>
      <c r="C38">
        <v>1414887</v>
      </c>
      <c r="D38" t="str">
        <f>RIGHT(kraina3[[#This Row],[Wojewodztwo]],1)</f>
        <v>A</v>
      </c>
      <c r="E38">
        <f>SUM(kraina3[[#This Row],[2013K]],kraina3[[#This Row],[2013M]])</f>
        <v>2921428</v>
      </c>
    </row>
    <row r="39" spans="1:5" x14ac:dyDescent="0.3">
      <c r="A39" s="1" t="s">
        <v>42</v>
      </c>
      <c r="B39">
        <v>1598886</v>
      </c>
      <c r="C39">
        <v>1687917</v>
      </c>
      <c r="D39" t="str">
        <f>RIGHT(kraina3[[#This Row],[Wojewodztwo]],1)</f>
        <v>B</v>
      </c>
      <c r="E39">
        <f>SUM(kraina3[[#This Row],[2013K]],kraina3[[#This Row],[2013M]])</f>
        <v>3286803</v>
      </c>
    </row>
    <row r="40" spans="1:5" x14ac:dyDescent="0.3">
      <c r="A40" s="1" t="s">
        <v>43</v>
      </c>
      <c r="B40">
        <v>548989</v>
      </c>
      <c r="C40">
        <v>514636</v>
      </c>
      <c r="D40" t="str">
        <f>RIGHT(kraina3[[#This Row],[Wojewodztwo]],1)</f>
        <v>D</v>
      </c>
      <c r="E40">
        <f>SUM(kraina3[[#This Row],[2013K]],kraina3[[#This Row],[2013M]])</f>
        <v>1063625</v>
      </c>
    </row>
    <row r="41" spans="1:5" x14ac:dyDescent="0.3">
      <c r="A41" s="1" t="s">
        <v>44</v>
      </c>
      <c r="B41">
        <v>1175198</v>
      </c>
      <c r="C41">
        <v>1095440</v>
      </c>
      <c r="D41" t="str">
        <f>RIGHT(kraina3[[#This Row],[Wojewodztwo]],1)</f>
        <v>A</v>
      </c>
      <c r="E41">
        <f>SUM(kraina3[[#This Row],[2013K]],kraina3[[#This Row],[2013M]])</f>
        <v>2270638</v>
      </c>
    </row>
    <row r="42" spans="1:5" x14ac:dyDescent="0.3">
      <c r="A42" s="1" t="s">
        <v>45</v>
      </c>
      <c r="B42">
        <v>2115336</v>
      </c>
      <c r="C42">
        <v>2202769</v>
      </c>
      <c r="D42" t="str">
        <f>RIGHT(kraina3[[#This Row],[Wojewodztwo]],1)</f>
        <v>D</v>
      </c>
      <c r="E42">
        <f>SUM(kraina3[[#This Row],[2013K]],kraina3[[#This Row],[2013M]])</f>
        <v>4318105</v>
      </c>
    </row>
    <row r="43" spans="1:5" x14ac:dyDescent="0.3">
      <c r="A43" s="1" t="s">
        <v>46</v>
      </c>
      <c r="B43">
        <v>2346640</v>
      </c>
      <c r="C43">
        <v>2197559</v>
      </c>
      <c r="D43" t="str">
        <f>RIGHT(kraina3[[#This Row],[Wojewodztwo]],1)</f>
        <v>B</v>
      </c>
      <c r="E43">
        <f>SUM(kraina3[[#This Row],[2013K]],kraina3[[#This Row],[2013M]])</f>
        <v>4544199</v>
      </c>
    </row>
    <row r="44" spans="1:5" x14ac:dyDescent="0.3">
      <c r="A44" s="1" t="s">
        <v>47</v>
      </c>
      <c r="B44">
        <v>2548438</v>
      </c>
      <c r="C44">
        <v>2577213</v>
      </c>
      <c r="D44" t="str">
        <f>RIGHT(kraina3[[#This Row],[Wojewodztwo]],1)</f>
        <v>D</v>
      </c>
      <c r="E44">
        <f>SUM(kraina3[[#This Row],[2013K]],kraina3[[#This Row],[2013M]])</f>
        <v>5125651</v>
      </c>
    </row>
    <row r="45" spans="1:5" x14ac:dyDescent="0.3">
      <c r="A45" s="1" t="s">
        <v>48</v>
      </c>
      <c r="B45">
        <v>835495</v>
      </c>
      <c r="C45">
        <v>837746</v>
      </c>
      <c r="D45" t="str">
        <f>RIGHT(kraina3[[#This Row],[Wojewodztwo]],1)</f>
        <v>C</v>
      </c>
      <c r="E45">
        <f>SUM(kraina3[[#This Row],[2013K]],kraina3[[#This Row],[2013M]])</f>
        <v>1673241</v>
      </c>
    </row>
    <row r="46" spans="1:5" x14ac:dyDescent="0.3">
      <c r="A46" s="1" t="s">
        <v>49</v>
      </c>
      <c r="B46">
        <v>1187448</v>
      </c>
      <c r="C46">
        <v>1070426</v>
      </c>
      <c r="D46" t="str">
        <f>RIGHT(kraina3[[#This Row],[Wojewodztwo]],1)</f>
        <v>B</v>
      </c>
      <c r="E46">
        <f>SUM(kraina3[[#This Row],[2013K]],kraina3[[#This Row],[2013M]])</f>
        <v>2257874</v>
      </c>
    </row>
    <row r="47" spans="1:5" x14ac:dyDescent="0.3">
      <c r="A47" s="1" t="s">
        <v>50</v>
      </c>
      <c r="B47">
        <v>140026</v>
      </c>
      <c r="C47">
        <v>146354</v>
      </c>
      <c r="D47" t="str">
        <f>RIGHT(kraina3[[#This Row],[Wojewodztwo]],1)</f>
        <v>C</v>
      </c>
      <c r="E47">
        <f>SUM(kraina3[[#This Row],[2013K]],kraina3[[#This Row],[2013M]])</f>
        <v>286380</v>
      </c>
    </row>
    <row r="48" spans="1:5" x14ac:dyDescent="0.3">
      <c r="A48" s="1" t="s">
        <v>51</v>
      </c>
      <c r="B48">
        <v>1198765</v>
      </c>
      <c r="C48">
        <v>1304945</v>
      </c>
      <c r="D48" t="str">
        <f>RIGHT(kraina3[[#This Row],[Wojewodztwo]],1)</f>
        <v>B</v>
      </c>
      <c r="E48">
        <f>SUM(kraina3[[#This Row],[2013K]],kraina3[[#This Row],[2013M]])</f>
        <v>2503710</v>
      </c>
    </row>
    <row r="49" spans="1:5" x14ac:dyDescent="0.3">
      <c r="A49" s="1" t="s">
        <v>52</v>
      </c>
      <c r="B49">
        <v>2619776</v>
      </c>
      <c r="C49">
        <v>2749623</v>
      </c>
      <c r="D49" t="str">
        <f>RIGHT(kraina3[[#This Row],[Wojewodztwo]],1)</f>
        <v>C</v>
      </c>
      <c r="E49">
        <f>SUM(kraina3[[#This Row],[2013K]],kraina3[[#This Row],[2013M]])</f>
        <v>5369399</v>
      </c>
    </row>
    <row r="50" spans="1:5" x14ac:dyDescent="0.3">
      <c r="A50" s="1" t="s">
        <v>53</v>
      </c>
      <c r="B50">
        <v>248398</v>
      </c>
      <c r="C50">
        <v>268511</v>
      </c>
      <c r="D50" t="str">
        <f>RIGHT(kraina3[[#This Row],[Wojewodztwo]],1)</f>
        <v>C</v>
      </c>
      <c r="E50">
        <f>SUM(kraina3[[#This Row],[2013K]],kraina3[[#This Row],[2013M]])</f>
        <v>516909</v>
      </c>
    </row>
    <row r="51" spans="1:5" x14ac:dyDescent="0.3">
      <c r="A51" s="1" t="s">
        <v>54</v>
      </c>
      <c r="B51">
        <v>2494207</v>
      </c>
      <c r="C51">
        <v>2625207</v>
      </c>
      <c r="D51" t="str">
        <f>RIGHT(kraina3[[#This Row],[Wojewodztwo]],1)</f>
        <v>B</v>
      </c>
      <c r="E51">
        <f>SUM(kraina3[[#This Row],[2013K]],kraina3[[#This Row],[2013M]])</f>
        <v>5119414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961CB-30B8-4EDF-9800-66543112BA21}">
  <dimension ref="A1:J20"/>
  <sheetViews>
    <sheetView workbookViewId="0">
      <selection activeCell="G16" sqref="G16"/>
    </sheetView>
  </sheetViews>
  <sheetFormatPr defaultRowHeight="14.4" x14ac:dyDescent="0.3"/>
  <sheetData>
    <row r="1" spans="1:10" x14ac:dyDescent="0.3">
      <c r="A1" s="2" t="s">
        <v>70</v>
      </c>
      <c r="B1" s="3" t="s">
        <v>57</v>
      </c>
      <c r="C1" s="3" t="s">
        <v>56</v>
      </c>
      <c r="D1" s="3" t="s">
        <v>58</v>
      </c>
      <c r="E1" s="3" t="s">
        <v>59</v>
      </c>
      <c r="F1" s="3" t="s">
        <v>71</v>
      </c>
      <c r="G1" s="4" t="s">
        <v>72</v>
      </c>
    </row>
    <row r="2" spans="1:10" x14ac:dyDescent="0.3">
      <c r="A2" s="9" t="s">
        <v>5</v>
      </c>
      <c r="B2" s="5">
        <v>1415007</v>
      </c>
      <c r="C2" s="5">
        <v>1397195</v>
      </c>
      <c r="D2" s="5">
        <v>1499070</v>
      </c>
      <c r="E2" s="5">
        <v>1481105</v>
      </c>
      <c r="F2" s="5">
        <v>1</v>
      </c>
      <c r="G2" s="6" t="s">
        <v>66</v>
      </c>
      <c r="I2" t="s">
        <v>74</v>
      </c>
    </row>
    <row r="3" spans="1:10" x14ac:dyDescent="0.3">
      <c r="A3" s="10" t="s">
        <v>10</v>
      </c>
      <c r="B3" s="7">
        <v>1846928</v>
      </c>
      <c r="C3" s="7">
        <v>1851433</v>
      </c>
      <c r="D3" s="7">
        <v>2125113</v>
      </c>
      <c r="E3" s="7">
        <v>2028635</v>
      </c>
      <c r="F3" s="7">
        <v>1</v>
      </c>
      <c r="G3" s="8" t="s">
        <v>66</v>
      </c>
    </row>
    <row r="4" spans="1:10" x14ac:dyDescent="0.3">
      <c r="A4" s="9" t="s">
        <v>12</v>
      </c>
      <c r="B4" s="5">
        <v>679557</v>
      </c>
      <c r="C4" s="5">
        <v>655500</v>
      </c>
      <c r="D4" s="5">
        <v>1012012</v>
      </c>
      <c r="E4" s="5">
        <v>1067022</v>
      </c>
      <c r="F4" s="5">
        <v>1</v>
      </c>
      <c r="G4" s="6" t="s">
        <v>63</v>
      </c>
      <c r="I4" t="s">
        <v>73</v>
      </c>
    </row>
    <row r="5" spans="1:10" x14ac:dyDescent="0.3">
      <c r="A5" s="10" t="s">
        <v>16</v>
      </c>
      <c r="B5" s="7">
        <v>3997724</v>
      </c>
      <c r="C5" s="7">
        <v>3690756</v>
      </c>
      <c r="D5" s="7">
        <v>4339393</v>
      </c>
      <c r="E5" s="7">
        <v>4639643</v>
      </c>
      <c r="F5" s="7">
        <v>1</v>
      </c>
      <c r="G5" s="8" t="s">
        <v>65</v>
      </c>
      <c r="I5">
        <f>SUM(F2:F20)</f>
        <v>19</v>
      </c>
    </row>
    <row r="6" spans="1:10" x14ac:dyDescent="0.3">
      <c r="A6" s="9" t="s">
        <v>17</v>
      </c>
      <c r="B6" s="5">
        <v>996113</v>
      </c>
      <c r="C6" s="5">
        <v>964279</v>
      </c>
      <c r="D6" s="5">
        <v>1012487</v>
      </c>
      <c r="E6" s="5">
        <v>1128940</v>
      </c>
      <c r="F6" s="5">
        <v>1</v>
      </c>
      <c r="G6" s="6" t="s">
        <v>63</v>
      </c>
    </row>
    <row r="7" spans="1:10" x14ac:dyDescent="0.3">
      <c r="A7" s="10" t="s">
        <v>20</v>
      </c>
      <c r="B7" s="7">
        <v>1367212</v>
      </c>
      <c r="C7" s="7">
        <v>1361389</v>
      </c>
      <c r="D7" s="7">
        <v>1572320</v>
      </c>
      <c r="E7" s="7">
        <v>1836258</v>
      </c>
      <c r="F7" s="7">
        <v>1</v>
      </c>
      <c r="G7" s="8" t="s">
        <v>65</v>
      </c>
      <c r="I7" t="s">
        <v>75</v>
      </c>
    </row>
    <row r="8" spans="1:10" x14ac:dyDescent="0.3">
      <c r="A8" s="9" t="s">
        <v>26</v>
      </c>
      <c r="B8" s="5">
        <v>685438</v>
      </c>
      <c r="C8" s="5">
        <v>749124</v>
      </c>
      <c r="D8" s="5">
        <v>2697677</v>
      </c>
      <c r="E8" s="5">
        <v>2821550</v>
      </c>
      <c r="F8" s="5">
        <v>1</v>
      </c>
      <c r="G8" s="6" t="s">
        <v>64</v>
      </c>
      <c r="I8" t="s">
        <v>63</v>
      </c>
      <c r="J8">
        <f>COUNTIF($G$2:$G$20,I8)</f>
        <v>3</v>
      </c>
    </row>
    <row r="9" spans="1:10" x14ac:dyDescent="0.3">
      <c r="A9" s="10" t="s">
        <v>28</v>
      </c>
      <c r="B9" s="7">
        <v>643177</v>
      </c>
      <c r="C9" s="7">
        <v>684187</v>
      </c>
      <c r="D9" s="7">
        <v>796213</v>
      </c>
      <c r="E9" s="7">
        <v>867904</v>
      </c>
      <c r="F9" s="7">
        <v>1</v>
      </c>
      <c r="G9" s="8" t="s">
        <v>65</v>
      </c>
      <c r="I9" t="s">
        <v>64</v>
      </c>
      <c r="J9">
        <f t="shared" ref="J9:J11" si="0">COUNTIF($G$2:$G$20,I9)</f>
        <v>4</v>
      </c>
    </row>
    <row r="10" spans="1:10" x14ac:dyDescent="0.3">
      <c r="A10" s="9" t="s">
        <v>29</v>
      </c>
      <c r="B10" s="5">
        <v>450192</v>
      </c>
      <c r="C10" s="5">
        <v>434755</v>
      </c>
      <c r="D10" s="5">
        <v>1656446</v>
      </c>
      <c r="E10" s="5">
        <v>1691000</v>
      </c>
      <c r="F10" s="5">
        <v>1</v>
      </c>
      <c r="G10" s="6" t="s">
        <v>64</v>
      </c>
      <c r="I10" t="s">
        <v>65</v>
      </c>
      <c r="J10">
        <f t="shared" si="0"/>
        <v>8</v>
      </c>
    </row>
    <row r="11" spans="1:10" x14ac:dyDescent="0.3">
      <c r="A11" s="10" t="s">
        <v>36</v>
      </c>
      <c r="B11" s="7">
        <v>992523</v>
      </c>
      <c r="C11" s="7">
        <v>1028501</v>
      </c>
      <c r="D11" s="7">
        <v>1995446</v>
      </c>
      <c r="E11" s="7">
        <v>1860524</v>
      </c>
      <c r="F11" s="7">
        <v>1</v>
      </c>
      <c r="G11" s="8" t="s">
        <v>66</v>
      </c>
      <c r="I11" t="s">
        <v>66</v>
      </c>
      <c r="J11">
        <f t="shared" si="0"/>
        <v>4</v>
      </c>
    </row>
    <row r="12" spans="1:10" x14ac:dyDescent="0.3">
      <c r="A12" s="9" t="s">
        <v>38</v>
      </c>
      <c r="B12" s="5">
        <v>76648</v>
      </c>
      <c r="C12" s="5">
        <v>81385</v>
      </c>
      <c r="D12" s="5">
        <v>1374708</v>
      </c>
      <c r="E12" s="5">
        <v>1379567</v>
      </c>
      <c r="F12" s="5">
        <v>1</v>
      </c>
      <c r="G12" s="6" t="s">
        <v>65</v>
      </c>
    </row>
    <row r="13" spans="1:10" x14ac:dyDescent="0.3">
      <c r="A13" s="10" t="s">
        <v>43</v>
      </c>
      <c r="B13" s="7">
        <v>548989</v>
      </c>
      <c r="C13" s="7">
        <v>514636</v>
      </c>
      <c r="D13" s="7">
        <v>2770344</v>
      </c>
      <c r="E13" s="7">
        <v>3187897</v>
      </c>
      <c r="F13" s="7">
        <v>1</v>
      </c>
      <c r="G13" s="8" t="s">
        <v>66</v>
      </c>
    </row>
    <row r="14" spans="1:10" x14ac:dyDescent="0.3">
      <c r="A14" s="9" t="s">
        <v>44</v>
      </c>
      <c r="B14" s="5">
        <v>1175198</v>
      </c>
      <c r="C14" s="5">
        <v>1095440</v>
      </c>
      <c r="D14" s="5">
        <v>2657174</v>
      </c>
      <c r="E14" s="5">
        <v>2491947</v>
      </c>
      <c r="F14" s="5">
        <v>1</v>
      </c>
      <c r="G14" s="6" t="s">
        <v>63</v>
      </c>
    </row>
    <row r="15" spans="1:10" x14ac:dyDescent="0.3">
      <c r="A15" s="10" t="s">
        <v>48</v>
      </c>
      <c r="B15" s="7">
        <v>835495</v>
      </c>
      <c r="C15" s="7">
        <v>837746</v>
      </c>
      <c r="D15" s="7">
        <v>1106177</v>
      </c>
      <c r="E15" s="7">
        <v>917781</v>
      </c>
      <c r="F15" s="7">
        <v>1</v>
      </c>
      <c r="G15" s="8" t="s">
        <v>65</v>
      </c>
    </row>
    <row r="16" spans="1:10" x14ac:dyDescent="0.3">
      <c r="A16" s="9" t="s">
        <v>49</v>
      </c>
      <c r="B16" s="5">
        <v>1187448</v>
      </c>
      <c r="C16" s="5">
        <v>1070426</v>
      </c>
      <c r="D16" s="5">
        <v>1504608</v>
      </c>
      <c r="E16" s="5">
        <v>1756990</v>
      </c>
      <c r="F16" s="5">
        <v>1</v>
      </c>
      <c r="G16" s="6" t="s">
        <v>64</v>
      </c>
    </row>
    <row r="17" spans="1:7" x14ac:dyDescent="0.3">
      <c r="A17" s="10" t="s">
        <v>50</v>
      </c>
      <c r="B17" s="7">
        <v>140026</v>
      </c>
      <c r="C17" s="7">
        <v>146354</v>
      </c>
      <c r="D17" s="7">
        <v>2759991</v>
      </c>
      <c r="E17" s="7">
        <v>2742120</v>
      </c>
      <c r="F17" s="7">
        <v>1</v>
      </c>
      <c r="G17" s="8" t="s">
        <v>65</v>
      </c>
    </row>
    <row r="18" spans="1:7" x14ac:dyDescent="0.3">
      <c r="A18" s="9" t="s">
        <v>51</v>
      </c>
      <c r="B18" s="5">
        <v>1198765</v>
      </c>
      <c r="C18" s="5">
        <v>1304945</v>
      </c>
      <c r="D18" s="5">
        <v>2786493</v>
      </c>
      <c r="E18" s="5">
        <v>2602643</v>
      </c>
      <c r="F18" s="5">
        <v>1</v>
      </c>
      <c r="G18" s="6" t="s">
        <v>64</v>
      </c>
    </row>
    <row r="19" spans="1:7" x14ac:dyDescent="0.3">
      <c r="A19" s="10" t="s">
        <v>52</v>
      </c>
      <c r="B19" s="7">
        <v>2619776</v>
      </c>
      <c r="C19" s="7">
        <v>2749623</v>
      </c>
      <c r="D19" s="7">
        <v>2888215</v>
      </c>
      <c r="E19" s="7">
        <v>2800174</v>
      </c>
      <c r="F19" s="7">
        <v>1</v>
      </c>
      <c r="G19" s="8" t="s">
        <v>65</v>
      </c>
    </row>
    <row r="20" spans="1:7" x14ac:dyDescent="0.3">
      <c r="A20" s="9" t="s">
        <v>53</v>
      </c>
      <c r="B20" s="5">
        <v>248398</v>
      </c>
      <c r="C20" s="5">
        <v>268511</v>
      </c>
      <c r="D20" s="5">
        <v>3110853</v>
      </c>
      <c r="E20" s="5">
        <v>2986411</v>
      </c>
      <c r="F20" s="5">
        <v>1</v>
      </c>
      <c r="G20" s="6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40705-E408-4CEC-B9B7-6B88E1D9C334}">
  <dimension ref="A1:J51"/>
  <sheetViews>
    <sheetView workbookViewId="0">
      <selection activeCell="I2" sqref="I2"/>
    </sheetView>
  </sheetViews>
  <sheetFormatPr defaultRowHeight="14.4" x14ac:dyDescent="0.3"/>
  <cols>
    <col min="1" max="5" width="10.77734375" bestFit="1" customWidth="1"/>
    <col min="6" max="6" width="10" customWidth="1"/>
  </cols>
  <sheetData>
    <row r="1" spans="1:7" x14ac:dyDescent="0.3">
      <c r="A1" t="s">
        <v>70</v>
      </c>
      <c r="B1" t="s">
        <v>57</v>
      </c>
      <c r="C1" t="s">
        <v>56</v>
      </c>
      <c r="D1" t="s">
        <v>58</v>
      </c>
      <c r="E1" t="s">
        <v>59</v>
      </c>
      <c r="F1" t="s">
        <v>71</v>
      </c>
      <c r="G1" t="s">
        <v>72</v>
      </c>
    </row>
    <row r="2" spans="1:7" x14ac:dyDescent="0.3">
      <c r="A2" s="1" t="s">
        <v>5</v>
      </c>
      <c r="B2">
        <v>1415007</v>
      </c>
      <c r="C2">
        <v>1397195</v>
      </c>
      <c r="D2">
        <v>1499070</v>
      </c>
      <c r="E2">
        <v>1481105</v>
      </c>
      <c r="F2">
        <f>IF(kraina6[[#This Row],[2014K]]&gt;kraina6[[#This Row],[2013K]],IF(kraina6[[#This Row],[2014M]]&gt;kraina6[[#This Row],[2013M]],1,0),0)</f>
        <v>1</v>
      </c>
      <c r="G2" t="str">
        <f>RIGHT(kraina6[[#This Row],[Województwo]],1)</f>
        <v>D</v>
      </c>
    </row>
    <row r="3" spans="1:7" hidden="1" x14ac:dyDescent="0.3">
      <c r="A3" s="1" t="s">
        <v>6</v>
      </c>
      <c r="B3">
        <v>1711390</v>
      </c>
      <c r="C3">
        <v>1641773</v>
      </c>
      <c r="D3">
        <v>1522030</v>
      </c>
      <c r="E3">
        <v>1618733</v>
      </c>
      <c r="F3">
        <f>IF(kraina6[[#This Row],[2014K]]&gt;kraina6[[#This Row],[2013K]],IF(kraina6[[#This Row],[2014M]]&gt;kraina6[[#This Row],[2013M]],1,0),0)</f>
        <v>0</v>
      </c>
      <c r="G3" t="str">
        <f>RIGHT(kraina6[[#This Row],[Województwo]],1)</f>
        <v>D</v>
      </c>
    </row>
    <row r="4" spans="1:7" hidden="1" x14ac:dyDescent="0.3">
      <c r="A4" s="1" t="s">
        <v>7</v>
      </c>
      <c r="B4">
        <v>1165105</v>
      </c>
      <c r="C4">
        <v>1278732</v>
      </c>
      <c r="D4">
        <v>1299953</v>
      </c>
      <c r="E4">
        <v>1191621</v>
      </c>
      <c r="F4">
        <f>IF(kraina6[[#This Row],[2014K]]&gt;kraina6[[#This Row],[2013K]],IF(kraina6[[#This Row],[2014M]]&gt;kraina6[[#This Row],[2013M]],1,0),0)</f>
        <v>0</v>
      </c>
      <c r="G4" t="str">
        <f>RIGHT(kraina6[[#This Row],[Województwo]],1)</f>
        <v>C</v>
      </c>
    </row>
    <row r="5" spans="1:7" hidden="1" x14ac:dyDescent="0.3">
      <c r="A5" s="1" t="s">
        <v>8</v>
      </c>
      <c r="B5">
        <v>949065</v>
      </c>
      <c r="C5">
        <v>1026050</v>
      </c>
      <c r="D5">
        <v>688027</v>
      </c>
      <c r="E5">
        <v>723233</v>
      </c>
      <c r="F5">
        <f>IF(kraina6[[#This Row],[2014K]]&gt;kraina6[[#This Row],[2013K]],IF(kraina6[[#This Row],[2014M]]&gt;kraina6[[#This Row],[2013M]],1,0),0)</f>
        <v>0</v>
      </c>
      <c r="G5" t="str">
        <f>RIGHT(kraina6[[#This Row],[Województwo]],1)</f>
        <v>D</v>
      </c>
    </row>
    <row r="6" spans="1:7" hidden="1" x14ac:dyDescent="0.3">
      <c r="A6" s="1" t="s">
        <v>9</v>
      </c>
      <c r="B6">
        <v>2436107</v>
      </c>
      <c r="C6">
        <v>2228622</v>
      </c>
      <c r="D6">
        <v>1831600</v>
      </c>
      <c r="E6">
        <v>1960624</v>
      </c>
      <c r="F6">
        <f>IF(kraina6[[#This Row],[2014K]]&gt;kraina6[[#This Row],[2013K]],IF(kraina6[[#This Row],[2014M]]&gt;kraina6[[#This Row],[2013M]],1,0),0)</f>
        <v>0</v>
      </c>
      <c r="G6" t="str">
        <f>RIGHT(kraina6[[#This Row],[Województwo]],1)</f>
        <v>A</v>
      </c>
    </row>
    <row r="7" spans="1:7" x14ac:dyDescent="0.3">
      <c r="A7" s="1" t="s">
        <v>10</v>
      </c>
      <c r="B7">
        <v>1846928</v>
      </c>
      <c r="C7">
        <v>1851433</v>
      </c>
      <c r="D7">
        <v>2125113</v>
      </c>
      <c r="E7">
        <v>2028635</v>
      </c>
      <c r="F7">
        <f>IF(kraina6[[#This Row],[2014K]]&gt;kraina6[[#This Row],[2013K]],IF(kraina6[[#This Row],[2014M]]&gt;kraina6[[#This Row],[2013M]],1,0),0)</f>
        <v>1</v>
      </c>
      <c r="G7" t="str">
        <f>RIGHT(kraina6[[#This Row],[Województwo]],1)</f>
        <v>D</v>
      </c>
    </row>
    <row r="8" spans="1:7" hidden="1" x14ac:dyDescent="0.3">
      <c r="A8" s="1" t="s">
        <v>11</v>
      </c>
      <c r="B8">
        <v>3841577</v>
      </c>
      <c r="C8">
        <v>3848394</v>
      </c>
      <c r="D8">
        <v>3595975</v>
      </c>
      <c r="E8">
        <v>3123039</v>
      </c>
      <c r="F8">
        <f>IF(kraina6[[#This Row],[2014K]]&gt;kraina6[[#This Row],[2013K]],IF(kraina6[[#This Row],[2014M]]&gt;kraina6[[#This Row],[2013M]],1,0),0)</f>
        <v>0</v>
      </c>
      <c r="G8" t="str">
        <f>RIGHT(kraina6[[#This Row],[Województwo]],1)</f>
        <v>B</v>
      </c>
    </row>
    <row r="9" spans="1:7" x14ac:dyDescent="0.3">
      <c r="A9" s="1" t="s">
        <v>12</v>
      </c>
      <c r="B9">
        <v>679557</v>
      </c>
      <c r="C9">
        <v>655500</v>
      </c>
      <c r="D9">
        <v>1012012</v>
      </c>
      <c r="E9">
        <v>1067022</v>
      </c>
      <c r="F9">
        <f>IF(kraina6[[#This Row],[2014K]]&gt;kraina6[[#This Row],[2013K]],IF(kraina6[[#This Row],[2014M]]&gt;kraina6[[#This Row],[2013M]],1,0),0)</f>
        <v>1</v>
      </c>
      <c r="G9" t="str">
        <f>RIGHT(kraina6[[#This Row],[Województwo]],1)</f>
        <v>A</v>
      </c>
    </row>
    <row r="10" spans="1:7" hidden="1" x14ac:dyDescent="0.3">
      <c r="A10" s="1" t="s">
        <v>13</v>
      </c>
      <c r="B10">
        <v>1660998</v>
      </c>
      <c r="C10">
        <v>1630345</v>
      </c>
      <c r="D10">
        <v>1130119</v>
      </c>
      <c r="E10">
        <v>1080238</v>
      </c>
      <c r="F10">
        <f>IF(kraina6[[#This Row],[2014K]]&gt;kraina6[[#This Row],[2013K]],IF(kraina6[[#This Row],[2014M]]&gt;kraina6[[#This Row],[2013M]],1,0),0)</f>
        <v>0</v>
      </c>
      <c r="G10" t="str">
        <f>RIGHT(kraina6[[#This Row],[Województwo]],1)</f>
        <v>C</v>
      </c>
    </row>
    <row r="11" spans="1:7" hidden="1" x14ac:dyDescent="0.3">
      <c r="A11" s="1" t="s">
        <v>14</v>
      </c>
      <c r="B11">
        <v>1157622</v>
      </c>
      <c r="C11">
        <v>1182345</v>
      </c>
      <c r="D11">
        <v>830785</v>
      </c>
      <c r="E11">
        <v>833779</v>
      </c>
      <c r="F11">
        <f>IF(kraina6[[#This Row],[2014K]]&gt;kraina6[[#This Row],[2013K]],IF(kraina6[[#This Row],[2014M]]&gt;kraina6[[#This Row],[2013M]],1,0),0)</f>
        <v>0</v>
      </c>
      <c r="G11" t="str">
        <f>RIGHT(kraina6[[#This Row],[Województwo]],1)</f>
        <v>C</v>
      </c>
    </row>
    <row r="12" spans="1:7" hidden="1" x14ac:dyDescent="0.3">
      <c r="A12" s="1" t="s">
        <v>15</v>
      </c>
      <c r="B12">
        <v>1987047</v>
      </c>
      <c r="C12">
        <v>1996208</v>
      </c>
      <c r="D12">
        <v>2053892</v>
      </c>
      <c r="E12">
        <v>1697247</v>
      </c>
      <c r="F12">
        <f>IF(kraina6[[#This Row],[2014K]]&gt;kraina6[[#This Row],[2013K]],IF(kraina6[[#This Row],[2014M]]&gt;kraina6[[#This Row],[2013M]],1,0),0)</f>
        <v>0</v>
      </c>
      <c r="G12" t="str">
        <f>RIGHT(kraina6[[#This Row],[Województwo]],1)</f>
        <v>D</v>
      </c>
    </row>
    <row r="13" spans="1:7" x14ac:dyDescent="0.3">
      <c r="A13" s="1" t="s">
        <v>16</v>
      </c>
      <c r="B13">
        <v>3997724</v>
      </c>
      <c r="C13">
        <v>3690756</v>
      </c>
      <c r="D13">
        <v>4339393</v>
      </c>
      <c r="E13">
        <v>4639643</v>
      </c>
      <c r="F13">
        <f>IF(kraina6[[#This Row],[2014K]]&gt;kraina6[[#This Row],[2013K]],IF(kraina6[[#This Row],[2014M]]&gt;kraina6[[#This Row],[2013M]],1,0),0)</f>
        <v>1</v>
      </c>
      <c r="G13" t="str">
        <f>RIGHT(kraina6[[#This Row],[Województwo]],1)</f>
        <v>C</v>
      </c>
    </row>
    <row r="14" spans="1:7" x14ac:dyDescent="0.3">
      <c r="A14" s="1" t="s">
        <v>17</v>
      </c>
      <c r="B14">
        <v>996113</v>
      </c>
      <c r="C14">
        <v>964279</v>
      </c>
      <c r="D14">
        <v>1012487</v>
      </c>
      <c r="E14">
        <v>1128940</v>
      </c>
      <c r="F14">
        <f>IF(kraina6[[#This Row],[2014K]]&gt;kraina6[[#This Row],[2013K]],IF(kraina6[[#This Row],[2014M]]&gt;kraina6[[#This Row],[2013M]],1,0),0)</f>
        <v>1</v>
      </c>
      <c r="G14" t="str">
        <f>RIGHT(kraina6[[#This Row],[Województwo]],1)</f>
        <v>A</v>
      </c>
    </row>
    <row r="15" spans="1:7" hidden="1" x14ac:dyDescent="0.3">
      <c r="A15" s="1" t="s">
        <v>18</v>
      </c>
      <c r="B15">
        <v>1143634</v>
      </c>
      <c r="C15">
        <v>1033836</v>
      </c>
      <c r="D15">
        <v>909534</v>
      </c>
      <c r="E15">
        <v>856349</v>
      </c>
      <c r="F15">
        <f>IF(kraina6[[#This Row],[2014K]]&gt;kraina6[[#This Row],[2013K]],IF(kraina6[[#This Row],[2014M]]&gt;kraina6[[#This Row],[2013M]],1,0),0)</f>
        <v>0</v>
      </c>
      <c r="G15" t="str">
        <f>RIGHT(kraina6[[#This Row],[Województwo]],1)</f>
        <v>A</v>
      </c>
    </row>
    <row r="16" spans="1:7" hidden="1" x14ac:dyDescent="0.3">
      <c r="A16" s="1" t="s">
        <v>19</v>
      </c>
      <c r="B16">
        <v>2549276</v>
      </c>
      <c r="C16">
        <v>2584751</v>
      </c>
      <c r="D16">
        <v>2033079</v>
      </c>
      <c r="E16">
        <v>2066918</v>
      </c>
      <c r="F16">
        <f>IF(kraina6[[#This Row],[2014K]]&gt;kraina6[[#This Row],[2013K]],IF(kraina6[[#This Row],[2014M]]&gt;kraina6[[#This Row],[2013M]],1,0),0)</f>
        <v>0</v>
      </c>
      <c r="G16" t="str">
        <f>RIGHT(kraina6[[#This Row],[Województwo]],1)</f>
        <v>A</v>
      </c>
    </row>
    <row r="17" spans="1:10" x14ac:dyDescent="0.3">
      <c r="A17" s="1" t="s">
        <v>20</v>
      </c>
      <c r="B17">
        <v>1367212</v>
      </c>
      <c r="C17">
        <v>1361389</v>
      </c>
      <c r="D17">
        <v>1572320</v>
      </c>
      <c r="E17">
        <v>1836258</v>
      </c>
      <c r="F17">
        <f>IF(kraina6[[#This Row],[2014K]]&gt;kraina6[[#This Row],[2013K]],IF(kraina6[[#This Row],[2014M]]&gt;kraina6[[#This Row],[2013M]],1,0),0)</f>
        <v>1</v>
      </c>
      <c r="G17" t="str">
        <f>RIGHT(kraina6[[#This Row],[Województwo]],1)</f>
        <v>C</v>
      </c>
    </row>
    <row r="18" spans="1:10" hidden="1" x14ac:dyDescent="0.3">
      <c r="A18" s="1" t="s">
        <v>21</v>
      </c>
      <c r="B18">
        <v>2567464</v>
      </c>
      <c r="C18">
        <v>2441857</v>
      </c>
      <c r="D18">
        <v>1524132</v>
      </c>
      <c r="E18">
        <v>1496810</v>
      </c>
      <c r="F18">
        <f>IF(kraina6[[#This Row],[2014K]]&gt;kraina6[[#This Row],[2013K]],IF(kraina6[[#This Row],[2014M]]&gt;kraina6[[#This Row],[2013M]],1,0),0)</f>
        <v>0</v>
      </c>
      <c r="G18" t="str">
        <f>RIGHT(kraina6[[#This Row],[Województwo]],1)</f>
        <v>A</v>
      </c>
      <c r="J18">
        <f t="shared" ref="J18:J32" si="0">COUNTIF(G3:G51,I18)</f>
        <v>0</v>
      </c>
    </row>
    <row r="19" spans="1:10" hidden="1" x14ac:dyDescent="0.3">
      <c r="A19" s="1" t="s">
        <v>22</v>
      </c>
      <c r="B19">
        <v>1334060</v>
      </c>
      <c r="C19">
        <v>1395231</v>
      </c>
      <c r="D19">
        <v>578655</v>
      </c>
      <c r="E19">
        <v>677663</v>
      </c>
      <c r="F19">
        <f>IF(kraina6[[#This Row],[2014K]]&gt;kraina6[[#This Row],[2013K]],IF(kraina6[[#This Row],[2014M]]&gt;kraina6[[#This Row],[2013M]],1,0),0)</f>
        <v>0</v>
      </c>
      <c r="G19" t="str">
        <f>RIGHT(kraina6[[#This Row],[Województwo]],1)</f>
        <v>D</v>
      </c>
      <c r="J19">
        <f t="shared" si="0"/>
        <v>0</v>
      </c>
    </row>
    <row r="20" spans="1:10" hidden="1" x14ac:dyDescent="0.3">
      <c r="A20" s="1" t="s">
        <v>23</v>
      </c>
      <c r="B20">
        <v>2976209</v>
      </c>
      <c r="C20">
        <v>3199665</v>
      </c>
      <c r="D20">
        <v>1666477</v>
      </c>
      <c r="E20">
        <v>1759240</v>
      </c>
      <c r="F20">
        <f>IF(kraina6[[#This Row],[2014K]]&gt;kraina6[[#This Row],[2013K]],IF(kraina6[[#This Row],[2014M]]&gt;kraina6[[#This Row],[2013M]],1,0),0)</f>
        <v>0</v>
      </c>
      <c r="G20" t="str">
        <f>RIGHT(kraina6[[#This Row],[Województwo]],1)</f>
        <v>C</v>
      </c>
      <c r="J20">
        <f t="shared" si="0"/>
        <v>0</v>
      </c>
    </row>
    <row r="21" spans="1:10" hidden="1" x14ac:dyDescent="0.3">
      <c r="A21" s="1" t="s">
        <v>24</v>
      </c>
      <c r="B21">
        <v>1443351</v>
      </c>
      <c r="C21">
        <v>1565539</v>
      </c>
      <c r="D21">
        <v>1355276</v>
      </c>
      <c r="E21">
        <v>1423414</v>
      </c>
      <c r="F21">
        <f>IF(kraina6[[#This Row],[2014K]]&gt;kraina6[[#This Row],[2013K]],IF(kraina6[[#This Row],[2014M]]&gt;kraina6[[#This Row],[2013M]],1,0),0)</f>
        <v>0</v>
      </c>
      <c r="G21" t="str">
        <f>RIGHT(kraina6[[#This Row],[Województwo]],1)</f>
        <v>C</v>
      </c>
      <c r="J21">
        <f t="shared" si="0"/>
        <v>0</v>
      </c>
    </row>
    <row r="22" spans="1:10" hidden="1" x14ac:dyDescent="0.3">
      <c r="A22" s="1" t="s">
        <v>25</v>
      </c>
      <c r="B22">
        <v>2486640</v>
      </c>
      <c r="C22">
        <v>2265936</v>
      </c>
      <c r="D22">
        <v>297424</v>
      </c>
      <c r="E22">
        <v>274759</v>
      </c>
      <c r="F22">
        <f>IF(kraina6[[#This Row],[2014K]]&gt;kraina6[[#This Row],[2013K]],IF(kraina6[[#This Row],[2014M]]&gt;kraina6[[#This Row],[2013M]],1,0),0)</f>
        <v>0</v>
      </c>
      <c r="G22" t="str">
        <f>RIGHT(kraina6[[#This Row],[Województwo]],1)</f>
        <v>A</v>
      </c>
      <c r="J22">
        <f t="shared" si="0"/>
        <v>0</v>
      </c>
    </row>
    <row r="23" spans="1:10" x14ac:dyDescent="0.3">
      <c r="A23" s="1" t="s">
        <v>26</v>
      </c>
      <c r="B23">
        <v>685438</v>
      </c>
      <c r="C23">
        <v>749124</v>
      </c>
      <c r="D23">
        <v>2697677</v>
      </c>
      <c r="E23">
        <v>2821550</v>
      </c>
      <c r="F23">
        <f>IF(kraina6[[#This Row],[2014K]]&gt;kraina6[[#This Row],[2013K]],IF(kraina6[[#This Row],[2014M]]&gt;kraina6[[#This Row],[2013M]],1,0),0)</f>
        <v>1</v>
      </c>
      <c r="G23" t="str">
        <f>RIGHT(kraina6[[#This Row],[Województwo]],1)</f>
        <v>B</v>
      </c>
    </row>
    <row r="24" spans="1:10" hidden="1" x14ac:dyDescent="0.3">
      <c r="A24" s="1" t="s">
        <v>27</v>
      </c>
      <c r="B24">
        <v>2166753</v>
      </c>
      <c r="C24">
        <v>2338698</v>
      </c>
      <c r="D24">
        <v>1681433</v>
      </c>
      <c r="E24">
        <v>1592443</v>
      </c>
      <c r="F24">
        <f>IF(kraina6[[#This Row],[2014K]]&gt;kraina6[[#This Row],[2013K]],IF(kraina6[[#This Row],[2014M]]&gt;kraina6[[#This Row],[2013M]],1,0),0)</f>
        <v>0</v>
      </c>
      <c r="G24" t="str">
        <f>RIGHT(kraina6[[#This Row],[Województwo]],1)</f>
        <v>B</v>
      </c>
      <c r="J24">
        <f t="shared" si="0"/>
        <v>0</v>
      </c>
    </row>
    <row r="25" spans="1:10" x14ac:dyDescent="0.3">
      <c r="A25" s="1" t="s">
        <v>28</v>
      </c>
      <c r="B25">
        <v>643177</v>
      </c>
      <c r="C25">
        <v>684187</v>
      </c>
      <c r="D25">
        <v>796213</v>
      </c>
      <c r="E25">
        <v>867904</v>
      </c>
      <c r="F25">
        <f>IF(kraina6[[#This Row],[2014K]]&gt;kraina6[[#This Row],[2013K]],IF(kraina6[[#This Row],[2014M]]&gt;kraina6[[#This Row],[2013M]],1,0),0)</f>
        <v>1</v>
      </c>
      <c r="G25" t="str">
        <f>RIGHT(kraina6[[#This Row],[Województwo]],1)</f>
        <v>C</v>
      </c>
    </row>
    <row r="26" spans="1:10" x14ac:dyDescent="0.3">
      <c r="A26" s="1" t="s">
        <v>29</v>
      </c>
      <c r="B26">
        <v>450192</v>
      </c>
      <c r="C26">
        <v>434755</v>
      </c>
      <c r="D26">
        <v>1656446</v>
      </c>
      <c r="E26">
        <v>1691000</v>
      </c>
      <c r="F26">
        <f>IF(kraina6[[#This Row],[2014K]]&gt;kraina6[[#This Row],[2013K]],IF(kraina6[[#This Row],[2014M]]&gt;kraina6[[#This Row],[2013M]],1,0),0)</f>
        <v>1</v>
      </c>
      <c r="G26" t="str">
        <f>RIGHT(kraina6[[#This Row],[Województwo]],1)</f>
        <v>B</v>
      </c>
    </row>
    <row r="27" spans="1:10" hidden="1" x14ac:dyDescent="0.3">
      <c r="A27" s="1" t="s">
        <v>30</v>
      </c>
      <c r="B27">
        <v>1037774</v>
      </c>
      <c r="C27">
        <v>1113789</v>
      </c>
      <c r="D27">
        <v>877464</v>
      </c>
      <c r="E27">
        <v>990837</v>
      </c>
      <c r="F27">
        <f>IF(kraina6[[#This Row],[2014K]]&gt;kraina6[[#This Row],[2013K]],IF(kraina6[[#This Row],[2014M]]&gt;kraina6[[#This Row],[2013M]],1,0),0)</f>
        <v>0</v>
      </c>
      <c r="G27" t="str">
        <f>RIGHT(kraina6[[#This Row],[Województwo]],1)</f>
        <v>C</v>
      </c>
      <c r="J27">
        <f t="shared" si="0"/>
        <v>0</v>
      </c>
    </row>
    <row r="28" spans="1:10" hidden="1" x14ac:dyDescent="0.3">
      <c r="A28" s="1" t="s">
        <v>31</v>
      </c>
      <c r="B28">
        <v>2351213</v>
      </c>
      <c r="C28">
        <v>2358482</v>
      </c>
      <c r="D28">
        <v>1098384</v>
      </c>
      <c r="E28">
        <v>1121488</v>
      </c>
      <c r="F28">
        <f>IF(kraina6[[#This Row],[2014K]]&gt;kraina6[[#This Row],[2013K]],IF(kraina6[[#This Row],[2014M]]&gt;kraina6[[#This Row],[2013M]],1,0),0)</f>
        <v>0</v>
      </c>
      <c r="G28" t="str">
        <f>RIGHT(kraina6[[#This Row],[Województwo]],1)</f>
        <v>C</v>
      </c>
      <c r="J28">
        <f t="shared" si="0"/>
        <v>0</v>
      </c>
    </row>
    <row r="29" spans="1:10" hidden="1" x14ac:dyDescent="0.3">
      <c r="A29" s="1" t="s">
        <v>32</v>
      </c>
      <c r="B29">
        <v>2613354</v>
      </c>
      <c r="C29">
        <v>2837241</v>
      </c>
      <c r="D29">
        <v>431144</v>
      </c>
      <c r="E29">
        <v>434113</v>
      </c>
      <c r="F29">
        <f>IF(kraina6[[#This Row],[2014K]]&gt;kraina6[[#This Row],[2013K]],IF(kraina6[[#This Row],[2014M]]&gt;kraina6[[#This Row],[2013M]],1,0),0)</f>
        <v>0</v>
      </c>
      <c r="G29" t="str">
        <f>RIGHT(kraina6[[#This Row],[Województwo]],1)</f>
        <v>D</v>
      </c>
      <c r="J29">
        <f t="shared" si="0"/>
        <v>0</v>
      </c>
    </row>
    <row r="30" spans="1:10" hidden="1" x14ac:dyDescent="0.3">
      <c r="A30" s="1" t="s">
        <v>33</v>
      </c>
      <c r="B30">
        <v>1859691</v>
      </c>
      <c r="C30">
        <v>1844250</v>
      </c>
      <c r="D30">
        <v>1460134</v>
      </c>
      <c r="E30">
        <v>1585258</v>
      </c>
      <c r="F30">
        <f>IF(kraina6[[#This Row],[2014K]]&gt;kraina6[[#This Row],[2013K]],IF(kraina6[[#This Row],[2014M]]&gt;kraina6[[#This Row],[2013M]],1,0),0)</f>
        <v>0</v>
      </c>
      <c r="G30" t="str">
        <f>RIGHT(kraina6[[#This Row],[Województwo]],1)</f>
        <v>A</v>
      </c>
      <c r="J30">
        <f t="shared" si="0"/>
        <v>0</v>
      </c>
    </row>
    <row r="31" spans="1:10" hidden="1" x14ac:dyDescent="0.3">
      <c r="A31" s="1" t="s">
        <v>34</v>
      </c>
      <c r="B31">
        <v>2478386</v>
      </c>
      <c r="C31">
        <v>2562144</v>
      </c>
      <c r="D31">
        <v>30035</v>
      </c>
      <c r="E31">
        <v>29396</v>
      </c>
      <c r="F31">
        <f>IF(kraina6[[#This Row],[2014K]]&gt;kraina6[[#This Row],[2013K]],IF(kraina6[[#This Row],[2014M]]&gt;kraina6[[#This Row],[2013M]],1,0),0)</f>
        <v>0</v>
      </c>
      <c r="G31" t="str">
        <f>RIGHT(kraina6[[#This Row],[Województwo]],1)</f>
        <v>C</v>
      </c>
      <c r="J31">
        <f t="shared" si="0"/>
        <v>0</v>
      </c>
    </row>
    <row r="32" spans="1:10" hidden="1" x14ac:dyDescent="0.3">
      <c r="A32" s="1" t="s">
        <v>35</v>
      </c>
      <c r="B32">
        <v>1938122</v>
      </c>
      <c r="C32">
        <v>1816647</v>
      </c>
      <c r="D32">
        <v>1602356</v>
      </c>
      <c r="E32">
        <v>1875221</v>
      </c>
      <c r="F32">
        <f>IF(kraina6[[#This Row],[2014K]]&gt;kraina6[[#This Row],[2013K]],IF(kraina6[[#This Row],[2014M]]&gt;kraina6[[#This Row],[2013M]],1,0),0)</f>
        <v>0</v>
      </c>
      <c r="G32" t="str">
        <f>RIGHT(kraina6[[#This Row],[Województwo]],1)</f>
        <v>C</v>
      </c>
      <c r="J32">
        <f t="shared" si="0"/>
        <v>0</v>
      </c>
    </row>
    <row r="33" spans="1:7" x14ac:dyDescent="0.3">
      <c r="A33" s="1" t="s">
        <v>36</v>
      </c>
      <c r="B33">
        <v>992523</v>
      </c>
      <c r="C33">
        <v>1028501</v>
      </c>
      <c r="D33">
        <v>1995446</v>
      </c>
      <c r="E33">
        <v>1860524</v>
      </c>
      <c r="F33">
        <f>IF(kraina6[[#This Row],[2014K]]&gt;kraina6[[#This Row],[2013K]],IF(kraina6[[#This Row],[2014M]]&gt;kraina6[[#This Row],[2013M]],1,0),0)</f>
        <v>1</v>
      </c>
      <c r="G33" t="str">
        <f>RIGHT(kraina6[[#This Row],[Województwo]],1)</f>
        <v>D</v>
      </c>
    </row>
    <row r="34" spans="1:7" hidden="1" x14ac:dyDescent="0.3">
      <c r="A34" s="1" t="s">
        <v>37</v>
      </c>
      <c r="B34">
        <v>2966291</v>
      </c>
      <c r="C34">
        <v>2889963</v>
      </c>
      <c r="D34">
        <v>462453</v>
      </c>
      <c r="E34">
        <v>486354</v>
      </c>
      <c r="F34">
        <f>IF(kraina6[[#This Row],[2014K]]&gt;kraina6[[#This Row],[2013K]],IF(kraina6[[#This Row],[2014M]]&gt;kraina6[[#This Row],[2013M]],1,0),0)</f>
        <v>0</v>
      </c>
      <c r="G34" t="str">
        <f>RIGHT(kraina6[[#This Row],[Województwo]],1)</f>
        <v>B</v>
      </c>
    </row>
    <row r="35" spans="1:7" x14ac:dyDescent="0.3">
      <c r="A35" s="1" t="s">
        <v>38</v>
      </c>
      <c r="B35">
        <v>76648</v>
      </c>
      <c r="C35">
        <v>81385</v>
      </c>
      <c r="D35">
        <v>1374708</v>
      </c>
      <c r="E35">
        <v>1379567</v>
      </c>
      <c r="F35">
        <f>IF(kraina6[[#This Row],[2014K]]&gt;kraina6[[#This Row],[2013K]],IF(kraina6[[#This Row],[2014M]]&gt;kraina6[[#This Row],[2013M]],1,0),0)</f>
        <v>1</v>
      </c>
      <c r="G35" t="str">
        <f>RIGHT(kraina6[[#This Row],[Województwo]],1)</f>
        <v>C</v>
      </c>
    </row>
    <row r="36" spans="1:7" hidden="1" x14ac:dyDescent="0.3">
      <c r="A36" s="1" t="s">
        <v>39</v>
      </c>
      <c r="B36">
        <v>2574432</v>
      </c>
      <c r="C36">
        <v>2409710</v>
      </c>
      <c r="D36">
        <v>987486</v>
      </c>
      <c r="E36">
        <v>999043</v>
      </c>
      <c r="F36">
        <f>IF(kraina6[[#This Row],[2014K]]&gt;kraina6[[#This Row],[2013K]],IF(kraina6[[#This Row],[2014M]]&gt;kraina6[[#This Row],[2013M]],1,0),0)</f>
        <v>0</v>
      </c>
      <c r="G36" t="str">
        <f>RIGHT(kraina6[[#This Row],[Województwo]],1)</f>
        <v>C</v>
      </c>
    </row>
    <row r="37" spans="1:7" hidden="1" x14ac:dyDescent="0.3">
      <c r="A37" s="1" t="s">
        <v>40</v>
      </c>
      <c r="B37">
        <v>1778590</v>
      </c>
      <c r="C37">
        <v>1874844</v>
      </c>
      <c r="D37">
        <v>111191</v>
      </c>
      <c r="E37">
        <v>117846</v>
      </c>
      <c r="F37">
        <f>IF(kraina6[[#This Row],[2014K]]&gt;kraina6[[#This Row],[2013K]],IF(kraina6[[#This Row],[2014M]]&gt;kraina6[[#This Row],[2013M]],1,0),0)</f>
        <v>0</v>
      </c>
      <c r="G37" t="str">
        <f>RIGHT(kraina6[[#This Row],[Województwo]],1)</f>
        <v>B</v>
      </c>
    </row>
    <row r="38" spans="1:7" hidden="1" x14ac:dyDescent="0.3">
      <c r="A38" s="1" t="s">
        <v>41</v>
      </c>
      <c r="B38">
        <v>1506541</v>
      </c>
      <c r="C38">
        <v>1414887</v>
      </c>
      <c r="D38">
        <v>1216612</v>
      </c>
      <c r="E38">
        <v>1166775</v>
      </c>
      <c r="F38">
        <f>IF(kraina6[[#This Row],[2014K]]&gt;kraina6[[#This Row],[2013K]],IF(kraina6[[#This Row],[2014M]]&gt;kraina6[[#This Row],[2013M]],1,0),0)</f>
        <v>0</v>
      </c>
      <c r="G38" t="str">
        <f>RIGHT(kraina6[[#This Row],[Województwo]],1)</f>
        <v>A</v>
      </c>
    </row>
    <row r="39" spans="1:7" hidden="1" x14ac:dyDescent="0.3">
      <c r="A39" s="1" t="s">
        <v>42</v>
      </c>
      <c r="B39">
        <v>1598886</v>
      </c>
      <c r="C39">
        <v>1687917</v>
      </c>
      <c r="D39">
        <v>449788</v>
      </c>
      <c r="E39">
        <v>427615</v>
      </c>
      <c r="F39">
        <f>IF(kraina6[[#This Row],[2014K]]&gt;kraina6[[#This Row],[2013K]],IF(kraina6[[#This Row],[2014M]]&gt;kraina6[[#This Row],[2013M]],1,0),0)</f>
        <v>0</v>
      </c>
      <c r="G39" t="str">
        <f>RIGHT(kraina6[[#This Row],[Województwo]],1)</f>
        <v>B</v>
      </c>
    </row>
    <row r="40" spans="1:7" x14ac:dyDescent="0.3">
      <c r="A40" s="1" t="s">
        <v>43</v>
      </c>
      <c r="B40">
        <v>548989</v>
      </c>
      <c r="C40">
        <v>514636</v>
      </c>
      <c r="D40">
        <v>2770344</v>
      </c>
      <c r="E40">
        <v>3187897</v>
      </c>
      <c r="F40">
        <f>IF(kraina6[[#This Row],[2014K]]&gt;kraina6[[#This Row],[2013K]],IF(kraina6[[#This Row],[2014M]]&gt;kraina6[[#This Row],[2013M]],1,0),0)</f>
        <v>1</v>
      </c>
      <c r="G40" t="str">
        <f>RIGHT(kraina6[[#This Row],[Województwo]],1)</f>
        <v>D</v>
      </c>
    </row>
    <row r="41" spans="1:7" x14ac:dyDescent="0.3">
      <c r="A41" s="1" t="s">
        <v>44</v>
      </c>
      <c r="B41">
        <v>1175198</v>
      </c>
      <c r="C41">
        <v>1095440</v>
      </c>
      <c r="D41">
        <v>2657174</v>
      </c>
      <c r="E41">
        <v>2491947</v>
      </c>
      <c r="F41">
        <f>IF(kraina6[[#This Row],[2014K]]&gt;kraina6[[#This Row],[2013K]],IF(kraina6[[#This Row],[2014M]]&gt;kraina6[[#This Row],[2013M]],1,0),0)</f>
        <v>1</v>
      </c>
      <c r="G41" t="str">
        <f>RIGHT(kraina6[[#This Row],[Województwo]],1)</f>
        <v>A</v>
      </c>
    </row>
    <row r="42" spans="1:7" hidden="1" x14ac:dyDescent="0.3">
      <c r="A42" s="1" t="s">
        <v>45</v>
      </c>
      <c r="B42">
        <v>2115336</v>
      </c>
      <c r="C42">
        <v>2202769</v>
      </c>
      <c r="D42">
        <v>15339</v>
      </c>
      <c r="E42">
        <v>14652</v>
      </c>
      <c r="F42">
        <f>IF(kraina6[[#This Row],[2014K]]&gt;kraina6[[#This Row],[2013K]],IF(kraina6[[#This Row],[2014M]]&gt;kraina6[[#This Row],[2013M]],1,0),0)</f>
        <v>0</v>
      </c>
      <c r="G42" t="str">
        <f>RIGHT(kraina6[[#This Row],[Województwo]],1)</f>
        <v>D</v>
      </c>
    </row>
    <row r="43" spans="1:7" hidden="1" x14ac:dyDescent="0.3">
      <c r="A43" s="1" t="s">
        <v>46</v>
      </c>
      <c r="B43">
        <v>2346640</v>
      </c>
      <c r="C43">
        <v>2197559</v>
      </c>
      <c r="D43">
        <v>373470</v>
      </c>
      <c r="E43">
        <v>353365</v>
      </c>
      <c r="F43">
        <f>IF(kraina6[[#This Row],[2014K]]&gt;kraina6[[#This Row],[2013K]],IF(kraina6[[#This Row],[2014M]]&gt;kraina6[[#This Row],[2013M]],1,0),0)</f>
        <v>0</v>
      </c>
      <c r="G43" t="str">
        <f>RIGHT(kraina6[[#This Row],[Województwo]],1)</f>
        <v>B</v>
      </c>
    </row>
    <row r="44" spans="1:7" hidden="1" x14ac:dyDescent="0.3">
      <c r="A44" s="1" t="s">
        <v>47</v>
      </c>
      <c r="B44">
        <v>2548438</v>
      </c>
      <c r="C44">
        <v>2577213</v>
      </c>
      <c r="D44">
        <v>37986</v>
      </c>
      <c r="E44">
        <v>37766</v>
      </c>
      <c r="F44">
        <f>IF(kraina6[[#This Row],[2014K]]&gt;kraina6[[#This Row],[2013K]],IF(kraina6[[#This Row],[2014M]]&gt;kraina6[[#This Row],[2013M]],1,0),0)</f>
        <v>0</v>
      </c>
      <c r="G44" t="str">
        <f>RIGHT(kraina6[[#This Row],[Województwo]],1)</f>
        <v>D</v>
      </c>
    </row>
    <row r="45" spans="1:7" x14ac:dyDescent="0.3">
      <c r="A45" s="1" t="s">
        <v>48</v>
      </c>
      <c r="B45">
        <v>835495</v>
      </c>
      <c r="C45">
        <v>837746</v>
      </c>
      <c r="D45">
        <v>1106177</v>
      </c>
      <c r="E45">
        <v>917781</v>
      </c>
      <c r="F45">
        <f>IF(kraina6[[#This Row],[2014K]]&gt;kraina6[[#This Row],[2013K]],IF(kraina6[[#This Row],[2014M]]&gt;kraina6[[#This Row],[2013M]],1,0),0)</f>
        <v>1</v>
      </c>
      <c r="G45" t="str">
        <f>RIGHT(kraina6[[#This Row],[Województwo]],1)</f>
        <v>C</v>
      </c>
    </row>
    <row r="46" spans="1:7" x14ac:dyDescent="0.3">
      <c r="A46" s="1" t="s">
        <v>49</v>
      </c>
      <c r="B46">
        <v>1187448</v>
      </c>
      <c r="C46">
        <v>1070426</v>
      </c>
      <c r="D46">
        <v>1504608</v>
      </c>
      <c r="E46">
        <v>1756990</v>
      </c>
      <c r="F46">
        <f>IF(kraina6[[#This Row],[2014K]]&gt;kraina6[[#This Row],[2013K]],IF(kraina6[[#This Row],[2014M]]&gt;kraina6[[#This Row],[2013M]],1,0),0)</f>
        <v>1</v>
      </c>
      <c r="G46" t="str">
        <f>RIGHT(kraina6[[#This Row],[Województwo]],1)</f>
        <v>B</v>
      </c>
    </row>
    <row r="47" spans="1:7" x14ac:dyDescent="0.3">
      <c r="A47" s="1" t="s">
        <v>50</v>
      </c>
      <c r="B47">
        <v>140026</v>
      </c>
      <c r="C47">
        <v>146354</v>
      </c>
      <c r="D47">
        <v>2759991</v>
      </c>
      <c r="E47">
        <v>2742120</v>
      </c>
      <c r="F47">
        <f>IF(kraina6[[#This Row],[2014K]]&gt;kraina6[[#This Row],[2013K]],IF(kraina6[[#This Row],[2014M]]&gt;kraina6[[#This Row],[2013M]],1,0),0)</f>
        <v>1</v>
      </c>
      <c r="G47" t="str">
        <f>RIGHT(kraina6[[#This Row],[Województwo]],1)</f>
        <v>C</v>
      </c>
    </row>
    <row r="48" spans="1:7" x14ac:dyDescent="0.3">
      <c r="A48" s="1" t="s">
        <v>51</v>
      </c>
      <c r="B48">
        <v>1198765</v>
      </c>
      <c r="C48">
        <v>1304945</v>
      </c>
      <c r="D48">
        <v>2786493</v>
      </c>
      <c r="E48">
        <v>2602643</v>
      </c>
      <c r="F48">
        <f>IF(kraina6[[#This Row],[2014K]]&gt;kraina6[[#This Row],[2013K]],IF(kraina6[[#This Row],[2014M]]&gt;kraina6[[#This Row],[2013M]],1,0),0)</f>
        <v>1</v>
      </c>
      <c r="G48" t="str">
        <f>RIGHT(kraina6[[#This Row],[Województwo]],1)</f>
        <v>B</v>
      </c>
    </row>
    <row r="49" spans="1:7" x14ac:dyDescent="0.3">
      <c r="A49" s="1" t="s">
        <v>52</v>
      </c>
      <c r="B49">
        <v>2619776</v>
      </c>
      <c r="C49">
        <v>2749623</v>
      </c>
      <c r="D49">
        <v>2888215</v>
      </c>
      <c r="E49">
        <v>2800174</v>
      </c>
      <c r="F49">
        <f>IF(kraina6[[#This Row],[2014K]]&gt;kraina6[[#This Row],[2013K]],IF(kraina6[[#This Row],[2014M]]&gt;kraina6[[#This Row],[2013M]],1,0),0)</f>
        <v>1</v>
      </c>
      <c r="G49" t="str">
        <f>RIGHT(kraina6[[#This Row],[Województwo]],1)</f>
        <v>C</v>
      </c>
    </row>
    <row r="50" spans="1:7" x14ac:dyDescent="0.3">
      <c r="A50" s="1" t="s">
        <v>53</v>
      </c>
      <c r="B50">
        <v>248398</v>
      </c>
      <c r="C50">
        <v>268511</v>
      </c>
      <c r="D50">
        <v>3110853</v>
      </c>
      <c r="E50">
        <v>2986411</v>
      </c>
      <c r="F50">
        <f>IF(kraina6[[#This Row],[2014K]]&gt;kraina6[[#This Row],[2013K]],IF(kraina6[[#This Row],[2014M]]&gt;kraina6[[#This Row],[2013M]],1,0),0)</f>
        <v>1</v>
      </c>
      <c r="G50" t="str">
        <f>RIGHT(kraina6[[#This Row],[Województwo]],1)</f>
        <v>C</v>
      </c>
    </row>
    <row r="51" spans="1:7" hidden="1" x14ac:dyDescent="0.3">
      <c r="A51" s="1" t="s">
        <v>54</v>
      </c>
      <c r="B51">
        <v>2494207</v>
      </c>
      <c r="C51">
        <v>2625207</v>
      </c>
      <c r="D51">
        <v>1796293</v>
      </c>
      <c r="E51">
        <v>1853602</v>
      </c>
      <c r="F51">
        <f>IF(kraina6[[#This Row],[2014K]]&gt;kraina6[[#This Row],[2013K]],IF(kraina6[[#This Row],[2014M]]&gt;kraina6[[#This Row],[2013M]],1,0),0)</f>
        <v>0</v>
      </c>
      <c r="G51" t="str">
        <f>RIGHT(kraina6[[#This Row],[Województwo]],1)</f>
        <v>B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E A A B Q S w M E F A A C A A g A l 6 5 X V h v D E L u k A A A A 9 g A A A B I A H A B D b 2 5 m a W c v U G F j a 2 F n Z S 5 4 b W w g o h g A K K A U A A A A A A A A A A A A A A A A A A A A A A A A A A A A h Y 8 x D o I w G I W v Q r r T 0 h I T Q 3 7 K 4 A o J i Y l x b U q F R i i E F s v d H D y S V x C j q J v j + 9 4 3 v H e / 3 i C b u z a 4 q N H q 3 q S I 4 g g F y s i + 0 q Z O 0 e R O 4 R Z l H E o h z 6 J W w S I b m 8 y 2 S l H j 3 J A Q 4 r 3 H P s b 9 W B M W R Z Q c i 3 w v G 9 U J 9 J H 1 f z n U x j p h p E I c D q 8 x n G F K G d 6 w G E d A V g i F N l + B L X u f 7 Q + E 3 d S 6 a V R 8 a M M y B 7 J G I O 8 P / A F Q S w M E F A A C A A g A l 6 5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e u V 1 a w T j Z B V g E A A G 0 M A A A T A B w A R m 9 y b X V s Y X M v U 2 V j d G l v b j E u b S C i G A A o o B Q A A A A A A A A A A A A A A A A A A A A A A A A A A A D t k c t K w 0 A U h v e B v M M w 3 S Q Q Q p M 2 F S x Z p Q p u B G l F 0 E g Z k 6 O O T W b K z I m 9 4 c Z X c u V a + l 5 O i Z c K 9 g E C m c V c z n / O 8 P 9 8 G j L k U p B x f Q Z D 2 7 I t / c g U 5 G S m G B e M x K Q A t C 1 i 1 v Z d f b z l 2 1 d p i o l + 9 k c y q 0 o Q 6 J z y A v x E C j Q P 7 d D k O L 3 U o H R a M s V Z O g I 9 Q z k 3 L 6 w U m z I 1 q / Q a r g q m M 7 6 A V M g F m 9 5 L V V Y F S 8 N u E J n G J 7 O v W c 4 E h y i t j f i 4 R O p 6 N y M o e M k R V E y H 1 C O J L K p S 6 D j y y I n I Z M 7 F Q x y E U d c j F 5 V E G O O q g P j 3 6 p 9 L A b e u V w f q 0 O u S g z D J J c H V n J p c E 3 Z n u i a K C b 3 z V H 8 / W c 1 B O z / x v c 2 G 1 k J g H J h B I A h L f P H I d z 0 0 9 T O B g 7 6 / G 9 0 T e o e E / i E h + i u 8 u L b F x f / 2 9 + l 1 6 B c / J 3 R p C 7 H p E H s t x O Z D 7 L c Q m w 8 x a i E 2 H + K g h d h 8 i E c t x E Z B / A R Q S w E C L Q A U A A I A C A C X r l d W G 8 M Q u 6 Q A A A D 2 A A A A E g A A A A A A A A A A A A A A A A A A A A A A Q 2 9 u Z m l n L 1 B h Y 2 t h Z 2 U u e G 1 s U E s B A i 0 A F A A C A A g A l 6 5 X V g / K 6 a u k A A A A 6 Q A A A B M A A A A A A A A A A A A A A A A A 8 A A A A F t D b 2 5 0 Z W 5 0 X 1 R 5 c G V z X S 5 4 b W x Q S w E C L Q A U A A I A C A C X r l d W s E 4 2 Q V Y B A A B t D A A A E w A A A A A A A A A A A A A A A A D h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P Q A A A A A A A I 4 9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J h a W 5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3 J h a W 5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z V D I w O j E 1 O j U 2 L j g z N T Q w N T l a I i A v P j x F b n R y e S B U e X B l P S J G a W x s Q 2 9 s d W 1 u V H l w Z X M i I F Z h b H V l P S J z Q m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3 J h a W 5 h L 0 F 1 d G 9 S Z W 1 v d m V k Q 2 9 s d W 1 u c z E u e 0 N v b H V t b j E s M H 0 m c X V v d D s s J n F 1 b 3 Q 7 U 2 V j d G l v b j E v a 3 J h a W 5 h L 0 F 1 d G 9 S Z W 1 v d m V k Q 2 9 s d W 1 u c z E u e 0 N v b H V t b j I s M X 0 m c X V v d D s s J n F 1 b 3 Q 7 U 2 V j d G l v b j E v a 3 J h a W 5 h L 0 F 1 d G 9 S Z W 1 v d m V k Q 2 9 s d W 1 u c z E u e 0 N v b H V t b j M s M n 0 m c X V v d D s s J n F 1 b 3 Q 7 U 2 V j d G l v b j E v a 3 J h a W 5 h L 0 F 1 d G 9 S Z W 1 v d m V k Q 2 9 s d W 1 u c z E u e 0 N v b H V t b j Q s M 3 0 m c X V v d D s s J n F 1 b 3 Q 7 U 2 V j d G l v b j E v a 3 J h a W 5 h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3 J h a W 5 h L 0 F 1 d G 9 S Z W 1 v d m V k Q 2 9 s d W 1 u c z E u e 0 N v b H V t b j E s M H 0 m c X V v d D s s J n F 1 b 3 Q 7 U 2 V j d G l v b j E v a 3 J h a W 5 h L 0 F 1 d G 9 S Z W 1 v d m V k Q 2 9 s d W 1 u c z E u e 0 N v b H V t b j I s M X 0 m c X V v d D s s J n F 1 b 3 Q 7 U 2 V j d G l v b j E v a 3 J h a W 5 h L 0 F 1 d G 9 S Z W 1 v d m V k Q 2 9 s d W 1 u c z E u e 0 N v b H V t b j M s M n 0 m c X V v d D s s J n F 1 b 3 Q 7 U 2 V j d G l v b j E v a 3 J h a W 5 h L 0 F 1 d G 9 S Z W 1 v d m V k Q 2 9 s d W 1 u c z E u e 0 N v b H V t b j Q s M 3 0 m c X V v d D s s J n F 1 b 3 Q 7 U 2 V j d G l v b j E v a 3 J h a W 5 h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y Y W l u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c m F p b m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J h a W 5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3 J h a W 5 h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N U M j A 6 M T U 6 N T Y u O D M 1 N D A 1 O V o i I C 8 + P E V u d H J 5 I F R 5 c G U 9 I k Z p b G x D b 2 x 1 b W 5 U e X B l c y I g V m F s d W U 9 I n N C Z 0 1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N T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y Y W l u Y S 9 B d X R v U m V t b 3 Z l Z E N v b H V t b n M x L n t D b 2 x 1 b W 4 x L D B 9 J n F 1 b 3 Q 7 L C Z x d W 9 0 O 1 N l Y 3 R p b 2 4 x L 2 t y Y W l u Y S 9 B d X R v U m V t b 3 Z l Z E N v b H V t b n M x L n t D b 2 x 1 b W 4 y L D F 9 J n F 1 b 3 Q 7 L C Z x d W 9 0 O 1 N l Y 3 R p b 2 4 x L 2 t y Y W l u Y S 9 B d X R v U m V t b 3 Z l Z E N v b H V t b n M x L n t D b 2 x 1 b W 4 z L D J 9 J n F 1 b 3 Q 7 L C Z x d W 9 0 O 1 N l Y 3 R p b 2 4 x L 2 t y Y W l u Y S 9 B d X R v U m V t b 3 Z l Z E N v b H V t b n M x L n t D b 2 x 1 b W 4 0 L D N 9 J n F 1 b 3 Q 7 L C Z x d W 9 0 O 1 N l Y 3 R p b 2 4 x L 2 t y Y W l u Y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t y Y W l u Y S 9 B d X R v U m V t b 3 Z l Z E N v b H V t b n M x L n t D b 2 x 1 b W 4 x L D B 9 J n F 1 b 3 Q 7 L C Z x d W 9 0 O 1 N l Y 3 R p b 2 4 x L 2 t y Y W l u Y S 9 B d X R v U m V t b 3 Z l Z E N v b H V t b n M x L n t D b 2 x 1 b W 4 y L D F 9 J n F 1 b 3 Q 7 L C Z x d W 9 0 O 1 N l Y 3 R p b 2 4 x L 2 t y Y W l u Y S 9 B d X R v U m V t b 3 Z l Z E N v b H V t b n M x L n t D b 2 x 1 b W 4 z L D J 9 J n F 1 b 3 Q 7 L C Z x d W 9 0 O 1 N l Y 3 R p b 2 4 x L 2 t y Y W l u Y S 9 B d X R v U m V t b 3 Z l Z E N v b H V t b n M x L n t D b 2 x 1 b W 4 0 L D N 9 J n F 1 b 3 Q 7 L C Z x d W 9 0 O 1 N l Y 3 R p b 2 4 x L 2 t y Y W l u Y S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3 J h a W 5 h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y Y W l u Y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c m F p b m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N U M j A 6 M T U 6 N T Y u O D M 1 N D A 1 O V o i I C 8 + P E V u d H J 5 I F R 5 c G U 9 I k Z p b G x D b 2 x 1 b W 5 U e X B l c y I g V m F s d W U 9 I n N C Z 0 1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N T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y Y W l u Y S 9 B d X R v U m V t b 3 Z l Z E N v b H V t b n M x L n t D b 2 x 1 b W 4 x L D B 9 J n F 1 b 3 Q 7 L C Z x d W 9 0 O 1 N l Y 3 R p b 2 4 x L 2 t y Y W l u Y S 9 B d X R v U m V t b 3 Z l Z E N v b H V t b n M x L n t D b 2 x 1 b W 4 y L D F 9 J n F 1 b 3 Q 7 L C Z x d W 9 0 O 1 N l Y 3 R p b 2 4 x L 2 t y Y W l u Y S 9 B d X R v U m V t b 3 Z l Z E N v b H V t b n M x L n t D b 2 x 1 b W 4 z L D J 9 J n F 1 b 3 Q 7 L C Z x d W 9 0 O 1 N l Y 3 R p b 2 4 x L 2 t y Y W l u Y S 9 B d X R v U m V t b 3 Z l Z E N v b H V t b n M x L n t D b 2 x 1 b W 4 0 L D N 9 J n F 1 b 3 Q 7 L C Z x d W 9 0 O 1 N l Y 3 R p b 2 4 x L 2 t y Y W l u Y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t y Y W l u Y S 9 B d X R v U m V t b 3 Z l Z E N v b H V t b n M x L n t D b 2 x 1 b W 4 x L D B 9 J n F 1 b 3 Q 7 L C Z x d W 9 0 O 1 N l Y 3 R p b 2 4 x L 2 t y Y W l u Y S 9 B d X R v U m V t b 3 Z l Z E N v b H V t b n M x L n t D b 2 x 1 b W 4 y L D F 9 J n F 1 b 3 Q 7 L C Z x d W 9 0 O 1 N l Y 3 R p b 2 4 x L 2 t y Y W l u Y S 9 B d X R v U m V t b 3 Z l Z E N v b H V t b n M x L n t D b 2 x 1 b W 4 z L D J 9 J n F 1 b 3 Q 7 L C Z x d W 9 0 O 1 N l Y 3 R p b 2 4 x L 2 t y Y W l u Y S 9 B d X R v U m V t b 3 Z l Z E N v b H V t b n M x L n t D b 2 x 1 b W 4 0 L D N 9 J n F 1 b 3 Q 7 L C Z x d W 9 0 O 1 N l Y 3 R p b 2 4 x L 2 t y Y W l u Y S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3 J h a W 5 h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y Y W l u Y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c m F p b m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N U M j A 6 M T U 6 N T Y u O D M 1 N D A 1 O V o i I C 8 + P E V u d H J 5 I F R 5 c G U 9 I k Z p b G x D b 2 x 1 b W 5 U e X B l c y I g V m F s d W U 9 I n N C Z 0 1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N T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y Y W l u Y S 9 B d X R v U m V t b 3 Z l Z E N v b H V t b n M x L n t D b 2 x 1 b W 4 x L D B 9 J n F 1 b 3 Q 7 L C Z x d W 9 0 O 1 N l Y 3 R p b 2 4 x L 2 t y Y W l u Y S 9 B d X R v U m V t b 3 Z l Z E N v b H V t b n M x L n t D b 2 x 1 b W 4 y L D F 9 J n F 1 b 3 Q 7 L C Z x d W 9 0 O 1 N l Y 3 R p b 2 4 x L 2 t y Y W l u Y S 9 B d X R v U m V t b 3 Z l Z E N v b H V t b n M x L n t D b 2 x 1 b W 4 z L D J 9 J n F 1 b 3 Q 7 L C Z x d W 9 0 O 1 N l Y 3 R p b 2 4 x L 2 t y Y W l u Y S 9 B d X R v U m V t b 3 Z l Z E N v b H V t b n M x L n t D b 2 x 1 b W 4 0 L D N 9 J n F 1 b 3 Q 7 L C Z x d W 9 0 O 1 N l Y 3 R p b 2 4 x L 2 t y Y W l u Y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t y Y W l u Y S 9 B d X R v U m V t b 3 Z l Z E N v b H V t b n M x L n t D b 2 x 1 b W 4 x L D B 9 J n F 1 b 3 Q 7 L C Z x d W 9 0 O 1 N l Y 3 R p b 2 4 x L 2 t y Y W l u Y S 9 B d X R v U m V t b 3 Z l Z E N v b H V t b n M x L n t D b 2 x 1 b W 4 y L D F 9 J n F 1 b 3 Q 7 L C Z x d W 9 0 O 1 N l Y 3 R p b 2 4 x L 2 t y Y W l u Y S 9 B d X R v U m V t b 3 Z l Z E N v b H V t b n M x L n t D b 2 x 1 b W 4 z L D J 9 J n F 1 b 3 Q 7 L C Z x d W 9 0 O 1 N l Y 3 R p b 2 4 x L 2 t y Y W l u Y S 9 B d X R v U m V t b 3 Z l Z E N v b H V t b n M x L n t D b 2 x 1 b W 4 0 L D N 9 J n F 1 b 3 Q 7 L C Z x d W 9 0 O 1 N l Y 3 R p b 2 4 x L 2 t y Y W l u Y S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3 J h a W 5 h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y Y W l u Y S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c m F p b m E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c m F p b m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M 1 Q y M D o x N T o 1 N i 4 4 M z U 0 M D U 5 W i I g L z 4 8 R W 5 0 c n k g V H l w Z T 0 i R m l s b E N v b H V t b l R 5 c G V z I i B W Y W x 1 Z T 0 i c 0 J n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1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3 J h a W 5 h L 0 F 1 d G 9 S Z W 1 v d m V k Q 2 9 s d W 1 u c z E u e 0 N v b H V t b j E s M H 0 m c X V v d D s s J n F 1 b 3 Q 7 U 2 V j d G l v b j E v a 3 J h a W 5 h L 0 F 1 d G 9 S Z W 1 v d m V k Q 2 9 s d W 1 u c z E u e 0 N v b H V t b j I s M X 0 m c X V v d D s s J n F 1 b 3 Q 7 U 2 V j d G l v b j E v a 3 J h a W 5 h L 0 F 1 d G 9 S Z W 1 v d m V k Q 2 9 s d W 1 u c z E u e 0 N v b H V t b j M s M n 0 m c X V v d D s s J n F 1 b 3 Q 7 U 2 V j d G l v b j E v a 3 J h a W 5 h L 0 F 1 d G 9 S Z W 1 v d m V k Q 2 9 s d W 1 u c z E u e 0 N v b H V t b j Q s M 3 0 m c X V v d D s s J n F 1 b 3 Q 7 U 2 V j d G l v b j E v a 3 J h a W 5 h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3 J h a W 5 h L 0 F 1 d G 9 S Z W 1 v d m V k Q 2 9 s d W 1 u c z E u e 0 N v b H V t b j E s M H 0 m c X V v d D s s J n F 1 b 3 Q 7 U 2 V j d G l v b j E v a 3 J h a W 5 h L 0 F 1 d G 9 S Z W 1 v d m V k Q 2 9 s d W 1 u c z E u e 0 N v b H V t b j I s M X 0 m c X V v d D s s J n F 1 b 3 Q 7 U 2 V j d G l v b j E v a 3 J h a W 5 h L 0 F 1 d G 9 S Z W 1 v d m V k Q 2 9 s d W 1 u c z E u e 0 N v b H V t b j M s M n 0 m c X V v d D s s J n F 1 b 3 Q 7 U 2 V j d G l v b j E v a 3 J h a W 5 h L 0 F 1 d G 9 S Z W 1 v d m V k Q 2 9 s d W 1 u c z E u e 0 N v b H V t b j Q s M 3 0 m c X V v d D s s J n F 1 b 3 Q 7 U 2 V j d G l v b j E v a 3 J h a W 5 h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c m F p b m E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J h a W 5 h J T I w K D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y Y W l u Y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M t M D I t M j N U M j A 6 M T U 6 N T Y u O D M 1 N D A 1 O V o i I C 8 + P E V u d H J 5 I F R 5 c G U 9 I k Z p b G x D b 2 x 1 b W 5 U e X B l c y I g V m F s d W U 9 I n N C Z 0 1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N T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3 J h a W 5 h L 0 F 1 d G 9 S Z W 1 v d m V k Q 2 9 s d W 1 u c z E u e 0 N v b H V t b j E s M H 0 m c X V v d D s s J n F 1 b 3 Q 7 U 2 V j d G l v b j E v a 3 J h a W 5 h L 0 F 1 d G 9 S Z W 1 v d m V k Q 2 9 s d W 1 u c z E u e 0 N v b H V t b j I s M X 0 m c X V v d D s s J n F 1 b 3 Q 7 U 2 V j d G l v b j E v a 3 J h a W 5 h L 0 F 1 d G 9 S Z W 1 v d m V k Q 2 9 s d W 1 u c z E u e 0 N v b H V t b j M s M n 0 m c X V v d D s s J n F 1 b 3 Q 7 U 2 V j d G l v b j E v a 3 J h a W 5 h L 0 F 1 d G 9 S Z W 1 v d m V k Q 2 9 s d W 1 u c z E u e 0 N v b H V t b j Q s M 3 0 m c X V v d D s s J n F 1 b 3 Q 7 U 2 V j d G l v b j E v a 3 J h a W 5 h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3 J h a W 5 h L 0 F 1 d G 9 S Z W 1 v d m V k Q 2 9 s d W 1 u c z E u e 0 N v b H V t b j E s M H 0 m c X V v d D s s J n F 1 b 3 Q 7 U 2 V j d G l v b j E v a 3 J h a W 5 h L 0 F 1 d G 9 S Z W 1 v d m V k Q 2 9 s d W 1 u c z E u e 0 N v b H V t b j I s M X 0 m c X V v d D s s J n F 1 b 3 Q 7 U 2 V j d G l v b j E v a 3 J h a W 5 h L 0 F 1 d G 9 S Z W 1 v d m V k Q 2 9 s d W 1 u c z E u e 0 N v b H V t b j M s M n 0 m c X V v d D s s J n F 1 b 3 Q 7 U 2 V j d G l v b j E v a 3 J h a W 5 h L 0 F 1 d G 9 S Z W 1 v d m V k Q 2 9 s d W 1 u c z E u e 0 N v b H V t b j Q s M 3 0 m c X V v d D s s J n F 1 b 3 Q 7 U 2 V j d G l v b j E v a 3 J h a W 5 h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c m F p b m E l M j A o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J h a W 5 h J T I w K D Y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y Y W l u Y S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t y Y W l u Y T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z V D I w O j E 1 O j U 2 L j g z N T Q w N T l a I i A v P j x F b n R y e S B U e X B l P S J G a W x s Q 2 9 s d W 1 u V H l w Z X M i I F Z h b H V l P S J z Q m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U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c m F p b m E v Q X V 0 b 1 J l b W 9 2 Z W R D b 2 x 1 b W 5 z M S 5 7 Q 2 9 s d W 1 u M S w w f S Z x d W 9 0 O y w m c X V v d D t T Z W N 0 a W 9 u M S 9 r c m F p b m E v Q X V 0 b 1 J l b W 9 2 Z W R D b 2 x 1 b W 5 z M S 5 7 Q 2 9 s d W 1 u M i w x f S Z x d W 9 0 O y w m c X V v d D t T Z W N 0 a W 9 u M S 9 r c m F p b m E v Q X V 0 b 1 J l b W 9 2 Z W R D b 2 x 1 b W 5 z M S 5 7 Q 2 9 s d W 1 u M y w y f S Z x d W 9 0 O y w m c X V v d D t T Z W N 0 a W 9 u M S 9 r c m F p b m E v Q X V 0 b 1 J l b W 9 2 Z W R D b 2 x 1 b W 5 z M S 5 7 Q 2 9 s d W 1 u N C w z f S Z x d W 9 0 O y w m c X V v d D t T Z W N 0 a W 9 u M S 9 r c m F p b m E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r c m F p b m E v Q X V 0 b 1 J l b W 9 2 Z W R D b 2 x 1 b W 5 z M S 5 7 Q 2 9 s d W 1 u M S w w f S Z x d W 9 0 O y w m c X V v d D t T Z W N 0 a W 9 u M S 9 r c m F p b m E v Q X V 0 b 1 J l b W 9 2 Z W R D b 2 x 1 b W 5 z M S 5 7 Q 2 9 s d W 1 u M i w x f S Z x d W 9 0 O y w m c X V v d D t T Z W N 0 a W 9 u M S 9 r c m F p b m E v Q X V 0 b 1 J l b W 9 2 Z W R D b 2 x 1 b W 5 z M S 5 7 Q 2 9 s d W 1 u M y w y f S Z x d W 9 0 O y w m c X V v d D t T Z W N 0 a W 9 u M S 9 r c m F p b m E v Q X V 0 b 1 J l b W 9 2 Z W R D b 2 x 1 b W 5 z M S 5 7 Q 2 9 s d W 1 u N C w z f S Z x d W 9 0 O y w m c X V v d D t T Z W N 0 a W 9 u M S 9 r c m F p b m E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t y Y W l u Y S U y M C g 3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c m F p b m E l M j A o N y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x g 9 T 2 g y T F I q n A 4 / w 1 t Q E g A A A A A A g A A A A A A E G Y A A A A B A A A g A A A A j W B u J d x C r g H u K t Y Z 7 m b E z s H n 2 H r m X F i K C p I r n y G r D n c A A A A A D o A A A A A C A A A g A A A A Y + 7 c L Q v r Q a 6 G Q o P J D k l 4 q S y 6 r 5 w q 9 P G i k r 1 j 9 A F p x Q p Q A A A A r / 7 I B s G T / 6 B 1 k H Q 2 8 B K q s u 7 s a e f S t 6 z n s D a O e 2 c 8 j W b t e N R / 6 f x x R H 6 7 l 9 8 D j q R y G q Y 6 0 L L R u u N U a F f m k 6 c F 6 l 4 D L e Z K 5 j M g S v A S e z O I m 6 d A A A A A a D 7 Y S q c A Y I Z N 8 S n Z z + z l v Y p B 2 I i V c A w 1 m U V h P D G M b S z v a t 6 k v / e M D w V R i K y A P Y F A h / o a e G + 2 W v q a A Z r C 9 9 R 2 t A = = < / D a t a M a s h u p > 
</file>

<file path=customXml/itemProps1.xml><?xml version="1.0" encoding="utf-8"?>
<ds:datastoreItem xmlns:ds="http://schemas.openxmlformats.org/officeDocument/2006/customXml" ds:itemID="{1E322655-377E-4002-B031-F550E35817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kraina</vt:lpstr>
      <vt:lpstr>Arkusz9</vt:lpstr>
      <vt:lpstr>zad_5_1</vt:lpstr>
      <vt:lpstr>zad_5_2</vt:lpstr>
      <vt:lpstr>zad_5_2_pom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Żelazowska</dc:creator>
  <cp:lastModifiedBy>Maria Żelazowska</cp:lastModifiedBy>
  <dcterms:created xsi:type="dcterms:W3CDTF">2023-02-23T20:15:17Z</dcterms:created>
  <dcterms:modified xsi:type="dcterms:W3CDTF">2023-02-23T21:07:59Z</dcterms:modified>
</cp:coreProperties>
</file>